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carenacarrizosa/data-class/pitch4/data-social-web/output/"/>
    </mc:Choice>
  </mc:AlternateContent>
  <xr:revisionPtr revIDLastSave="0" documentId="13_ncr:40009_{81353056-9751-9849-97ED-AA8DAD0AE5D2}" xr6:coauthVersionLast="45" xr6:coauthVersionMax="45" xr10:uidLastSave="{00000000-0000-0000-0000-000000000000}"/>
  <bookViews>
    <workbookView xWindow="380" yWindow="460" windowWidth="28040" windowHeight="17040" activeTab="2"/>
  </bookViews>
  <sheets>
    <sheet name="sexi_honduras_tweets_raw" sheetId="1" r:id="rId1"/>
    <sheet name="sexi_honduras_tweets_clean" sheetId="2" r:id="rId2"/>
    <sheet name="sexi_honduras_tweets_play" sheetId="3" r:id="rId3"/>
  </sheets>
  <definedNames>
    <definedName name="_xlnm._FilterDatabase" localSheetId="2" hidden="1">sexi_honduras_tweets_play!$A$1:$D$7726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87" i="3" l="1"/>
  <c r="B5580" i="3"/>
  <c r="B3990" i="3"/>
  <c r="B4139" i="3"/>
  <c r="B6023" i="3"/>
  <c r="B5579" i="3"/>
  <c r="B3317" i="3"/>
  <c r="B4431" i="3"/>
  <c r="B4247" i="3"/>
  <c r="B4333" i="3"/>
  <c r="B3480" i="3"/>
  <c r="B2853" i="3"/>
  <c r="B4086" i="3"/>
  <c r="B3479" i="3"/>
  <c r="B7044" i="3"/>
  <c r="B5578" i="3"/>
  <c r="B2244" i="3"/>
  <c r="B2389" i="3"/>
  <c r="B4664" i="3"/>
  <c r="B7377" i="3"/>
  <c r="B4663" i="3"/>
  <c r="B6720" i="3"/>
  <c r="B5577" i="3"/>
  <c r="B2779" i="3"/>
  <c r="B311" i="3"/>
  <c r="B2242" i="3"/>
  <c r="B7161" i="3"/>
  <c r="B5886" i="3"/>
  <c r="B909" i="3"/>
  <c r="B3538" i="3"/>
  <c r="B3989" i="3"/>
  <c r="B7567" i="3"/>
  <c r="B6456" i="3"/>
  <c r="B7566" i="3"/>
  <c r="B6069" i="3"/>
  <c r="B4802" i="3"/>
  <c r="B2910" i="3"/>
  <c r="B4241" i="3"/>
  <c r="B4919" i="3"/>
  <c r="B6021" i="3"/>
  <c r="B6908" i="3"/>
  <c r="B5568" i="3"/>
  <c r="B1853" i="3"/>
  <c r="B7158" i="3"/>
  <c r="B4801" i="3"/>
  <c r="B5567" i="3"/>
  <c r="B394" i="3"/>
  <c r="B445" i="3"/>
  <c r="B3985" i="3"/>
  <c r="B2774" i="3"/>
  <c r="B4499" i="3"/>
  <c r="B3391" i="3"/>
  <c r="B4077" i="3"/>
  <c r="B91" i="3"/>
  <c r="B6020" i="3"/>
  <c r="B3090" i="3"/>
  <c r="B3299" i="3"/>
  <c r="B4912" i="3"/>
  <c r="B4498" i="3"/>
  <c r="B2959" i="3"/>
  <c r="B4136" i="3"/>
  <c r="B6718" i="3"/>
  <c r="B6963" i="3"/>
  <c r="B2371" i="3"/>
  <c r="B7037" i="3"/>
  <c r="B1584" i="3"/>
  <c r="B3089" i="3"/>
  <c r="B6605" i="3"/>
  <c r="B2845" i="3"/>
  <c r="B4322" i="3"/>
  <c r="B4415" i="3"/>
  <c r="B7321" i="3"/>
  <c r="B4231" i="3"/>
  <c r="B7234" i="3"/>
  <c r="B4493" i="3"/>
  <c r="B7233" i="3"/>
  <c r="B6716" i="3"/>
  <c r="B2367" i="3"/>
  <c r="B4906" i="3"/>
  <c r="B388" i="3"/>
  <c r="B3974" i="3"/>
  <c r="B1702" i="3"/>
  <c r="B6961" i="3"/>
  <c r="B7548" i="3"/>
  <c r="B4492" i="3"/>
  <c r="B7370" i="3"/>
  <c r="B436" i="3"/>
  <c r="B2081" i="3"/>
  <c r="B4781" i="3"/>
  <c r="B4490" i="3"/>
  <c r="B2080" i="3"/>
  <c r="B7150" i="3"/>
  <c r="B3715" i="3"/>
  <c r="B1083" i="3"/>
  <c r="B4225" i="3"/>
  <c r="B7092" i="3"/>
  <c r="B7543" i="3"/>
  <c r="B302" i="3"/>
  <c r="B5913" i="3"/>
  <c r="B2354" i="3"/>
  <c r="B4224" i="3"/>
  <c r="B434" i="3"/>
  <c r="B7030" i="3"/>
  <c r="B3968" i="3"/>
  <c r="B297" i="3"/>
  <c r="B3967" i="3"/>
  <c r="B296" i="3"/>
  <c r="B7029" i="3"/>
  <c r="B4062" i="3"/>
  <c r="B2909" i="3"/>
  <c r="B5435" i="3"/>
  <c r="B2231" i="3"/>
  <c r="B6233" i="3"/>
  <c r="B6437" i="3"/>
  <c r="B2836" i="3"/>
  <c r="B1145" i="3"/>
  <c r="B2835" i="3"/>
  <c r="B4887" i="3"/>
  <c r="B4485" i="3"/>
  <c r="B3461" i="3"/>
  <c r="B2341" i="3"/>
  <c r="B4631" i="3"/>
  <c r="B3271" i="3"/>
  <c r="B7223" i="3"/>
  <c r="B6016" i="3"/>
  <c r="B5885" i="3"/>
  <c r="B4483" i="3"/>
  <c r="B2049" i="3"/>
  <c r="B3269" i="3"/>
  <c r="B2079" i="3"/>
  <c r="B5029" i="3"/>
  <c r="B5027" i="3"/>
  <c r="B5541" i="3"/>
  <c r="B5426" i="3"/>
  <c r="B4054" i="3"/>
  <c r="B3457" i="3"/>
  <c r="B5910" i="3"/>
  <c r="B5539" i="3"/>
  <c r="B4765" i="3"/>
  <c r="B4881" i="3"/>
  <c r="B2048" i="3"/>
  <c r="B5025" i="3"/>
  <c r="B7359" i="3"/>
  <c r="B4879" i="3"/>
  <c r="B6365" i="3"/>
  <c r="B5351" i="3"/>
  <c r="B88" i="3"/>
  <c r="B6364" i="3"/>
  <c r="B7217" i="3"/>
  <c r="B3837" i="3"/>
  <c r="B6230" i="3"/>
  <c r="B2078" i="3"/>
  <c r="B3265" i="3"/>
  <c r="B2451" i="3"/>
  <c r="B3955" i="3"/>
  <c r="B7021" i="3"/>
  <c r="B7141" i="3"/>
  <c r="B1668" i="3"/>
  <c r="B3264" i="3"/>
  <c r="B4482" i="3"/>
  <c r="B2223" i="3"/>
  <c r="B3954" i="3"/>
  <c r="B4402" i="3"/>
  <c r="B5260" i="3"/>
  <c r="B4481" i="3"/>
  <c r="B4119" i="3"/>
  <c r="B41" i="3"/>
  <c r="B5536" i="3"/>
  <c r="B4190" i="3"/>
  <c r="B690" i="3"/>
  <c r="B5024" i="3"/>
  <c r="B2448" i="3"/>
  <c r="B4400" i="3"/>
  <c r="B7296" i="3"/>
  <c r="B7358" i="3"/>
  <c r="B5466" i="3"/>
  <c r="B5465" i="3"/>
  <c r="B5464" i="3"/>
  <c r="B5463" i="3"/>
  <c r="B5462" i="3"/>
  <c r="B34" i="3"/>
  <c r="B3683" i="3"/>
  <c r="B5796" i="3"/>
  <c r="B6193" i="3"/>
  <c r="B2447" i="3"/>
  <c r="B3905" i="3"/>
  <c r="B1662" i="3"/>
  <c r="B3682" i="3"/>
  <c r="B5535" i="3"/>
  <c r="B423" i="3"/>
  <c r="B5419" i="3"/>
  <c r="B6151" i="3"/>
  <c r="B2908" i="3"/>
  <c r="B5350" i="3"/>
  <c r="B2748" i="3"/>
  <c r="B2446" i="3"/>
  <c r="B7082" i="3"/>
  <c r="B3582" i="3"/>
  <c r="B3451" i="3"/>
  <c r="B6108" i="3"/>
  <c r="B334" i="3"/>
  <c r="B5534" i="3"/>
  <c r="B2747" i="3"/>
  <c r="B5795" i="3"/>
  <c r="B2130" i="3"/>
  <c r="B2445" i="3"/>
  <c r="B3904" i="3"/>
  <c r="B7139" i="3"/>
  <c r="B5418" i="3"/>
  <c r="B7295" i="3"/>
  <c r="B3953" i="3"/>
  <c r="B2957" i="3"/>
  <c r="B5461" i="3"/>
  <c r="B5460" i="3"/>
  <c r="B7357" i="3"/>
  <c r="B333" i="3"/>
  <c r="B5794" i="3"/>
  <c r="B5793" i="3"/>
  <c r="B1137" i="3"/>
  <c r="B4876" i="3"/>
  <c r="B5792" i="3"/>
  <c r="B2222" i="3"/>
  <c r="B4480" i="3"/>
  <c r="B7294" i="3"/>
  <c r="B4479" i="3"/>
  <c r="B6150" i="3"/>
  <c r="B4875" i="3"/>
  <c r="B3170" i="3"/>
  <c r="B5023" i="3"/>
  <c r="B4053" i="3"/>
  <c r="B7138" i="3"/>
  <c r="B4189" i="3"/>
  <c r="B1660" i="3"/>
  <c r="B3056" i="3"/>
  <c r="B1562" i="3"/>
  <c r="B6149" i="3"/>
  <c r="B4399" i="3"/>
  <c r="B5791" i="3"/>
  <c r="B7703" i="3"/>
  <c r="B2221" i="3"/>
  <c r="B7616" i="3"/>
  <c r="B2047" i="3"/>
  <c r="B4760" i="3"/>
  <c r="B2046" i="3"/>
  <c r="B4052" i="3"/>
  <c r="B4478" i="3"/>
  <c r="B6192" i="3"/>
  <c r="B4477" i="3"/>
  <c r="B5255" i="3"/>
  <c r="B4398" i="3"/>
  <c r="B369" i="3"/>
  <c r="B368" i="3"/>
  <c r="B367" i="3"/>
  <c r="B3450" i="3"/>
  <c r="B7019" i="3"/>
  <c r="B5790" i="3"/>
  <c r="B2648" i="3"/>
  <c r="B4873" i="3"/>
  <c r="B4051" i="3"/>
  <c r="B5951" i="3"/>
  <c r="B3534" i="3"/>
  <c r="B4476" i="3"/>
  <c r="B2549" i="3"/>
  <c r="B7483" i="3"/>
  <c r="B6429" i="3"/>
  <c r="B3449" i="3"/>
  <c r="B2827" i="3"/>
  <c r="B3169" i="3"/>
  <c r="B2129" i="3"/>
  <c r="B4116" i="3"/>
  <c r="B2956" i="3"/>
  <c r="B2826" i="3"/>
  <c r="B7614" i="3"/>
  <c r="B6521" i="3"/>
  <c r="B3448" i="3"/>
  <c r="B2647" i="3"/>
  <c r="B6520" i="3"/>
  <c r="B2548" i="3"/>
  <c r="B3377" i="3"/>
  <c r="B4554" i="3"/>
  <c r="B5349" i="3"/>
  <c r="B4115" i="3"/>
  <c r="B3533" i="3"/>
  <c r="B7424" i="3"/>
  <c r="B3532" i="3"/>
  <c r="B2547" i="3"/>
  <c r="B3055" i="3"/>
  <c r="B3829" i="3"/>
  <c r="B7482" i="3"/>
  <c r="B3054" i="3"/>
  <c r="B6655" i="3"/>
  <c r="B5254" i="3"/>
  <c r="B6519" i="3"/>
  <c r="B2646" i="3"/>
  <c r="B2076" i="3"/>
  <c r="B5667" i="3"/>
  <c r="B7215" i="3"/>
  <c r="B2955" i="3"/>
  <c r="B6107" i="3"/>
  <c r="B2219" i="3"/>
  <c r="B2746" i="3"/>
  <c r="B3952" i="3"/>
  <c r="B4759" i="3"/>
  <c r="B3447" i="3"/>
  <c r="B3951" i="3"/>
  <c r="B2546" i="3"/>
  <c r="B4114" i="3"/>
  <c r="B2645" i="3"/>
  <c r="B3679" i="3"/>
  <c r="B6289" i="3"/>
  <c r="B6864" i="3"/>
  <c r="B4397" i="3"/>
  <c r="B3678" i="3"/>
  <c r="B6773" i="3"/>
  <c r="B7081" i="3"/>
  <c r="B7528" i="3"/>
  <c r="B3444" i="3"/>
  <c r="B3579" i="3"/>
  <c r="B2644" i="3"/>
  <c r="B4553" i="3"/>
  <c r="B4623" i="3"/>
  <c r="B4552" i="3"/>
  <c r="B5022" i="3"/>
  <c r="B1136" i="3"/>
  <c r="B3677" i="3"/>
  <c r="B6427" i="3"/>
  <c r="B6052" i="3"/>
  <c r="B3531" i="3"/>
  <c r="B3948" i="3"/>
  <c r="B3530" i="3"/>
  <c r="B2128" i="3"/>
  <c r="B5665" i="3"/>
  <c r="B7611" i="3"/>
  <c r="B71" i="3"/>
  <c r="B4474" i="3"/>
  <c r="B2444" i="3"/>
  <c r="B6360" i="3"/>
  <c r="B2324" i="3"/>
  <c r="B1473" i="3"/>
  <c r="B6359" i="3"/>
  <c r="B6426" i="3"/>
  <c r="B2443" i="3"/>
  <c r="B5532" i="3"/>
  <c r="B6517" i="3"/>
  <c r="B4473" i="3"/>
  <c r="B3443" i="3"/>
  <c r="B2323" i="3"/>
  <c r="B1343" i="3"/>
  <c r="B2218" i="3"/>
  <c r="B3676" i="3"/>
  <c r="B1059" i="3"/>
  <c r="B1058" i="3"/>
  <c r="B4622" i="3"/>
  <c r="B3168" i="3"/>
  <c r="B6425" i="3"/>
  <c r="B2217" i="3"/>
  <c r="B4871" i="3"/>
  <c r="B6952" i="3"/>
  <c r="B4758" i="3"/>
  <c r="B5531" i="3"/>
  <c r="B5789" i="3"/>
  <c r="B4757" i="3"/>
  <c r="B3167" i="3"/>
  <c r="B6011" i="3"/>
  <c r="B2954" i="3"/>
  <c r="B6051" i="3"/>
  <c r="B3257" i="3"/>
  <c r="B4551" i="3"/>
  <c r="B3375" i="3"/>
  <c r="B4050" i="3"/>
  <c r="B4396" i="3"/>
  <c r="B5252" i="3"/>
  <c r="B6772" i="3"/>
  <c r="B6191" i="3"/>
  <c r="B3442" i="3"/>
  <c r="B6288" i="3"/>
  <c r="B3902" i="3"/>
  <c r="B5664" i="3"/>
  <c r="B2907" i="3"/>
  <c r="B2322" i="3"/>
  <c r="B2216" i="3"/>
  <c r="B6010" i="3"/>
  <c r="B5950" i="3"/>
  <c r="B6863" i="3"/>
  <c r="B616" i="3"/>
  <c r="B3256" i="3"/>
  <c r="B2321" i="3"/>
  <c r="B4870" i="3"/>
  <c r="B2825" i="3"/>
  <c r="B6596" i="3"/>
  <c r="B3051" i="3"/>
  <c r="B4755" i="3"/>
  <c r="B2442" i="3"/>
  <c r="B2906" i="3"/>
  <c r="B2744" i="3"/>
  <c r="B3166" i="3"/>
  <c r="B1314" i="3"/>
  <c r="B1945" i="3"/>
  <c r="B953" i="3"/>
  <c r="B952" i="3"/>
  <c r="B2045" i="3"/>
  <c r="B3255" i="3"/>
  <c r="B2643" i="3"/>
  <c r="B1057" i="3"/>
  <c r="B2320" i="3"/>
  <c r="B1056" i="3"/>
  <c r="B1313" i="3"/>
  <c r="B2545" i="3"/>
  <c r="B1767" i="3"/>
  <c r="B1659" i="3"/>
  <c r="B2953" i="3"/>
  <c r="B2127" i="3"/>
  <c r="B951" i="3"/>
  <c r="B3165" i="3"/>
  <c r="B1472" i="3"/>
  <c r="B2952" i="3"/>
  <c r="B2441" i="3"/>
  <c r="B1829" i="3"/>
  <c r="B2214" i="3"/>
  <c r="B2824" i="3"/>
  <c r="B2075" i="3"/>
  <c r="B1828" i="3"/>
  <c r="B2440" i="3"/>
  <c r="B2905" i="3"/>
  <c r="B1199" i="3"/>
  <c r="B1055" i="3"/>
  <c r="B1135" i="3"/>
  <c r="B2439" i="3"/>
  <c r="B1471" i="3"/>
  <c r="B2044" i="3"/>
  <c r="B839" i="3"/>
  <c r="B2904" i="3"/>
  <c r="B2544" i="3"/>
  <c r="B1134" i="3"/>
  <c r="B3049" i="3"/>
  <c r="B6190" i="3"/>
  <c r="B1944" i="3"/>
  <c r="B2543" i="3"/>
  <c r="B2542" i="3"/>
  <c r="B3827" i="3"/>
  <c r="B1943" i="3"/>
  <c r="B5788" i="3"/>
  <c r="B2541" i="3"/>
  <c r="B2043" i="3"/>
  <c r="B3826" i="3"/>
  <c r="B6358" i="3"/>
  <c r="B1560" i="3"/>
  <c r="B6189" i="3"/>
  <c r="B1942" i="3"/>
  <c r="B2951" i="3"/>
  <c r="B2042" i="3"/>
  <c r="B1559" i="3"/>
  <c r="B3164" i="3"/>
  <c r="B3947" i="3"/>
  <c r="B6106" i="3"/>
  <c r="B1766" i="3"/>
  <c r="B1470" i="3"/>
  <c r="B7214" i="3"/>
  <c r="B4754" i="3"/>
  <c r="B6105" i="3"/>
  <c r="B5530" i="3"/>
  <c r="B3529" i="3"/>
  <c r="B6357" i="3"/>
  <c r="B5348" i="3"/>
  <c r="B1558" i="3"/>
  <c r="B7213" i="3"/>
  <c r="B2903" i="3"/>
  <c r="B6654" i="3"/>
  <c r="B5251" i="3"/>
  <c r="B2902" i="3"/>
  <c r="B1765" i="3"/>
  <c r="B2213" i="3"/>
  <c r="B7212" i="3"/>
  <c r="B3578" i="3"/>
  <c r="B290" i="3"/>
  <c r="B5787" i="3"/>
  <c r="B6771" i="3"/>
  <c r="B950" i="3"/>
  <c r="B3577" i="3"/>
  <c r="B2540" i="3"/>
  <c r="B2041" i="3"/>
  <c r="B5250" i="3"/>
  <c r="B536" i="3"/>
  <c r="B4187" i="3"/>
  <c r="B7527" i="3"/>
  <c r="B7211" i="3"/>
  <c r="B6009" i="3"/>
  <c r="B6862" i="3"/>
  <c r="B3576" i="3"/>
  <c r="B6147" i="3"/>
  <c r="B4395" i="3"/>
  <c r="B4394" i="3"/>
  <c r="B3048" i="3"/>
  <c r="B2074" i="3"/>
  <c r="B3945" i="3"/>
  <c r="B3047" i="3"/>
  <c r="B2073" i="3"/>
  <c r="B6424" i="3"/>
  <c r="B3046" i="3"/>
  <c r="B3045" i="3"/>
  <c r="B5786" i="3"/>
  <c r="B1053" i="3"/>
  <c r="B4186" i="3"/>
  <c r="B4185" i="3"/>
  <c r="B5347" i="3"/>
  <c r="B7136" i="3"/>
  <c r="B2040" i="3"/>
  <c r="B2039" i="3"/>
  <c r="B4472" i="3"/>
  <c r="B4471" i="3"/>
  <c r="B4621" i="3"/>
  <c r="B4549" i="3"/>
  <c r="B4753" i="3"/>
  <c r="B4470" i="3"/>
  <c r="B7525" i="3"/>
  <c r="B838" i="3"/>
  <c r="B1254" i="3"/>
  <c r="B7355" i="3"/>
  <c r="B6188" i="3"/>
  <c r="B1197" i="3"/>
  <c r="B1387" i="3"/>
  <c r="B1196" i="3"/>
  <c r="B2212" i="3"/>
  <c r="B4424" i="3"/>
  <c r="B3825" i="3"/>
  <c r="B4393" i="3"/>
  <c r="B6769" i="3"/>
  <c r="B332" i="3"/>
  <c r="B331" i="3"/>
  <c r="B3673" i="3"/>
  <c r="B4392" i="3"/>
  <c r="B3672" i="3"/>
  <c r="B3824" i="3"/>
  <c r="B4750" i="3"/>
  <c r="B3823" i="3"/>
  <c r="B7421" i="3"/>
  <c r="B6103" i="3"/>
  <c r="B4620" i="3"/>
  <c r="B3372" i="3"/>
  <c r="B2743" i="3"/>
  <c r="B69" i="3"/>
  <c r="B3253" i="3"/>
  <c r="B1657" i="3"/>
  <c r="B5784" i="3"/>
  <c r="B87" i="3"/>
  <c r="B5346" i="3"/>
  <c r="B1940" i="3"/>
  <c r="B4548" i="3"/>
  <c r="B5248" i="3"/>
  <c r="B7420" i="3"/>
  <c r="B4547" i="3"/>
  <c r="B949" i="3"/>
  <c r="B6187" i="3"/>
  <c r="B6514" i="3"/>
  <c r="B147" i="3"/>
  <c r="B2742" i="3"/>
  <c r="B68" i="3"/>
  <c r="B5247" i="3"/>
  <c r="B7210" i="3"/>
  <c r="B3900" i="3"/>
  <c r="B3671" i="3"/>
  <c r="B534" i="3"/>
  <c r="B2901" i="3"/>
  <c r="B5246" i="3"/>
  <c r="B3163" i="3"/>
  <c r="B3371" i="3"/>
  <c r="B3162" i="3"/>
  <c r="B3899" i="3"/>
  <c r="B4749" i="3"/>
  <c r="B2642" i="3"/>
  <c r="B2641" i="3"/>
  <c r="B3575" i="3"/>
  <c r="B5021" i="3"/>
  <c r="B3370" i="3"/>
  <c r="B4868" i="3"/>
  <c r="B5345" i="3"/>
  <c r="B6857" i="3"/>
  <c r="B5245" i="3"/>
  <c r="B2211" i="3"/>
  <c r="B4391" i="3"/>
  <c r="B7016" i="3"/>
  <c r="B3822" i="3"/>
  <c r="B4619" i="3"/>
  <c r="B3441" i="3"/>
  <c r="B3821" i="3"/>
  <c r="B3820" i="3"/>
  <c r="B4748" i="3"/>
  <c r="B3670" i="3"/>
  <c r="B2640" i="3"/>
  <c r="B3043" i="3"/>
  <c r="B5244" i="3"/>
  <c r="B3819" i="3"/>
  <c r="B3042" i="3"/>
  <c r="B4747" i="3"/>
  <c r="B16" i="3"/>
  <c r="B3818" i="3"/>
  <c r="B1939" i="3"/>
  <c r="B4746" i="3"/>
  <c r="B6712" i="3"/>
  <c r="B3528" i="3"/>
  <c r="B2822" i="3"/>
  <c r="B1253" i="3"/>
  <c r="B3440" i="3"/>
  <c r="B5243" i="3"/>
  <c r="B6711" i="3"/>
  <c r="B2318" i="3"/>
  <c r="B3439" i="3"/>
  <c r="B3574" i="3"/>
  <c r="B6287" i="3"/>
  <c r="B3161" i="3"/>
  <c r="B4390" i="3"/>
  <c r="B2539" i="3"/>
  <c r="B1193" i="3"/>
  <c r="B948" i="3"/>
  <c r="B1557" i="3"/>
  <c r="B2538" i="3"/>
  <c r="B2537" i="3"/>
  <c r="B6649" i="3"/>
  <c r="B2072" i="3"/>
  <c r="B6856" i="3"/>
  <c r="B3941" i="3"/>
  <c r="B7079" i="3"/>
  <c r="B6286" i="3"/>
  <c r="B5344" i="3"/>
  <c r="B6046" i="3"/>
  <c r="B5882" i="3"/>
  <c r="B683" i="3"/>
  <c r="B836" i="3"/>
  <c r="B5020" i="3"/>
  <c r="B5124" i="3"/>
  <c r="B5242" i="3"/>
  <c r="B4184" i="3"/>
  <c r="B6008" i="3"/>
  <c r="B1252" i="3"/>
  <c r="B533" i="3"/>
  <c r="B532" i="3"/>
  <c r="B5241" i="3"/>
  <c r="B5123" i="3"/>
  <c r="B1192" i="3"/>
  <c r="B1311" i="3"/>
  <c r="B531" i="3"/>
  <c r="B1938" i="3"/>
  <c r="B5949" i="3"/>
  <c r="B1937" i="3"/>
  <c r="B5240" i="3"/>
  <c r="B530" i="3"/>
  <c r="B580" i="3"/>
  <c r="B6007" i="3"/>
  <c r="B245" i="3"/>
  <c r="B5122" i="3"/>
  <c r="B579" i="3"/>
  <c r="B1936" i="3"/>
  <c r="B5948" i="3"/>
  <c r="B5121" i="3"/>
  <c r="B529" i="3"/>
  <c r="B5018" i="3"/>
  <c r="B4867" i="3"/>
  <c r="B5017" i="3"/>
  <c r="B1935" i="3"/>
  <c r="B578" i="3"/>
  <c r="B528" i="3"/>
  <c r="B242" i="3"/>
  <c r="B5120" i="3"/>
  <c r="B527" i="3"/>
  <c r="B1251" i="3"/>
  <c r="B241" i="3"/>
  <c r="B1250" i="3"/>
  <c r="B5119" i="3"/>
  <c r="B5016" i="3"/>
  <c r="B5015" i="3"/>
  <c r="B5118" i="3"/>
  <c r="B2950" i="3"/>
  <c r="B240" i="3"/>
  <c r="B577" i="3"/>
  <c r="B5014" i="3"/>
  <c r="B239" i="3"/>
  <c r="B1933" i="3"/>
  <c r="B1932" i="3"/>
  <c r="B5117" i="3"/>
  <c r="B5013" i="3"/>
  <c r="B5116" i="3"/>
  <c r="B6005" i="3"/>
  <c r="B576" i="3"/>
  <c r="B2949" i="3"/>
  <c r="B1308" i="3"/>
  <c r="B37" i="3"/>
  <c r="B7697" i="3"/>
  <c r="B4469" i="3"/>
  <c r="B3573" i="3"/>
  <c r="B4047" i="3"/>
  <c r="B7481" i="3"/>
  <c r="B2900" i="3"/>
  <c r="B5529" i="3"/>
  <c r="B7354" i="3"/>
  <c r="B5661" i="3"/>
  <c r="B2820" i="3"/>
  <c r="B1827" i="3"/>
  <c r="B5783" i="3"/>
  <c r="B4618" i="3"/>
  <c r="B5881" i="3"/>
  <c r="B5880" i="3"/>
  <c r="B5115" i="3"/>
  <c r="B3669" i="3"/>
  <c r="B7524" i="3"/>
  <c r="B5343" i="3"/>
  <c r="B4468" i="3"/>
  <c r="B7480" i="3"/>
  <c r="B4183" i="3"/>
  <c r="B2948" i="3"/>
  <c r="B5114" i="3"/>
  <c r="B5782" i="3"/>
  <c r="B2436" i="3"/>
  <c r="B6855" i="3"/>
  <c r="B4745" i="3"/>
  <c r="B3527" i="3"/>
  <c r="B5909" i="3"/>
  <c r="B6045" i="3"/>
  <c r="B4113" i="3"/>
  <c r="B7419" i="3"/>
  <c r="B7418" i="3"/>
  <c r="B6854" i="3"/>
  <c r="B4546" i="3"/>
  <c r="B2819" i="3"/>
  <c r="B2071" i="3"/>
  <c r="B7209" i="3"/>
  <c r="B5113" i="3"/>
  <c r="B2070" i="3"/>
  <c r="B3526" i="3"/>
  <c r="B3940" i="3"/>
  <c r="B6101" i="3"/>
  <c r="B6950" i="3"/>
  <c r="B5342" i="3"/>
  <c r="B5012" i="3"/>
  <c r="B3525" i="3"/>
  <c r="B6767" i="3"/>
  <c r="B6594" i="3"/>
  <c r="B3040" i="3"/>
  <c r="B2818" i="3"/>
  <c r="B5660" i="3"/>
  <c r="B5659" i="3"/>
  <c r="B3816" i="3"/>
  <c r="B5781" i="3"/>
  <c r="B5239" i="3"/>
  <c r="B2741" i="3"/>
  <c r="B3039" i="3"/>
  <c r="B4866" i="3"/>
  <c r="B7523" i="3"/>
  <c r="B5780" i="3"/>
  <c r="B4744" i="3"/>
  <c r="B7479" i="3"/>
  <c r="B5011" i="3"/>
  <c r="B3815" i="3"/>
  <c r="B5947" i="3"/>
  <c r="B2210" i="3"/>
  <c r="B4181" i="3"/>
  <c r="B6765" i="3"/>
  <c r="B5527" i="3"/>
  <c r="B6647" i="3"/>
  <c r="B5112" i="3"/>
  <c r="B3570" i="3"/>
  <c r="B2740" i="3"/>
  <c r="B5341" i="3"/>
  <c r="B4180" i="3"/>
  <c r="B526" i="3"/>
  <c r="B2069" i="3"/>
  <c r="B4467" i="3"/>
  <c r="B2739" i="3"/>
  <c r="B7078" i="3"/>
  <c r="B7695" i="3"/>
  <c r="B5526" i="3"/>
  <c r="B4389" i="3"/>
  <c r="B5777" i="3"/>
  <c r="B7416" i="3"/>
  <c r="B3814" i="3"/>
  <c r="B4545" i="3"/>
  <c r="B7077" i="3"/>
  <c r="B4466" i="3"/>
  <c r="B5879" i="3"/>
  <c r="B4388" i="3"/>
  <c r="B4387" i="3"/>
  <c r="B3038" i="3"/>
  <c r="B2313" i="3"/>
  <c r="B3898" i="3"/>
  <c r="B2312" i="3"/>
  <c r="B1307" i="3"/>
  <c r="B2435" i="3"/>
  <c r="B3368" i="3"/>
  <c r="B4865" i="3"/>
  <c r="B4742" i="3"/>
  <c r="B4386" i="3"/>
  <c r="B5111" i="3"/>
  <c r="B4043" i="3"/>
  <c r="B7076" i="3"/>
  <c r="B4385" i="3"/>
  <c r="B4465" i="3"/>
  <c r="B4112" i="3"/>
  <c r="B4300" i="3"/>
  <c r="B5776" i="3"/>
  <c r="B2533" i="3"/>
  <c r="B5775" i="3"/>
  <c r="B7353" i="3"/>
  <c r="B6043" i="3"/>
  <c r="B5009" i="3"/>
  <c r="B4042" i="3"/>
  <c r="B3037" i="3"/>
  <c r="B2434" i="3"/>
  <c r="B5774" i="3"/>
  <c r="B6646" i="3"/>
  <c r="B6351" i="3"/>
  <c r="B2637" i="3"/>
  <c r="B3251" i="3"/>
  <c r="B3668" i="3"/>
  <c r="B6946" i="3"/>
  <c r="B4741" i="3"/>
  <c r="B4179" i="3"/>
  <c r="B2738" i="3"/>
  <c r="B4384" i="3"/>
  <c r="B4544" i="3"/>
  <c r="B2737" i="3"/>
  <c r="B4299" i="3"/>
  <c r="B5110" i="3"/>
  <c r="B5878" i="3"/>
  <c r="B5525" i="3"/>
  <c r="B3813" i="3"/>
  <c r="B3524" i="3"/>
  <c r="B5877" i="3"/>
  <c r="B2947" i="3"/>
  <c r="B1132" i="3"/>
  <c r="B2736" i="3"/>
  <c r="B7075" i="3"/>
  <c r="B2735" i="3"/>
  <c r="B2734" i="3"/>
  <c r="B4864" i="3"/>
  <c r="B5340" i="3"/>
  <c r="B4740" i="3"/>
  <c r="B3938" i="3"/>
  <c r="B5238" i="3"/>
  <c r="B2636" i="3"/>
  <c r="B2635" i="3"/>
  <c r="B3249" i="3"/>
  <c r="B3937" i="3"/>
  <c r="B947" i="3"/>
  <c r="B1553" i="3"/>
  <c r="B3936" i="3"/>
  <c r="B6146" i="3"/>
  <c r="B7352" i="3"/>
  <c r="B525" i="3"/>
  <c r="B1190" i="3"/>
  <c r="B6228" i="3"/>
  <c r="B3248" i="3"/>
  <c r="B3247" i="3"/>
  <c r="B3569" i="3"/>
  <c r="B4543" i="3"/>
  <c r="B4615" i="3"/>
  <c r="B4614" i="3"/>
  <c r="B6764" i="3"/>
  <c r="B6145" i="3"/>
  <c r="B3246" i="3"/>
  <c r="B5412" i="3"/>
  <c r="B7605" i="3"/>
  <c r="B3812" i="3"/>
  <c r="B7014" i="3"/>
  <c r="B3367" i="3"/>
  <c r="B4739" i="3"/>
  <c r="B7207" i="3"/>
  <c r="B6100" i="3"/>
  <c r="B1552" i="3"/>
  <c r="B7206" i="3"/>
  <c r="B289" i="3"/>
  <c r="B7205" i="3"/>
  <c r="B6513" i="3"/>
  <c r="B2946" i="3"/>
  <c r="B3437" i="3"/>
  <c r="B5773" i="3"/>
  <c r="B6099" i="3"/>
  <c r="B5524" i="3"/>
  <c r="B5907" i="3"/>
  <c r="B5656" i="3"/>
  <c r="B2634" i="3"/>
  <c r="B3366" i="3"/>
  <c r="B4863" i="3"/>
  <c r="B5339" i="3"/>
  <c r="B1189" i="3"/>
  <c r="B4613" i="3"/>
  <c r="B3159" i="3"/>
  <c r="B7203" i="3"/>
  <c r="B575" i="3"/>
  <c r="B3035" i="3"/>
  <c r="B6710" i="3"/>
  <c r="B5411" i="3"/>
  <c r="B4542" i="3"/>
  <c r="B7478" i="3"/>
  <c r="B1759" i="3"/>
  <c r="B5654" i="3"/>
  <c r="B330" i="3"/>
  <c r="B5008" i="3"/>
  <c r="B5410" i="3"/>
  <c r="B6709" i="3"/>
  <c r="B2945" i="3"/>
  <c r="B2125" i="3"/>
  <c r="B2944" i="3"/>
  <c r="B3811" i="3"/>
  <c r="B4541" i="3"/>
  <c r="B7202" i="3"/>
  <c r="B4862" i="3"/>
  <c r="B2038" i="3"/>
  <c r="B3568" i="3"/>
  <c r="B4540" i="3"/>
  <c r="B5007" i="3"/>
  <c r="B5338" i="3"/>
  <c r="B3567" i="3"/>
  <c r="B3666" i="3"/>
  <c r="B7522" i="3"/>
  <c r="B5337" i="3"/>
  <c r="B2899" i="3"/>
  <c r="B2898" i="3"/>
  <c r="B5653" i="3"/>
  <c r="B2817" i="3"/>
  <c r="B3897" i="3"/>
  <c r="B2037" i="3"/>
  <c r="B5336" i="3"/>
  <c r="B3365" i="3"/>
  <c r="B3566" i="3"/>
  <c r="B3523" i="3"/>
  <c r="B3364" i="3"/>
  <c r="B4738" i="3"/>
  <c r="B6708" i="3"/>
  <c r="B4178" i="3"/>
  <c r="B2124" i="3"/>
  <c r="B3034" i="3"/>
  <c r="B4383" i="3"/>
  <c r="B5906" i="3"/>
  <c r="B329" i="3"/>
  <c r="B4612" i="3"/>
  <c r="B4737" i="3"/>
  <c r="B2123" i="3"/>
  <c r="B5946" i="3"/>
  <c r="B1464" i="3"/>
  <c r="B2433" i="3"/>
  <c r="B5876" i="3"/>
  <c r="B5522" i="3"/>
  <c r="B5521" i="3"/>
  <c r="B5945" i="3"/>
  <c r="B328" i="3"/>
  <c r="B4539" i="3"/>
  <c r="B7477" i="3"/>
  <c r="B3033" i="3"/>
  <c r="B6003" i="3"/>
  <c r="B1551" i="3"/>
  <c r="B1550" i="3"/>
  <c r="B4611" i="3"/>
  <c r="B2122" i="3"/>
  <c r="B4538" i="3"/>
  <c r="B3665" i="3"/>
  <c r="B4177" i="3"/>
  <c r="B5905" i="3"/>
  <c r="B7134" i="3"/>
  <c r="B678" i="3"/>
  <c r="B677" i="3"/>
  <c r="B5006" i="3"/>
  <c r="B676" i="3"/>
  <c r="B675" i="3"/>
  <c r="B674" i="3"/>
  <c r="B2733" i="3"/>
  <c r="B2816" i="3"/>
  <c r="B7413" i="3"/>
  <c r="B67" i="3"/>
  <c r="B4537" i="3"/>
  <c r="B5236" i="3"/>
  <c r="B2942" i="3"/>
  <c r="B5772" i="3"/>
  <c r="B7476" i="3"/>
  <c r="B7475" i="3"/>
  <c r="B1188" i="3"/>
  <c r="B3935" i="3"/>
  <c r="B6421" i="3"/>
  <c r="B4175" i="3"/>
  <c r="B1382" i="3"/>
  <c r="B6943" i="3"/>
  <c r="B5335" i="3"/>
  <c r="B4860" i="3"/>
  <c r="B4110" i="3"/>
  <c r="B5875" i="3"/>
  <c r="B4733" i="3"/>
  <c r="B3565" i="3"/>
  <c r="B3238" i="3"/>
  <c r="B1463" i="3"/>
  <c r="B4381" i="3"/>
  <c r="B1927" i="3"/>
  <c r="B7411" i="3"/>
  <c r="B7520" i="3"/>
  <c r="B7602" i="3"/>
  <c r="B7601" i="3"/>
  <c r="B1248" i="3"/>
  <c r="B1247" i="3"/>
  <c r="B1246" i="3"/>
  <c r="B1245" i="3"/>
  <c r="B3522" i="3"/>
  <c r="B1926" i="3"/>
  <c r="B572" i="3"/>
  <c r="B237" i="3"/>
  <c r="B5004" i="3"/>
  <c r="B236" i="3"/>
  <c r="B1187" i="3"/>
  <c r="B7519" i="3"/>
  <c r="B6001" i="3"/>
  <c r="B5107" i="3"/>
  <c r="B1925" i="3"/>
  <c r="B235" i="3"/>
  <c r="B524" i="3"/>
  <c r="B5106" i="3"/>
  <c r="B5105" i="3"/>
  <c r="B523" i="3"/>
  <c r="B6000" i="3"/>
  <c r="B5003" i="3"/>
  <c r="B5104" i="3"/>
  <c r="B522" i="3"/>
  <c r="B2206" i="3"/>
  <c r="B5943" i="3"/>
  <c r="B5407" i="3"/>
  <c r="B1756" i="3"/>
  <c r="B4859" i="3"/>
  <c r="B5874" i="3"/>
  <c r="B6184" i="3"/>
  <c r="B3434" i="3"/>
  <c r="B6763" i="3"/>
  <c r="B5873" i="3"/>
  <c r="B2310" i="3"/>
  <c r="B2732" i="3"/>
  <c r="B6942" i="3"/>
  <c r="B3158" i="3"/>
  <c r="B3362" i="3"/>
  <c r="B2941" i="3"/>
  <c r="B5234" i="3"/>
  <c r="B1050" i="3"/>
  <c r="B2731" i="3"/>
  <c r="B2730" i="3"/>
  <c r="B4608" i="3"/>
  <c r="B2309" i="3"/>
  <c r="B5233" i="3"/>
  <c r="B4297" i="3"/>
  <c r="B4296" i="3"/>
  <c r="B3029" i="3"/>
  <c r="B5405" i="3"/>
  <c r="B6941" i="3"/>
  <c r="B5002" i="3"/>
  <c r="B2633" i="3"/>
  <c r="B6282" i="3"/>
  <c r="B2205" i="3"/>
  <c r="B1129" i="3"/>
  <c r="B6707" i="3"/>
  <c r="B5771" i="3"/>
  <c r="B2531" i="3"/>
  <c r="B5334" i="3"/>
  <c r="B5103" i="3"/>
  <c r="B3361" i="3"/>
  <c r="B7350" i="3"/>
  <c r="B4606" i="3"/>
  <c r="B6420" i="3"/>
  <c r="B5001" i="3"/>
  <c r="B4605" i="3"/>
  <c r="B2728" i="3"/>
  <c r="B4998" i="3"/>
  <c r="B7349" i="3"/>
  <c r="B2305" i="3"/>
  <c r="B1380" i="3"/>
  <c r="B7280" i="3"/>
  <c r="B4378" i="3"/>
  <c r="B5872" i="3"/>
  <c r="B3237" i="3"/>
  <c r="B2940" i="3"/>
  <c r="B6848" i="3"/>
  <c r="B2204" i="3"/>
  <c r="B4109" i="3"/>
  <c r="B1461" i="3"/>
  <c r="B3808" i="3"/>
  <c r="B2529" i="3"/>
  <c r="B6706" i="3"/>
  <c r="B2303" i="3"/>
  <c r="B4857" i="3"/>
  <c r="B6345" i="3"/>
  <c r="B3807" i="3"/>
  <c r="B4377" i="3"/>
  <c r="B5649" i="3"/>
  <c r="B2432" i="3"/>
  <c r="B7278" i="3"/>
  <c r="B5648" i="3"/>
  <c r="B6939" i="3"/>
  <c r="B112" i="3"/>
  <c r="B7197" i="3"/>
  <c r="B5942" i="3"/>
  <c r="B5647" i="3"/>
  <c r="B4603" i="3"/>
  <c r="B5871" i="3"/>
  <c r="B3806" i="3"/>
  <c r="B5646" i="3"/>
  <c r="B6642" i="3"/>
  <c r="B3658" i="3"/>
  <c r="B2630" i="3"/>
  <c r="B2302" i="3"/>
  <c r="B2431" i="3"/>
  <c r="B4036" i="3"/>
  <c r="B5645" i="3"/>
  <c r="B3360" i="3"/>
  <c r="B7009" i="3"/>
  <c r="B6641" i="3"/>
  <c r="B3805" i="3"/>
  <c r="B2203" i="3"/>
  <c r="B3027" i="3"/>
  <c r="B7277" i="3"/>
  <c r="B3934" i="3"/>
  <c r="B2727" i="3"/>
  <c r="B6096" i="3"/>
  <c r="B4035" i="3"/>
  <c r="B4376" i="3"/>
  <c r="B6498" i="3"/>
  <c r="B6095" i="3"/>
  <c r="B1824" i="3"/>
  <c r="B3433" i="3"/>
  <c r="B3564" i="3"/>
  <c r="B4602" i="3"/>
  <c r="B2628" i="3"/>
  <c r="B6280" i="3"/>
  <c r="B5904" i="3"/>
  <c r="B2627" i="3"/>
  <c r="B5903" i="3"/>
  <c r="B4034" i="3"/>
  <c r="B3804" i="3"/>
  <c r="B7007" i="3"/>
  <c r="B7131" i="3"/>
  <c r="B2726" i="3"/>
  <c r="B2897" i="3"/>
  <c r="B287" i="3"/>
  <c r="B4462" i="3"/>
  <c r="B6344" i="3"/>
  <c r="B4601" i="3"/>
  <c r="B3359" i="3"/>
  <c r="B4730" i="3"/>
  <c r="B20" i="3"/>
  <c r="B25" i="3"/>
  <c r="B6041" i="3"/>
  <c r="B5399" i="3"/>
  <c r="B4033" i="3"/>
  <c r="B1639" i="3"/>
  <c r="B6497" i="3"/>
  <c r="B3358" i="3"/>
  <c r="B4375" i="3"/>
  <c r="B6226" i="3"/>
  <c r="B7348" i="3"/>
  <c r="B5902" i="3"/>
  <c r="B5398" i="3"/>
  <c r="B2814" i="3"/>
  <c r="B3521" i="3"/>
  <c r="B4294" i="3"/>
  <c r="B2626" i="3"/>
  <c r="B5397" i="3"/>
  <c r="B5516" i="3"/>
  <c r="B4600" i="3"/>
  <c r="B6040" i="3"/>
  <c r="B6225" i="3"/>
  <c r="B2896" i="3"/>
  <c r="B35" i="3"/>
  <c r="B2300" i="3"/>
  <c r="B3233" i="3"/>
  <c r="B5396" i="3"/>
  <c r="B4293" i="3"/>
  <c r="B7517" i="3"/>
  <c r="B6493" i="3"/>
  <c r="B5395" i="3"/>
  <c r="B4374" i="3"/>
  <c r="B2202" i="3"/>
  <c r="B4108" i="3"/>
  <c r="B6937" i="3"/>
  <c r="B7689" i="3"/>
  <c r="B7128" i="3"/>
  <c r="B6492" i="3"/>
  <c r="B7194" i="3"/>
  <c r="B5515" i="3"/>
  <c r="B6491" i="3"/>
  <c r="B5870" i="3"/>
  <c r="B3800" i="3"/>
  <c r="B2895" i="3"/>
  <c r="B7193" i="3"/>
  <c r="B3799" i="3"/>
  <c r="B3430" i="3"/>
  <c r="B6038" i="3"/>
  <c r="B2525" i="3"/>
  <c r="B284" i="3"/>
  <c r="B36" i="3"/>
  <c r="B33" i="3"/>
  <c r="B4996" i="3"/>
  <c r="B5394" i="3"/>
  <c r="B3798" i="3"/>
  <c r="B7599" i="3"/>
  <c r="B7598" i="3"/>
  <c r="B2812" i="3"/>
  <c r="B5901" i="3"/>
  <c r="B5514" i="3"/>
  <c r="B4727" i="3"/>
  <c r="B3025" i="3"/>
  <c r="B5939" i="3"/>
  <c r="B7514" i="3"/>
  <c r="B1920" i="3"/>
  <c r="B1630" i="3"/>
  <c r="B5938" i="3"/>
  <c r="B5393" i="3"/>
  <c r="B4032" i="3"/>
  <c r="B4373" i="3"/>
  <c r="B4031" i="3"/>
  <c r="B1753" i="3"/>
  <c r="B2297" i="3"/>
  <c r="B5226" i="3"/>
  <c r="B2725" i="3"/>
  <c r="B5998" i="3"/>
  <c r="B2724" i="3"/>
  <c r="B2524" i="3"/>
  <c r="B4995" i="3"/>
  <c r="B2523" i="3"/>
  <c r="B5869" i="3"/>
  <c r="B4855" i="3"/>
  <c r="B5225" i="3"/>
  <c r="B1919" i="3"/>
  <c r="B3357" i="3"/>
  <c r="B5101" i="3"/>
  <c r="B4372" i="3"/>
  <c r="B6224" i="3"/>
  <c r="B3933" i="3"/>
  <c r="B5868" i="3"/>
  <c r="B5333" i="3"/>
  <c r="B5513" i="3"/>
  <c r="B4726" i="3"/>
  <c r="B7192" i="3"/>
  <c r="B7127" i="3"/>
  <c r="B7688" i="3"/>
  <c r="B1628" i="3"/>
  <c r="B6223" i="3"/>
  <c r="B2522" i="3"/>
  <c r="B1545" i="3"/>
  <c r="B6846" i="3"/>
  <c r="B2036" i="3"/>
  <c r="B5512" i="3"/>
  <c r="B7408" i="3"/>
  <c r="B5511" i="3"/>
  <c r="B7126" i="3"/>
  <c r="B2201" i="3"/>
  <c r="B6342" i="3"/>
  <c r="B7005" i="3"/>
  <c r="B2521" i="3"/>
  <c r="B1627" i="3"/>
  <c r="B2200" i="3"/>
  <c r="B5769" i="3"/>
  <c r="B5510" i="3"/>
  <c r="B7407" i="3"/>
  <c r="B5867" i="3"/>
  <c r="B2199" i="3"/>
  <c r="B1185" i="3"/>
  <c r="B2035" i="3"/>
  <c r="B1918" i="3"/>
  <c r="B2034" i="3"/>
  <c r="B2033" i="3"/>
  <c r="B5768" i="3"/>
  <c r="B7274" i="3"/>
  <c r="B2032" i="3"/>
  <c r="B6182" i="3"/>
  <c r="B6037" i="3"/>
  <c r="B1626" i="3"/>
  <c r="B7406" i="3"/>
  <c r="B2031" i="3"/>
  <c r="B2030" i="3"/>
  <c r="B2198" i="3"/>
  <c r="B7125" i="3"/>
  <c r="B6036" i="3"/>
  <c r="B3797" i="3"/>
  <c r="B2197" i="3"/>
  <c r="B2029" i="3"/>
  <c r="B2028" i="3"/>
  <c r="B7124" i="3"/>
  <c r="B2196" i="3"/>
  <c r="B1917" i="3"/>
  <c r="B6222" i="3"/>
  <c r="B6143" i="3"/>
  <c r="B4725" i="3"/>
  <c r="B3562" i="3"/>
  <c r="B6845" i="3"/>
  <c r="B2723" i="3"/>
  <c r="B6935" i="3"/>
  <c r="B3932" i="3"/>
  <c r="B1624" i="3"/>
  <c r="B4853" i="3"/>
  <c r="B4291" i="3"/>
  <c r="B6489" i="3"/>
  <c r="B3796" i="3"/>
  <c r="B4724" i="3"/>
  <c r="B283" i="3"/>
  <c r="B6418" i="3"/>
  <c r="B5392" i="3"/>
  <c r="B4723" i="3"/>
  <c r="B2722" i="3"/>
  <c r="B6093" i="3"/>
  <c r="B3561" i="3"/>
  <c r="B5391" i="3"/>
  <c r="B5641" i="3"/>
  <c r="B6637" i="3"/>
  <c r="B3795" i="3"/>
  <c r="B2520" i="3"/>
  <c r="B24" i="3"/>
  <c r="B28" i="3"/>
  <c r="B2195" i="3"/>
  <c r="B1623" i="3"/>
  <c r="B824" i="3"/>
  <c r="B2894" i="3"/>
  <c r="B3157" i="3"/>
  <c r="B2068" i="3"/>
  <c r="B1304" i="3"/>
  <c r="B1303" i="3"/>
  <c r="B1128" i="3"/>
  <c r="B1184" i="3"/>
  <c r="B2893" i="3"/>
  <c r="B2519" i="3"/>
  <c r="B1752" i="3"/>
  <c r="B1244" i="3"/>
  <c r="B1622" i="3"/>
  <c r="B2892" i="3"/>
  <c r="B1377" i="3"/>
  <c r="B2518" i="3"/>
  <c r="B1751" i="3"/>
  <c r="B2721" i="3"/>
  <c r="B2116" i="3"/>
  <c r="B2939" i="3"/>
  <c r="B2891" i="3"/>
  <c r="B3024" i="3"/>
  <c r="B2429" i="3"/>
  <c r="B2811" i="3"/>
  <c r="B2810" i="3"/>
  <c r="B1046" i="3"/>
  <c r="B2067" i="3"/>
  <c r="B2625" i="3"/>
  <c r="B1376" i="3"/>
  <c r="B3156" i="3"/>
  <c r="B1302" i="3"/>
  <c r="B1458" i="3"/>
  <c r="B3023" i="3"/>
  <c r="B823" i="3"/>
  <c r="B1243" i="3"/>
  <c r="B1242" i="3"/>
  <c r="B2517" i="3"/>
  <c r="B3154" i="3"/>
  <c r="B1241" i="3"/>
  <c r="B2296" i="3"/>
  <c r="B2720" i="3"/>
  <c r="B2516" i="3"/>
  <c r="B1375" i="3"/>
  <c r="B2938" i="3"/>
  <c r="B2428" i="3"/>
  <c r="B2624" i="3"/>
  <c r="B822" i="3"/>
  <c r="B2623" i="3"/>
  <c r="B2027" i="3"/>
  <c r="B1127" i="3"/>
  <c r="B2066" i="3"/>
  <c r="B2622" i="3"/>
  <c r="B1183" i="3"/>
  <c r="B2719" i="3"/>
  <c r="B1240" i="3"/>
  <c r="B2065" i="3"/>
  <c r="B1045" i="3"/>
  <c r="B3794" i="3"/>
  <c r="B7596" i="3"/>
  <c r="B6277" i="3"/>
  <c r="B5390" i="3"/>
  <c r="B2718" i="3"/>
  <c r="B7069" i="3"/>
  <c r="B4597" i="3"/>
  <c r="B3655" i="3"/>
  <c r="B4107" i="3"/>
  <c r="B7513" i="3"/>
  <c r="B6842" i="3"/>
  <c r="B3021" i="3"/>
  <c r="B7191" i="3"/>
  <c r="B3429" i="3"/>
  <c r="B3793" i="3"/>
  <c r="B7004" i="3"/>
  <c r="B3019" i="3"/>
  <c r="B2295" i="3"/>
  <c r="B6592" i="3"/>
  <c r="B7068" i="3"/>
  <c r="B6221" i="3"/>
  <c r="B2294" i="3"/>
  <c r="B4852" i="3"/>
  <c r="B3792" i="3"/>
  <c r="B3520" i="3"/>
  <c r="B457" i="3"/>
  <c r="B3560" i="3"/>
  <c r="B5508" i="3"/>
  <c r="B413" i="3"/>
  <c r="B5997" i="3"/>
  <c r="B3018" i="3"/>
  <c r="B5332" i="3"/>
  <c r="B7595" i="3"/>
  <c r="B3931" i="3"/>
  <c r="B1620" i="3"/>
  <c r="B5331" i="3"/>
  <c r="B7594" i="3"/>
  <c r="B3428" i="3"/>
  <c r="B3654" i="3"/>
  <c r="B5330" i="3"/>
  <c r="B5389" i="3"/>
  <c r="B7067" i="3"/>
  <c r="B3559" i="3"/>
  <c r="B7404" i="3"/>
  <c r="B3558" i="3"/>
  <c r="B4030" i="3"/>
  <c r="B6181" i="3"/>
  <c r="B3896" i="3"/>
  <c r="B5866" i="3"/>
  <c r="B6092" i="3"/>
  <c r="B7122" i="3"/>
  <c r="B5507" i="3"/>
  <c r="B5388" i="3"/>
  <c r="B7273" i="3"/>
  <c r="B2937" i="3"/>
  <c r="B1619" i="3"/>
  <c r="B2889" i="3"/>
  <c r="B5865" i="3"/>
  <c r="B2888" i="3"/>
  <c r="B7002" i="3"/>
  <c r="B4029" i="3"/>
  <c r="B3017" i="3"/>
  <c r="B5506" i="3"/>
  <c r="B5329" i="3"/>
  <c r="B3426" i="3"/>
  <c r="B412" i="3"/>
  <c r="B325" i="3"/>
  <c r="B5996" i="3"/>
  <c r="B3016" i="3"/>
  <c r="B3425" i="3"/>
  <c r="B5766" i="3"/>
  <c r="B2717" i="3"/>
  <c r="B6035" i="3"/>
  <c r="B5222" i="3"/>
  <c r="B1454" i="3"/>
  <c r="B4461" i="3"/>
  <c r="B1916" i="3"/>
  <c r="B6487" i="3"/>
  <c r="B4370" i="3"/>
  <c r="B3895" i="3"/>
  <c r="B282" i="3"/>
  <c r="B2716" i="3"/>
  <c r="B7512" i="3"/>
  <c r="B2427" i="3"/>
  <c r="B4721" i="3"/>
  <c r="B21" i="3"/>
  <c r="B7685" i="3"/>
  <c r="B6142" i="3"/>
  <c r="B2193" i="3"/>
  <c r="B4850" i="3"/>
  <c r="B5765" i="3"/>
  <c r="B6933" i="3"/>
  <c r="B5638" i="3"/>
  <c r="B2292" i="3"/>
  <c r="B2114" i="3"/>
  <c r="B4596" i="3"/>
  <c r="B6339" i="3"/>
  <c r="B5637" i="3"/>
  <c r="B2291" i="3"/>
  <c r="B7272" i="3"/>
  <c r="B4106" i="3"/>
  <c r="B6841" i="3"/>
  <c r="B1617" i="3"/>
  <c r="B1301" i="3"/>
  <c r="B2887" i="3"/>
  <c r="B3153" i="3"/>
  <c r="B324" i="3"/>
  <c r="B2113" i="3"/>
  <c r="B6034" i="3"/>
  <c r="B3894" i="3"/>
  <c r="B5328" i="3"/>
  <c r="B3652" i="3"/>
  <c r="B2886" i="3"/>
  <c r="B5864" i="3"/>
  <c r="B6705" i="3"/>
  <c r="B1748" i="3"/>
  <c r="B2112" i="3"/>
  <c r="B4993" i="3"/>
  <c r="B2715" i="3"/>
  <c r="B4290" i="3"/>
  <c r="B7403" i="3"/>
  <c r="B6704" i="3"/>
  <c r="B3015" i="3"/>
  <c r="B5863" i="3"/>
  <c r="B4849" i="3"/>
  <c r="B6840" i="3"/>
  <c r="B6091" i="3"/>
  <c r="B3791" i="3"/>
  <c r="B7474" i="3"/>
  <c r="B2885" i="3"/>
  <c r="B6839" i="3"/>
  <c r="B5221" i="3"/>
  <c r="B4289" i="3"/>
  <c r="B3356" i="3"/>
  <c r="B2111" i="3"/>
  <c r="B4720" i="3"/>
  <c r="B1914" i="3"/>
  <c r="B1747" i="3"/>
  <c r="B7121" i="3"/>
  <c r="B4848" i="3"/>
  <c r="B5763" i="3"/>
  <c r="B3790" i="3"/>
  <c r="B5862" i="3"/>
  <c r="B4719" i="3"/>
  <c r="B7190" i="3"/>
  <c r="B4595" i="3"/>
  <c r="B3789" i="3"/>
  <c r="B5387" i="3"/>
  <c r="B7120" i="3"/>
  <c r="B3519" i="3"/>
  <c r="B2425" i="3"/>
  <c r="B3152" i="3"/>
  <c r="B5762" i="3"/>
  <c r="B7119" i="3"/>
  <c r="B3651" i="3"/>
  <c r="B3518" i="3"/>
  <c r="B7402" i="3"/>
  <c r="B2714" i="3"/>
  <c r="B7189" i="3"/>
  <c r="B6591" i="3"/>
  <c r="B5995" i="3"/>
  <c r="B1913" i="3"/>
  <c r="B2809" i="3"/>
  <c r="B2026" i="3"/>
  <c r="B7118" i="3"/>
  <c r="B1616" i="3"/>
  <c r="B5220" i="3"/>
  <c r="B4027" i="3"/>
  <c r="B4992" i="3"/>
  <c r="B5218" i="3"/>
  <c r="B5503" i="3"/>
  <c r="B3422" i="3"/>
  <c r="B5634" i="3"/>
  <c r="B3151" i="3"/>
  <c r="B5217" i="3"/>
  <c r="B4459" i="3"/>
  <c r="B4288" i="3"/>
  <c r="B2713" i="3"/>
  <c r="B6931" i="3"/>
  <c r="B1746" i="3"/>
  <c r="B7401" i="3"/>
  <c r="B1745" i="3"/>
  <c r="B280" i="3"/>
  <c r="B7593" i="3"/>
  <c r="B4847" i="3"/>
  <c r="B4167" i="3"/>
  <c r="B6635" i="3"/>
  <c r="B3227" i="3"/>
  <c r="B6180" i="3"/>
  <c r="B6414" i="3"/>
  <c r="B3150" i="3"/>
  <c r="B3354" i="3"/>
  <c r="B3784" i="3"/>
  <c r="B1744" i="3"/>
  <c r="B3226" i="3"/>
  <c r="B2936" i="3"/>
  <c r="B6837" i="3"/>
  <c r="B3893" i="3"/>
  <c r="B4368" i="3"/>
  <c r="B5861" i="3"/>
  <c r="B4367" i="3"/>
  <c r="B5899" i="3"/>
  <c r="B4458" i="3"/>
  <c r="B7345" i="3"/>
  <c r="B4366" i="3"/>
  <c r="B4166" i="3"/>
  <c r="B7684" i="3"/>
  <c r="B4457" i="3"/>
  <c r="B5761" i="3"/>
  <c r="B2025" i="3"/>
  <c r="B4365" i="3"/>
  <c r="B6141" i="3"/>
  <c r="B2024" i="3"/>
  <c r="B4718" i="3"/>
  <c r="B4456" i="3"/>
  <c r="B3010" i="3"/>
  <c r="B4026" i="3"/>
  <c r="B4846" i="3"/>
  <c r="B5633" i="3"/>
  <c r="B4286" i="3"/>
  <c r="B7270" i="3"/>
  <c r="B5760" i="3"/>
  <c r="B4717" i="3"/>
  <c r="B3149" i="3"/>
  <c r="B5632" i="3"/>
  <c r="B2192" i="3"/>
  <c r="B818" i="3"/>
  <c r="B7117" i="3"/>
  <c r="B6140" i="3"/>
  <c r="B817" i="3"/>
  <c r="B4455" i="3"/>
  <c r="B4536" i="3"/>
  <c r="B2191" i="3"/>
  <c r="B7592" i="3"/>
  <c r="B1237" i="3"/>
  <c r="B7269" i="3"/>
  <c r="B4454" i="3"/>
  <c r="B3009" i="3"/>
  <c r="B4453" i="3"/>
  <c r="B323" i="3"/>
  <c r="B1339" i="3"/>
  <c r="B5327" i="3"/>
  <c r="B7344" i="3"/>
  <c r="B3783" i="3"/>
  <c r="B7682" i="3"/>
  <c r="B1338" i="3"/>
  <c r="B4593" i="3"/>
  <c r="B7268" i="3"/>
  <c r="B4535" i="3"/>
  <c r="B3008" i="3"/>
  <c r="B7510" i="3"/>
  <c r="B7116" i="3"/>
  <c r="B4165" i="3"/>
  <c r="B5759" i="3"/>
  <c r="B4991" i="3"/>
  <c r="B5758" i="3"/>
  <c r="B4025" i="3"/>
  <c r="B6139" i="3"/>
  <c r="B4716" i="3"/>
  <c r="B6633" i="3"/>
  <c r="B4024" i="3"/>
  <c r="B4990" i="3"/>
  <c r="B4534" i="3"/>
  <c r="B4452" i="3"/>
  <c r="B4989" i="3"/>
  <c r="B3353" i="3"/>
  <c r="B5631" i="3"/>
  <c r="B4988" i="3"/>
  <c r="B2513" i="3"/>
  <c r="B3148" i="3"/>
  <c r="B3352" i="3"/>
  <c r="B5860" i="3"/>
  <c r="B2884" i="3"/>
  <c r="B3517" i="3"/>
  <c r="B2621" i="3"/>
  <c r="B5384" i="3"/>
  <c r="B2190" i="3"/>
  <c r="B2189" i="3"/>
  <c r="B3557" i="3"/>
  <c r="B3650" i="3"/>
  <c r="B2109" i="3"/>
  <c r="B4592" i="3"/>
  <c r="B6752" i="3"/>
  <c r="B5326" i="3"/>
  <c r="B3516" i="3"/>
  <c r="B5898" i="3"/>
  <c r="B2512" i="3"/>
  <c r="B2188" i="3"/>
  <c r="B3147" i="3"/>
  <c r="B5325" i="3"/>
  <c r="B816" i="3"/>
  <c r="B6138" i="3"/>
  <c r="B3515" i="3"/>
  <c r="B5216" i="3"/>
  <c r="B5859" i="3"/>
  <c r="B1544" i="3"/>
  <c r="B3556" i="3"/>
  <c r="B6484" i="3"/>
  <c r="B5324" i="3"/>
  <c r="B5323" i="3"/>
  <c r="B6137" i="3"/>
  <c r="B2712" i="3"/>
  <c r="B6275" i="3"/>
  <c r="B4284" i="3"/>
  <c r="B1126" i="3"/>
  <c r="B3421" i="3"/>
  <c r="B2711" i="3"/>
  <c r="B2808" i="3"/>
  <c r="B5099" i="3"/>
  <c r="B3514" i="3"/>
  <c r="B4591" i="3"/>
  <c r="B4283" i="3"/>
  <c r="B6590" i="3"/>
  <c r="B3350" i="3"/>
  <c r="B3513" i="3"/>
  <c r="B1337" i="3"/>
  <c r="B6703" i="3"/>
  <c r="B4533" i="3"/>
  <c r="B3146" i="3"/>
  <c r="B4987" i="3"/>
  <c r="B5897" i="3"/>
  <c r="B6179" i="3"/>
  <c r="B3349" i="3"/>
  <c r="B6219" i="3"/>
  <c r="B2710" i="3"/>
  <c r="B3555" i="3"/>
  <c r="B6337" i="3"/>
  <c r="B485" i="3"/>
  <c r="B5502" i="3"/>
  <c r="B6090" i="3"/>
  <c r="B4451" i="3"/>
  <c r="B4845" i="3"/>
  <c r="B2807" i="3"/>
  <c r="B4164" i="3"/>
  <c r="B3512" i="3"/>
  <c r="B5215" i="3"/>
  <c r="B4105" i="3"/>
  <c r="B6589" i="3"/>
  <c r="B6089" i="3"/>
  <c r="B3007" i="3"/>
  <c r="B2288" i="3"/>
  <c r="B5757" i="3"/>
  <c r="B4282" i="3"/>
  <c r="B4023" i="3"/>
  <c r="B38" i="3"/>
  <c r="B4163" i="3"/>
  <c r="B3553" i="3"/>
  <c r="B7588" i="3"/>
  <c r="B6336" i="3"/>
  <c r="B4364" i="3"/>
  <c r="B2424" i="3"/>
  <c r="B279" i="3"/>
  <c r="B5501" i="3"/>
  <c r="B5214" i="3"/>
  <c r="B7188" i="3"/>
  <c r="B3779" i="3"/>
  <c r="B7187" i="3"/>
  <c r="B4280" i="3"/>
  <c r="B3005" i="3"/>
  <c r="B1371" i="3"/>
  <c r="B4842" i="3"/>
  <c r="B4590" i="3"/>
  <c r="B3511" i="3"/>
  <c r="B4022" i="3"/>
  <c r="B4279" i="3"/>
  <c r="B2187" i="3"/>
  <c r="B2708" i="3"/>
  <c r="B6412" i="3"/>
  <c r="B4104" i="3"/>
  <c r="B6632" i="3"/>
  <c r="B5896" i="3"/>
  <c r="B5937" i="3"/>
  <c r="B5936" i="3"/>
  <c r="B2108" i="3"/>
  <c r="B6930" i="3"/>
  <c r="B5213" i="3"/>
  <c r="B4450" i="3"/>
  <c r="B3648" i="3"/>
  <c r="B6178" i="3"/>
  <c r="B6702" i="3"/>
  <c r="B5627" i="3"/>
  <c r="B2620" i="3"/>
  <c r="B6218" i="3"/>
  <c r="B7186" i="3"/>
  <c r="B5935" i="3"/>
  <c r="B5500" i="3"/>
  <c r="B2510" i="3"/>
  <c r="B5756" i="3"/>
  <c r="B1450" i="3"/>
  <c r="B7185" i="3"/>
  <c r="B6136" i="3"/>
  <c r="B7267" i="3"/>
  <c r="B5934" i="3"/>
  <c r="B5382" i="3"/>
  <c r="B3003" i="3"/>
  <c r="B6177" i="3"/>
  <c r="B2286" i="3"/>
  <c r="B3002" i="3"/>
  <c r="B4021" i="3"/>
  <c r="B5498" i="3"/>
  <c r="B1299" i="3"/>
  <c r="B2935" i="3"/>
  <c r="B4020" i="3"/>
  <c r="B2186" i="3"/>
  <c r="B5497" i="3"/>
  <c r="B7399" i="3"/>
  <c r="B4160" i="3"/>
  <c r="B5895" i="3"/>
  <c r="B6135" i="3"/>
  <c r="B4715" i="3"/>
  <c r="B3000" i="3"/>
  <c r="B4363" i="3"/>
  <c r="B2999" i="3"/>
  <c r="B5496" i="3"/>
  <c r="B3420" i="3"/>
  <c r="B5380" i="3"/>
  <c r="B4714" i="3"/>
  <c r="B6481" i="3"/>
  <c r="B5858" i="3"/>
  <c r="B6032" i="3"/>
  <c r="B6031" i="3"/>
  <c r="B3223" i="3"/>
  <c r="B1369" i="3"/>
  <c r="B2107" i="3"/>
  <c r="B7" i="3"/>
  <c r="B5379" i="3"/>
  <c r="B5378" i="3"/>
  <c r="B3510" i="3"/>
  <c r="B3347" i="3"/>
  <c r="B26" i="3"/>
  <c r="B5993" i="3"/>
  <c r="B3509" i="3"/>
  <c r="B5377" i="3"/>
  <c r="B4449" i="3"/>
  <c r="B4588" i="3"/>
  <c r="B4587" i="3"/>
  <c r="B7265" i="3"/>
  <c r="B6134" i="3"/>
  <c r="B2283" i="3"/>
  <c r="B5376" i="3"/>
  <c r="B5755" i="3"/>
  <c r="B5992" i="3"/>
  <c r="B7587" i="3"/>
  <c r="B7264" i="3"/>
  <c r="B1449" i="3"/>
  <c r="B6176" i="3"/>
  <c r="B7681" i="3"/>
  <c r="B4840" i="3"/>
  <c r="B6175" i="3"/>
  <c r="B5754" i="3"/>
  <c r="B4713" i="3"/>
  <c r="B6411" i="3"/>
  <c r="B3777" i="3"/>
  <c r="B6174" i="3"/>
  <c r="B6835" i="3"/>
  <c r="B5374" i="3"/>
  <c r="B6480" i="3"/>
  <c r="B5373" i="3"/>
  <c r="B6410" i="3"/>
  <c r="B6588" i="3"/>
  <c r="B6479" i="3"/>
  <c r="B4277" i="3"/>
  <c r="B4362" i="3"/>
  <c r="B4103" i="3"/>
  <c r="B2997" i="3"/>
  <c r="B3924" i="3"/>
  <c r="B6216" i="3"/>
  <c r="B1367" i="3"/>
  <c r="B3647" i="3"/>
  <c r="B5624" i="3"/>
  <c r="B2507" i="3"/>
  <c r="B6631" i="3"/>
  <c r="B3219" i="3"/>
  <c r="B5095" i="3"/>
  <c r="B12" i="3"/>
  <c r="B5494" i="3"/>
  <c r="B4276" i="3"/>
  <c r="B4361" i="3"/>
  <c r="B6088" i="3"/>
  <c r="B2617" i="3"/>
  <c r="B3143" i="3"/>
  <c r="B110" i="3"/>
  <c r="B4275" i="3"/>
  <c r="B4360" i="3"/>
  <c r="B5623" i="3"/>
  <c r="B6834" i="3"/>
  <c r="B6173" i="3"/>
  <c r="B4586" i="3"/>
  <c r="B5622" i="3"/>
  <c r="B3923" i="3"/>
  <c r="B2706" i="3"/>
  <c r="B3775" i="3"/>
  <c r="B2996" i="3"/>
  <c r="B7182" i="3"/>
  <c r="B6999" i="3"/>
  <c r="B1820" i="3"/>
  <c r="B2705" i="3"/>
  <c r="B6172" i="3"/>
  <c r="B3774" i="3"/>
  <c r="B5322" i="3"/>
  <c r="B5933" i="3"/>
  <c r="B1447" i="3"/>
  <c r="B3773" i="3"/>
  <c r="B1608" i="3"/>
  <c r="B2704" i="3"/>
  <c r="B5753" i="3"/>
  <c r="B3552" i="3"/>
  <c r="B4447" i="3"/>
  <c r="B6408" i="3"/>
  <c r="B3218" i="3"/>
  <c r="B2421" i="3"/>
  <c r="B7260" i="3"/>
  <c r="B3217" i="3"/>
  <c r="B7259" i="3"/>
  <c r="B4359" i="3"/>
  <c r="B6273" i="3"/>
  <c r="B5372" i="3"/>
  <c r="B3772" i="3"/>
  <c r="B6271" i="3"/>
  <c r="B7258" i="3"/>
  <c r="B3550" i="3"/>
  <c r="B5094" i="3"/>
  <c r="B4446" i="3"/>
  <c r="B7507" i="3"/>
  <c r="B7585" i="3"/>
  <c r="B2804" i="3"/>
  <c r="B2615" i="3"/>
  <c r="B4101" i="3"/>
  <c r="B6029" i="3"/>
  <c r="B6171" i="3"/>
  <c r="B2703" i="3"/>
  <c r="B6832" i="3"/>
  <c r="B5093" i="3"/>
  <c r="B5752" i="3"/>
  <c r="B277" i="3"/>
  <c r="B6996" i="3"/>
  <c r="B2506" i="3"/>
  <c r="B5091" i="3"/>
  <c r="B4712" i="3"/>
  <c r="B3922" i="3"/>
  <c r="B2702" i="3"/>
  <c r="B31" i="3"/>
  <c r="B4157" i="3"/>
  <c r="B7257" i="3"/>
  <c r="B3770" i="3"/>
  <c r="B2994" i="3"/>
  <c r="B6329" i="3"/>
  <c r="B2701" i="3"/>
  <c r="B6215" i="3"/>
  <c r="B7256" i="3"/>
  <c r="B6328" i="3"/>
  <c r="B3419" i="3"/>
  <c r="B3418" i="3"/>
  <c r="B4358" i="3"/>
  <c r="B4584" i="3"/>
  <c r="B2934" i="3"/>
  <c r="B3507" i="3"/>
  <c r="B2281" i="3"/>
  <c r="B6086" i="3"/>
  <c r="B2883" i="3"/>
  <c r="B2183" i="3"/>
  <c r="B4985" i="3"/>
  <c r="B2882" i="3"/>
  <c r="B2280" i="3"/>
  <c r="B7679" i="3"/>
  <c r="B4532" i="3"/>
  <c r="B4710" i="3"/>
  <c r="B2803" i="3"/>
  <c r="B5857" i="3"/>
  <c r="B7255" i="3"/>
  <c r="B3417" i="3"/>
  <c r="B7395" i="3"/>
  <c r="B4357" i="3"/>
  <c r="B4709" i="3"/>
  <c r="B6407" i="3"/>
  <c r="B7394" i="3"/>
  <c r="B3506" i="3"/>
  <c r="B4708" i="3"/>
  <c r="B5856" i="3"/>
  <c r="B3141" i="3"/>
  <c r="B3767" i="3"/>
  <c r="B2880" i="3"/>
  <c r="B6994" i="3"/>
  <c r="B3344" i="3"/>
  <c r="B6993" i="3"/>
  <c r="B6700" i="3"/>
  <c r="B4531" i="3"/>
  <c r="B2023" i="3"/>
  <c r="B4707" i="3"/>
  <c r="B2418" i="3"/>
  <c r="B2878" i="3"/>
  <c r="B4837" i="3"/>
  <c r="B4445" i="3"/>
  <c r="B5619" i="3"/>
  <c r="B5208" i="3"/>
  <c r="B5855" i="3"/>
  <c r="B4981" i="3"/>
  <c r="B4980" i="3"/>
  <c r="B4979" i="3"/>
  <c r="B2279" i="3"/>
  <c r="B6992" i="3"/>
  <c r="B4978" i="3"/>
  <c r="B3140" i="3"/>
  <c r="B3416" i="3"/>
  <c r="B408" i="3"/>
  <c r="B4834" i="3"/>
  <c r="B6406" i="3"/>
  <c r="B752" i="3"/>
  <c r="B3766" i="3"/>
  <c r="B2877" i="3"/>
  <c r="B4977" i="3"/>
  <c r="B5207" i="3"/>
  <c r="B6699" i="3"/>
  <c r="B6991" i="3"/>
  <c r="B3548" i="3"/>
  <c r="B4976" i="3"/>
  <c r="B7178" i="3"/>
  <c r="B1903" i="3"/>
  <c r="B930" i="3"/>
  <c r="B6326" i="3"/>
  <c r="B2876" i="3"/>
  <c r="B2278" i="3"/>
  <c r="B4975" i="3"/>
  <c r="B518" i="3"/>
  <c r="B4974" i="3"/>
  <c r="B5206" i="3"/>
  <c r="B2022" i="3"/>
  <c r="B5618" i="3"/>
  <c r="B5369" i="3"/>
  <c r="B2875" i="3"/>
  <c r="B4355" i="3"/>
  <c r="B4530" i="3"/>
  <c r="B3644" i="3"/>
  <c r="B6829" i="3"/>
  <c r="B5490" i="3"/>
  <c r="B7473" i="3"/>
  <c r="B4271" i="3"/>
  <c r="B5205" i="3"/>
  <c r="B2933" i="3"/>
  <c r="B5321" i="3"/>
  <c r="B6698" i="3"/>
  <c r="B7472" i="3"/>
  <c r="B2700" i="3"/>
  <c r="B4100" i="3"/>
  <c r="B4156" i="3"/>
  <c r="B6746" i="3"/>
  <c r="B6214" i="3"/>
  <c r="B7393" i="3"/>
  <c r="B2064" i="3"/>
  <c r="B4099" i="3"/>
  <c r="B94" i="3"/>
  <c r="B5749" i="3"/>
  <c r="B4833" i="3"/>
  <c r="B5932" i="3"/>
  <c r="B6990" i="3"/>
  <c r="B5089" i="3"/>
  <c r="B4529" i="3"/>
  <c r="B2503" i="3"/>
  <c r="B2932" i="3"/>
  <c r="B5748" i="3"/>
  <c r="B1538" i="3"/>
  <c r="B5617" i="3"/>
  <c r="B5489" i="3"/>
  <c r="B4354" i="3"/>
  <c r="B7060" i="3"/>
  <c r="B6989" i="3"/>
  <c r="B4832" i="3"/>
  <c r="B5747" i="3"/>
  <c r="B6475" i="3"/>
  <c r="B2182" i="3"/>
  <c r="B4016" i="3"/>
  <c r="B3139" i="3"/>
  <c r="B2699" i="3"/>
  <c r="B6988" i="3"/>
  <c r="B4831" i="3"/>
  <c r="B3343" i="3"/>
  <c r="B2277" i="3"/>
  <c r="B4528" i="3"/>
  <c r="B6745" i="3"/>
  <c r="B4830" i="3"/>
  <c r="B7177" i="3"/>
  <c r="B5616" i="3"/>
  <c r="B4270" i="3"/>
  <c r="B6697" i="3"/>
  <c r="B4527" i="3"/>
  <c r="B7176" i="3"/>
  <c r="B7110" i="3"/>
  <c r="B4269" i="3"/>
  <c r="B6627" i="3"/>
  <c r="B3505" i="3"/>
  <c r="B2613" i="3"/>
  <c r="B2802" i="3"/>
  <c r="B4828" i="3"/>
  <c r="B4705" i="3"/>
  <c r="B4827" i="3"/>
  <c r="B6696" i="3"/>
  <c r="B2063" i="3"/>
  <c r="B5088" i="3"/>
  <c r="B2990" i="3"/>
  <c r="B4098" i="3"/>
  <c r="B5854" i="3"/>
  <c r="B1366" i="3"/>
  <c r="B5615" i="3"/>
  <c r="B6085" i="3"/>
  <c r="B7109" i="3"/>
  <c r="B7678" i="3"/>
  <c r="B5746" i="3"/>
  <c r="B5320" i="3"/>
  <c r="B2612" i="3"/>
  <c r="B7471" i="3"/>
  <c r="B5745" i="3"/>
  <c r="B5488" i="3"/>
  <c r="B406" i="3"/>
  <c r="B929" i="3"/>
  <c r="B5744" i="3"/>
  <c r="B6987" i="3"/>
  <c r="B2611" i="3"/>
  <c r="B2276" i="3"/>
  <c r="B2610" i="3"/>
  <c r="B5853" i="3"/>
  <c r="B3415" i="3"/>
  <c r="B4268" i="3"/>
  <c r="B6133" i="3"/>
  <c r="B7677" i="3"/>
  <c r="B4015" i="3"/>
  <c r="B2698" i="3"/>
  <c r="B2275" i="3"/>
  <c r="B4973" i="3"/>
  <c r="B2697" i="3"/>
  <c r="B6626" i="3"/>
  <c r="B5" i="3"/>
  <c r="B2989" i="3"/>
  <c r="B4267" i="3"/>
  <c r="B3765" i="3"/>
  <c r="B6828" i="3"/>
  <c r="B5931" i="3"/>
  <c r="B7504" i="3"/>
  <c r="B5991" i="3"/>
  <c r="B3504" i="3"/>
  <c r="B7175" i="3"/>
  <c r="B2696" i="3"/>
  <c r="B3414" i="3"/>
  <c r="B3642" i="3"/>
  <c r="B5852" i="3"/>
  <c r="B1298" i="3"/>
  <c r="B5204" i="3"/>
  <c r="B6742" i="3"/>
  <c r="B3215" i="3"/>
  <c r="B3764" i="3"/>
  <c r="B3503" i="3"/>
  <c r="B4014" i="3"/>
  <c r="B30" i="3"/>
  <c r="B29" i="3"/>
  <c r="B4013" i="3"/>
  <c r="B4012" i="3"/>
  <c r="B4011" i="3"/>
  <c r="B17" i="3"/>
  <c r="B1902" i="3"/>
  <c r="B5368" i="3"/>
  <c r="B2801" i="3"/>
  <c r="B4972" i="3"/>
  <c r="B4971" i="3"/>
  <c r="B4970" i="3"/>
  <c r="B6325" i="3"/>
  <c r="B2272" i="3"/>
  <c r="B5487" i="3"/>
  <c r="B6826" i="3"/>
  <c r="B2987" i="3"/>
  <c r="B6624" i="3"/>
  <c r="B5203" i="3"/>
  <c r="B2874" i="3"/>
  <c r="B2271" i="3"/>
  <c r="B4010" i="3"/>
  <c r="B2181" i="3"/>
  <c r="B6587" i="3"/>
  <c r="B5614" i="3"/>
  <c r="B4353" i="3"/>
  <c r="B7254" i="3"/>
  <c r="B6405" i="3"/>
  <c r="B6270" i="3"/>
  <c r="B3639" i="3"/>
  <c r="B3413" i="3"/>
  <c r="B6269" i="3"/>
  <c r="B2180" i="3"/>
  <c r="B4969" i="3"/>
  <c r="B4968" i="3"/>
  <c r="B6586" i="3"/>
  <c r="B4352" i="3"/>
  <c r="B4583" i="3"/>
  <c r="B2417" i="3"/>
  <c r="B2873" i="3"/>
  <c r="B4704" i="3"/>
  <c r="B7676" i="3"/>
  <c r="B6695" i="3"/>
  <c r="B4526" i="3"/>
  <c r="B5319" i="3"/>
  <c r="B658" i="3"/>
  <c r="B3638" i="3"/>
  <c r="B6083" i="3"/>
  <c r="B928" i="3"/>
  <c r="B4703" i="3"/>
  <c r="B2021" i="3"/>
  <c r="B2872" i="3"/>
  <c r="B4702" i="3"/>
  <c r="B4009" i="3"/>
  <c r="B5202" i="3"/>
  <c r="B2020" i="3"/>
  <c r="B5930" i="3"/>
  <c r="B3637" i="3"/>
  <c r="B5613" i="3"/>
  <c r="B7392" i="3"/>
  <c r="B7675" i="3"/>
  <c r="B4525" i="3"/>
  <c r="B5201" i="3"/>
  <c r="B6825" i="3"/>
  <c r="B2871" i="3"/>
  <c r="B4700" i="3"/>
  <c r="B405" i="3"/>
  <c r="B6268" i="3"/>
  <c r="B3762" i="3"/>
  <c r="B404" i="3"/>
  <c r="B6267" i="3"/>
  <c r="B6623" i="3"/>
  <c r="B2179" i="3"/>
  <c r="B1365" i="3"/>
  <c r="B6585" i="3"/>
  <c r="B4698" i="3"/>
  <c r="B5612" i="3"/>
  <c r="B2019" i="3"/>
  <c r="B2870" i="3"/>
  <c r="B5318" i="3"/>
  <c r="B7391" i="3"/>
  <c r="B4825" i="3"/>
  <c r="B23" i="3"/>
  <c r="B5743" i="3"/>
  <c r="B2695" i="3"/>
  <c r="B1741" i="3"/>
  <c r="B3213" i="3"/>
  <c r="B4351" i="3"/>
  <c r="B2416" i="3"/>
  <c r="B7583" i="3"/>
  <c r="B32" i="3"/>
  <c r="B5317" i="3"/>
  <c r="B7390" i="3"/>
  <c r="B2931" i="3"/>
  <c r="B5200" i="3"/>
  <c r="B5741" i="3"/>
  <c r="B4524" i="3"/>
  <c r="B2800" i="3"/>
  <c r="B3212" i="3"/>
  <c r="B5316" i="3"/>
  <c r="B6213" i="3"/>
  <c r="B7470" i="3"/>
  <c r="B2694" i="3"/>
  <c r="B3211" i="3"/>
  <c r="B5850" i="3"/>
  <c r="B2930" i="3"/>
  <c r="B3342" i="3"/>
  <c r="B7173" i="3"/>
  <c r="B5849" i="3"/>
  <c r="B6471" i="3"/>
  <c r="B3502" i="3"/>
  <c r="B4582" i="3"/>
  <c r="B7389" i="3"/>
  <c r="B7172" i="3"/>
  <c r="B3501" i="3"/>
  <c r="B3341" i="3"/>
  <c r="B2929" i="3"/>
  <c r="B805" i="3"/>
  <c r="B1036" i="3"/>
  <c r="B1900" i="3"/>
  <c r="B1739" i="3"/>
  <c r="B1180" i="3"/>
  <c r="B3340" i="3"/>
  <c r="B2414" i="3"/>
  <c r="B1364" i="3"/>
  <c r="B1537" i="3"/>
  <c r="B3137" i="3"/>
  <c r="B925" i="3"/>
  <c r="B924" i="3"/>
  <c r="B2928" i="3"/>
  <c r="B923" i="3"/>
  <c r="B1234" i="3"/>
  <c r="B2413" i="3"/>
  <c r="B1738" i="3"/>
  <c r="B1818" i="3"/>
  <c r="B1606" i="3"/>
  <c r="B1035" i="3"/>
  <c r="B2412" i="3"/>
  <c r="B804" i="3"/>
  <c r="B922" i="3"/>
  <c r="B1536" i="3"/>
  <c r="B1179" i="3"/>
  <c r="B2062" i="3"/>
  <c r="B2984" i="3"/>
  <c r="B1817" i="3"/>
  <c r="B3210" i="3"/>
  <c r="B2799" i="3"/>
  <c r="B1363" i="3"/>
  <c r="B2061" i="3"/>
  <c r="B1604" i="3"/>
  <c r="B1603" i="3"/>
  <c r="B3209" i="3"/>
  <c r="B2060" i="3"/>
  <c r="B1121" i="3"/>
  <c r="B1034" i="3"/>
  <c r="B1442" i="3"/>
  <c r="B1737" i="3"/>
  <c r="B1033" i="3"/>
  <c r="B1032" i="3"/>
  <c r="B1362" i="3"/>
  <c r="B1816" i="3"/>
  <c r="B3208" i="3"/>
  <c r="B2798" i="3"/>
  <c r="B2269" i="3"/>
  <c r="B2018" i="3"/>
  <c r="B2017" i="3"/>
  <c r="B2501" i="3"/>
  <c r="B2797" i="3"/>
  <c r="B1736" i="3"/>
  <c r="B921" i="3"/>
  <c r="B920" i="3"/>
  <c r="B2103" i="3"/>
  <c r="B2692" i="3"/>
  <c r="B1535" i="3"/>
  <c r="B1297" i="3"/>
  <c r="B1602" i="3"/>
  <c r="B1296" i="3"/>
  <c r="B1233" i="3"/>
  <c r="B1815" i="3"/>
  <c r="B1899" i="3"/>
  <c r="B1031" i="3"/>
  <c r="B2059" i="3"/>
  <c r="B919" i="3"/>
  <c r="B1030" i="3"/>
  <c r="B1735" i="3"/>
  <c r="B1120" i="3"/>
  <c r="B1734" i="3"/>
  <c r="B2796" i="3"/>
  <c r="B2609" i="3"/>
  <c r="B2058" i="3"/>
  <c r="B1898" i="3"/>
  <c r="B2608" i="3"/>
  <c r="B1178" i="3"/>
  <c r="B2102" i="3"/>
  <c r="B3207" i="3"/>
  <c r="B3338" i="3"/>
  <c r="B3136" i="3"/>
  <c r="B1177" i="3"/>
  <c r="B1361" i="3"/>
  <c r="B1029" i="3"/>
  <c r="B1028" i="3"/>
  <c r="B3337" i="3"/>
  <c r="B1295" i="3"/>
  <c r="B1813" i="3"/>
  <c r="B1232" i="3"/>
  <c r="B803" i="3"/>
  <c r="B1733" i="3"/>
  <c r="B3206" i="3"/>
  <c r="B2057" i="3"/>
  <c r="B2869" i="3"/>
  <c r="B2177" i="3"/>
  <c r="B1231" i="3"/>
  <c r="B1230" i="3"/>
  <c r="B918" i="3"/>
  <c r="B1294" i="3"/>
  <c r="B2016" i="3"/>
  <c r="B2268" i="3"/>
  <c r="B2690" i="3"/>
  <c r="B1441" i="3"/>
  <c r="B2795" i="3"/>
  <c r="B1534" i="3"/>
  <c r="B1732" i="3"/>
  <c r="B2607" i="3"/>
  <c r="B3135" i="3"/>
  <c r="B2267" i="3"/>
  <c r="B917" i="3"/>
  <c r="B1812" i="3"/>
  <c r="B1731" i="3"/>
  <c r="B2689" i="3"/>
  <c r="B2411" i="3"/>
  <c r="B5486" i="3"/>
  <c r="B6028" i="3"/>
  <c r="B3336" i="3"/>
  <c r="B3134" i="3"/>
  <c r="B5848" i="3"/>
  <c r="B5315" i="3"/>
  <c r="B3547" i="3"/>
  <c r="B6584" i="3"/>
  <c r="B2688" i="3"/>
  <c r="B2606" i="3"/>
  <c r="B4697" i="3"/>
  <c r="B1176" i="3"/>
  <c r="B4522" i="3"/>
  <c r="B2927" i="3"/>
  <c r="B5086" i="3"/>
  <c r="B5367" i="3"/>
  <c r="B2983" i="3"/>
  <c r="B3500" i="3"/>
  <c r="B5314" i="3"/>
  <c r="B5610" i="3"/>
  <c r="B6081" i="3"/>
  <c r="B3412" i="3"/>
  <c r="B5199" i="3"/>
  <c r="B4155" i="3"/>
  <c r="B7671" i="3"/>
  <c r="B7469" i="3"/>
  <c r="B2926" i="3"/>
  <c r="B7468" i="3"/>
  <c r="B3411" i="3"/>
  <c r="B4443" i="3"/>
  <c r="B4824" i="3"/>
  <c r="B1440" i="3"/>
  <c r="B3335" i="3"/>
  <c r="B2056" i="3"/>
  <c r="B6620" i="3"/>
  <c r="B6080" i="3"/>
  <c r="B5609" i="3"/>
  <c r="B6694" i="3"/>
  <c r="B4521" i="3"/>
  <c r="B7252" i="3"/>
  <c r="B4823" i="3"/>
  <c r="B2925" i="3"/>
  <c r="B6693" i="3"/>
  <c r="B4349" i="3"/>
  <c r="B4696" i="3"/>
  <c r="B4006" i="3"/>
  <c r="B5740" i="3"/>
  <c r="B6985" i="3"/>
  <c r="B4348" i="3"/>
  <c r="B7467" i="3"/>
  <c r="B2055" i="3"/>
  <c r="B2054" i="3"/>
  <c r="B2605" i="3"/>
  <c r="B6692" i="3"/>
  <c r="B6691" i="3"/>
  <c r="B5366" i="3"/>
  <c r="B4005" i="3"/>
  <c r="B2687" i="3"/>
  <c r="B2924" i="3"/>
  <c r="B5085" i="3"/>
  <c r="B2794" i="3"/>
  <c r="B2982" i="3"/>
  <c r="B4266" i="3"/>
  <c r="B5365" i="3"/>
  <c r="B3919" i="3"/>
  <c r="B7388" i="3"/>
  <c r="B403" i="3"/>
  <c r="B4822" i="3"/>
  <c r="B4347" i="3"/>
  <c r="B2604" i="3"/>
  <c r="B6619" i="3"/>
  <c r="B4004" i="3"/>
  <c r="B6404" i="3"/>
  <c r="B7582" i="3"/>
  <c r="B7466" i="3"/>
  <c r="B2053" i="3"/>
  <c r="B4442" i="3"/>
  <c r="B4581" i="3"/>
  <c r="B2793" i="3"/>
  <c r="B2868" i="3"/>
  <c r="B750" i="3"/>
  <c r="B2923" i="3"/>
  <c r="B2101" i="3"/>
  <c r="B2100" i="3"/>
  <c r="B5739" i="3"/>
  <c r="B2176" i="3"/>
  <c r="B5364" i="3"/>
  <c r="B4695" i="3"/>
  <c r="B2792" i="3"/>
  <c r="B7465" i="3"/>
  <c r="B2175" i="3"/>
  <c r="B4096" i="3"/>
  <c r="B6403" i="3"/>
  <c r="B2867" i="3"/>
  <c r="B3499" i="3"/>
  <c r="B4095" i="3"/>
  <c r="B2866" i="3"/>
  <c r="B4346" i="3"/>
  <c r="B7058" i="3"/>
  <c r="B7464" i="3"/>
  <c r="B1293" i="3"/>
  <c r="B3204" i="3"/>
  <c r="B320" i="3"/>
  <c r="B4692" i="3"/>
  <c r="B2015" i="3"/>
  <c r="B4819" i="3"/>
  <c r="B3132" i="3"/>
  <c r="B5313" i="3"/>
  <c r="B4580" i="3"/>
  <c r="B5738" i="3"/>
  <c r="B3892" i="3"/>
  <c r="B2410" i="3"/>
  <c r="B5606" i="3"/>
  <c r="B2791" i="3"/>
  <c r="B4265" i="3"/>
  <c r="B4520" i="3"/>
  <c r="B2865" i="3"/>
  <c r="B5312" i="3"/>
  <c r="B7670" i="3"/>
  <c r="B4579" i="3"/>
  <c r="B4818" i="3"/>
  <c r="B2922" i="3"/>
  <c r="B3918" i="3"/>
  <c r="B5605" i="3"/>
  <c r="B6469" i="3"/>
  <c r="B5847" i="3"/>
  <c r="B5604" i="3"/>
  <c r="B5485" i="3"/>
  <c r="B4691" i="3"/>
  <c r="B7581" i="3"/>
  <c r="B3760" i="3"/>
  <c r="B6984" i="3"/>
  <c r="B5197" i="3"/>
  <c r="B5894" i="3"/>
  <c r="B5893" i="3"/>
  <c r="B5311" i="3"/>
  <c r="B6132" i="3"/>
  <c r="B5846" i="3"/>
  <c r="B4817" i="3"/>
  <c r="B6212" i="3"/>
  <c r="B2979" i="3"/>
  <c r="B3917" i="3"/>
  <c r="B4154" i="3"/>
  <c r="B6170" i="3"/>
  <c r="B3759" i="3"/>
  <c r="B5845" i="3"/>
  <c r="B1810" i="3"/>
  <c r="B274" i="3"/>
  <c r="B2921" i="3"/>
  <c r="B6324" i="3"/>
  <c r="B6265" i="3"/>
  <c r="B6583" i="3"/>
  <c r="B6924" i="3"/>
  <c r="B6402" i="3"/>
  <c r="B5989" i="3"/>
  <c r="B1437" i="3"/>
  <c r="B402" i="3"/>
  <c r="B7669" i="3"/>
  <c r="B4153" i="3"/>
  <c r="B5196" i="3"/>
  <c r="B7668" i="3"/>
  <c r="B3409" i="3"/>
  <c r="B2174" i="3"/>
  <c r="B3334" i="3"/>
  <c r="B5844" i="3"/>
  <c r="B6323" i="3"/>
  <c r="B2685" i="3"/>
  <c r="B319" i="3"/>
  <c r="B4519" i="3"/>
  <c r="B6401" i="3"/>
  <c r="B2173" i="3"/>
  <c r="B3131" i="3"/>
  <c r="B6079" i="3"/>
  <c r="B5310" i="3"/>
  <c r="B802" i="3"/>
  <c r="B2920" i="3"/>
  <c r="B6264" i="3"/>
  <c r="B656" i="3"/>
  <c r="B6739" i="3"/>
  <c r="B5083" i="3"/>
  <c r="B2264" i="3"/>
  <c r="B6582" i="3"/>
  <c r="B2409" i="3"/>
  <c r="B6263" i="3"/>
  <c r="B2602" i="3"/>
  <c r="B2014" i="3"/>
  <c r="B6027" i="3"/>
  <c r="B5309" i="3"/>
  <c r="B2263" i="3"/>
  <c r="B4966" i="3"/>
  <c r="B6262" i="3"/>
  <c r="B1119" i="3"/>
  <c r="B318" i="3"/>
  <c r="B3758" i="3"/>
  <c r="B5308" i="3"/>
  <c r="B2919" i="3"/>
  <c r="B4151" i="3"/>
  <c r="B3332" i="3"/>
  <c r="B2099" i="3"/>
  <c r="B6923" i="3"/>
  <c r="B6322" i="3"/>
  <c r="B5929" i="3"/>
  <c r="B2408" i="3"/>
  <c r="B5843" i="3"/>
  <c r="B6581" i="3"/>
  <c r="B5484" i="3"/>
  <c r="B4690" i="3"/>
  <c r="B6823" i="3"/>
  <c r="B4264" i="3"/>
  <c r="B4689" i="3"/>
  <c r="B3757" i="3"/>
  <c r="B801" i="3"/>
  <c r="B2262" i="3"/>
  <c r="B5603" i="3"/>
  <c r="B6131" i="3"/>
  <c r="B3408" i="3"/>
  <c r="B6983" i="3"/>
  <c r="B3203" i="3"/>
  <c r="B6982" i="3"/>
  <c r="B7667" i="3"/>
  <c r="B6261" i="3"/>
  <c r="B2684" i="3"/>
  <c r="B2978" i="3"/>
  <c r="B2601" i="3"/>
  <c r="B7666" i="3"/>
  <c r="B4345" i="3"/>
  <c r="B7057" i="3"/>
  <c r="B3635" i="3"/>
  <c r="B4150" i="3"/>
  <c r="B6400" i="3"/>
  <c r="B800" i="3"/>
  <c r="B273" i="3"/>
  <c r="B4578" i="3"/>
  <c r="B5307" i="3"/>
  <c r="B1292" i="3"/>
  <c r="B5988" i="3"/>
  <c r="B1895" i="3"/>
  <c r="B5987" i="3"/>
  <c r="B4965" i="3"/>
  <c r="B516" i="3"/>
  <c r="B5927" i="3"/>
  <c r="B4964" i="3"/>
  <c r="B225" i="3"/>
  <c r="B5986" i="3"/>
  <c r="B4963" i="3"/>
  <c r="B1894" i="3"/>
  <c r="B4962" i="3"/>
  <c r="B5926" i="3"/>
  <c r="B4961" i="3"/>
  <c r="B224" i="3"/>
  <c r="B2600" i="3"/>
  <c r="B1893" i="3"/>
  <c r="B4959" i="3"/>
  <c r="B223" i="3"/>
  <c r="B5925" i="3"/>
  <c r="B569" i="3"/>
  <c r="B1175" i="3"/>
  <c r="B5082" i="3"/>
  <c r="B5081" i="3"/>
  <c r="B1892" i="3"/>
  <c r="B1291" i="3"/>
  <c r="B5924" i="3"/>
  <c r="B1228" i="3"/>
  <c r="B515" i="3"/>
  <c r="B514" i="3"/>
  <c r="B5923" i="3"/>
  <c r="B4957" i="3"/>
  <c r="B5922" i="3"/>
  <c r="B4956" i="3"/>
  <c r="B5080" i="3"/>
  <c r="B1890" i="3"/>
  <c r="B568" i="3"/>
  <c r="B1227" i="3"/>
  <c r="B4955" i="3"/>
  <c r="B513" i="3"/>
  <c r="B5079" i="3"/>
  <c r="B512" i="3"/>
  <c r="B511" i="3"/>
  <c r="B5983" i="3"/>
  <c r="B1889" i="3"/>
  <c r="B221" i="3"/>
  <c r="B567" i="3"/>
  <c r="B1888" i="3"/>
  <c r="B510" i="3"/>
  <c r="B5194" i="3"/>
  <c r="B5982" i="3"/>
  <c r="B1289" i="3"/>
  <c r="B1226" i="3"/>
  <c r="B1288" i="3"/>
  <c r="B5981" i="3"/>
  <c r="B5980" i="3"/>
  <c r="B566" i="3"/>
  <c r="B1886" i="3"/>
  <c r="B5078" i="3"/>
  <c r="B509" i="3"/>
  <c r="B1287" i="3"/>
  <c r="B508" i="3"/>
  <c r="B506" i="3"/>
  <c r="B5077" i="3"/>
  <c r="B5921" i="3"/>
  <c r="B1730" i="3"/>
  <c r="B492" i="3"/>
  <c r="B1532" i="3"/>
  <c r="B3497" i="3"/>
  <c r="B4688" i="3"/>
  <c r="B1286" i="3"/>
  <c r="B3331" i="3"/>
  <c r="B5736" i="3"/>
  <c r="B4518" i="3"/>
  <c r="B2977" i="3"/>
  <c r="B5483" i="3"/>
  <c r="B5306" i="3"/>
  <c r="B2918" i="3"/>
  <c r="B5842" i="3"/>
  <c r="B5841" i="3"/>
  <c r="B4344" i="3"/>
  <c r="B1531" i="3"/>
  <c r="B1729" i="3"/>
  <c r="B5735" i="3"/>
  <c r="B5076" i="3"/>
  <c r="B5075" i="3"/>
  <c r="B5305" i="3"/>
  <c r="B1225" i="3"/>
  <c r="B2917" i="3"/>
  <c r="B5734" i="3"/>
  <c r="B5979" i="3"/>
  <c r="B5840" i="3"/>
  <c r="B1174" i="3"/>
  <c r="B1224" i="3"/>
  <c r="B3330" i="3"/>
  <c r="B3329" i="3"/>
  <c r="B1285" i="3"/>
  <c r="B3328" i="3"/>
  <c r="B4149" i="3"/>
  <c r="B6821" i="3"/>
  <c r="B6211" i="3"/>
  <c r="B4577" i="3"/>
  <c r="B5920" i="3"/>
  <c r="B5074" i="3"/>
  <c r="B7499" i="3"/>
  <c r="B5363" i="3"/>
  <c r="B4576" i="3"/>
  <c r="B6468" i="3"/>
  <c r="B6169" i="3"/>
  <c r="B3496" i="3"/>
  <c r="B7250" i="3"/>
  <c r="B3495" i="3"/>
  <c r="B1530" i="3"/>
  <c r="B3634" i="3"/>
  <c r="B1173" i="3"/>
  <c r="B5892" i="3"/>
  <c r="B4687" i="3"/>
  <c r="B2097" i="3"/>
  <c r="B5733" i="3"/>
  <c r="B4517" i="3"/>
  <c r="B2052" i="3"/>
  <c r="B5480" i="3"/>
  <c r="B7249" i="3"/>
  <c r="B1529" i="3"/>
  <c r="B4686" i="3"/>
  <c r="B3633" i="3"/>
  <c r="B4575" i="3"/>
  <c r="B3327" i="3"/>
  <c r="B2096" i="3"/>
  <c r="B2916" i="3"/>
  <c r="B2260" i="3"/>
  <c r="B5839" i="3"/>
  <c r="B4516" i="3"/>
  <c r="B2975" i="3"/>
  <c r="B1728" i="3"/>
  <c r="B4685" i="3"/>
  <c r="B4263" i="3"/>
  <c r="B5073" i="3"/>
  <c r="B1223" i="3"/>
  <c r="B5479" i="3"/>
  <c r="B6690" i="3"/>
  <c r="B4815" i="3"/>
  <c r="B3326" i="3"/>
  <c r="B655" i="3"/>
  <c r="B3756" i="3"/>
  <c r="B5891" i="3"/>
  <c r="B2599" i="3"/>
  <c r="B1436" i="3"/>
  <c r="B6078" i="3"/>
  <c r="B2405" i="3"/>
  <c r="B5478" i="3"/>
  <c r="B5890" i="3"/>
  <c r="B4684" i="3"/>
  <c r="B5193" i="3"/>
  <c r="B4440" i="3"/>
  <c r="B5192" i="3"/>
  <c r="B5191" i="3"/>
  <c r="B220" i="3"/>
  <c r="B217" i="3"/>
  <c r="B505" i="3"/>
  <c r="B5978" i="3"/>
  <c r="B4953" i="3"/>
  <c r="B504" i="3"/>
  <c r="B43" i="3"/>
  <c r="B5977" i="3"/>
  <c r="B1284" i="3"/>
  <c r="B5919" i="3"/>
  <c r="B503" i="3"/>
  <c r="B216" i="3"/>
  <c r="B4952" i="3"/>
  <c r="B4951" i="3"/>
  <c r="B565" i="3"/>
  <c r="B1884" i="3"/>
  <c r="B5976" i="3"/>
  <c r="B5071" i="3"/>
  <c r="B1283" i="3"/>
  <c r="B4950" i="3"/>
  <c r="B564" i="3"/>
  <c r="B502" i="3"/>
  <c r="B5918" i="3"/>
  <c r="B5070" i="3"/>
  <c r="B1222" i="3"/>
  <c r="B1883" i="3"/>
  <c r="B4948" i="3"/>
  <c r="B1282" i="3"/>
  <c r="B1882" i="3"/>
  <c r="B1881" i="3"/>
  <c r="B563" i="3"/>
  <c r="B5069" i="3"/>
  <c r="B5975" i="3"/>
  <c r="B1281" i="3"/>
  <c r="B5068" i="3"/>
  <c r="B1280" i="3"/>
  <c r="B4947" i="3"/>
  <c r="B215" i="3"/>
  <c r="B501" i="3"/>
  <c r="B500" i="3"/>
  <c r="B1221" i="3"/>
  <c r="B1277" i="3"/>
  <c r="B5067" i="3"/>
  <c r="B1880" i="3"/>
  <c r="B1276" i="3"/>
  <c r="B1879" i="3"/>
  <c r="B1878" i="3"/>
  <c r="B499" i="3"/>
  <c r="B5065" i="3"/>
  <c r="B5974" i="3"/>
  <c r="B1275" i="3"/>
  <c r="B1274" i="3"/>
  <c r="B5973" i="3"/>
  <c r="B561" i="3"/>
  <c r="B5972" i="3"/>
  <c r="B4945" i="3"/>
  <c r="B560" i="3"/>
  <c r="B559" i="3"/>
  <c r="B213" i="3"/>
  <c r="B498" i="3"/>
  <c r="B5064" i="3"/>
  <c r="B212" i="3"/>
  <c r="B5063" i="3"/>
  <c r="B1272" i="3"/>
  <c r="B5062" i="3"/>
  <c r="B5061" i="3"/>
  <c r="B4422" i="3"/>
  <c r="B7665" i="3"/>
  <c r="B6580" i="3"/>
  <c r="B7108" i="3"/>
  <c r="B6579" i="3"/>
  <c r="B4515" i="3"/>
  <c r="B2172" i="3"/>
  <c r="B7579" i="3"/>
  <c r="B5060" i="3"/>
  <c r="B5304" i="3"/>
  <c r="B4514" i="3"/>
  <c r="B7463" i="3"/>
  <c r="B5477" i="3"/>
  <c r="B6736" i="3"/>
  <c r="B7462" i="3"/>
  <c r="B5303" i="3"/>
  <c r="B7387" i="3"/>
  <c r="B5302" i="3"/>
  <c r="B4439" i="3"/>
  <c r="B3916" i="3"/>
  <c r="B2171" i="3"/>
  <c r="B6077" i="3"/>
  <c r="B3130" i="3"/>
  <c r="B4513" i="3"/>
  <c r="B5362" i="3"/>
  <c r="B6921" i="3"/>
  <c r="B317" i="3"/>
  <c r="B5301" i="3"/>
  <c r="B7461" i="3"/>
  <c r="B4438" i="3"/>
  <c r="B5059" i="3"/>
  <c r="B1528" i="3"/>
  <c r="B7340" i="3"/>
  <c r="B1809" i="3"/>
  <c r="B1808" i="3"/>
  <c r="B5475" i="3"/>
  <c r="B5474" i="3"/>
  <c r="B4681" i="3"/>
  <c r="B5838" i="3"/>
  <c r="B5300" i="3"/>
  <c r="B7460" i="3"/>
  <c r="B3494" i="3"/>
  <c r="B5299" i="3"/>
  <c r="B2683" i="3"/>
  <c r="B2499" i="3"/>
  <c r="B1526" i="3"/>
  <c r="B4003" i="3"/>
  <c r="B6168" i="3"/>
  <c r="B5837" i="3"/>
  <c r="B40" i="3"/>
  <c r="B6578" i="3"/>
  <c r="B4680" i="3"/>
  <c r="B2682" i="3"/>
  <c r="B3630" i="3"/>
  <c r="B5361" i="3"/>
  <c r="B5971" i="3"/>
  <c r="B5360" i="3"/>
  <c r="B4148" i="3"/>
  <c r="B4437" i="3"/>
  <c r="B4343" i="3"/>
  <c r="B6735" i="3"/>
  <c r="B5732" i="3"/>
  <c r="B2790" i="3"/>
  <c r="B7056" i="3"/>
  <c r="B4943" i="3"/>
  <c r="B7577" i="3"/>
  <c r="B3629" i="3"/>
  <c r="B2498" i="3"/>
  <c r="B2598" i="3"/>
  <c r="B4262" i="3"/>
  <c r="B6919" i="3"/>
  <c r="B2403" i="3"/>
  <c r="B3628" i="3"/>
  <c r="B3129" i="3"/>
  <c r="B7459" i="3"/>
  <c r="B5970" i="3"/>
  <c r="B4342" i="3"/>
  <c r="B7495" i="3"/>
  <c r="B5969" i="3"/>
  <c r="B4574" i="3"/>
  <c r="B4573" i="3"/>
  <c r="B3128" i="3"/>
  <c r="B4147" i="3"/>
  <c r="B2402" i="3"/>
  <c r="B4572" i="3"/>
  <c r="B4942" i="3"/>
  <c r="B4002" i="3"/>
  <c r="B3493" i="3"/>
  <c r="B4571" i="3"/>
  <c r="B4679" i="3"/>
  <c r="B4678" i="3"/>
  <c r="B6076" i="3"/>
  <c r="B6734" i="3"/>
  <c r="B316" i="3"/>
  <c r="B3915" i="3"/>
  <c r="B7494" i="3"/>
  <c r="B7493" i="3"/>
  <c r="B7055" i="3"/>
  <c r="B7492" i="3"/>
  <c r="B4814" i="3"/>
  <c r="B4941" i="3"/>
  <c r="B7385" i="3"/>
  <c r="B5058" i="3"/>
  <c r="B2597" i="3"/>
  <c r="B3754" i="3"/>
  <c r="B5836" i="3"/>
  <c r="B2401" i="3"/>
  <c r="B5835" i="3"/>
  <c r="B4512" i="3"/>
  <c r="B6577" i="3"/>
  <c r="B6733" i="3"/>
  <c r="B7576" i="3"/>
  <c r="B4511" i="3"/>
  <c r="B1807" i="3"/>
  <c r="B4421" i="3"/>
  <c r="B3406" i="3"/>
  <c r="B4510" i="3"/>
  <c r="B3127" i="3"/>
  <c r="B4341" i="3"/>
  <c r="B2789" i="3"/>
  <c r="B2681" i="3"/>
  <c r="B4420" i="3"/>
  <c r="B7054" i="3"/>
  <c r="B5731" i="3"/>
  <c r="B5834" i="3"/>
  <c r="B6576" i="3"/>
  <c r="B7106" i="3"/>
  <c r="B5730" i="3"/>
  <c r="B4940" i="3"/>
  <c r="B5729" i="3"/>
  <c r="B2864" i="3"/>
  <c r="B2497" i="3"/>
  <c r="B7339" i="3"/>
  <c r="B5057" i="3"/>
  <c r="B3914" i="3"/>
  <c r="B2495" i="3"/>
  <c r="B7105" i="3"/>
  <c r="B4939" i="3"/>
  <c r="B4938" i="3"/>
  <c r="B4677" i="3"/>
  <c r="B7104" i="3"/>
  <c r="B4419" i="3"/>
  <c r="B4570" i="3"/>
  <c r="B3492" i="3"/>
  <c r="B7664" i="3"/>
  <c r="B2596" i="3"/>
  <c r="B2863" i="3"/>
  <c r="B3199" i="3"/>
  <c r="B2259" i="3"/>
  <c r="B1433" i="3"/>
  <c r="B3627" i="3"/>
  <c r="B2680" i="3"/>
  <c r="B6816" i="3"/>
  <c r="B4813" i="3"/>
  <c r="B4340" i="3"/>
  <c r="B6464" i="3"/>
  <c r="B3913" i="3"/>
  <c r="B2095" i="3"/>
  <c r="B6815" i="3"/>
  <c r="B6167" i="3"/>
  <c r="B6689" i="3"/>
  <c r="B2494" i="3"/>
  <c r="B3198" i="3"/>
  <c r="B5833" i="3"/>
  <c r="B4569" i="3"/>
  <c r="B1724" i="3"/>
  <c r="B2595" i="3"/>
  <c r="B3912" i="3"/>
  <c r="B3325" i="3"/>
  <c r="B6130" i="3"/>
  <c r="B2862" i="3"/>
  <c r="B749" i="3"/>
  <c r="B3324" i="3"/>
  <c r="B5473" i="3"/>
  <c r="B6575" i="3"/>
  <c r="B6574" i="3"/>
  <c r="B5968" i="3"/>
  <c r="B6463" i="3"/>
  <c r="B3323" i="3"/>
  <c r="B3125" i="3"/>
  <c r="B4509" i="3"/>
  <c r="B5190" i="3"/>
  <c r="B6917" i="3"/>
  <c r="B4568" i="3"/>
  <c r="B1594" i="3"/>
  <c r="B3891" i="3"/>
  <c r="B3752" i="3"/>
  <c r="B6259" i="3"/>
  <c r="B5189" i="3"/>
  <c r="B2974" i="3"/>
  <c r="B5055" i="3"/>
  <c r="B4567" i="3"/>
  <c r="B81" i="3"/>
  <c r="B5188" i="3"/>
  <c r="B5187" i="3"/>
  <c r="B2973" i="3"/>
  <c r="B4261" i="3"/>
  <c r="B4508" i="3"/>
  <c r="B5728" i="3"/>
  <c r="B2788" i="3"/>
  <c r="B6209" i="3"/>
  <c r="B3124" i="3"/>
  <c r="B3403" i="3"/>
  <c r="B4507" i="3"/>
  <c r="B3322" i="3"/>
  <c r="B4676" i="3"/>
  <c r="B4675" i="3"/>
  <c r="B3123" i="3"/>
  <c r="B2593" i="3"/>
  <c r="B5186" i="3"/>
  <c r="B2093" i="3"/>
  <c r="B6317" i="3"/>
  <c r="B2679" i="3"/>
  <c r="B3998" i="3"/>
  <c r="B2092" i="3"/>
  <c r="B5966" i="3"/>
  <c r="B4260" i="3"/>
  <c r="B5054" i="3"/>
  <c r="B2787" i="3"/>
  <c r="B2972" i="3"/>
  <c r="B2915" i="3"/>
  <c r="B2491" i="3"/>
  <c r="B7053" i="3"/>
  <c r="B2490" i="3"/>
  <c r="B3624" i="3"/>
  <c r="B2914" i="3"/>
  <c r="B2592" i="3"/>
  <c r="B401" i="3"/>
  <c r="B5598" i="3"/>
  <c r="B4259" i="3"/>
  <c r="B3890" i="3"/>
  <c r="B3751" i="3"/>
  <c r="B5597" i="3"/>
  <c r="B3910" i="3"/>
  <c r="B3997" i="3"/>
  <c r="B5596" i="3"/>
  <c r="B5595" i="3"/>
  <c r="B6208" i="3"/>
  <c r="B2678" i="3"/>
  <c r="B5297" i="3"/>
  <c r="B3542" i="3"/>
  <c r="B356" i="3"/>
  <c r="B2861" i="3"/>
  <c r="B6257" i="3"/>
  <c r="B1118" i="3"/>
  <c r="B6399" i="3"/>
  <c r="B4812" i="3"/>
  <c r="B2860" i="3"/>
  <c r="B3402" i="3"/>
  <c r="B2255" i="3"/>
  <c r="B2677" i="3"/>
  <c r="B6256" i="3"/>
  <c r="B1334" i="3"/>
  <c r="B6075" i="3"/>
  <c r="B2786" i="3"/>
  <c r="B7663" i="3"/>
  <c r="B2971" i="3"/>
  <c r="B2785" i="3"/>
  <c r="B7662" i="3"/>
  <c r="B2859" i="3"/>
  <c r="B3750" i="3"/>
  <c r="B2399" i="3"/>
  <c r="B2398" i="3"/>
  <c r="B3197" i="3"/>
  <c r="B2858" i="3"/>
  <c r="B2170" i="3"/>
  <c r="B2254" i="3"/>
  <c r="B6316" i="3"/>
  <c r="B3196" i="3"/>
  <c r="B5727" i="3"/>
  <c r="B5296" i="3"/>
  <c r="B2913" i="3"/>
  <c r="B606" i="3"/>
  <c r="B3749" i="3"/>
  <c r="B5889" i="3"/>
  <c r="B3623" i="3"/>
  <c r="B4338" i="3"/>
  <c r="B6731" i="3"/>
  <c r="B2912" i="3"/>
  <c r="B4258" i="3"/>
  <c r="B6462" i="3"/>
  <c r="B6730" i="3"/>
  <c r="B4566" i="3"/>
  <c r="B6729" i="3"/>
  <c r="B1354" i="3"/>
  <c r="B6255" i="3"/>
  <c r="B6166" i="3"/>
  <c r="B4434" i="3"/>
  <c r="B6728" i="3"/>
  <c r="B5594" i="3"/>
  <c r="B1430" i="3"/>
  <c r="B2168" i="3"/>
  <c r="B6573" i="3"/>
  <c r="B355" i="3"/>
  <c r="B5593" i="3"/>
  <c r="B6461" i="3"/>
  <c r="B6813" i="3"/>
  <c r="B6165" i="3"/>
  <c r="B5888" i="3"/>
  <c r="B2051" i="3"/>
  <c r="B6254" i="3"/>
  <c r="B1806" i="3"/>
  <c r="B2857" i="3"/>
  <c r="B1171" i="3"/>
  <c r="B4674" i="3"/>
  <c r="B2676" i="3"/>
  <c r="B2253" i="3"/>
  <c r="B2911" i="3"/>
  <c r="B3121" i="3"/>
  <c r="B4506" i="3"/>
  <c r="B4673" i="3"/>
  <c r="B5832" i="3"/>
  <c r="B6315" i="3"/>
  <c r="B2091" i="3"/>
  <c r="B2252" i="3"/>
  <c r="B2251" i="3"/>
  <c r="B6812" i="3"/>
  <c r="B2784" i="3"/>
  <c r="B2250" i="3"/>
  <c r="B4672" i="3"/>
  <c r="B6980" i="3"/>
  <c r="B6026" i="3"/>
  <c r="B6129" i="3"/>
  <c r="B4811" i="3"/>
  <c r="B270" i="3"/>
  <c r="B6314" i="3"/>
  <c r="B7491" i="3"/>
  <c r="B7337" i="3"/>
  <c r="B4937" i="3"/>
  <c r="B3491" i="3"/>
  <c r="B3195" i="3"/>
  <c r="B3490" i="3"/>
  <c r="B1429" i="3"/>
  <c r="B7490" i="3"/>
  <c r="B6398" i="3"/>
  <c r="B2856" i="3"/>
  <c r="B5472" i="3"/>
  <c r="B2167" i="3"/>
  <c r="B5359" i="3"/>
  <c r="B5965" i="3"/>
  <c r="B2166" i="3"/>
  <c r="B2165" i="3"/>
  <c r="B6128" i="3"/>
  <c r="B4145" i="3"/>
  <c r="B7170" i="3"/>
  <c r="B4565" i="3"/>
  <c r="B914" i="3"/>
  <c r="B2013" i="3"/>
  <c r="B2397" i="3"/>
  <c r="B4564" i="3"/>
  <c r="B7169" i="3"/>
  <c r="B4671" i="3"/>
  <c r="B6688" i="3"/>
  <c r="B4505" i="3"/>
  <c r="B5831" i="3"/>
  <c r="B4563" i="3"/>
  <c r="B269" i="3"/>
  <c r="B5358" i="3"/>
  <c r="B3120" i="3"/>
  <c r="B6916" i="3"/>
  <c r="B7168" i="3"/>
  <c r="B7052" i="3"/>
  <c r="B2396" i="3"/>
  <c r="B6915" i="3"/>
  <c r="B4504" i="3"/>
  <c r="B7051" i="3"/>
  <c r="B2164" i="3"/>
  <c r="B7489" i="3"/>
  <c r="B7488" i="3"/>
  <c r="B6727" i="3"/>
  <c r="B4670" i="3"/>
  <c r="B54" i="3"/>
  <c r="B2489" i="3"/>
  <c r="B2855" i="3"/>
  <c r="B6397" i="3"/>
  <c r="B5830" i="3"/>
  <c r="B7050" i="3"/>
  <c r="B6979" i="3"/>
  <c r="B4562" i="3"/>
  <c r="B1525" i="3"/>
  <c r="B5964" i="3"/>
  <c r="B3748" i="3"/>
  <c r="B2488" i="3"/>
  <c r="B2783" i="3"/>
  <c r="B4257" i="3"/>
  <c r="B3889" i="3"/>
  <c r="B5963" i="3"/>
  <c r="B2590" i="3"/>
  <c r="B2970" i="3"/>
  <c r="B3401" i="3"/>
  <c r="B2969" i="3"/>
  <c r="B3321" i="3"/>
  <c r="B3400" i="3"/>
  <c r="B6726" i="3"/>
  <c r="B3119" i="3"/>
  <c r="B5185" i="3"/>
  <c r="B3747" i="3"/>
  <c r="B6687" i="3"/>
  <c r="B2163" i="3"/>
  <c r="B6313" i="3"/>
  <c r="B5592" i="3"/>
  <c r="B3746" i="3"/>
  <c r="B5962" i="3"/>
  <c r="B6253" i="3"/>
  <c r="B6252" i="3"/>
  <c r="B3621" i="3"/>
  <c r="B5961" i="3"/>
  <c r="B2487" i="3"/>
  <c r="B3620" i="3"/>
  <c r="B108" i="3"/>
  <c r="B4256" i="3"/>
  <c r="B2968" i="3"/>
  <c r="B2090" i="3"/>
  <c r="B6251" i="3"/>
  <c r="B5829" i="3"/>
  <c r="B6127" i="3"/>
  <c r="B3118" i="3"/>
  <c r="B5295" i="3"/>
  <c r="B5050" i="3"/>
  <c r="B5591" i="3"/>
  <c r="B3619" i="3"/>
  <c r="B3888" i="3"/>
  <c r="B5184" i="3"/>
  <c r="B6686" i="3"/>
  <c r="B2486" i="3"/>
  <c r="B2162" i="3"/>
  <c r="B2675" i="3"/>
  <c r="B6250" i="3"/>
  <c r="B4561" i="3"/>
  <c r="B2089" i="3"/>
  <c r="B2485" i="3"/>
  <c r="B6126" i="3"/>
  <c r="B3618" i="3"/>
  <c r="B7049" i="3"/>
  <c r="B80" i="3"/>
  <c r="B3117" i="3"/>
  <c r="B3116" i="3"/>
  <c r="B3489" i="3"/>
  <c r="B5183" i="3"/>
  <c r="B3887" i="3"/>
  <c r="B3115" i="3"/>
  <c r="B3320" i="3"/>
  <c r="B6249" i="3"/>
  <c r="B6248" i="3"/>
  <c r="B79" i="3"/>
  <c r="B2484" i="3"/>
  <c r="B2483" i="3"/>
  <c r="B6164" i="3"/>
  <c r="B6207" i="3"/>
  <c r="B3398" i="3"/>
  <c r="B6206" i="3"/>
  <c r="B5828" i="3"/>
  <c r="B5357" i="3"/>
  <c r="B5960" i="3"/>
  <c r="B2854" i="3"/>
  <c r="B1722" i="3"/>
  <c r="B3886" i="3"/>
  <c r="B4936" i="3"/>
  <c r="B3541" i="3"/>
  <c r="B4935" i="3"/>
  <c r="B5294" i="3"/>
  <c r="B4934" i="3"/>
  <c r="B5293" i="3"/>
  <c r="B3885" i="3"/>
  <c r="B3884" i="3"/>
  <c r="B6247" i="3"/>
  <c r="B5827" i="3"/>
  <c r="B6724" i="3"/>
  <c r="B6163" i="3"/>
  <c r="B4933" i="3"/>
  <c r="B6914" i="3"/>
  <c r="B4932" i="3"/>
  <c r="B6162" i="3"/>
  <c r="B5826" i="3"/>
  <c r="B4336" i="3"/>
  <c r="B2160" i="3"/>
  <c r="B1353" i="3"/>
  <c r="B6616" i="3"/>
  <c r="B1805" i="3"/>
  <c r="B7573" i="3"/>
  <c r="B5048" i="3"/>
  <c r="B1428" i="3"/>
  <c r="B6310" i="3"/>
  <c r="B7572" i="3"/>
  <c r="B78" i="3"/>
  <c r="B3194" i="3"/>
  <c r="B4254" i="3"/>
  <c r="B6977" i="3"/>
  <c r="B6685" i="3"/>
  <c r="B3191" i="3"/>
  <c r="B7487" i="3"/>
  <c r="B7167" i="3"/>
  <c r="B3319" i="3"/>
  <c r="B7486" i="3"/>
  <c r="B2782" i="3"/>
  <c r="B5825" i="3"/>
  <c r="B6972" i="3"/>
  <c r="B3995" i="3"/>
  <c r="B4140" i="3"/>
  <c r="B6970" i="3"/>
  <c r="B7045" i="3"/>
  <c r="B2050" i="3"/>
  <c r="B4666" i="3"/>
  <c r="B7726" i="2"/>
  <c r="B7725" i="2"/>
  <c r="B7724" i="2"/>
  <c r="B7723" i="2"/>
  <c r="B7722" i="2"/>
  <c r="B7720" i="2"/>
  <c r="B7719" i="2"/>
  <c r="B7718" i="2"/>
  <c r="B7716" i="2"/>
  <c r="B7715" i="2"/>
  <c r="B7714" i="2"/>
  <c r="B7713" i="2"/>
  <c r="B7712" i="2"/>
  <c r="B7711" i="2"/>
  <c r="B7710" i="2"/>
  <c r="B7709" i="2"/>
  <c r="B7708" i="2"/>
  <c r="B7707" i="2"/>
  <c r="B7706" i="2"/>
  <c r="B7705" i="2"/>
  <c r="B7704" i="2"/>
  <c r="B7703" i="2"/>
  <c r="B7681" i="2"/>
  <c r="B7656" i="2"/>
  <c r="B7654" i="2"/>
  <c r="B7653" i="2"/>
  <c r="B7652" i="2"/>
  <c r="B7651" i="2"/>
  <c r="B7650" i="2"/>
  <c r="B7647" i="2"/>
  <c r="B7645" i="2"/>
  <c r="B7644" i="2"/>
  <c r="B7643" i="2"/>
  <c r="B7642" i="2"/>
  <c r="B7336" i="2"/>
  <c r="B7322" i="2"/>
  <c r="B7321" i="2"/>
  <c r="B7320" i="2"/>
  <c r="B7319" i="2"/>
  <c r="B7318" i="2"/>
  <c r="B7317" i="2"/>
  <c r="B7316" i="2"/>
  <c r="B7315" i="2"/>
  <c r="B7314" i="2"/>
  <c r="B7313" i="2"/>
  <c r="B7312" i="2"/>
  <c r="B7311" i="2"/>
  <c r="B7310" i="2"/>
  <c r="B7309" i="2"/>
  <c r="B7308" i="2"/>
  <c r="B7298" i="2"/>
  <c r="B7009" i="2"/>
  <c r="B7008" i="2"/>
  <c r="B7006" i="2"/>
  <c r="B7005" i="2"/>
  <c r="B7004" i="2"/>
  <c r="B7003" i="2"/>
  <c r="B7002" i="2"/>
  <c r="B7000" i="2"/>
  <c r="B6999" i="2"/>
  <c r="B6998" i="2"/>
  <c r="B6997" i="2"/>
  <c r="B6996" i="2"/>
  <c r="B6995" i="2"/>
  <c r="B6994" i="2"/>
  <c r="B6993" i="2"/>
  <c r="B6992" i="2"/>
  <c r="B6990" i="2"/>
  <c r="B6989" i="2"/>
  <c r="B6728" i="2"/>
  <c r="B6727" i="2"/>
  <c r="B6726" i="2"/>
  <c r="B6725" i="2"/>
  <c r="B6724" i="2"/>
  <c r="B6723" i="2"/>
  <c r="B6722" i="2"/>
  <c r="B6721" i="2"/>
  <c r="B6720" i="2"/>
  <c r="B6719" i="2"/>
  <c r="B6718" i="2"/>
  <c r="B6717" i="2"/>
  <c r="B6715" i="2"/>
  <c r="B6714" i="2"/>
  <c r="B6713" i="2"/>
  <c r="B6712" i="2"/>
  <c r="B6710" i="2"/>
  <c r="B6513" i="2"/>
  <c r="B6511" i="2"/>
  <c r="B6510" i="2"/>
  <c r="B6509" i="2"/>
  <c r="B6341" i="2"/>
  <c r="B6340" i="2"/>
  <c r="B6327" i="2"/>
  <c r="B6326" i="2"/>
  <c r="B6325" i="2"/>
  <c r="B6324" i="2"/>
  <c r="B6323" i="2"/>
  <c r="B6322" i="2"/>
  <c r="B6321" i="2"/>
  <c r="B6146" i="2"/>
  <c r="B6145" i="2"/>
  <c r="B6144" i="2"/>
  <c r="B6033" i="2"/>
  <c r="B6032" i="2"/>
  <c r="B6031" i="2"/>
  <c r="B6030" i="2"/>
  <c r="B6029" i="2"/>
  <c r="B6028" i="2"/>
  <c r="B5899" i="2"/>
  <c r="B5898" i="2"/>
  <c r="B5897" i="2"/>
  <c r="B5896" i="2"/>
  <c r="B5895" i="2"/>
  <c r="B5809" i="2"/>
  <c r="B5808" i="2"/>
  <c r="B5807" i="2"/>
  <c r="B5798" i="2"/>
  <c r="B5660" i="2"/>
  <c r="B5659" i="2"/>
  <c r="B5626" i="2"/>
  <c r="B5625" i="2"/>
  <c r="B5577" i="2"/>
  <c r="B5521" i="2"/>
  <c r="B5520" i="2"/>
  <c r="B5519" i="2"/>
  <c r="B5518" i="2"/>
  <c r="B5517" i="2"/>
  <c r="B5498" i="2"/>
  <c r="B5497" i="2"/>
  <c r="B5496" i="2"/>
  <c r="B5495" i="2"/>
  <c r="B5421" i="2"/>
  <c r="B5405" i="2"/>
  <c r="B5402" i="2"/>
  <c r="B5401" i="2"/>
  <c r="B5385" i="2"/>
  <c r="B5365" i="2"/>
  <c r="B5337" i="2"/>
  <c r="B5309" i="2"/>
  <c r="B5292" i="2"/>
  <c r="B5151" i="2"/>
  <c r="B5150" i="2"/>
  <c r="B5149" i="2"/>
  <c r="B5148" i="2"/>
  <c r="B5147" i="2"/>
  <c r="B5145" i="2"/>
  <c r="B5144" i="2"/>
  <c r="B5143" i="2"/>
  <c r="B5142" i="2"/>
  <c r="B5141" i="2"/>
  <c r="B5140" i="2"/>
  <c r="B5139" i="2"/>
  <c r="B5094" i="2"/>
  <c r="B5093" i="2"/>
  <c r="B5092" i="2"/>
  <c r="B5090" i="2"/>
  <c r="B5088" i="2"/>
  <c r="B5072" i="2"/>
  <c r="B5061" i="2"/>
  <c r="B5050" i="2"/>
  <c r="B5032" i="2"/>
  <c r="B5031" i="2"/>
  <c r="B5030" i="2"/>
  <c r="B5029" i="2"/>
  <c r="B5028" i="2"/>
  <c r="B5010" i="2"/>
  <c r="B5008" i="2"/>
  <c r="B4971" i="2"/>
  <c r="B4970" i="2"/>
  <c r="B4969" i="2"/>
  <c r="B4967" i="2"/>
  <c r="B4965" i="2"/>
  <c r="B4964" i="2"/>
  <c r="B4951" i="2"/>
  <c r="B4950" i="2"/>
  <c r="B4949" i="2"/>
  <c r="B4948" i="2"/>
  <c r="B4947" i="2"/>
  <c r="B4946" i="2"/>
  <c r="B4945" i="2"/>
  <c r="B4944" i="2"/>
  <c r="B4943" i="2"/>
  <c r="B4942" i="2"/>
  <c r="B4941" i="2"/>
  <c r="B4940" i="2"/>
  <c r="B4939" i="2"/>
  <c r="B4938" i="2"/>
  <c r="B4937" i="2"/>
  <c r="B4936" i="2"/>
  <c r="B4935" i="2"/>
  <c r="B4934" i="2"/>
  <c r="B4933" i="2"/>
  <c r="B4932" i="2"/>
  <c r="B4931" i="2"/>
  <c r="B4930" i="2"/>
  <c r="B4929" i="2"/>
  <c r="B4928" i="2"/>
  <c r="B4927" i="2"/>
  <c r="B4926" i="2"/>
  <c r="B4925" i="2"/>
  <c r="B4924" i="2"/>
  <c r="B4923" i="2"/>
  <c r="B4922" i="2"/>
  <c r="B4921" i="2"/>
  <c r="B4920" i="2"/>
  <c r="B4919" i="2"/>
  <c r="B4918" i="2"/>
  <c r="B4917" i="2"/>
  <c r="B4916" i="2"/>
  <c r="B4915" i="2"/>
  <c r="B4914" i="2"/>
  <c r="B4913" i="2"/>
  <c r="B4912" i="2"/>
  <c r="B4911" i="2"/>
  <c r="B4910" i="2"/>
  <c r="B4886" i="2"/>
  <c r="B4885" i="2"/>
  <c r="B4884" i="2"/>
  <c r="B4883" i="2"/>
  <c r="B4882" i="2"/>
  <c r="B4881" i="2"/>
  <c r="B4880" i="2"/>
  <c r="B4879" i="2"/>
  <c r="B4878" i="2"/>
  <c r="B4877" i="2"/>
  <c r="B4876" i="2"/>
  <c r="B4875" i="2"/>
  <c r="B4874" i="2"/>
  <c r="B4873" i="2"/>
  <c r="B4872" i="2"/>
  <c r="B4871" i="2"/>
  <c r="B4870" i="2"/>
  <c r="B4869" i="2"/>
  <c r="B4868" i="2"/>
  <c r="B4867" i="2"/>
  <c r="B4866" i="2"/>
  <c r="B4865" i="2"/>
  <c r="B4864" i="2"/>
  <c r="B4863" i="2"/>
  <c r="B4862" i="2"/>
  <c r="B4861" i="2"/>
  <c r="B4860" i="2"/>
  <c r="B4859" i="2"/>
  <c r="B4858" i="2"/>
  <c r="B4856" i="2"/>
  <c r="B4855" i="2"/>
  <c r="B4854" i="2"/>
  <c r="B4853" i="2"/>
  <c r="B4852" i="2"/>
  <c r="B4839" i="2"/>
  <c r="B4838" i="2"/>
  <c r="B4837" i="2"/>
  <c r="B4836" i="2"/>
  <c r="B4835" i="2"/>
  <c r="B4833" i="2"/>
  <c r="B4824" i="2"/>
  <c r="B4823" i="2"/>
  <c r="B4822" i="2"/>
  <c r="B4821" i="2"/>
  <c r="B4820" i="2"/>
  <c r="B4819" i="2"/>
  <c r="B4818" i="2"/>
  <c r="B4817" i="2"/>
  <c r="B4816" i="2"/>
  <c r="B4814" i="2"/>
  <c r="B4813" i="2"/>
  <c r="B4812" i="2"/>
  <c r="B4811" i="2"/>
  <c r="B4810" i="2"/>
  <c r="B4809" i="2"/>
  <c r="B4808" i="2"/>
  <c r="B4807" i="2"/>
  <c r="B4806" i="2"/>
  <c r="B4805" i="2"/>
  <c r="B4804" i="2"/>
  <c r="B4803" i="2"/>
  <c r="B4802" i="2"/>
  <c r="B4801" i="2"/>
  <c r="B4800" i="2"/>
  <c r="B4799" i="2"/>
  <c r="B4798" i="2"/>
  <c r="B4797" i="2"/>
  <c r="B4796" i="2"/>
  <c r="B4795" i="2"/>
  <c r="B4793" i="2"/>
  <c r="B4792" i="2"/>
  <c r="B4791" i="2"/>
  <c r="B4790" i="2"/>
  <c r="B4789" i="2"/>
  <c r="B4788" i="2"/>
  <c r="B4787" i="2"/>
  <c r="B4786" i="2"/>
  <c r="B4785" i="2"/>
  <c r="B4784" i="2"/>
  <c r="B4783" i="2"/>
  <c r="B4781" i="2"/>
  <c r="B4780" i="2"/>
  <c r="B4779" i="2"/>
  <c r="B4778" i="2"/>
  <c r="B4777" i="2"/>
  <c r="B4776" i="2"/>
  <c r="B4775" i="2"/>
  <c r="B4774" i="2"/>
  <c r="B4773" i="2"/>
  <c r="B4772" i="2"/>
  <c r="B4771" i="2"/>
  <c r="B4770" i="2"/>
  <c r="B4769" i="2"/>
  <c r="B4726" i="2"/>
  <c r="B4724" i="2"/>
  <c r="B4723" i="2"/>
  <c r="B4722" i="2"/>
  <c r="B4721" i="2"/>
  <c r="B4720" i="2"/>
  <c r="B4719" i="2"/>
  <c r="B4718" i="2"/>
  <c r="B4706" i="2"/>
  <c r="B4705" i="2"/>
  <c r="B4704" i="2"/>
  <c r="B4703" i="2"/>
  <c r="B4702" i="2"/>
  <c r="B4700" i="2"/>
  <c r="B4699" i="2"/>
  <c r="B4698" i="2"/>
  <c r="B4697" i="2"/>
  <c r="B4696" i="2"/>
  <c r="B4695" i="2"/>
  <c r="B4694" i="2"/>
  <c r="B4693" i="2"/>
  <c r="B4692" i="2"/>
  <c r="B4691" i="2"/>
  <c r="B4690" i="2"/>
  <c r="B4689" i="2"/>
  <c r="B4688" i="2"/>
  <c r="B4687" i="2"/>
  <c r="B4686" i="2"/>
  <c r="B4685" i="2"/>
  <c r="B4684" i="2"/>
  <c r="B4683" i="2"/>
  <c r="B4682" i="2"/>
  <c r="B4681" i="2"/>
  <c r="B4680" i="2"/>
  <c r="B4679" i="2"/>
  <c r="B4678" i="2"/>
  <c r="B4677" i="2"/>
  <c r="B4676" i="2"/>
  <c r="B4675" i="2"/>
  <c r="B4674" i="2"/>
  <c r="B4673" i="2"/>
  <c r="B4672" i="2"/>
  <c r="B4671" i="2"/>
  <c r="B4670" i="2"/>
  <c r="B4669" i="2"/>
  <c r="B4668" i="2"/>
  <c r="B4667" i="2"/>
  <c r="B4666" i="2"/>
  <c r="B4665" i="2"/>
  <c r="B4664" i="2"/>
  <c r="B4663" i="2"/>
  <c r="B4662" i="2"/>
  <c r="B4661" i="2"/>
  <c r="B4660" i="2"/>
  <c r="B4659" i="2"/>
  <c r="B4658" i="2"/>
  <c r="B4657" i="2"/>
  <c r="B4656" i="2"/>
  <c r="B4655" i="2"/>
  <c r="B4654" i="2"/>
  <c r="B4653" i="2"/>
  <c r="B4652" i="2"/>
  <c r="B4651" i="2"/>
  <c r="B4650" i="2"/>
  <c r="B4649" i="2"/>
  <c r="B4648" i="2"/>
  <c r="B4647" i="2"/>
  <c r="B4646" i="2"/>
  <c r="B4645" i="2"/>
  <c r="B4644" i="2"/>
  <c r="B4643" i="2"/>
  <c r="B4642" i="2"/>
  <c r="B4641" i="2"/>
  <c r="B4640" i="2"/>
  <c r="B4639" i="2"/>
  <c r="B4638" i="2"/>
  <c r="B4637" i="2"/>
  <c r="B4636" i="2"/>
  <c r="B4635" i="2"/>
  <c r="B4634" i="2"/>
  <c r="B4632" i="2"/>
  <c r="B4631" i="2"/>
  <c r="B4630" i="2"/>
  <c r="B4629" i="2"/>
  <c r="B4628" i="2"/>
  <c r="B4626" i="2"/>
  <c r="B4625" i="2"/>
  <c r="B4624" i="2"/>
  <c r="B4623" i="2"/>
  <c r="B4622" i="2"/>
  <c r="B4621" i="2"/>
  <c r="B4620" i="2"/>
  <c r="B4619" i="2"/>
  <c r="B4618" i="2"/>
  <c r="B4617" i="2"/>
  <c r="B4616" i="2"/>
  <c r="B4615" i="2"/>
  <c r="B4614" i="2"/>
  <c r="B4613" i="2"/>
  <c r="B4612" i="2"/>
  <c r="B4611" i="2"/>
  <c r="B4610" i="2"/>
  <c r="B4609" i="2"/>
  <c r="B4608" i="2"/>
  <c r="B4606" i="2"/>
  <c r="B4605" i="2"/>
  <c r="B4604" i="2"/>
  <c r="B4603" i="2"/>
  <c r="B4602" i="2"/>
  <c r="B4601" i="2"/>
  <c r="B4600" i="2"/>
  <c r="B4599" i="2"/>
  <c r="B4598" i="2"/>
  <c r="B4597" i="2"/>
  <c r="B4596" i="2"/>
  <c r="B4595" i="2"/>
  <c r="B4594" i="2"/>
  <c r="B4593" i="2"/>
  <c r="B4592" i="2"/>
  <c r="B4589" i="2"/>
  <c r="B4588" i="2"/>
  <c r="B4587" i="2"/>
  <c r="B4585" i="2"/>
  <c r="B4584" i="2"/>
  <c r="B4583" i="2"/>
  <c r="B4582" i="2"/>
  <c r="B4581" i="2"/>
  <c r="B4580" i="2"/>
  <c r="B4579" i="2"/>
  <c r="B4578" i="2"/>
  <c r="B4577" i="2"/>
  <c r="B4576" i="2"/>
  <c r="B4575" i="2"/>
  <c r="B4574" i="2"/>
  <c r="B4573" i="2"/>
  <c r="B4572" i="2"/>
  <c r="B4571" i="2"/>
  <c r="B4570" i="2"/>
  <c r="B4569" i="2"/>
  <c r="B4568" i="2"/>
  <c r="B4567" i="2"/>
  <c r="B4566" i="2"/>
  <c r="B4564" i="2"/>
  <c r="B4563" i="2"/>
  <c r="B4562" i="2"/>
  <c r="B4561" i="2"/>
  <c r="B4560" i="2"/>
  <c r="B4559" i="2"/>
  <c r="B4558" i="2"/>
  <c r="B4557" i="2"/>
  <c r="B4556" i="2"/>
  <c r="B4555" i="2"/>
  <c r="B4554" i="2"/>
  <c r="B4553" i="2"/>
  <c r="B4552" i="2"/>
  <c r="B4551" i="2"/>
  <c r="B4550" i="2"/>
  <c r="B4549" i="2"/>
  <c r="B4547" i="2"/>
  <c r="B4546" i="2"/>
  <c r="B4545" i="2"/>
  <c r="B4544" i="2"/>
  <c r="B4543" i="2"/>
  <c r="B4542" i="2"/>
  <c r="B4540" i="2"/>
  <c r="B4539" i="2"/>
  <c r="B4538" i="2"/>
  <c r="B4537" i="2"/>
  <c r="B4536" i="2"/>
  <c r="B4535" i="2"/>
  <c r="B4534" i="2"/>
  <c r="B4532" i="2"/>
  <c r="B4531" i="2"/>
  <c r="B4530" i="2"/>
  <c r="B4529" i="2"/>
  <c r="B4528" i="2"/>
  <c r="B4527" i="2"/>
  <c r="B4526" i="2"/>
  <c r="B4524" i="2"/>
  <c r="B4523" i="2"/>
  <c r="B4522" i="2"/>
  <c r="B4521" i="2"/>
  <c r="B4512" i="2"/>
  <c r="B4511" i="2"/>
  <c r="B4510" i="2"/>
  <c r="B4509" i="2"/>
  <c r="B4508" i="2"/>
  <c r="B4507" i="2"/>
  <c r="B4506" i="2"/>
  <c r="B4505" i="2"/>
  <c r="B4504" i="2"/>
  <c r="B4503" i="2"/>
  <c r="B4502" i="2"/>
  <c r="B4501" i="2"/>
  <c r="B4500" i="2"/>
  <c r="B4499" i="2"/>
  <c r="B4498" i="2"/>
  <c r="B4497" i="2"/>
  <c r="B4496" i="2"/>
  <c r="B4495" i="2"/>
  <c r="B4494" i="2"/>
  <c r="B4493" i="2"/>
  <c r="B4492" i="2"/>
  <c r="B4491" i="2"/>
  <c r="B4490" i="2"/>
  <c r="B4489" i="2"/>
  <c r="B4488" i="2"/>
  <c r="B4487" i="2"/>
  <c r="B4486" i="2"/>
  <c r="B4485" i="2"/>
  <c r="B4484" i="2"/>
  <c r="B4479" i="2"/>
  <c r="B4478" i="2"/>
  <c r="B4477" i="2"/>
  <c r="B4420" i="2"/>
  <c r="B4419" i="2"/>
  <c r="B4418" i="2"/>
  <c r="B4417" i="2"/>
  <c r="B4416" i="2"/>
  <c r="B4400" i="2"/>
  <c r="B4399" i="2"/>
  <c r="B4398" i="2"/>
  <c r="B4397" i="2"/>
  <c r="B4396" i="2"/>
  <c r="B4395" i="2"/>
  <c r="B4394" i="2"/>
  <c r="B4393" i="2"/>
  <c r="B4392" i="2"/>
  <c r="B4391" i="2"/>
  <c r="B4390" i="2"/>
  <c r="B4389" i="2"/>
  <c r="B4388" i="2"/>
  <c r="B4387" i="2"/>
  <c r="B4386" i="2"/>
  <c r="B4385" i="2"/>
  <c r="B4383" i="2"/>
  <c r="B4382" i="2"/>
  <c r="B4381" i="2"/>
  <c r="B4380" i="2"/>
  <c r="B4379" i="2"/>
  <c r="B4378" i="2"/>
  <c r="B4377" i="2"/>
  <c r="B4376" i="2"/>
  <c r="B4375" i="2"/>
  <c r="B4374" i="2"/>
  <c r="B4373" i="2"/>
  <c r="B4372" i="2"/>
  <c r="B4371" i="2"/>
  <c r="B4370" i="2"/>
  <c r="B4369" i="2"/>
  <c r="B4368" i="2"/>
  <c r="B4367" i="2"/>
  <c r="B4366" i="2"/>
  <c r="B4365" i="2"/>
  <c r="B4364" i="2"/>
  <c r="B4363" i="2"/>
  <c r="B4362" i="2"/>
  <c r="B4361" i="2"/>
  <c r="B4360" i="2"/>
  <c r="B4359" i="2"/>
  <c r="B4358" i="2"/>
  <c r="B4357" i="2"/>
  <c r="B4356" i="2"/>
  <c r="B4355" i="2"/>
  <c r="B4354" i="2"/>
  <c r="B4353" i="2"/>
  <c r="B4352" i="2"/>
  <c r="B4351" i="2"/>
  <c r="B4350" i="2"/>
  <c r="B4349" i="2"/>
  <c r="B4348" i="2"/>
  <c r="B4347" i="2"/>
  <c r="B4346" i="2"/>
  <c r="B4345" i="2"/>
  <c r="B4344" i="2"/>
  <c r="B4343" i="2"/>
  <c r="B4342" i="2"/>
  <c r="B4341" i="2"/>
  <c r="B4340" i="2"/>
  <c r="B4339" i="2"/>
  <c r="B4338" i="2"/>
  <c r="B4337" i="2"/>
  <c r="B4336" i="2"/>
  <c r="B4335" i="2"/>
  <c r="B4334" i="2"/>
  <c r="B4333" i="2"/>
  <c r="B4332" i="2"/>
  <c r="B4331" i="2"/>
  <c r="B4330" i="2"/>
  <c r="B4329" i="2"/>
  <c r="B4328" i="2"/>
  <c r="B4327" i="2"/>
  <c r="B4326" i="2"/>
  <c r="B4325" i="2"/>
  <c r="B4324" i="2"/>
  <c r="B4323" i="2"/>
  <c r="B4322" i="2"/>
  <c r="B4320" i="2"/>
  <c r="B4319" i="2"/>
  <c r="B4318" i="2"/>
  <c r="B4317" i="2"/>
  <c r="B4316" i="2"/>
  <c r="B4315" i="2"/>
  <c r="B4314" i="2"/>
  <c r="B4313" i="2"/>
  <c r="B4312" i="2"/>
  <c r="B4311" i="2"/>
  <c r="B4310" i="2"/>
  <c r="B4309" i="2"/>
  <c r="B4308" i="2"/>
  <c r="B4307" i="2"/>
  <c r="B4306" i="2"/>
  <c r="B4305" i="2"/>
  <c r="B4304" i="2"/>
  <c r="B4303" i="2"/>
  <c r="B4302" i="2"/>
  <c r="B4301" i="2"/>
  <c r="B4300" i="2"/>
  <c r="B4299" i="2"/>
  <c r="B4298" i="2"/>
  <c r="B4297" i="2"/>
  <c r="B4285" i="2"/>
  <c r="B4284" i="2"/>
  <c r="B4283" i="2"/>
  <c r="B4282" i="2"/>
  <c r="B4281" i="2"/>
  <c r="B4280" i="2"/>
  <c r="B4279" i="2"/>
  <c r="B4278" i="2"/>
  <c r="B4277" i="2"/>
  <c r="B4276" i="2"/>
  <c r="B4275" i="2"/>
  <c r="B4274" i="2"/>
  <c r="B4273" i="2"/>
  <c r="B4272" i="2"/>
  <c r="B4271" i="2"/>
  <c r="B4270" i="2"/>
  <c r="B4269" i="2"/>
  <c r="B4268" i="2"/>
  <c r="B4267" i="2"/>
  <c r="B4266" i="2"/>
  <c r="B4264" i="2"/>
  <c r="B4263" i="2"/>
  <c r="B4261" i="2"/>
  <c r="B4260" i="2"/>
  <c r="B4259" i="2"/>
  <c r="B4258" i="2"/>
  <c r="B4257" i="2"/>
  <c r="B4256" i="2"/>
  <c r="B4255" i="2"/>
  <c r="B4254" i="2"/>
  <c r="B4253" i="2"/>
  <c r="B4252" i="2"/>
  <c r="B4249" i="2"/>
  <c r="B4247" i="2"/>
  <c r="B4246" i="2"/>
  <c r="B4245" i="2"/>
  <c r="B4244" i="2"/>
  <c r="B4243" i="2"/>
  <c r="B4242" i="2"/>
  <c r="B4241" i="2"/>
  <c r="B4240" i="2"/>
  <c r="B4238" i="2"/>
  <c r="B4237" i="2"/>
  <c r="B4236" i="2"/>
  <c r="B4235" i="2"/>
  <c r="B4234" i="2"/>
  <c r="B4233" i="2"/>
  <c r="B4232" i="2"/>
  <c r="B4231" i="2"/>
  <c r="B4230" i="2"/>
  <c r="B4228" i="2"/>
  <c r="B4227" i="2"/>
  <c r="B4226" i="2"/>
  <c r="B4225" i="2"/>
  <c r="B4224" i="2"/>
  <c r="B4223" i="2"/>
  <c r="B4212" i="2"/>
  <c r="B4211" i="2"/>
  <c r="B4210" i="2"/>
  <c r="B4209" i="2"/>
  <c r="B4208" i="2"/>
  <c r="B4207" i="2"/>
  <c r="B4206" i="2"/>
  <c r="B4205" i="2"/>
  <c r="B4204" i="2"/>
  <c r="B4203" i="2"/>
  <c r="B4202" i="2"/>
  <c r="B4201" i="2"/>
  <c r="B4200" i="2"/>
  <c r="B4199" i="2"/>
  <c r="B4198" i="2"/>
  <c r="B4197" i="2"/>
  <c r="B4196" i="2"/>
  <c r="B4195" i="2"/>
  <c r="B4194" i="2"/>
  <c r="B4192" i="2"/>
  <c r="B4191" i="2"/>
  <c r="B4190" i="2"/>
  <c r="B4189" i="2"/>
  <c r="B4188" i="2"/>
  <c r="B4187" i="2"/>
  <c r="B4186" i="2"/>
  <c r="B4185" i="2"/>
  <c r="B4184" i="2"/>
  <c r="B4183" i="2"/>
  <c r="B4182" i="2"/>
  <c r="B4181" i="2"/>
  <c r="B4180" i="2"/>
  <c r="B4179" i="2"/>
  <c r="B4178" i="2"/>
  <c r="B4177" i="2"/>
  <c r="B4176" i="2"/>
  <c r="B4175" i="2"/>
  <c r="B4174" i="2"/>
  <c r="B4173" i="2"/>
  <c r="B4172" i="2"/>
  <c r="B4171" i="2"/>
  <c r="B4170" i="2"/>
  <c r="B4169" i="2"/>
  <c r="B4168" i="2"/>
  <c r="B4167" i="2"/>
  <c r="B4166" i="2"/>
  <c r="B4165" i="2"/>
  <c r="B4164" i="2"/>
  <c r="B4163" i="2"/>
  <c r="B4162" i="2"/>
  <c r="B4161" i="2"/>
  <c r="B4160" i="2"/>
  <c r="B4159" i="2"/>
  <c r="B4158" i="2"/>
  <c r="B4157" i="2"/>
  <c r="B4156" i="2"/>
  <c r="B4155" i="2"/>
  <c r="B4154" i="2"/>
  <c r="B4153" i="2"/>
  <c r="B4152" i="2"/>
  <c r="B4151" i="2"/>
  <c r="B4150" i="2"/>
  <c r="B4149" i="2"/>
  <c r="B4148" i="2"/>
  <c r="B4147" i="2"/>
  <c r="B4146" i="2"/>
  <c r="B4083" i="2"/>
  <c r="B4082" i="2"/>
  <c r="B4081" i="2"/>
  <c r="B4080" i="2"/>
  <c r="B4079" i="2"/>
  <c r="B4078" i="2"/>
  <c r="B4077" i="2"/>
  <c r="B4076" i="2"/>
  <c r="B4075" i="2"/>
  <c r="B4074" i="2"/>
  <c r="B4073" i="2"/>
  <c r="B4072" i="2"/>
  <c r="B4071" i="2"/>
  <c r="B4070" i="2"/>
  <c r="B4069" i="2"/>
  <c r="B4068" i="2"/>
  <c r="B4067" i="2"/>
  <c r="B4066" i="2"/>
  <c r="B4065" i="2"/>
  <c r="B4064" i="2"/>
  <c r="B4063" i="2"/>
  <c r="B4062" i="2"/>
  <c r="B4061" i="2"/>
  <c r="B4059" i="2"/>
  <c r="B4058" i="2"/>
  <c r="B4057" i="2"/>
  <c r="B4056" i="2"/>
  <c r="B4055" i="2"/>
  <c r="B4054" i="2"/>
  <c r="B4053" i="2"/>
  <c r="B4052" i="2"/>
  <c r="B4051" i="2"/>
  <c r="B4050" i="2"/>
  <c r="B4049" i="2"/>
  <c r="B4048" i="2"/>
  <c r="B4047" i="2"/>
  <c r="B4046" i="2"/>
  <c r="B4045" i="2"/>
  <c r="B4044" i="2"/>
  <c r="B4043" i="2"/>
  <c r="B4042" i="2"/>
  <c r="B4041" i="2"/>
  <c r="B4040" i="2"/>
  <c r="B4039" i="2"/>
  <c r="B4038" i="2"/>
  <c r="B4037" i="2"/>
  <c r="B4035" i="2"/>
  <c r="B4034" i="2"/>
  <c r="B4033" i="2"/>
  <c r="B4032" i="2"/>
  <c r="B4031" i="2"/>
  <c r="B4030" i="2"/>
  <c r="B4029" i="2"/>
  <c r="B4028" i="2"/>
  <c r="B4027" i="2"/>
  <c r="B4026" i="2"/>
  <c r="B4025" i="2"/>
  <c r="B4024" i="2"/>
  <c r="B4023" i="2"/>
  <c r="B4021" i="2"/>
  <c r="B4020" i="2"/>
  <c r="B4019" i="2"/>
  <c r="B4018" i="2"/>
  <c r="B4017" i="2"/>
  <c r="B4016" i="2"/>
  <c r="B4015" i="2"/>
  <c r="B4014" i="2"/>
  <c r="B4013" i="2"/>
  <c r="B4012" i="2"/>
  <c r="B4011" i="2"/>
  <c r="B4010" i="2"/>
  <c r="B4009" i="2"/>
  <c r="B4008" i="2"/>
  <c r="B4007" i="2"/>
  <c r="B4006" i="2"/>
  <c r="B4005" i="2"/>
  <c r="B4004" i="2"/>
  <c r="B4003" i="2"/>
  <c r="B4002" i="2"/>
  <c r="B4001" i="2"/>
  <c r="B4000" i="2"/>
  <c r="B3999" i="2"/>
  <c r="B3998" i="2"/>
  <c r="B3997" i="2"/>
  <c r="B3996" i="2"/>
  <c r="B3995" i="2"/>
  <c r="B3993" i="2"/>
  <c r="B3992" i="2"/>
  <c r="B3979" i="2"/>
  <c r="B3978" i="2"/>
  <c r="B3977" i="2"/>
  <c r="B3976" i="2"/>
  <c r="B3975" i="2"/>
  <c r="B3974" i="2"/>
  <c r="B3973" i="2"/>
  <c r="B3972" i="2"/>
  <c r="B3971" i="2"/>
  <c r="B3970" i="2"/>
  <c r="B3969" i="2"/>
  <c r="B3968" i="2"/>
  <c r="B3967" i="2"/>
  <c r="B3966" i="2"/>
  <c r="B3965" i="2"/>
  <c r="B3964" i="2"/>
  <c r="B3963" i="2"/>
  <c r="B3962" i="2"/>
  <c r="B3961" i="2"/>
  <c r="B3960" i="2"/>
  <c r="B3959" i="2"/>
  <c r="B3958" i="2"/>
  <c r="B3957" i="2"/>
  <c r="B3956" i="2"/>
  <c r="B3955" i="2"/>
  <c r="B3954" i="2"/>
  <c r="B3953" i="2"/>
  <c r="B3952" i="2"/>
  <c r="B3950" i="2"/>
  <c r="B3949" i="2"/>
  <c r="B3948" i="2"/>
  <c r="B3947" i="2"/>
  <c r="B3946" i="2"/>
  <c r="B3945" i="2"/>
  <c r="B3944" i="2"/>
  <c r="B3943" i="2"/>
  <c r="B3942" i="2"/>
  <c r="B3941" i="2"/>
  <c r="B3940" i="2"/>
  <c r="B3939" i="2"/>
  <c r="B3938" i="2"/>
  <c r="B3937" i="2"/>
  <c r="B3928" i="2"/>
  <c r="B3927" i="2"/>
  <c r="B3926" i="2"/>
  <c r="B3925" i="2"/>
  <c r="B3924" i="2"/>
  <c r="B3923" i="2"/>
  <c r="B3922" i="2"/>
  <c r="B3921" i="2"/>
  <c r="B3920" i="2"/>
  <c r="B3919" i="2"/>
  <c r="B3918" i="2"/>
  <c r="B3917" i="2"/>
  <c r="B3916" i="2"/>
  <c r="B3915" i="2"/>
  <c r="B3914" i="2"/>
  <c r="B3912" i="2"/>
  <c r="B3911" i="2"/>
  <c r="B3910" i="2"/>
  <c r="B3909" i="2"/>
  <c r="B3908" i="2"/>
  <c r="B3907" i="2"/>
  <c r="B3905" i="2"/>
  <c r="B3904" i="2"/>
  <c r="B3903" i="2"/>
  <c r="B3902" i="2"/>
  <c r="B3901" i="2"/>
  <c r="B3900" i="2"/>
  <c r="B3899" i="2"/>
  <c r="B3898" i="2"/>
  <c r="B3897" i="2"/>
  <c r="B3896" i="2"/>
  <c r="B3895" i="2"/>
  <c r="B3894" i="2"/>
  <c r="B3893" i="2"/>
  <c r="B3891" i="2"/>
  <c r="B3890" i="2"/>
  <c r="B3889" i="2"/>
  <c r="B3888" i="2"/>
  <c r="B3887" i="2"/>
  <c r="B3886" i="2"/>
  <c r="B3884" i="2"/>
  <c r="B3883" i="2"/>
  <c r="B3882" i="2"/>
  <c r="B3881" i="2"/>
  <c r="B3880" i="2"/>
  <c r="B3879" i="2"/>
  <c r="B3877" i="2"/>
  <c r="B3876" i="2"/>
  <c r="B3875" i="2"/>
  <c r="B3874" i="2"/>
  <c r="B3873" i="2"/>
  <c r="B3872" i="2"/>
  <c r="B3871" i="2"/>
  <c r="B3870" i="2"/>
  <c r="B3869" i="2"/>
  <c r="B3868" i="2"/>
  <c r="B3867" i="2"/>
  <c r="B3866" i="2"/>
  <c r="B3865" i="2"/>
  <c r="B3864" i="2"/>
  <c r="B3863" i="2"/>
  <c r="B3862" i="2"/>
  <c r="B3861" i="2"/>
  <c r="B3860" i="2"/>
  <c r="B3859" i="2"/>
  <c r="B3858" i="2"/>
  <c r="B3857" i="2"/>
  <c r="B3856" i="2"/>
  <c r="B3855" i="2"/>
  <c r="B3854" i="2"/>
  <c r="B3853" i="2"/>
  <c r="B3852" i="2"/>
  <c r="B3851" i="2"/>
  <c r="B3850" i="2"/>
  <c r="B3849" i="2"/>
  <c r="B3848" i="2"/>
  <c r="B3814" i="2"/>
  <c r="B3813" i="2"/>
  <c r="B3812" i="2"/>
  <c r="B3811" i="2"/>
  <c r="B3810" i="2"/>
  <c r="B3809" i="2"/>
  <c r="B3797" i="2"/>
  <c r="B3796" i="2"/>
  <c r="B3795" i="2"/>
  <c r="B3794" i="2"/>
  <c r="B3793" i="2"/>
  <c r="B3792" i="2"/>
  <c r="B3791" i="2"/>
  <c r="B3790" i="2"/>
  <c r="B3789" i="2"/>
  <c r="B3788" i="2"/>
  <c r="B3773" i="2"/>
  <c r="B3772" i="2"/>
  <c r="B3770" i="2"/>
  <c r="B3769" i="2"/>
  <c r="B3768" i="2"/>
  <c r="B3758" i="2"/>
  <c r="B3757" i="2"/>
  <c r="B3756" i="2"/>
  <c r="B3755" i="2"/>
  <c r="B3754" i="2"/>
  <c r="B3753" i="2"/>
  <c r="B3751" i="2"/>
  <c r="B3750" i="2"/>
  <c r="B3749" i="2"/>
  <c r="B3721" i="2"/>
  <c r="B3720" i="2"/>
  <c r="B3718" i="2"/>
  <c r="B3717" i="2"/>
  <c r="B3716" i="2"/>
  <c r="B3715" i="2"/>
  <c r="B3714" i="2"/>
  <c r="B3713" i="2"/>
  <c r="B3712" i="2"/>
  <c r="B3711" i="2"/>
  <c r="B3710" i="2"/>
  <c r="B3694" i="2"/>
  <c r="B3693" i="2"/>
  <c r="B3692" i="2"/>
  <c r="B3691" i="2"/>
  <c r="B3690" i="2"/>
  <c r="B3689" i="2"/>
  <c r="B3688" i="2"/>
  <c r="B3687" i="2"/>
  <c r="B3686" i="2"/>
  <c r="B3685" i="2"/>
  <c r="B3684" i="2"/>
  <c r="B3683" i="2"/>
  <c r="B3682" i="2"/>
  <c r="B3681" i="2"/>
  <c r="B3680" i="2"/>
  <c r="B3679" i="2"/>
  <c r="B3678" i="2"/>
  <c r="B3676" i="2"/>
  <c r="B3675" i="2"/>
  <c r="B3662" i="2"/>
  <c r="B3661" i="2"/>
  <c r="B3660" i="2"/>
  <c r="B3659" i="2"/>
  <c r="B3658" i="2"/>
  <c r="B3657" i="2"/>
  <c r="B3656" i="2"/>
  <c r="B3654" i="2"/>
  <c r="B3653" i="2"/>
  <c r="B3652" i="2"/>
  <c r="B3649" i="2"/>
  <c r="B3648" i="2"/>
  <c r="B3647" i="2"/>
  <c r="B3646" i="2"/>
  <c r="B3645" i="2"/>
  <c r="B3644" i="2"/>
  <c r="B3643" i="2"/>
  <c r="B3642" i="2"/>
  <c r="B3641" i="2"/>
  <c r="B3640" i="2"/>
  <c r="B3639" i="2"/>
  <c r="B3638" i="2"/>
  <c r="B3637" i="2"/>
  <c r="B3636" i="2"/>
  <c r="B3635" i="2"/>
  <c r="B3634" i="2"/>
  <c r="B3633" i="2"/>
  <c r="B3632" i="2"/>
  <c r="B3631" i="2"/>
  <c r="B3630" i="2"/>
  <c r="B3629" i="2"/>
  <c r="B3628" i="2"/>
  <c r="B3627" i="2"/>
  <c r="B3626" i="2"/>
  <c r="B3625" i="2"/>
  <c r="B3624" i="2"/>
  <c r="B3623" i="2"/>
  <c r="B3622" i="2"/>
  <c r="B3621" i="2"/>
  <c r="B3595" i="2"/>
  <c r="B3593" i="2"/>
  <c r="B3592" i="2"/>
  <c r="B3591" i="2"/>
  <c r="B3590" i="2"/>
  <c r="B3589" i="2"/>
  <c r="B3530" i="2"/>
  <c r="B3529" i="2"/>
  <c r="B3528" i="2"/>
  <c r="B3527" i="2"/>
  <c r="B3524" i="2"/>
  <c r="B3523" i="2"/>
  <c r="B3522" i="2"/>
  <c r="B3521" i="2"/>
  <c r="B3519" i="2"/>
  <c r="B3518" i="2"/>
  <c r="B3517" i="2"/>
  <c r="B3516" i="2"/>
  <c r="B3515" i="2"/>
  <c r="B3514" i="2"/>
  <c r="B3513" i="2"/>
  <c r="B3512" i="2"/>
  <c r="B3495" i="2"/>
  <c r="B3494" i="2"/>
  <c r="B3493" i="2"/>
  <c r="B3492" i="2"/>
  <c r="B3491" i="2"/>
  <c r="B3490" i="2"/>
  <c r="B3488" i="2"/>
  <c r="B3487" i="2"/>
  <c r="B3486" i="2"/>
  <c r="B3485" i="2"/>
  <c r="B3484" i="2"/>
  <c r="B3482" i="2"/>
  <c r="B3481" i="2"/>
  <c r="B3480" i="2"/>
  <c r="B3479" i="2"/>
  <c r="B3478" i="2"/>
  <c r="B3477" i="2"/>
  <c r="B3476" i="2"/>
  <c r="B3475" i="2"/>
  <c r="B3474" i="2"/>
  <c r="B3473" i="2"/>
  <c r="B3471" i="2"/>
  <c r="B3470" i="2"/>
  <c r="B3469" i="2"/>
  <c r="B3468" i="2"/>
  <c r="B3467" i="2"/>
  <c r="B3465" i="2"/>
  <c r="B3463" i="2"/>
  <c r="B3461" i="2"/>
  <c r="B3460" i="2"/>
  <c r="B3458" i="2"/>
  <c r="B3457" i="2"/>
  <c r="B3456" i="2"/>
  <c r="B3453" i="2"/>
  <c r="B3452" i="2"/>
  <c r="B3449" i="2"/>
  <c r="B3448" i="2"/>
  <c r="B3446" i="2"/>
  <c r="B3444" i="2"/>
  <c r="B3442" i="2"/>
  <c r="B3441" i="2"/>
  <c r="B3440" i="2"/>
  <c r="B3439" i="2"/>
  <c r="B3438" i="2"/>
  <c r="B3437" i="2"/>
  <c r="B3436" i="2"/>
  <c r="B3435" i="2"/>
  <c r="B3434" i="2"/>
  <c r="B3433" i="2"/>
  <c r="B3432" i="2"/>
  <c r="B3431" i="2"/>
  <c r="B3430" i="2"/>
  <c r="B3429" i="2"/>
  <c r="B3428" i="2"/>
  <c r="B3427" i="2"/>
  <c r="B3426" i="2"/>
  <c r="B3425" i="2"/>
  <c r="B3424" i="2"/>
  <c r="B3423" i="2"/>
  <c r="B3422" i="2"/>
  <c r="B3421" i="2"/>
  <c r="B3419" i="2"/>
  <c r="B3418" i="2"/>
  <c r="B3417" i="2"/>
  <c r="B3416" i="2"/>
  <c r="B3415" i="2"/>
  <c r="B3414" i="2"/>
  <c r="B3413" i="2"/>
  <c r="B3364" i="2"/>
  <c r="B3351" i="2"/>
  <c r="B3350" i="2"/>
  <c r="B3349" i="2"/>
  <c r="B3347" i="2"/>
  <c r="B3346" i="2"/>
  <c r="B3345" i="2"/>
  <c r="B3344" i="2"/>
  <c r="B3343" i="2"/>
  <c r="B3342" i="2"/>
  <c r="B3341" i="2"/>
  <c r="B3340" i="2"/>
  <c r="B3339" i="2"/>
  <c r="B3338" i="2"/>
  <c r="B3337" i="2"/>
  <c r="B3336" i="2"/>
  <c r="B3335" i="2"/>
  <c r="B3334" i="2"/>
  <c r="B3332" i="2"/>
  <c r="B3331" i="2"/>
  <c r="B3330" i="2"/>
  <c r="B3280" i="2"/>
  <c r="B3279" i="2"/>
  <c r="B3277" i="2"/>
  <c r="B3275" i="2"/>
  <c r="B3274" i="2"/>
  <c r="B3273" i="2"/>
  <c r="B3272" i="2"/>
  <c r="B3271" i="2"/>
  <c r="B3270" i="2"/>
  <c r="B3269" i="2"/>
  <c r="B3267" i="2"/>
  <c r="B3265" i="2"/>
  <c r="B3264" i="2"/>
  <c r="B3262" i="2"/>
  <c r="B3261" i="2"/>
  <c r="B3259" i="2"/>
  <c r="B3258" i="2"/>
  <c r="B3256" i="2"/>
  <c r="B3255" i="2"/>
  <c r="B3254" i="2"/>
  <c r="B3253" i="2"/>
  <c r="B3251" i="2"/>
  <c r="B3250" i="2"/>
  <c r="B3249" i="2"/>
  <c r="B3248" i="2"/>
  <c r="B3247" i="2"/>
  <c r="B3246" i="2"/>
  <c r="B3245" i="2"/>
  <c r="B3244" i="2"/>
  <c r="B3243" i="2"/>
  <c r="B3242" i="2"/>
  <c r="B3241" i="2"/>
  <c r="B3238" i="2"/>
  <c r="B3237" i="2"/>
  <c r="B3236" i="2"/>
  <c r="B3235" i="2"/>
  <c r="B3234" i="2"/>
  <c r="B3233" i="2"/>
  <c r="B3232" i="2"/>
  <c r="B3231" i="2"/>
  <c r="B3230" i="2"/>
  <c r="B3229" i="2"/>
  <c r="B3228" i="2"/>
  <c r="B3227" i="2"/>
  <c r="B3226" i="2"/>
  <c r="B3225" i="2"/>
  <c r="B3224" i="2"/>
  <c r="B3223" i="2"/>
  <c r="B3222" i="2"/>
  <c r="B3221" i="2"/>
  <c r="B3220" i="2"/>
  <c r="B3219" i="2"/>
  <c r="B3217" i="2"/>
  <c r="B3216" i="2"/>
  <c r="B3215" i="2"/>
  <c r="B3214" i="2"/>
  <c r="B3213" i="2"/>
  <c r="B3212" i="2"/>
  <c r="B3211" i="2"/>
  <c r="B3210" i="2"/>
  <c r="B3209" i="2"/>
  <c r="B3208" i="2"/>
  <c r="B3206" i="2"/>
  <c r="B3205" i="2"/>
  <c r="B3204" i="2"/>
  <c r="B3203" i="2"/>
  <c r="B3201" i="2"/>
  <c r="B3200" i="2"/>
  <c r="B3199" i="2"/>
  <c r="B3198" i="2"/>
  <c r="B3197" i="2"/>
  <c r="B3196" i="2"/>
  <c r="B3195" i="2"/>
  <c r="B3194" i="2"/>
  <c r="B3192" i="2"/>
  <c r="B3191" i="2"/>
  <c r="B3190" i="2"/>
  <c r="B3189" i="2"/>
  <c r="B3188" i="2"/>
  <c r="B3187" i="2"/>
  <c r="B3186" i="2"/>
  <c r="B3185" i="2"/>
  <c r="B3184" i="2"/>
  <c r="B3183" i="2"/>
  <c r="B3182" i="2"/>
  <c r="B3181" i="2"/>
  <c r="B3180" i="2"/>
  <c r="B3179" i="2"/>
  <c r="B3178" i="2"/>
  <c r="B3177" i="2"/>
  <c r="B3176" i="2"/>
  <c r="B3175" i="2"/>
  <c r="B3174" i="2"/>
  <c r="B3173" i="2"/>
  <c r="B3172" i="2"/>
  <c r="B3171" i="2"/>
  <c r="B3170" i="2"/>
  <c r="B3169" i="2"/>
  <c r="B3168" i="2"/>
  <c r="B3167" i="2"/>
  <c r="B3166" i="2"/>
  <c r="B3165" i="2"/>
  <c r="B3164" i="2"/>
  <c r="B3163" i="2"/>
  <c r="B3162" i="2"/>
  <c r="B3161" i="2"/>
  <c r="B3160" i="2"/>
  <c r="B3159" i="2"/>
  <c r="B3158" i="2"/>
  <c r="B3157" i="2"/>
  <c r="B3156" i="2"/>
  <c r="B3155" i="2"/>
  <c r="B3154" i="2"/>
  <c r="B3153" i="2"/>
  <c r="B3152" i="2"/>
  <c r="B3151" i="2"/>
  <c r="B3148" i="2"/>
  <c r="B3147" i="2"/>
  <c r="B3146" i="2"/>
  <c r="B3145" i="2"/>
  <c r="B3144" i="2"/>
  <c r="B3143" i="2"/>
  <c r="B3142" i="2"/>
  <c r="B3141" i="2"/>
  <c r="B3139" i="2"/>
  <c r="B3138" i="2"/>
  <c r="B3137" i="2"/>
  <c r="B3136" i="2"/>
  <c r="B3135" i="2"/>
  <c r="B3134" i="2"/>
  <c r="B3133" i="2"/>
  <c r="B3132" i="2"/>
  <c r="B3131" i="2"/>
  <c r="B3130" i="2"/>
  <c r="B3129" i="2"/>
  <c r="B3128" i="2"/>
  <c r="B3127" i="2"/>
  <c r="B3126" i="2"/>
  <c r="B3125" i="2"/>
  <c r="B3124" i="2"/>
  <c r="B3123" i="2"/>
  <c r="B3122" i="2"/>
  <c r="B3121" i="2"/>
  <c r="B3119" i="2"/>
  <c r="B3118" i="2"/>
  <c r="B3117" i="2"/>
  <c r="B3116" i="2"/>
  <c r="B3115" i="2"/>
  <c r="B3114" i="2"/>
  <c r="B3113" i="2"/>
  <c r="B3112" i="2"/>
  <c r="B3111" i="2"/>
  <c r="B3110" i="2"/>
  <c r="B3109" i="2"/>
  <c r="B3108" i="2"/>
  <c r="B3107" i="2"/>
  <c r="B3106" i="2"/>
  <c r="B3105" i="2"/>
  <c r="B3104" i="2"/>
  <c r="B3103" i="2"/>
  <c r="B3102" i="2"/>
  <c r="B3101" i="2"/>
  <c r="B3100" i="2"/>
  <c r="B3099" i="2"/>
  <c r="B3098" i="2"/>
  <c r="B3097" i="2"/>
  <c r="B3096" i="2"/>
  <c r="B3094" i="2"/>
  <c r="B3093" i="2"/>
  <c r="B3092" i="2"/>
  <c r="B3091" i="2"/>
  <c r="B3090" i="2"/>
  <c r="B3089" i="2"/>
  <c r="B3088" i="2"/>
  <c r="B3087" i="2"/>
  <c r="B3086" i="2"/>
  <c r="B3085" i="2"/>
  <c r="B3083" i="2"/>
  <c r="B3082" i="2"/>
  <c r="B3081" i="2"/>
  <c r="B3080" i="2"/>
  <c r="B3079" i="2"/>
  <c r="B3078" i="2"/>
  <c r="B3077" i="2"/>
  <c r="B3076" i="2"/>
  <c r="B3075" i="2"/>
  <c r="B3074" i="2"/>
  <c r="B3073" i="2"/>
  <c r="B3072" i="2"/>
  <c r="B3071" i="2"/>
  <c r="B3070" i="2"/>
  <c r="B3069" i="2"/>
  <c r="B3068" i="2"/>
  <c r="B3067" i="2"/>
  <c r="B3066" i="2"/>
  <c r="B3065" i="2"/>
  <c r="B3063" i="2"/>
  <c r="B3062" i="2"/>
  <c r="B3061" i="2"/>
  <c r="B3038" i="2"/>
  <c r="B3036" i="2"/>
  <c r="B3035" i="2"/>
  <c r="B3034" i="2"/>
  <c r="B3033" i="2"/>
  <c r="B3032" i="2"/>
  <c r="B3031" i="2"/>
  <c r="B3030" i="2"/>
  <c r="B3029" i="2"/>
  <c r="B3028" i="2"/>
  <c r="B3026" i="2"/>
  <c r="B3025" i="2"/>
  <c r="B3005" i="2"/>
  <c r="B3004" i="2"/>
  <c r="B3003" i="2"/>
  <c r="B3002" i="2"/>
  <c r="B3001" i="2"/>
  <c r="B3000" i="2"/>
  <c r="B2999" i="2"/>
  <c r="B2997" i="2"/>
  <c r="B2996" i="2"/>
  <c r="B2995" i="2"/>
  <c r="B2994" i="2"/>
  <c r="B2993" i="2"/>
  <c r="B2992" i="2"/>
  <c r="B2991" i="2"/>
  <c r="B2990" i="2"/>
  <c r="B2989" i="2"/>
  <c r="B2988" i="2"/>
  <c r="B2987" i="2"/>
  <c r="B2986" i="2"/>
  <c r="B2984" i="2"/>
  <c r="B2983" i="2"/>
  <c r="B2982" i="2"/>
  <c r="B2981" i="2"/>
  <c r="B2980" i="2"/>
  <c r="B2979" i="2"/>
  <c r="B2978" i="2"/>
  <c r="B2977" i="2"/>
  <c r="B2976" i="2"/>
  <c r="B2975" i="2"/>
  <c r="B2974" i="2"/>
  <c r="B2973" i="2"/>
  <c r="B2972" i="2"/>
  <c r="B2971" i="2"/>
  <c r="B2970" i="2"/>
  <c r="B2969" i="2"/>
  <c r="B2968" i="2"/>
  <c r="B2967" i="2"/>
  <c r="B2966" i="2"/>
  <c r="B2965" i="2"/>
  <c r="B2964" i="2"/>
  <c r="B2963" i="2"/>
  <c r="B2962" i="2"/>
  <c r="B2961" i="2"/>
  <c r="B2960" i="2"/>
  <c r="B2959" i="2"/>
  <c r="B2958" i="2"/>
  <c r="B2957" i="2"/>
  <c r="B2956" i="2"/>
  <c r="B2955" i="2"/>
  <c r="B2954" i="2"/>
  <c r="B2953" i="2"/>
  <c r="B2952" i="2"/>
  <c r="B2950" i="2"/>
  <c r="B2949" i="2"/>
  <c r="B2948" i="2"/>
  <c r="B2947" i="2"/>
  <c r="B2946" i="2"/>
  <c r="B2945" i="2"/>
  <c r="B2944" i="2"/>
  <c r="B2943" i="2"/>
  <c r="B2942" i="2"/>
  <c r="B2941" i="2"/>
  <c r="B2940" i="2"/>
  <c r="B2939" i="2"/>
  <c r="B2938" i="2"/>
  <c r="B2937" i="2"/>
  <c r="B2936" i="2"/>
  <c r="B2934" i="2"/>
  <c r="B2931" i="2"/>
  <c r="B2930" i="2"/>
  <c r="B2929" i="2"/>
  <c r="B2928" i="2"/>
  <c r="B2927" i="2"/>
  <c r="B2926" i="2"/>
  <c r="B2904" i="2"/>
  <c r="B2903" i="2"/>
  <c r="B2902" i="2"/>
  <c r="B2901" i="2"/>
  <c r="B2899" i="2"/>
  <c r="B2898" i="2"/>
  <c r="B2896" i="2"/>
  <c r="B2895" i="2"/>
  <c r="B2894" i="2"/>
  <c r="B2893" i="2"/>
  <c r="B2892" i="2"/>
  <c r="B2890" i="2"/>
  <c r="B2888" i="2"/>
  <c r="B2887" i="2"/>
  <c r="B2886" i="2"/>
  <c r="B2885" i="2"/>
  <c r="B2883" i="2"/>
  <c r="B2873" i="2"/>
  <c r="B2872" i="2"/>
  <c r="B2871" i="2"/>
  <c r="B2870" i="2"/>
  <c r="B2869" i="2"/>
  <c r="B2868" i="2"/>
  <c r="B2867" i="2"/>
  <c r="B2866" i="2"/>
  <c r="B2864" i="2"/>
  <c r="B2863" i="2"/>
  <c r="B2862" i="2"/>
  <c r="B2861" i="2"/>
  <c r="B2860" i="2"/>
  <c r="B2859" i="2"/>
  <c r="B2858" i="2"/>
  <c r="B2857" i="2"/>
  <c r="B2856" i="2"/>
  <c r="B2855" i="2"/>
  <c r="B2854" i="2"/>
  <c r="B2853" i="2"/>
  <c r="B2852" i="2"/>
  <c r="B2851" i="2"/>
  <c r="B2850" i="2"/>
  <c r="B2849" i="2"/>
  <c r="B2848" i="2"/>
  <c r="B2847" i="2"/>
  <c r="B2846" i="2"/>
  <c r="B2845" i="2"/>
  <c r="B2844" i="2"/>
  <c r="B2842" i="2"/>
  <c r="B2841" i="2"/>
  <c r="B2840" i="2"/>
  <c r="B2839" i="2"/>
  <c r="B2838" i="2"/>
  <c r="B2837" i="2"/>
  <c r="B2836" i="2"/>
  <c r="B2835" i="2"/>
  <c r="B2834" i="2"/>
  <c r="B2833" i="2"/>
  <c r="B2832" i="2"/>
  <c r="B2831" i="2"/>
  <c r="B2830" i="2"/>
  <c r="B2829" i="2"/>
  <c r="B2828" i="2"/>
  <c r="B2827" i="2"/>
  <c r="B2826" i="2"/>
  <c r="B2825" i="2"/>
  <c r="B2824" i="2"/>
  <c r="B2823" i="2"/>
  <c r="B2822" i="2"/>
  <c r="B2821" i="2"/>
  <c r="B2820" i="2"/>
  <c r="B2819" i="2"/>
  <c r="B2818" i="2"/>
  <c r="B2817" i="2"/>
  <c r="B2816" i="2"/>
  <c r="B2815" i="2"/>
  <c r="B2814" i="2"/>
  <c r="B2813" i="2"/>
  <c r="B2812" i="2"/>
  <c r="B2810" i="2"/>
  <c r="B2809" i="2"/>
  <c r="B2785" i="2"/>
  <c r="B2784" i="2"/>
  <c r="B2783" i="2"/>
  <c r="B2753" i="2"/>
  <c r="B2752" i="2"/>
  <c r="B2751" i="2"/>
  <c r="B2749" i="2"/>
  <c r="B2748" i="2"/>
  <c r="B2747" i="2"/>
  <c r="B2746" i="2"/>
  <c r="B2745" i="2"/>
  <c r="B2743" i="2"/>
  <c r="B2742" i="2"/>
  <c r="B2741" i="2"/>
  <c r="B2740" i="2"/>
  <c r="B2739" i="2"/>
  <c r="B2738" i="2"/>
  <c r="B2737" i="2"/>
  <c r="B2736" i="2"/>
  <c r="B2735" i="2"/>
  <c r="B2734" i="2"/>
  <c r="B2733" i="2"/>
  <c r="B2732" i="2"/>
  <c r="B2731" i="2"/>
  <c r="B2730" i="2"/>
  <c r="B2729" i="2"/>
  <c r="B2726" i="2"/>
  <c r="B2725" i="2"/>
  <c r="B2724" i="2"/>
  <c r="B2723" i="2"/>
  <c r="B2722" i="2"/>
  <c r="B2720" i="2"/>
  <c r="B2719" i="2"/>
  <c r="B2718" i="2"/>
  <c r="B2717" i="2"/>
  <c r="B2716" i="2"/>
  <c r="B2715" i="2"/>
  <c r="B2713" i="2"/>
  <c r="B2712" i="2"/>
  <c r="B2711" i="2"/>
  <c r="B2710" i="2"/>
  <c r="B2709" i="2"/>
  <c r="B2708" i="2"/>
  <c r="B2707" i="2"/>
  <c r="B2706" i="2"/>
  <c r="B2705" i="2"/>
  <c r="B2703" i="2"/>
  <c r="B2702" i="2"/>
  <c r="B2701" i="2"/>
  <c r="B2699" i="2"/>
  <c r="B2698" i="2"/>
  <c r="B2697" i="2"/>
  <c r="B2696" i="2"/>
  <c r="B2695" i="2"/>
  <c r="B2694" i="2"/>
  <c r="B2693" i="2"/>
  <c r="B2692" i="2"/>
  <c r="B2691" i="2"/>
  <c r="B2690" i="2"/>
  <c r="B2689" i="2"/>
  <c r="B2688" i="2"/>
  <c r="B2687" i="2"/>
  <c r="B2686" i="2"/>
  <c r="B2685" i="2"/>
  <c r="B2684" i="2"/>
  <c r="B2683" i="2"/>
  <c r="B2682" i="2"/>
  <c r="B2681" i="2"/>
  <c r="B2680" i="2"/>
  <c r="B2678" i="2"/>
  <c r="B2677" i="2"/>
  <c r="B2675" i="2"/>
  <c r="B2674" i="2"/>
  <c r="B2673" i="2"/>
  <c r="B2672" i="2"/>
  <c r="B2671" i="2"/>
  <c r="B2670" i="2"/>
  <c r="B2668" i="2"/>
  <c r="B2667" i="2"/>
  <c r="B2666" i="2"/>
  <c r="B2665" i="2"/>
  <c r="B2664" i="2"/>
  <c r="B2663" i="2"/>
  <c r="B2662" i="2"/>
  <c r="B2661" i="2"/>
  <c r="B2660" i="2"/>
  <c r="B2659" i="2"/>
  <c r="B2658" i="2"/>
  <c r="B2657" i="2"/>
  <c r="B2656" i="2"/>
  <c r="B2655" i="2"/>
  <c r="B2654" i="2"/>
  <c r="B2653" i="2"/>
  <c r="B2652" i="2"/>
  <c r="B2651" i="2"/>
  <c r="B2650" i="2"/>
  <c r="B2649" i="2"/>
  <c r="B2648" i="2"/>
  <c r="B2647" i="2"/>
  <c r="B2646" i="2"/>
  <c r="B2645" i="2"/>
  <c r="B2644" i="2"/>
  <c r="B2643" i="2"/>
  <c r="B2642" i="2"/>
  <c r="B2641" i="2"/>
  <c r="B2640" i="2"/>
  <c r="B2639" i="2"/>
  <c r="B2638" i="2"/>
  <c r="B2637" i="2"/>
  <c r="B2636" i="2"/>
  <c r="B2635" i="2"/>
  <c r="B2634" i="2"/>
  <c r="B2633" i="2"/>
  <c r="B2632" i="2"/>
  <c r="B2631" i="2"/>
  <c r="B2630" i="2"/>
  <c r="B2629" i="2"/>
  <c r="B2628" i="2"/>
  <c r="B2627" i="2"/>
  <c r="B2626" i="2"/>
  <c r="B2625" i="2"/>
  <c r="B2624" i="2"/>
  <c r="B2623" i="2"/>
  <c r="B2622" i="2"/>
  <c r="B2621" i="2"/>
  <c r="B2620" i="2"/>
  <c r="B2619" i="2"/>
  <c r="B2618" i="2"/>
  <c r="B2617" i="2"/>
  <c r="B2616" i="2"/>
  <c r="B2615" i="2"/>
  <c r="B2614" i="2"/>
  <c r="B2613" i="2"/>
  <c r="B2611" i="2"/>
  <c r="B2610" i="2"/>
  <c r="B2609" i="2"/>
  <c r="B2607" i="2"/>
  <c r="B2606" i="2"/>
  <c r="B2605" i="2"/>
  <c r="B2604" i="2"/>
  <c r="B2603" i="2"/>
  <c r="B2602" i="2"/>
  <c r="B2600" i="2"/>
  <c r="B2599" i="2"/>
  <c r="B2598" i="2"/>
  <c r="B2597" i="2"/>
  <c r="B2596" i="2"/>
  <c r="B2595" i="2"/>
  <c r="B2594" i="2"/>
  <c r="B2593" i="2"/>
  <c r="B2592" i="2"/>
  <c r="B2591" i="2"/>
  <c r="B2590" i="2"/>
  <c r="B2589" i="2"/>
  <c r="B2588" i="2"/>
  <c r="B2587" i="2"/>
  <c r="B2586" i="2"/>
  <c r="B2585" i="2"/>
  <c r="B2584" i="2"/>
  <c r="B2583" i="2"/>
  <c r="B2582" i="2"/>
  <c r="B2581" i="2"/>
  <c r="B2580" i="2"/>
  <c r="B2579" i="2"/>
  <c r="B2578" i="2"/>
  <c r="B2577" i="2"/>
  <c r="B2576" i="2"/>
  <c r="B2574" i="2"/>
  <c r="B2573" i="2"/>
  <c r="B2572" i="2"/>
  <c r="B2571" i="2"/>
  <c r="B2570" i="2"/>
  <c r="B2569" i="2"/>
  <c r="B2568" i="2"/>
  <c r="B2567" i="2"/>
  <c r="B2566" i="2"/>
  <c r="B2565" i="2"/>
  <c r="B2564" i="2"/>
  <c r="B2563" i="2"/>
  <c r="B2562" i="2"/>
  <c r="B2561" i="2"/>
  <c r="B2527" i="2"/>
  <c r="B2526" i="2"/>
  <c r="B2525" i="2"/>
  <c r="B2523" i="2"/>
  <c r="B2522" i="2"/>
  <c r="B2521" i="2"/>
  <c r="B2520" i="2"/>
  <c r="B2519" i="2"/>
  <c r="B2518" i="2"/>
  <c r="B2517" i="2"/>
  <c r="B2515" i="2"/>
  <c r="B2514" i="2"/>
  <c r="B2513" i="2"/>
  <c r="B2512" i="2"/>
  <c r="B2511" i="2"/>
  <c r="B2510" i="2"/>
  <c r="B2509" i="2"/>
  <c r="B2508" i="2"/>
  <c r="B2507" i="2"/>
  <c r="B2506" i="2"/>
  <c r="B2505" i="2"/>
  <c r="B2504" i="2"/>
  <c r="B2503" i="2"/>
  <c r="B2502" i="2"/>
  <c r="B2500" i="2"/>
  <c r="B2498" i="2"/>
  <c r="B2497" i="2"/>
  <c r="B2496" i="2"/>
  <c r="B2495" i="2"/>
  <c r="B2494" i="2"/>
  <c r="B2479" i="2"/>
  <c r="B2478" i="2"/>
  <c r="B2475" i="2"/>
  <c r="B2474" i="2"/>
  <c r="B2473" i="2"/>
  <c r="B2472" i="2"/>
  <c r="B2471" i="2"/>
  <c r="B2469" i="2"/>
  <c r="B2468" i="2"/>
  <c r="B2467" i="2"/>
  <c r="B2466" i="2"/>
  <c r="B2465" i="2"/>
  <c r="B2464" i="2"/>
  <c r="B2463" i="2"/>
  <c r="B2455" i="2"/>
  <c r="B2454" i="2"/>
  <c r="B2453" i="2"/>
  <c r="B2452" i="2"/>
  <c r="B2451" i="2"/>
  <c r="B2450" i="2"/>
  <c r="B2449" i="2"/>
  <c r="B2448" i="2"/>
  <c r="B2447" i="2"/>
  <c r="B2446" i="2"/>
  <c r="B2445" i="2"/>
  <c r="B2444" i="2"/>
  <c r="B2443" i="2"/>
  <c r="B2442" i="2"/>
  <c r="B2441" i="2"/>
  <c r="B2417" i="2"/>
  <c r="B2416" i="2"/>
  <c r="B2415" i="2"/>
  <c r="B2414" i="2"/>
  <c r="B2413" i="2"/>
  <c r="B2412" i="2"/>
  <c r="B2411" i="2"/>
  <c r="B2410" i="2"/>
  <c r="B2408" i="2"/>
  <c r="B2407" i="2"/>
  <c r="B2406" i="2"/>
  <c r="B2405" i="2"/>
  <c r="B2403" i="2"/>
  <c r="B2402" i="2"/>
  <c r="B2401" i="2"/>
  <c r="B2400" i="2"/>
  <c r="B2399" i="2"/>
  <c r="B2398" i="2"/>
  <c r="B2397" i="2"/>
  <c r="B2396" i="2"/>
  <c r="B2394" i="2"/>
  <c r="B2380" i="2"/>
  <c r="B2379" i="2"/>
  <c r="B2378" i="2"/>
  <c r="B2377" i="2"/>
  <c r="B2376" i="2"/>
  <c r="B2375" i="2"/>
  <c r="B2374" i="2"/>
  <c r="B2373" i="2"/>
  <c r="B2371" i="2"/>
  <c r="B2370" i="2"/>
  <c r="B2369" i="2"/>
  <c r="B2368" i="2"/>
  <c r="B2367" i="2"/>
  <c r="B2366" i="2"/>
  <c r="B2365" i="2"/>
  <c r="B2364" i="2"/>
  <c r="B2362" i="2"/>
  <c r="B2361" i="2"/>
  <c r="B2360" i="2"/>
  <c r="B2359" i="2"/>
  <c r="B2358" i="2"/>
  <c r="B2357" i="2"/>
  <c r="B2356" i="2"/>
  <c r="B2354" i="2"/>
  <c r="B2322" i="2"/>
  <c r="B2321" i="2"/>
  <c r="B2320" i="2"/>
  <c r="B2319" i="2"/>
  <c r="B2317" i="2"/>
  <c r="B2316" i="2"/>
  <c r="B2315" i="2"/>
  <c r="B2314" i="2"/>
  <c r="B2313" i="2"/>
  <c r="B2312" i="2"/>
  <c r="B2311" i="2"/>
  <c r="B2271" i="2"/>
  <c r="B2270" i="2"/>
  <c r="B2269" i="2"/>
  <c r="B2268" i="2"/>
  <c r="B2267" i="2"/>
  <c r="B2266" i="2"/>
  <c r="B2265" i="2"/>
  <c r="B2264" i="2"/>
  <c r="B2262" i="2"/>
  <c r="B2261" i="2"/>
  <c r="B2260" i="2"/>
  <c r="B2259" i="2"/>
  <c r="B2258" i="2"/>
  <c r="B2257" i="2"/>
  <c r="B2256" i="2"/>
  <c r="B2255" i="2"/>
  <c r="B2254" i="2"/>
  <c r="B2253" i="2"/>
  <c r="B2252" i="2"/>
  <c r="B2251" i="2"/>
  <c r="B2249" i="2"/>
  <c r="B2248" i="2"/>
  <c r="B2247" i="2"/>
  <c r="B2246" i="2"/>
  <c r="B2245" i="2"/>
  <c r="B2244" i="2"/>
  <c r="B2242" i="2"/>
  <c r="B2240" i="2"/>
  <c r="B2239" i="2"/>
  <c r="B2238" i="2"/>
  <c r="B2236" i="2"/>
  <c r="B2235" i="2"/>
  <c r="B2234" i="2"/>
  <c r="B2233" i="2"/>
  <c r="B2232" i="2"/>
  <c r="B2231" i="2"/>
  <c r="B2229" i="2"/>
  <c r="B2228" i="2"/>
  <c r="B2226" i="2"/>
  <c r="B2224" i="2"/>
  <c r="B2223" i="2"/>
  <c r="B2222" i="2"/>
  <c r="B2221" i="2"/>
  <c r="B2220" i="2"/>
  <c r="B2219" i="2"/>
  <c r="B2218" i="2"/>
  <c r="B2217" i="2"/>
  <c r="B2216" i="2"/>
  <c r="B2214" i="2"/>
  <c r="B2213" i="2"/>
  <c r="B2212" i="2"/>
  <c r="B2211" i="2"/>
  <c r="B2210" i="2"/>
  <c r="B2209" i="2"/>
  <c r="B2208" i="2"/>
  <c r="B2207" i="2"/>
  <c r="B2204" i="2"/>
  <c r="B2187" i="2"/>
  <c r="B2186" i="2"/>
  <c r="B2185" i="2"/>
  <c r="B2184" i="2"/>
  <c r="B2183" i="2"/>
  <c r="B2182" i="2"/>
  <c r="B2181" i="2"/>
  <c r="B2180" i="2"/>
  <c r="B2165" i="2"/>
  <c r="B2164" i="2"/>
  <c r="B2163" i="2"/>
  <c r="B2162" i="2"/>
  <c r="B2161" i="2"/>
  <c r="B2160" i="2"/>
  <c r="B2159" i="2"/>
  <c r="B2158" i="2"/>
  <c r="B2156" i="2"/>
  <c r="B2155" i="2"/>
  <c r="B2154" i="2"/>
  <c r="B2152" i="2"/>
  <c r="B2151" i="2"/>
  <c r="B2150" i="2"/>
  <c r="B2149" i="2"/>
  <c r="B2148" i="2"/>
  <c r="B2147" i="2"/>
  <c r="B2144" i="2"/>
  <c r="B2143" i="2"/>
  <c r="B2142" i="2"/>
  <c r="B2141" i="2"/>
  <c r="B2140" i="2"/>
  <c r="B2139" i="2"/>
  <c r="B2138" i="2"/>
  <c r="B2137" i="2"/>
  <c r="B2105" i="2"/>
  <c r="B2104" i="2"/>
  <c r="B2103" i="2"/>
  <c r="B2099" i="2"/>
  <c r="B2086" i="2"/>
  <c r="B2085" i="2"/>
  <c r="B2084" i="2"/>
  <c r="B2083" i="2"/>
  <c r="B2082" i="2"/>
  <c r="B2081" i="2"/>
  <c r="B2080" i="2"/>
  <c r="B2078" i="2"/>
  <c r="B2077" i="2"/>
  <c r="B2076" i="2"/>
  <c r="B2075" i="2"/>
  <c r="B2074" i="2"/>
  <c r="B2073" i="2"/>
  <c r="B2072" i="2"/>
  <c r="B2071" i="2"/>
  <c r="B2069" i="2"/>
  <c r="B2068" i="2"/>
  <c r="B2067" i="2"/>
  <c r="B2064" i="2"/>
  <c r="B2063" i="2"/>
  <c r="B2061" i="2"/>
  <c r="B2060" i="2"/>
  <c r="B2059" i="2"/>
  <c r="B2058" i="2"/>
  <c r="B2057" i="2"/>
  <c r="B2056" i="2"/>
  <c r="B2055" i="2"/>
  <c r="B2054" i="2"/>
  <c r="B2053" i="2"/>
  <c r="B2052" i="2"/>
  <c r="B2051" i="2"/>
  <c r="B2050" i="2"/>
  <c r="B2049" i="2"/>
  <c r="B2048" i="2"/>
  <c r="B2046" i="2"/>
  <c r="B2045" i="2"/>
  <c r="B2044" i="2"/>
  <c r="B2043" i="2"/>
  <c r="B2042" i="2"/>
  <c r="B2041" i="2"/>
  <c r="B1999" i="2"/>
  <c r="B1998" i="2"/>
  <c r="B1997" i="2"/>
  <c r="B1996" i="2"/>
  <c r="B1995" i="2"/>
  <c r="B1994" i="2"/>
  <c r="B1993" i="2"/>
  <c r="B1992" i="2"/>
  <c r="B1991" i="2"/>
  <c r="B1990" i="2"/>
  <c r="B1989" i="2"/>
  <c r="B1988" i="2"/>
  <c r="B1987" i="2"/>
  <c r="B1986" i="2"/>
  <c r="B1985" i="2"/>
  <c r="B1984" i="2"/>
  <c r="B1983" i="2"/>
  <c r="B1982" i="2"/>
  <c r="B1981" i="2"/>
  <c r="B1980" i="2"/>
  <c r="B1979" i="2"/>
  <c r="B1978" i="2"/>
  <c r="B1977" i="2"/>
  <c r="B1976" i="2"/>
  <c r="B1975" i="2"/>
  <c r="B1974" i="2"/>
  <c r="B1973" i="2"/>
  <c r="B1972" i="2"/>
  <c r="B1971" i="2"/>
  <c r="B1970" i="2"/>
  <c r="B1969" i="2"/>
  <c r="B1968" i="2"/>
  <c r="B1967" i="2"/>
  <c r="B1966" i="2"/>
  <c r="B1965" i="2"/>
  <c r="B1964" i="2"/>
  <c r="B1963" i="2"/>
  <c r="B1962" i="2"/>
  <c r="B1961" i="2"/>
  <c r="B1960" i="2"/>
  <c r="B1959" i="2"/>
  <c r="B1958" i="2"/>
  <c r="B1957" i="2"/>
  <c r="B1956" i="2"/>
  <c r="B1955" i="2"/>
  <c r="B1954" i="2"/>
  <c r="B1953" i="2"/>
  <c r="B1952" i="2"/>
  <c r="B1951" i="2"/>
  <c r="B1950" i="2"/>
  <c r="B1949" i="2"/>
  <c r="B1948" i="2"/>
  <c r="B1946" i="2"/>
  <c r="B1944" i="2"/>
  <c r="B1943" i="2"/>
  <c r="B1942" i="2"/>
  <c r="B1941" i="2"/>
  <c r="B1940" i="2"/>
  <c r="B1939" i="2"/>
  <c r="B1938" i="2"/>
  <c r="B1937" i="2"/>
  <c r="B1936" i="2"/>
  <c r="B1935" i="2"/>
  <c r="B1934" i="2"/>
  <c r="B1933" i="2"/>
  <c r="B1932" i="2"/>
  <c r="B1931" i="2"/>
  <c r="B1930" i="2"/>
  <c r="B1929" i="2"/>
  <c r="B1928" i="2"/>
  <c r="B1927" i="2"/>
  <c r="B1926" i="2"/>
  <c r="B1925" i="2"/>
  <c r="B1923" i="2"/>
  <c r="B1922" i="2"/>
  <c r="B1921" i="2"/>
  <c r="B1920" i="2"/>
  <c r="B1919" i="2"/>
  <c r="B1918" i="2"/>
  <c r="B1917" i="2"/>
  <c r="B1915" i="2"/>
  <c r="B1914" i="2"/>
  <c r="B1913" i="2"/>
  <c r="B1912" i="2"/>
  <c r="B1911" i="2"/>
  <c r="B1910" i="2"/>
  <c r="B1909" i="2"/>
  <c r="B1908" i="2"/>
  <c r="B1907" i="2"/>
  <c r="B1906" i="2"/>
  <c r="B1905" i="2"/>
  <c r="B1904" i="2"/>
  <c r="B1902" i="2"/>
  <c r="B1901" i="2"/>
  <c r="B1900" i="2"/>
  <c r="B1899" i="2"/>
  <c r="B1898" i="2"/>
  <c r="B1897" i="2"/>
  <c r="B1896" i="2"/>
  <c r="B1894" i="2"/>
  <c r="B1893" i="2"/>
  <c r="B1892" i="2"/>
  <c r="B1891" i="2"/>
  <c r="B1890" i="2"/>
  <c r="B1889" i="2"/>
  <c r="B1888" i="2"/>
  <c r="B1887" i="2"/>
  <c r="B1886" i="2"/>
  <c r="B1885" i="2"/>
  <c r="B1884" i="2"/>
  <c r="B1883" i="2"/>
  <c r="B1882" i="2"/>
  <c r="B1881" i="2"/>
  <c r="B1880" i="2"/>
  <c r="B1879" i="2"/>
  <c r="B1878" i="2"/>
  <c r="B1877" i="2"/>
  <c r="B1876" i="2"/>
  <c r="B1875" i="2"/>
  <c r="B1874" i="2"/>
  <c r="B1873" i="2"/>
  <c r="B1872" i="2"/>
  <c r="B1871" i="2"/>
  <c r="B1870" i="2"/>
  <c r="B1869" i="2"/>
  <c r="B1868" i="2"/>
  <c r="B1867" i="2"/>
  <c r="B1866" i="2"/>
  <c r="B1865" i="2"/>
  <c r="B1864" i="2"/>
  <c r="B1863" i="2"/>
  <c r="B1862" i="2"/>
  <c r="B1861" i="2"/>
  <c r="B1860" i="2"/>
  <c r="B1858" i="2"/>
  <c r="B1857" i="2"/>
  <c r="B1856" i="2"/>
  <c r="B1854" i="2"/>
  <c r="B1853" i="2"/>
  <c r="B1851" i="2"/>
  <c r="B1850" i="2"/>
  <c r="B1849" i="2"/>
  <c r="B1848" i="2"/>
  <c r="B1847" i="2"/>
  <c r="B1846" i="2"/>
  <c r="B1845" i="2"/>
  <c r="B1843" i="2"/>
  <c r="B1842" i="2"/>
  <c r="B1840" i="2"/>
  <c r="B1839" i="2"/>
  <c r="B1838" i="2"/>
  <c r="B1837" i="2"/>
  <c r="B1836" i="2"/>
  <c r="B1835" i="2"/>
  <c r="B1833" i="2"/>
  <c r="B1832" i="2"/>
  <c r="B1831" i="2"/>
  <c r="B1830" i="2"/>
  <c r="B1829" i="2"/>
  <c r="B1828" i="2"/>
  <c r="B1827" i="2"/>
  <c r="B1826" i="2"/>
  <c r="B1807" i="2"/>
  <c r="B1806" i="2"/>
  <c r="B1804" i="2"/>
  <c r="B1803" i="2"/>
  <c r="B1802" i="2"/>
  <c r="B1801" i="2"/>
  <c r="B1800" i="2"/>
  <c r="B1799" i="2"/>
  <c r="B1798" i="2"/>
  <c r="B1797" i="2"/>
  <c r="B1796" i="2"/>
  <c r="B1795" i="2"/>
  <c r="B1793" i="2"/>
  <c r="B1792" i="2"/>
  <c r="B1791" i="2"/>
  <c r="B1790" i="2"/>
  <c r="B1789" i="2"/>
  <c r="B1788" i="2"/>
  <c r="B1787" i="2"/>
  <c r="B1786" i="2"/>
  <c r="B1785" i="2"/>
  <c r="B1784" i="2"/>
  <c r="B1783" i="2"/>
  <c r="B1781" i="2"/>
  <c r="B1780" i="2"/>
  <c r="B1779" i="2"/>
  <c r="B1778" i="2"/>
  <c r="B1777" i="2"/>
  <c r="B1776" i="2"/>
  <c r="B1775" i="2"/>
  <c r="B1774" i="2"/>
  <c r="B1773" i="2"/>
  <c r="B1772" i="2"/>
  <c r="B1771" i="2"/>
  <c r="B1770" i="2"/>
  <c r="B1769" i="2"/>
  <c r="B1768" i="2"/>
  <c r="B1767" i="2"/>
  <c r="B1766" i="2"/>
  <c r="B1765" i="2"/>
  <c r="B1764" i="2"/>
  <c r="B1763" i="2"/>
  <c r="B1762" i="2"/>
  <c r="B1761" i="2"/>
  <c r="B1760" i="2"/>
  <c r="B1759" i="2"/>
  <c r="B1758" i="2"/>
  <c r="B1757" i="2"/>
  <c r="B1756" i="2"/>
  <c r="B1755" i="2"/>
  <c r="B1754" i="2"/>
  <c r="B1753" i="2"/>
  <c r="B1752" i="2"/>
  <c r="B1751" i="2"/>
  <c r="B1750" i="2"/>
  <c r="B1749" i="2"/>
  <c r="B1748" i="2"/>
  <c r="B1746" i="2"/>
  <c r="B1745" i="2"/>
  <c r="B1743" i="2"/>
  <c r="B1742" i="2"/>
  <c r="B1741" i="2"/>
  <c r="B1740" i="2"/>
  <c r="B1739" i="2"/>
  <c r="B1738" i="2"/>
  <c r="B1737" i="2"/>
  <c r="B1736" i="2"/>
  <c r="B1735" i="2"/>
  <c r="B1733" i="2"/>
  <c r="B1732" i="2"/>
  <c r="B1731" i="2"/>
  <c r="B1730" i="2"/>
  <c r="B1729" i="2"/>
  <c r="B1716" i="2"/>
  <c r="B1715" i="2"/>
  <c r="B1714" i="2"/>
  <c r="B1713" i="2"/>
  <c r="B1712" i="2"/>
  <c r="B1711" i="2"/>
  <c r="B1710" i="2"/>
  <c r="B1708" i="2"/>
  <c r="B1707" i="2"/>
  <c r="B1706" i="2"/>
  <c r="B1705" i="2"/>
  <c r="B1703" i="2"/>
  <c r="B1672" i="2"/>
  <c r="B1671" i="2"/>
  <c r="B1670" i="2"/>
  <c r="B1668" i="2"/>
  <c r="B1667" i="2"/>
  <c r="B1666" i="2"/>
  <c r="B1665" i="2"/>
  <c r="B1664" i="2"/>
  <c r="B1663" i="2"/>
  <c r="B1662" i="2"/>
  <c r="B1661" i="2"/>
  <c r="B1660" i="2"/>
  <c r="B1658" i="2"/>
  <c r="B1657" i="2"/>
  <c r="B1656" i="2"/>
  <c r="B1655" i="2"/>
  <c r="B1654" i="2"/>
  <c r="B1653" i="2"/>
  <c r="B1652" i="2"/>
  <c r="B1650" i="2"/>
  <c r="B1649" i="2"/>
  <c r="B1648" i="2"/>
  <c r="B1647" i="2"/>
  <c r="B1644" i="2"/>
  <c r="B1643" i="2"/>
  <c r="B1642" i="2"/>
  <c r="B1641" i="2"/>
  <c r="B1640" i="2"/>
  <c r="B1638" i="2"/>
  <c r="B1637" i="2"/>
  <c r="B1636" i="2"/>
  <c r="B1634" i="2"/>
  <c r="B1632" i="2"/>
  <c r="B1631" i="2"/>
  <c r="B1630" i="2"/>
  <c r="B1629" i="2"/>
  <c r="B1628" i="2"/>
  <c r="B1627" i="2"/>
  <c r="B1626" i="2"/>
  <c r="B1625" i="2"/>
  <c r="B1623" i="2"/>
  <c r="B1620" i="2"/>
  <c r="B1619" i="2"/>
  <c r="B1618" i="2"/>
  <c r="B1617" i="2"/>
  <c r="B1616" i="2"/>
  <c r="B1615" i="2"/>
  <c r="B1614" i="2"/>
  <c r="B1613" i="2"/>
  <c r="B1612" i="2"/>
  <c r="B1611" i="2"/>
  <c r="B1610" i="2"/>
  <c r="B1609" i="2"/>
  <c r="B1608" i="2"/>
  <c r="B1607" i="2"/>
  <c r="B1606" i="2"/>
  <c r="B1604" i="2"/>
  <c r="B1603" i="2"/>
  <c r="B1602" i="2"/>
  <c r="B1601" i="2"/>
  <c r="B1600" i="2"/>
  <c r="B1599" i="2"/>
  <c r="B1598" i="2"/>
  <c r="B1597" i="2"/>
  <c r="B1596" i="2"/>
  <c r="B1595" i="2"/>
  <c r="B1594" i="2"/>
  <c r="B1593" i="2"/>
  <c r="B1592" i="2"/>
  <c r="B1591" i="2"/>
  <c r="B1590" i="2"/>
  <c r="B1589" i="2"/>
  <c r="B1588" i="2"/>
  <c r="B1587" i="2"/>
  <c r="B1586" i="2"/>
  <c r="B1585" i="2"/>
  <c r="B1584" i="2"/>
  <c r="B1583" i="2"/>
  <c r="B1581" i="2"/>
  <c r="B1580" i="2"/>
  <c r="B1579" i="2"/>
  <c r="B1578" i="2"/>
  <c r="B1576" i="2"/>
  <c r="B1575" i="2"/>
  <c r="B1574" i="2"/>
  <c r="B1573" i="2"/>
  <c r="B1572" i="2"/>
  <c r="B1571" i="2"/>
  <c r="B1570" i="2"/>
  <c r="B1569" i="2"/>
  <c r="B1568" i="2"/>
  <c r="B1567" i="2"/>
  <c r="B1566" i="2"/>
  <c r="B1565" i="2"/>
  <c r="B1564" i="2"/>
  <c r="B1563" i="2"/>
  <c r="B1562" i="2"/>
  <c r="B1561" i="2"/>
  <c r="B1560" i="2"/>
  <c r="B1559" i="2"/>
  <c r="B1558" i="2"/>
  <c r="B1557" i="2"/>
  <c r="B1556" i="2"/>
  <c r="B1554" i="2"/>
  <c r="B1553" i="2"/>
  <c r="B1552" i="2"/>
  <c r="B1551" i="2"/>
  <c r="B1550" i="2"/>
  <c r="B1549" i="2"/>
  <c r="B1548" i="2"/>
  <c r="B1547" i="2"/>
  <c r="B1545" i="2"/>
  <c r="B1544" i="2"/>
  <c r="B1543" i="2"/>
  <c r="B1542" i="2"/>
  <c r="B1541" i="2"/>
  <c r="B1540" i="2"/>
  <c r="B1539" i="2"/>
  <c r="B1538" i="2"/>
  <c r="B1537" i="2"/>
  <c r="B1536" i="2"/>
  <c r="B1535" i="2"/>
  <c r="B1534" i="2"/>
  <c r="B1533" i="2"/>
  <c r="B1532" i="2"/>
  <c r="B1531" i="2"/>
  <c r="B1530" i="2"/>
  <c r="B1529" i="2"/>
  <c r="B1528" i="2"/>
  <c r="B1527" i="2"/>
  <c r="B1526" i="2"/>
  <c r="B1525" i="2"/>
  <c r="B1523" i="2"/>
  <c r="B1522" i="2"/>
  <c r="B1521" i="2"/>
  <c r="B1520" i="2"/>
  <c r="B1519" i="2"/>
  <c r="B1517" i="2"/>
  <c r="B1516" i="2"/>
  <c r="B1514" i="2"/>
  <c r="B1513" i="2"/>
  <c r="B1512" i="2"/>
  <c r="B1510" i="2"/>
  <c r="B1509" i="2"/>
  <c r="B1508" i="2"/>
  <c r="B1507" i="2"/>
  <c r="B1506" i="2"/>
  <c r="B1505" i="2"/>
  <c r="B1504" i="2"/>
  <c r="B1503" i="2"/>
  <c r="B1502" i="2"/>
  <c r="B1501" i="2"/>
  <c r="B1500" i="2"/>
  <c r="B1498" i="2"/>
  <c r="B1497" i="2"/>
  <c r="B1496" i="2"/>
  <c r="B1495" i="2"/>
  <c r="B1494" i="2"/>
  <c r="B1493" i="2"/>
  <c r="B1492" i="2"/>
  <c r="B1491" i="2"/>
  <c r="B1490" i="2"/>
  <c r="B1489" i="2"/>
  <c r="B1488" i="2"/>
  <c r="B1487" i="2"/>
  <c r="B1486" i="2"/>
  <c r="B1485" i="2"/>
  <c r="B1484" i="2"/>
  <c r="B1483" i="2"/>
  <c r="B1482" i="2"/>
  <c r="B1481" i="2"/>
  <c r="B1479" i="2"/>
  <c r="B1478" i="2"/>
  <c r="B1477" i="2"/>
  <c r="B1476" i="2"/>
  <c r="B1475" i="2"/>
  <c r="B1474" i="2"/>
  <c r="B1473" i="2"/>
  <c r="B1472" i="2"/>
  <c r="B1471" i="2"/>
  <c r="B1470" i="2"/>
  <c r="B1469" i="2"/>
  <c r="B1468" i="2"/>
  <c r="B1467" i="2"/>
  <c r="B1466" i="2"/>
  <c r="B1465" i="2"/>
  <c r="B1464" i="2"/>
  <c r="B1463" i="2"/>
  <c r="B1462" i="2"/>
  <c r="B1461" i="2"/>
  <c r="B1460" i="2"/>
  <c r="B1459" i="2"/>
  <c r="B1458" i="2"/>
  <c r="B1456" i="2"/>
  <c r="B1455" i="2"/>
  <c r="B1454" i="2"/>
  <c r="B1453" i="2"/>
  <c r="B1452" i="2"/>
  <c r="B1451" i="2"/>
  <c r="B1450" i="2"/>
  <c r="B1449" i="2"/>
  <c r="B1448" i="2"/>
  <c r="B1447" i="2"/>
  <c r="B1446" i="2"/>
  <c r="B1445" i="2"/>
  <c r="B1444" i="2"/>
  <c r="B1443" i="2"/>
  <c r="B1442" i="2"/>
  <c r="B1441" i="2"/>
  <c r="B1440" i="2"/>
  <c r="B1439" i="2"/>
  <c r="B1438" i="2"/>
  <c r="B1437" i="2"/>
  <c r="B1436" i="2"/>
  <c r="B1435" i="2"/>
  <c r="B1434" i="2"/>
  <c r="B1433" i="2"/>
  <c r="B1432" i="2"/>
  <c r="B1431" i="2"/>
  <c r="B1430" i="2"/>
  <c r="B1429" i="2"/>
  <c r="B1428" i="2"/>
  <c r="B1427" i="2"/>
  <c r="B1426" i="2"/>
  <c r="B1425" i="2"/>
  <c r="B1424" i="2"/>
  <c r="B1423" i="2"/>
  <c r="B1422" i="2"/>
  <c r="B1421" i="2"/>
  <c r="B1420" i="2"/>
  <c r="B1419" i="2"/>
  <c r="B1418" i="2"/>
  <c r="B1417" i="2"/>
  <c r="B1416" i="2"/>
  <c r="B1415" i="2"/>
  <c r="B1414" i="2"/>
  <c r="B1413" i="2"/>
  <c r="B1412" i="2"/>
  <c r="B1411" i="2"/>
  <c r="B1410" i="2"/>
  <c r="B1374" i="2"/>
  <c r="B1373" i="2"/>
  <c r="B1372" i="2"/>
  <c r="B1371" i="2"/>
  <c r="B1370" i="2"/>
  <c r="B1369" i="2"/>
  <c r="B1368" i="2"/>
  <c r="B1367" i="2"/>
  <c r="B1366" i="2"/>
  <c r="B1365" i="2"/>
  <c r="B1364" i="2"/>
  <c r="B1363" i="2"/>
  <c r="B1362" i="2"/>
  <c r="B1361" i="2"/>
  <c r="B1360" i="2"/>
  <c r="B1358" i="2"/>
  <c r="B1357" i="2"/>
  <c r="B1356" i="2"/>
  <c r="B1355" i="2"/>
  <c r="B1354" i="2"/>
  <c r="B1353" i="2"/>
  <c r="B1352" i="2"/>
  <c r="B1351" i="2"/>
  <c r="B1350" i="2"/>
  <c r="B1349" i="2"/>
  <c r="B1348" i="2"/>
  <c r="B1347" i="2"/>
  <c r="B1346" i="2"/>
  <c r="B1345" i="2"/>
  <c r="B1344" i="2"/>
  <c r="B1343" i="2"/>
  <c r="B1341" i="2"/>
  <c r="B1340" i="2"/>
  <c r="B1339" i="2"/>
  <c r="B1338" i="2"/>
  <c r="B1337" i="2"/>
  <c r="B1336" i="2"/>
  <c r="B1335" i="2"/>
  <c r="B1334" i="2"/>
  <c r="B1333" i="2"/>
  <c r="B1332" i="2"/>
  <c r="B1331" i="2"/>
  <c r="B1330" i="2"/>
  <c r="B1329" i="2"/>
  <c r="B1328" i="2"/>
  <c r="B1327" i="2"/>
  <c r="B1326" i="2"/>
  <c r="B1325" i="2"/>
  <c r="B1324" i="2"/>
  <c r="B1323" i="2"/>
  <c r="B1322" i="2"/>
  <c r="B1321" i="2"/>
  <c r="B1320" i="2"/>
  <c r="B1319" i="2"/>
  <c r="B1318" i="2"/>
  <c r="B1317" i="2"/>
  <c r="B1316" i="2"/>
  <c r="B1315" i="2"/>
  <c r="B1314" i="2"/>
  <c r="B1313" i="2"/>
  <c r="B1312" i="2"/>
  <c r="B1311" i="2"/>
  <c r="B1309" i="2"/>
  <c r="B1308" i="2"/>
  <c r="B1307" i="2"/>
  <c r="B1306" i="2"/>
  <c r="B1305" i="2"/>
  <c r="B1304" i="2"/>
  <c r="B1303" i="2"/>
  <c r="B1302" i="2"/>
  <c r="B1301" i="2"/>
  <c r="B1300" i="2"/>
  <c r="B1299" i="2"/>
  <c r="B1298" i="2"/>
  <c r="B1297" i="2"/>
  <c r="B1296" i="2"/>
  <c r="B1295" i="2"/>
  <c r="B1294" i="2"/>
  <c r="B1293" i="2"/>
  <c r="B1292" i="2"/>
  <c r="B1291" i="2"/>
  <c r="B1290" i="2"/>
  <c r="B1289" i="2"/>
  <c r="B1288" i="2"/>
  <c r="B1287" i="2"/>
  <c r="B1286" i="2"/>
  <c r="B1285" i="2"/>
  <c r="B1284" i="2"/>
  <c r="B1283" i="2"/>
  <c r="B1282" i="2"/>
  <c r="B1281" i="2"/>
  <c r="B1280" i="2"/>
  <c r="B1279" i="2"/>
  <c r="B1278" i="2"/>
  <c r="B1276" i="2"/>
  <c r="B1274" i="2"/>
  <c r="B1273" i="2"/>
  <c r="B1272" i="2"/>
  <c r="B1271" i="2"/>
  <c r="B1270" i="2"/>
  <c r="B1269" i="2"/>
  <c r="B1268" i="2"/>
  <c r="B1267" i="2"/>
  <c r="B1266" i="2"/>
  <c r="B1265" i="2"/>
  <c r="B1264" i="2"/>
  <c r="B1263" i="2"/>
  <c r="B1262" i="2"/>
  <c r="B1261" i="2"/>
  <c r="B1260" i="2"/>
  <c r="B1259" i="2"/>
  <c r="B1258" i="2"/>
  <c r="B1257" i="2"/>
  <c r="B1256" i="2"/>
  <c r="B1255" i="2"/>
  <c r="B1254" i="2"/>
  <c r="B1253" i="2"/>
  <c r="B1252" i="2"/>
  <c r="B1250" i="2"/>
  <c r="B1249" i="2"/>
  <c r="B1248" i="2"/>
  <c r="B1247" i="2"/>
  <c r="B1246" i="2"/>
  <c r="B1245" i="2"/>
  <c r="B1244" i="2"/>
  <c r="B1242" i="2"/>
  <c r="B1240" i="2"/>
  <c r="B1239" i="2"/>
  <c r="B1238" i="2"/>
  <c r="B1237" i="2"/>
  <c r="B1236" i="2"/>
  <c r="B1235" i="2"/>
  <c r="B1233" i="2"/>
  <c r="B1226" i="2"/>
  <c r="B1225" i="2"/>
  <c r="B1224" i="2"/>
  <c r="B1223" i="2"/>
  <c r="B1222" i="2"/>
  <c r="B1220" i="2"/>
  <c r="B1219" i="2"/>
  <c r="B1218" i="2"/>
  <c r="B1217" i="2"/>
  <c r="B1216" i="2"/>
  <c r="B1215" i="2"/>
  <c r="B1214" i="2"/>
  <c r="B1213" i="2"/>
  <c r="B1212" i="2"/>
  <c r="B1211" i="2"/>
  <c r="B1210" i="2"/>
  <c r="B1208" i="2"/>
  <c r="B1207" i="2"/>
  <c r="B1206" i="2"/>
  <c r="B1204" i="2"/>
  <c r="B1203" i="2"/>
  <c r="B1202" i="2"/>
  <c r="B1201" i="2"/>
  <c r="B1200" i="2"/>
  <c r="B1199" i="2"/>
  <c r="B1196" i="2"/>
  <c r="B1195" i="2"/>
  <c r="B1193" i="2"/>
  <c r="B1192" i="2"/>
  <c r="B1191" i="2"/>
  <c r="B1173" i="2"/>
  <c r="B1172" i="2"/>
  <c r="B1171" i="2"/>
  <c r="B1170" i="2"/>
  <c r="B1169" i="2"/>
  <c r="B1168" i="2"/>
  <c r="B1167" i="2"/>
  <c r="B1166" i="2"/>
  <c r="B1165" i="2"/>
  <c r="B1164" i="2"/>
  <c r="B1163" i="2"/>
  <c r="B1161" i="2"/>
  <c r="B1160" i="2"/>
  <c r="B1159" i="2"/>
  <c r="B1158" i="2"/>
  <c r="B1157" i="2"/>
  <c r="B1156" i="2"/>
  <c r="B1155" i="2"/>
  <c r="B1154" i="2"/>
  <c r="B1153" i="2"/>
  <c r="B1151" i="2"/>
  <c r="B1150" i="2"/>
  <c r="B1149" i="2"/>
  <c r="B1148" i="2"/>
  <c r="B1147" i="2"/>
  <c r="B1146" i="2"/>
  <c r="B1145" i="2"/>
  <c r="B1144" i="2"/>
  <c r="B1143" i="2"/>
  <c r="B1142" i="2"/>
  <c r="B1141" i="2"/>
  <c r="B1140" i="2"/>
  <c r="B1139"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5" i="2"/>
  <c r="B1094" i="2"/>
  <c r="B1092" i="2"/>
  <c r="B1091" i="2"/>
  <c r="B1090" i="2"/>
  <c r="B1089" i="2"/>
  <c r="B1077" i="2"/>
  <c r="B1076" i="2"/>
  <c r="B1075" i="2"/>
  <c r="B1074" i="2"/>
  <c r="B1073" i="2"/>
  <c r="B1072" i="2"/>
  <c r="B1071" i="2"/>
  <c r="B1070" i="2"/>
  <c r="B1069" i="2"/>
  <c r="B1068"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4" i="2"/>
  <c r="B1023" i="2"/>
  <c r="B1022" i="2"/>
  <c r="B1020" i="2"/>
  <c r="B1019" i="2"/>
  <c r="B1018" i="2"/>
  <c r="B1017" i="2"/>
  <c r="B1016" i="2"/>
  <c r="B1015" i="2"/>
  <c r="B1014" i="2"/>
  <c r="B1013" i="2"/>
  <c r="B1012" i="2"/>
  <c r="B1011" i="2"/>
  <c r="B1010" i="2"/>
  <c r="B1009" i="2"/>
  <c r="B1008" i="2"/>
  <c r="B1007" i="2"/>
  <c r="B1006" i="2"/>
  <c r="B1005" i="2"/>
  <c r="B1004" i="2"/>
  <c r="B1003" i="2"/>
  <c r="B1001" i="2"/>
  <c r="B1000" i="2"/>
  <c r="B999" i="2"/>
  <c r="B998" i="2"/>
  <c r="B997" i="2"/>
  <c r="B996" i="2"/>
  <c r="B995" i="2"/>
  <c r="B994" i="2"/>
  <c r="B993" i="2"/>
  <c r="B992" i="2"/>
  <c r="B991" i="2"/>
  <c r="B990" i="2"/>
  <c r="B989" i="2"/>
  <c r="B988" i="2"/>
  <c r="B976" i="2"/>
  <c r="B975" i="2"/>
  <c r="B974" i="2"/>
  <c r="B972" i="2"/>
  <c r="B969" i="2"/>
  <c r="B968" i="2"/>
  <c r="B967" i="2"/>
  <c r="B966" i="2"/>
  <c r="B964" i="2"/>
  <c r="B963" i="2"/>
  <c r="B962" i="2"/>
  <c r="B961" i="2"/>
  <c r="B959" i="2"/>
  <c r="B958" i="2"/>
  <c r="B957" i="2"/>
  <c r="B955" i="2"/>
  <c r="B954" i="2"/>
  <c r="B953" i="2"/>
  <c r="B952" i="2"/>
  <c r="B951" i="2"/>
  <c r="B950" i="2"/>
  <c r="B949" i="2"/>
  <c r="B948" i="2"/>
  <c r="B947" i="2"/>
  <c r="B946" i="2"/>
  <c r="B945" i="2"/>
  <c r="B943" i="2"/>
  <c r="B941" i="2"/>
  <c r="B940"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857" i="2"/>
  <c r="B856"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7" i="2"/>
  <c r="B756" i="2"/>
  <c r="B755" i="2"/>
  <c r="B754" i="2"/>
  <c r="B753" i="2"/>
  <c r="B751" i="2"/>
  <c r="B750" i="2"/>
  <c r="B749" i="2"/>
  <c r="B748" i="2"/>
  <c r="B747" i="2"/>
  <c r="B746" i="2"/>
  <c r="B745" i="2"/>
  <c r="B744" i="2"/>
  <c r="B743" i="2"/>
  <c r="B741" i="2"/>
  <c r="B740" i="2"/>
  <c r="B739" i="2"/>
  <c r="B738" i="2"/>
  <c r="B737" i="2"/>
  <c r="B736" i="2"/>
  <c r="B735" i="2"/>
  <c r="B734" i="2"/>
  <c r="B733" i="2"/>
  <c r="B732" i="2"/>
  <c r="B731" i="2"/>
  <c r="B730" i="2"/>
  <c r="B728" i="2"/>
  <c r="B727" i="2"/>
  <c r="B726" i="2"/>
  <c r="B725" i="2"/>
  <c r="B723" i="2"/>
  <c r="B722" i="2"/>
  <c r="B721" i="2"/>
  <c r="B719" i="2"/>
  <c r="B718" i="2"/>
  <c r="B717" i="2"/>
  <c r="B716" i="2"/>
  <c r="B667" i="2"/>
  <c r="B666" i="2"/>
  <c r="B665" i="2"/>
  <c r="B663" i="2"/>
  <c r="B662" i="2"/>
  <c r="B661" i="2"/>
  <c r="B660" i="2"/>
  <c r="B659" i="2"/>
  <c r="B658" i="2"/>
  <c r="B657" i="2"/>
  <c r="B656" i="2"/>
  <c r="B655" i="2"/>
  <c r="B654" i="2"/>
  <c r="B653" i="2"/>
  <c r="B652" i="2"/>
  <c r="B650" i="2"/>
  <c r="B649" i="2"/>
  <c r="B648" i="2"/>
  <c r="B647" i="2"/>
  <c r="B646" i="2"/>
  <c r="B645" i="2"/>
  <c r="B644" i="2"/>
  <c r="B643" i="2"/>
  <c r="B642" i="2"/>
  <c r="B641" i="2"/>
  <c r="B640" i="2"/>
  <c r="B639" i="2"/>
  <c r="B638" i="2"/>
  <c r="B637" i="2"/>
  <c r="B635" i="2"/>
  <c r="B634" i="2"/>
  <c r="B633" i="2"/>
  <c r="B632" i="2"/>
  <c r="B631" i="2"/>
  <c r="B630" i="2"/>
  <c r="B628" i="2"/>
  <c r="B627" i="2"/>
  <c r="B626" i="2"/>
  <c r="B625" i="2"/>
  <c r="B624" i="2"/>
  <c r="B623" i="2"/>
  <c r="B622" i="2"/>
  <c r="B620" i="2"/>
  <c r="B619" i="2"/>
  <c r="B618" i="2"/>
  <c r="B617" i="2"/>
  <c r="B616" i="2"/>
  <c r="B615" i="2"/>
  <c r="B614" i="2"/>
  <c r="B613" i="2"/>
  <c r="B612"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49" i="2"/>
  <c r="B548" i="2"/>
  <c r="B547" i="2"/>
  <c r="B546" i="2"/>
  <c r="B545" i="2"/>
  <c r="B543" i="2"/>
  <c r="B542" i="2"/>
  <c r="B541" i="2"/>
  <c r="B540" i="2"/>
  <c r="B539" i="2"/>
  <c r="B538" i="2"/>
  <c r="B537" i="2"/>
  <c r="B536" i="2"/>
  <c r="B535" i="2"/>
  <c r="B534" i="2"/>
  <c r="B533" i="2"/>
  <c r="B532" i="2"/>
  <c r="B531" i="2"/>
  <c r="B530" i="2"/>
  <c r="B529" i="2"/>
  <c r="B528" i="2"/>
  <c r="B527" i="2"/>
  <c r="B526" i="2"/>
  <c r="B525" i="2"/>
  <c r="B523" i="2"/>
  <c r="B522" i="2"/>
  <c r="B521" i="2"/>
  <c r="B520" i="2"/>
  <c r="B519" i="2"/>
  <c r="B518" i="2"/>
  <c r="B517" i="2"/>
  <c r="B516" i="2"/>
  <c r="B515" i="2"/>
  <c r="B514" i="2"/>
  <c r="B513" i="2"/>
  <c r="B512" i="2"/>
  <c r="B511" i="2"/>
  <c r="B510" i="2"/>
  <c r="B509" i="2"/>
  <c r="B507" i="2"/>
  <c r="B506" i="2"/>
  <c r="B505" i="2"/>
  <c r="B504" i="2"/>
  <c r="B503" i="2"/>
  <c r="B502" i="2"/>
  <c r="B501" i="2"/>
  <c r="B490" i="2"/>
  <c r="B489" i="2"/>
  <c r="B488" i="2"/>
  <c r="B486" i="2"/>
  <c r="B485" i="2"/>
  <c r="B484" i="2"/>
  <c r="B483" i="2"/>
  <c r="B482" i="2"/>
  <c r="B481" i="2"/>
  <c r="B480" i="2"/>
  <c r="B479" i="2"/>
  <c r="B478" i="2"/>
  <c r="B477" i="2"/>
  <c r="B476" i="2"/>
  <c r="B475" i="2"/>
  <c r="B474" i="2"/>
  <c r="B473" i="2"/>
  <c r="B472" i="2"/>
  <c r="B471" i="2"/>
  <c r="B469" i="2"/>
  <c r="B468" i="2"/>
  <c r="B467" i="2"/>
  <c r="B466" i="2"/>
  <c r="B465" i="2"/>
  <c r="B464" i="2"/>
  <c r="B463" i="2"/>
  <c r="B462" i="2"/>
  <c r="B461" i="2"/>
  <c r="B460" i="2"/>
  <c r="B459" i="2"/>
  <c r="B458" i="2"/>
  <c r="B457" i="2"/>
  <c r="B456" i="2"/>
  <c r="B455" i="2"/>
  <c r="B454" i="2"/>
  <c r="B453" i="2"/>
  <c r="B452"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19" i="2"/>
  <c r="B418" i="2"/>
  <c r="B417" i="2"/>
  <c r="B416" i="2"/>
  <c r="B415" i="2"/>
  <c r="B414" i="2"/>
  <c r="B413" i="2"/>
  <c r="B412" i="2"/>
  <c r="B411" i="2"/>
  <c r="B410" i="2"/>
  <c r="B409" i="2"/>
  <c r="B408" i="2"/>
  <c r="B407" i="2"/>
  <c r="B406" i="2"/>
  <c r="B405" i="2"/>
  <c r="B404"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51" i="2"/>
  <c r="B350" i="2"/>
  <c r="B349" i="2"/>
  <c r="B348" i="2"/>
  <c r="B347" i="2"/>
  <c r="B344" i="2"/>
  <c r="B343" i="2"/>
  <c r="B342" i="2"/>
  <c r="B341" i="2"/>
  <c r="B340" i="2"/>
  <c r="B339" i="2"/>
  <c r="B338" i="2"/>
  <c r="B337" i="2"/>
  <c r="B336" i="2"/>
  <c r="B335" i="2"/>
  <c r="B334" i="2"/>
  <c r="B333" i="2"/>
  <c r="B332" i="2"/>
  <c r="B331" i="2"/>
  <c r="B330" i="2"/>
  <c r="B329" i="2"/>
  <c r="B328" i="2"/>
  <c r="B315" i="2"/>
  <c r="B314" i="2"/>
  <c r="B313" i="2"/>
  <c r="B312" i="2"/>
  <c r="B311" i="2"/>
  <c r="B310" i="2"/>
  <c r="B309" i="2"/>
  <c r="B308" i="2"/>
  <c r="B285" i="2"/>
  <c r="B284" i="2"/>
  <c r="B283" i="2"/>
  <c r="B282" i="2"/>
  <c r="B280" i="2"/>
  <c r="B279" i="2"/>
  <c r="B278" i="2"/>
  <c r="B277" i="2"/>
  <c r="B276" i="2"/>
  <c r="B275" i="2"/>
  <c r="B274" i="2"/>
  <c r="B273" i="2"/>
  <c r="B253" i="2"/>
  <c r="B252" i="2"/>
  <c r="B251" i="2"/>
  <c r="B250" i="2"/>
  <c r="B249" i="2"/>
  <c r="B248" i="2"/>
  <c r="B224" i="2"/>
  <c r="B223" i="2"/>
  <c r="B185" i="2"/>
  <c r="B151" i="2"/>
  <c r="B150" i="2"/>
  <c r="B129" i="2"/>
  <c r="B39" i="2"/>
  <c r="B38" i="2"/>
  <c r="B36" i="2"/>
  <c r="B10" i="2"/>
  <c r="B10" i="1"/>
  <c r="B36" i="1"/>
  <c r="B38" i="1"/>
  <c r="B39" i="1"/>
  <c r="B129" i="1"/>
  <c r="B150" i="1"/>
  <c r="B151" i="1"/>
  <c r="B185" i="1"/>
  <c r="B223" i="1"/>
  <c r="B224" i="1"/>
  <c r="B248" i="1"/>
  <c r="B249" i="1"/>
  <c r="B250" i="1"/>
  <c r="B251" i="1"/>
  <c r="B252" i="1"/>
  <c r="B253" i="1"/>
  <c r="B273" i="1"/>
  <c r="B274" i="1"/>
  <c r="B275" i="1"/>
  <c r="B276" i="1"/>
  <c r="B277" i="1"/>
  <c r="B278" i="1"/>
  <c r="B279" i="1"/>
  <c r="B280" i="1"/>
  <c r="B282" i="1"/>
  <c r="B283" i="1"/>
  <c r="B284" i="1"/>
  <c r="B285" i="1"/>
  <c r="B308" i="1"/>
  <c r="B309" i="1"/>
  <c r="B310" i="1"/>
  <c r="B311" i="1"/>
  <c r="B312" i="1"/>
  <c r="B313" i="1"/>
  <c r="B314" i="1"/>
  <c r="B315" i="1"/>
  <c r="B328" i="1"/>
  <c r="B329" i="1"/>
  <c r="B330" i="1"/>
  <c r="B331" i="1"/>
  <c r="B332" i="1"/>
  <c r="B333" i="1"/>
  <c r="B334" i="1"/>
  <c r="B335" i="1"/>
  <c r="B336" i="1"/>
  <c r="B337" i="1"/>
  <c r="B338" i="1"/>
  <c r="B339" i="1"/>
  <c r="B340" i="1"/>
  <c r="B341" i="1"/>
  <c r="B342" i="1"/>
  <c r="B343" i="1"/>
  <c r="B344" i="1"/>
  <c r="B347" i="1"/>
  <c r="B348" i="1"/>
  <c r="B349" i="1"/>
  <c r="B350" i="1"/>
  <c r="B351"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4" i="1"/>
  <c r="B405" i="1"/>
  <c r="B406" i="1"/>
  <c r="B407" i="1"/>
  <c r="B408" i="1"/>
  <c r="B409" i="1"/>
  <c r="B410" i="1"/>
  <c r="B411" i="1"/>
  <c r="B412" i="1"/>
  <c r="B413" i="1"/>
  <c r="B414" i="1"/>
  <c r="B415" i="1"/>
  <c r="B416" i="1"/>
  <c r="B417" i="1"/>
  <c r="B418" i="1"/>
  <c r="B419"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2" i="1"/>
  <c r="B453" i="1"/>
  <c r="B454" i="1"/>
  <c r="B455" i="1"/>
  <c r="B456" i="1"/>
  <c r="B457" i="1"/>
  <c r="B458" i="1"/>
  <c r="B459" i="1"/>
  <c r="B460" i="1"/>
  <c r="B461" i="1"/>
  <c r="B462" i="1"/>
  <c r="B463" i="1"/>
  <c r="B464" i="1"/>
  <c r="B465" i="1"/>
  <c r="B466" i="1"/>
  <c r="B467" i="1"/>
  <c r="B468" i="1"/>
  <c r="B469" i="1"/>
  <c r="B471" i="1"/>
  <c r="B472" i="1"/>
  <c r="B473" i="1"/>
  <c r="B474" i="1"/>
  <c r="B475" i="1"/>
  <c r="B476" i="1"/>
  <c r="B477" i="1"/>
  <c r="B478" i="1"/>
  <c r="B479" i="1"/>
  <c r="B480" i="1"/>
  <c r="B481" i="1"/>
  <c r="B482" i="1"/>
  <c r="B483" i="1"/>
  <c r="B484" i="1"/>
  <c r="B485" i="1"/>
  <c r="B486" i="1"/>
  <c r="B488" i="1"/>
  <c r="B489" i="1"/>
  <c r="B490" i="1"/>
  <c r="B501" i="1"/>
  <c r="B502" i="1"/>
  <c r="B503" i="1"/>
  <c r="B504" i="1"/>
  <c r="B505" i="1"/>
  <c r="B506" i="1"/>
  <c r="B507" i="1"/>
  <c r="B509" i="1"/>
  <c r="B510" i="1"/>
  <c r="B511" i="1"/>
  <c r="B512" i="1"/>
  <c r="B513" i="1"/>
  <c r="B514" i="1"/>
  <c r="B515" i="1"/>
  <c r="B516" i="1"/>
  <c r="B517" i="1"/>
  <c r="B518" i="1"/>
  <c r="B519" i="1"/>
  <c r="B520" i="1"/>
  <c r="B521" i="1"/>
  <c r="B522" i="1"/>
  <c r="B523" i="1"/>
  <c r="B525" i="1"/>
  <c r="B526" i="1"/>
  <c r="B527" i="1"/>
  <c r="B528" i="1"/>
  <c r="B529" i="1"/>
  <c r="B530" i="1"/>
  <c r="B531" i="1"/>
  <c r="B532" i="1"/>
  <c r="B533" i="1"/>
  <c r="B534" i="1"/>
  <c r="B535" i="1"/>
  <c r="B536" i="1"/>
  <c r="B537" i="1"/>
  <c r="B538" i="1"/>
  <c r="B539" i="1"/>
  <c r="B540" i="1"/>
  <c r="B541" i="1"/>
  <c r="B542" i="1"/>
  <c r="B543" i="1"/>
  <c r="B545" i="1"/>
  <c r="B546" i="1"/>
  <c r="B547" i="1"/>
  <c r="B548" i="1"/>
  <c r="B549"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2" i="1"/>
  <c r="B613" i="1"/>
  <c r="B614" i="1"/>
  <c r="B615" i="1"/>
  <c r="B616" i="1"/>
  <c r="B617" i="1"/>
  <c r="B618" i="1"/>
  <c r="B619" i="1"/>
  <c r="B620" i="1"/>
  <c r="B622" i="1"/>
  <c r="B623" i="1"/>
  <c r="B624" i="1"/>
  <c r="B625" i="1"/>
  <c r="B626" i="1"/>
  <c r="B627" i="1"/>
  <c r="B628" i="1"/>
  <c r="B630" i="1"/>
  <c r="B631" i="1"/>
  <c r="B632" i="1"/>
  <c r="B633" i="1"/>
  <c r="B634" i="1"/>
  <c r="B635" i="1"/>
  <c r="B637" i="1"/>
  <c r="B638" i="1"/>
  <c r="B639" i="1"/>
  <c r="B640" i="1"/>
  <c r="B641" i="1"/>
  <c r="B642" i="1"/>
  <c r="B643" i="1"/>
  <c r="B644" i="1"/>
  <c r="B645" i="1"/>
  <c r="B646" i="1"/>
  <c r="B647" i="1"/>
  <c r="B648" i="1"/>
  <c r="B649" i="1"/>
  <c r="B650" i="1"/>
  <c r="B652" i="1"/>
  <c r="B653" i="1"/>
  <c r="B654" i="1"/>
  <c r="B655" i="1"/>
  <c r="B656" i="1"/>
  <c r="B657" i="1"/>
  <c r="B658" i="1"/>
  <c r="B659" i="1"/>
  <c r="B660" i="1"/>
  <c r="B661" i="1"/>
  <c r="B662" i="1"/>
  <c r="B663" i="1"/>
  <c r="B665" i="1"/>
  <c r="B666" i="1"/>
  <c r="B667" i="1"/>
  <c r="B716" i="1"/>
  <c r="B717" i="1"/>
  <c r="B718" i="1"/>
  <c r="B719" i="1"/>
  <c r="B721" i="1"/>
  <c r="B722" i="1"/>
  <c r="B723" i="1"/>
  <c r="B725" i="1"/>
  <c r="B726" i="1"/>
  <c r="B727" i="1"/>
  <c r="B728" i="1"/>
  <c r="B730" i="1"/>
  <c r="B731" i="1"/>
  <c r="B732" i="1"/>
  <c r="B733" i="1"/>
  <c r="B734" i="1"/>
  <c r="B735" i="1"/>
  <c r="B736" i="1"/>
  <c r="B737" i="1"/>
  <c r="B738" i="1"/>
  <c r="B739" i="1"/>
  <c r="B740" i="1"/>
  <c r="B741" i="1"/>
  <c r="B743" i="1"/>
  <c r="B744" i="1"/>
  <c r="B745" i="1"/>
  <c r="B746" i="1"/>
  <c r="B747" i="1"/>
  <c r="B748" i="1"/>
  <c r="B749" i="1"/>
  <c r="B750" i="1"/>
  <c r="B751" i="1"/>
  <c r="B753" i="1"/>
  <c r="B754" i="1"/>
  <c r="B755" i="1"/>
  <c r="B756" i="1"/>
  <c r="B757"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6" i="1"/>
  <c r="B857"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40" i="1"/>
  <c r="B941" i="1"/>
  <c r="B943" i="1"/>
  <c r="B945" i="1"/>
  <c r="B946" i="1"/>
  <c r="B947" i="1"/>
  <c r="B948" i="1"/>
  <c r="B949" i="1"/>
  <c r="B950" i="1"/>
  <c r="B951" i="1"/>
  <c r="B952" i="1"/>
  <c r="B953" i="1"/>
  <c r="B954" i="1"/>
  <c r="B955" i="1"/>
  <c r="B957" i="1"/>
  <c r="B958" i="1"/>
  <c r="B959" i="1"/>
  <c r="B961" i="1"/>
  <c r="B962" i="1"/>
  <c r="B963" i="1"/>
  <c r="B964" i="1"/>
  <c r="B966" i="1"/>
  <c r="B967" i="1"/>
  <c r="B968" i="1"/>
  <c r="B969" i="1"/>
  <c r="B972" i="1"/>
  <c r="B974" i="1"/>
  <c r="B975" i="1"/>
  <c r="B976" i="1"/>
  <c r="B988" i="1"/>
  <c r="B989" i="1"/>
  <c r="B990" i="1"/>
  <c r="B991" i="1"/>
  <c r="B992" i="1"/>
  <c r="B993" i="1"/>
  <c r="B994" i="1"/>
  <c r="B995" i="1"/>
  <c r="B996" i="1"/>
  <c r="B997" i="1"/>
  <c r="B998" i="1"/>
  <c r="B999" i="1"/>
  <c r="B1000" i="1"/>
  <c r="B1001" i="1"/>
  <c r="B1003" i="1"/>
  <c r="B1004" i="1"/>
  <c r="B1005" i="1"/>
  <c r="B1006" i="1"/>
  <c r="B1007" i="1"/>
  <c r="B1008" i="1"/>
  <c r="B1009" i="1"/>
  <c r="B1010" i="1"/>
  <c r="B1011" i="1"/>
  <c r="B1012" i="1"/>
  <c r="B1013" i="1"/>
  <c r="B1014" i="1"/>
  <c r="B1015" i="1"/>
  <c r="B1016" i="1"/>
  <c r="B1017" i="1"/>
  <c r="B1018" i="1"/>
  <c r="B1019" i="1"/>
  <c r="B1020" i="1"/>
  <c r="B1022" i="1"/>
  <c r="B1023" i="1"/>
  <c r="B1024"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8" i="1"/>
  <c r="B1069" i="1"/>
  <c r="B1070" i="1"/>
  <c r="B1071" i="1"/>
  <c r="B1072" i="1"/>
  <c r="B1073" i="1"/>
  <c r="B1074" i="1"/>
  <c r="B1075" i="1"/>
  <c r="B1076" i="1"/>
  <c r="B1077" i="1"/>
  <c r="B1089" i="1"/>
  <c r="B1090" i="1"/>
  <c r="B1091" i="1"/>
  <c r="B1092" i="1"/>
  <c r="B1094" i="1"/>
  <c r="B1095"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9" i="1"/>
  <c r="B1140" i="1"/>
  <c r="B1141" i="1"/>
  <c r="B1142" i="1"/>
  <c r="B1143" i="1"/>
  <c r="B1144" i="1"/>
  <c r="B1145" i="1"/>
  <c r="B1146" i="1"/>
  <c r="B1147" i="1"/>
  <c r="B1148" i="1"/>
  <c r="B1149" i="1"/>
  <c r="B1150" i="1"/>
  <c r="B1151" i="1"/>
  <c r="B1153" i="1"/>
  <c r="B1154" i="1"/>
  <c r="B1155" i="1"/>
  <c r="B1156" i="1"/>
  <c r="B1157" i="1"/>
  <c r="B1158" i="1"/>
  <c r="B1159" i="1"/>
  <c r="B1160" i="1"/>
  <c r="B1161" i="1"/>
  <c r="B1163" i="1"/>
  <c r="B1164" i="1"/>
  <c r="B1165" i="1"/>
  <c r="B1166" i="1"/>
  <c r="B1167" i="1"/>
  <c r="B1168" i="1"/>
  <c r="B1169" i="1"/>
  <c r="B1170" i="1"/>
  <c r="B1171" i="1"/>
  <c r="B1172" i="1"/>
  <c r="B1173" i="1"/>
  <c r="B1191" i="1"/>
  <c r="B1192" i="1"/>
  <c r="B1193" i="1"/>
  <c r="B1195" i="1"/>
  <c r="B1196" i="1"/>
  <c r="B1199" i="1"/>
  <c r="B1200" i="1"/>
  <c r="B1201" i="1"/>
  <c r="B1202" i="1"/>
  <c r="B1203" i="1"/>
  <c r="B1204" i="1"/>
  <c r="B1206" i="1"/>
  <c r="B1207" i="1"/>
  <c r="B1208" i="1"/>
  <c r="B1210" i="1"/>
  <c r="B1211" i="1"/>
  <c r="B1212" i="1"/>
  <c r="B1213" i="1"/>
  <c r="B1214" i="1"/>
  <c r="B1215" i="1"/>
  <c r="B1216" i="1"/>
  <c r="B1217" i="1"/>
  <c r="B1218" i="1"/>
  <c r="B1219" i="1"/>
  <c r="B1220" i="1"/>
  <c r="B1222" i="1"/>
  <c r="B1223" i="1"/>
  <c r="B1224" i="1"/>
  <c r="B1225" i="1"/>
  <c r="B1226" i="1"/>
  <c r="B1233" i="1"/>
  <c r="B1235" i="1"/>
  <c r="B1236" i="1"/>
  <c r="B1237" i="1"/>
  <c r="B1238" i="1"/>
  <c r="B1239" i="1"/>
  <c r="B1240" i="1"/>
  <c r="B1242" i="1"/>
  <c r="B1244" i="1"/>
  <c r="B1245" i="1"/>
  <c r="B1246" i="1"/>
  <c r="B1247" i="1"/>
  <c r="B1248" i="1"/>
  <c r="B1249" i="1"/>
  <c r="B1250"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6"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3" i="1"/>
  <c r="B1344" i="1"/>
  <c r="B1345" i="1"/>
  <c r="B1346" i="1"/>
  <c r="B1347" i="1"/>
  <c r="B1348" i="1"/>
  <c r="B1349" i="1"/>
  <c r="B1350" i="1"/>
  <c r="B1351" i="1"/>
  <c r="B1352" i="1"/>
  <c r="B1353" i="1"/>
  <c r="B1354" i="1"/>
  <c r="B1355" i="1"/>
  <c r="B1356" i="1"/>
  <c r="B1357" i="1"/>
  <c r="B1358" i="1"/>
  <c r="B1360" i="1"/>
  <c r="B1361" i="1"/>
  <c r="B1362" i="1"/>
  <c r="B1363" i="1"/>
  <c r="B1364" i="1"/>
  <c r="B1365" i="1"/>
  <c r="B1366" i="1"/>
  <c r="B1367" i="1"/>
  <c r="B1368" i="1"/>
  <c r="B1369" i="1"/>
  <c r="B1370" i="1"/>
  <c r="B1371" i="1"/>
  <c r="B1372" i="1"/>
  <c r="B1373" i="1"/>
  <c r="B1374"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8" i="1"/>
  <c r="B1459" i="1"/>
  <c r="B1460" i="1"/>
  <c r="B1461" i="1"/>
  <c r="B1462" i="1"/>
  <c r="B1463" i="1"/>
  <c r="B1464" i="1"/>
  <c r="B1465" i="1"/>
  <c r="B1466" i="1"/>
  <c r="B1467" i="1"/>
  <c r="B1468" i="1"/>
  <c r="B1469" i="1"/>
  <c r="B1470" i="1"/>
  <c r="B1471" i="1"/>
  <c r="B1472" i="1"/>
  <c r="B1473" i="1"/>
  <c r="B1474" i="1"/>
  <c r="B1475" i="1"/>
  <c r="B1476" i="1"/>
  <c r="B1477" i="1"/>
  <c r="B1478" i="1"/>
  <c r="B1479" i="1"/>
  <c r="B1481" i="1"/>
  <c r="B1482" i="1"/>
  <c r="B1483" i="1"/>
  <c r="B1484" i="1"/>
  <c r="B1485" i="1"/>
  <c r="B1486" i="1"/>
  <c r="B1487" i="1"/>
  <c r="B1488" i="1"/>
  <c r="B1489" i="1"/>
  <c r="B1490" i="1"/>
  <c r="B1491" i="1"/>
  <c r="B1492" i="1"/>
  <c r="B1493" i="1"/>
  <c r="B1494" i="1"/>
  <c r="B1495" i="1"/>
  <c r="B1496" i="1"/>
  <c r="B1497" i="1"/>
  <c r="B1498" i="1"/>
  <c r="B1500" i="1"/>
  <c r="B1501" i="1"/>
  <c r="B1502" i="1"/>
  <c r="B1503" i="1"/>
  <c r="B1504" i="1"/>
  <c r="B1505" i="1"/>
  <c r="B1506" i="1"/>
  <c r="B1507" i="1"/>
  <c r="B1508" i="1"/>
  <c r="B1509" i="1"/>
  <c r="B1510" i="1"/>
  <c r="B1512" i="1"/>
  <c r="B1513" i="1"/>
  <c r="B1514" i="1"/>
  <c r="B1516" i="1"/>
  <c r="B1517" i="1"/>
  <c r="B1519" i="1"/>
  <c r="B1520" i="1"/>
  <c r="B1521" i="1"/>
  <c r="B1522" i="1"/>
  <c r="B1523" i="1"/>
  <c r="B1525" i="1"/>
  <c r="B1526" i="1"/>
  <c r="B1527" i="1"/>
  <c r="B1528" i="1"/>
  <c r="B1529" i="1"/>
  <c r="B1530" i="1"/>
  <c r="B1531" i="1"/>
  <c r="B1532" i="1"/>
  <c r="B1533" i="1"/>
  <c r="B1534" i="1"/>
  <c r="B1535" i="1"/>
  <c r="B1536" i="1"/>
  <c r="B1537" i="1"/>
  <c r="B1538" i="1"/>
  <c r="B1539" i="1"/>
  <c r="B1540" i="1"/>
  <c r="B1541" i="1"/>
  <c r="B1542" i="1"/>
  <c r="B1543" i="1"/>
  <c r="B1544" i="1"/>
  <c r="B1545" i="1"/>
  <c r="B1547" i="1"/>
  <c r="B1548" i="1"/>
  <c r="B1549" i="1"/>
  <c r="B1550" i="1"/>
  <c r="B1551" i="1"/>
  <c r="B1552" i="1"/>
  <c r="B1553" i="1"/>
  <c r="B1554" i="1"/>
  <c r="B1556" i="1"/>
  <c r="B1557" i="1"/>
  <c r="B1558" i="1"/>
  <c r="B1559" i="1"/>
  <c r="B1560" i="1"/>
  <c r="B1561" i="1"/>
  <c r="B1562" i="1"/>
  <c r="B1563" i="1"/>
  <c r="B1564" i="1"/>
  <c r="B1565" i="1"/>
  <c r="B1566" i="1"/>
  <c r="B1567" i="1"/>
  <c r="B1568" i="1"/>
  <c r="B1569" i="1"/>
  <c r="B1570" i="1"/>
  <c r="B1571" i="1"/>
  <c r="B1572" i="1"/>
  <c r="B1573" i="1"/>
  <c r="B1574" i="1"/>
  <c r="B1575" i="1"/>
  <c r="B1576" i="1"/>
  <c r="B1578" i="1"/>
  <c r="B1579" i="1"/>
  <c r="B1580" i="1"/>
  <c r="B1581" i="1"/>
  <c r="B1583" i="1"/>
  <c r="B1584" i="1"/>
  <c r="B1585" i="1"/>
  <c r="B1586" i="1"/>
  <c r="B1587" i="1"/>
  <c r="B1588" i="1"/>
  <c r="B1589" i="1"/>
  <c r="B1590" i="1"/>
  <c r="B1591" i="1"/>
  <c r="B1592" i="1"/>
  <c r="B1593" i="1"/>
  <c r="B1594" i="1"/>
  <c r="B1595" i="1"/>
  <c r="B1596" i="1"/>
  <c r="B1597" i="1"/>
  <c r="B1598" i="1"/>
  <c r="B1599" i="1"/>
  <c r="B1600" i="1"/>
  <c r="B1601" i="1"/>
  <c r="B1602" i="1"/>
  <c r="B1603" i="1"/>
  <c r="B1604" i="1"/>
  <c r="B1606" i="1"/>
  <c r="B1607" i="1"/>
  <c r="B1608" i="1"/>
  <c r="B1609" i="1"/>
  <c r="B1610" i="1"/>
  <c r="B1611" i="1"/>
  <c r="B1612" i="1"/>
  <c r="B1613" i="1"/>
  <c r="B1614" i="1"/>
  <c r="B1615" i="1"/>
  <c r="B1616" i="1"/>
  <c r="B1617" i="1"/>
  <c r="B1618" i="1"/>
  <c r="B1619" i="1"/>
  <c r="B1620" i="1"/>
  <c r="B1623" i="1"/>
  <c r="B1625" i="1"/>
  <c r="B1626" i="1"/>
  <c r="B1627" i="1"/>
  <c r="B1628" i="1"/>
  <c r="B1629" i="1"/>
  <c r="B1630" i="1"/>
  <c r="B1631" i="1"/>
  <c r="B1632" i="1"/>
  <c r="B1634" i="1"/>
  <c r="B1636" i="1"/>
  <c r="B1637" i="1"/>
  <c r="B1638" i="1"/>
  <c r="B1640" i="1"/>
  <c r="B1641" i="1"/>
  <c r="B1642" i="1"/>
  <c r="B1643" i="1"/>
  <c r="B1644" i="1"/>
  <c r="B1647" i="1"/>
  <c r="B1648" i="1"/>
  <c r="B1649" i="1"/>
  <c r="B1650" i="1"/>
  <c r="B1652" i="1"/>
  <c r="B1653" i="1"/>
  <c r="B1654" i="1"/>
  <c r="B1655" i="1"/>
  <c r="B1656" i="1"/>
  <c r="B1657" i="1"/>
  <c r="B1658" i="1"/>
  <c r="B1660" i="1"/>
  <c r="B1661" i="1"/>
  <c r="B1662" i="1"/>
  <c r="B1663" i="1"/>
  <c r="B1664" i="1"/>
  <c r="B1665" i="1"/>
  <c r="B1666" i="1"/>
  <c r="B1667" i="1"/>
  <c r="B1668" i="1"/>
  <c r="B1670" i="1"/>
  <c r="B1671" i="1"/>
  <c r="B1672" i="1"/>
  <c r="B1703" i="1"/>
  <c r="B1705" i="1"/>
  <c r="B1706" i="1"/>
  <c r="B1707" i="1"/>
  <c r="B1708" i="1"/>
  <c r="B1710" i="1"/>
  <c r="B1711" i="1"/>
  <c r="B1712" i="1"/>
  <c r="B1713" i="1"/>
  <c r="B1714" i="1"/>
  <c r="B1715" i="1"/>
  <c r="B1716" i="1"/>
  <c r="B1729" i="1"/>
  <c r="B1730" i="1"/>
  <c r="B1731" i="1"/>
  <c r="B1732" i="1"/>
  <c r="B1733" i="1"/>
  <c r="B1735" i="1"/>
  <c r="B1736" i="1"/>
  <c r="B1737" i="1"/>
  <c r="B1738" i="1"/>
  <c r="B1739" i="1"/>
  <c r="B1740" i="1"/>
  <c r="B1741" i="1"/>
  <c r="B1742" i="1"/>
  <c r="B1743" i="1"/>
  <c r="B1745" i="1"/>
  <c r="B1746"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3" i="1"/>
  <c r="B1784" i="1"/>
  <c r="B1785" i="1"/>
  <c r="B1786" i="1"/>
  <c r="B1787" i="1"/>
  <c r="B1788" i="1"/>
  <c r="B1789" i="1"/>
  <c r="B1790" i="1"/>
  <c r="B1791" i="1"/>
  <c r="B1792" i="1"/>
  <c r="B1793" i="1"/>
  <c r="B1795" i="1"/>
  <c r="B1796" i="1"/>
  <c r="B1797" i="1"/>
  <c r="B1798" i="1"/>
  <c r="B1799" i="1"/>
  <c r="B1800" i="1"/>
  <c r="B1801" i="1"/>
  <c r="B1802" i="1"/>
  <c r="B1803" i="1"/>
  <c r="B1804" i="1"/>
  <c r="B1806" i="1"/>
  <c r="B1807" i="1"/>
  <c r="B1826" i="1"/>
  <c r="B1827" i="1"/>
  <c r="B1828" i="1"/>
  <c r="B1829" i="1"/>
  <c r="B1830" i="1"/>
  <c r="B1831" i="1"/>
  <c r="B1832" i="1"/>
  <c r="B1833" i="1"/>
  <c r="B1835" i="1"/>
  <c r="B1836" i="1"/>
  <c r="B1837" i="1"/>
  <c r="B1838" i="1"/>
  <c r="B1839" i="1"/>
  <c r="B1840" i="1"/>
  <c r="B1842" i="1"/>
  <c r="B1843" i="1"/>
  <c r="B1845" i="1"/>
  <c r="B1846" i="1"/>
  <c r="B1847" i="1"/>
  <c r="B1848" i="1"/>
  <c r="B1849" i="1"/>
  <c r="B1850" i="1"/>
  <c r="B1851" i="1"/>
  <c r="B1853" i="1"/>
  <c r="B1854" i="1"/>
  <c r="B1856" i="1"/>
  <c r="B1857" i="1"/>
  <c r="B1858"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6" i="1"/>
  <c r="B1897" i="1"/>
  <c r="B1898" i="1"/>
  <c r="B1899" i="1"/>
  <c r="B1900" i="1"/>
  <c r="B1901" i="1"/>
  <c r="B1902" i="1"/>
  <c r="B1904" i="1"/>
  <c r="B1905" i="1"/>
  <c r="B1906" i="1"/>
  <c r="B1907" i="1"/>
  <c r="B1908" i="1"/>
  <c r="B1909" i="1"/>
  <c r="B1910" i="1"/>
  <c r="B1911" i="1"/>
  <c r="B1912" i="1"/>
  <c r="B1913" i="1"/>
  <c r="B1914" i="1"/>
  <c r="B1915" i="1"/>
  <c r="B1917" i="1"/>
  <c r="B1918" i="1"/>
  <c r="B1919" i="1"/>
  <c r="B1920" i="1"/>
  <c r="B1921" i="1"/>
  <c r="B1922" i="1"/>
  <c r="B1923" i="1"/>
  <c r="B1925" i="1"/>
  <c r="B1926" i="1"/>
  <c r="B1927" i="1"/>
  <c r="B1928" i="1"/>
  <c r="B1929" i="1"/>
  <c r="B1930" i="1"/>
  <c r="B1931" i="1"/>
  <c r="B1932" i="1"/>
  <c r="B1933" i="1"/>
  <c r="B1934" i="1"/>
  <c r="B1935" i="1"/>
  <c r="B1936" i="1"/>
  <c r="B1937" i="1"/>
  <c r="B1938" i="1"/>
  <c r="B1939" i="1"/>
  <c r="B1940" i="1"/>
  <c r="B1941" i="1"/>
  <c r="B1942" i="1"/>
  <c r="B1943" i="1"/>
  <c r="B1944" i="1"/>
  <c r="B1946"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41" i="1"/>
  <c r="B2042" i="1"/>
  <c r="B2043" i="1"/>
  <c r="B2044" i="1"/>
  <c r="B2045" i="1"/>
  <c r="B2046" i="1"/>
  <c r="B2048" i="1"/>
  <c r="B2049" i="1"/>
  <c r="B2050" i="1"/>
  <c r="B2051" i="1"/>
  <c r="B2052" i="1"/>
  <c r="B2053" i="1"/>
  <c r="B2054" i="1"/>
  <c r="B2055" i="1"/>
  <c r="B2056" i="1"/>
  <c r="B2057" i="1"/>
  <c r="B2058" i="1"/>
  <c r="B2059" i="1"/>
  <c r="B2060" i="1"/>
  <c r="B2061" i="1"/>
  <c r="B2063" i="1"/>
  <c r="B2064" i="1"/>
  <c r="B2067" i="1"/>
  <c r="B2068" i="1"/>
  <c r="B2069" i="1"/>
  <c r="B2071" i="1"/>
  <c r="B2072" i="1"/>
  <c r="B2073" i="1"/>
  <c r="B2074" i="1"/>
  <c r="B2075" i="1"/>
  <c r="B2076" i="1"/>
  <c r="B2077" i="1"/>
  <c r="B2078" i="1"/>
  <c r="B2080" i="1"/>
  <c r="B2081" i="1"/>
  <c r="B2082" i="1"/>
  <c r="B2083" i="1"/>
  <c r="B2084" i="1"/>
  <c r="B2085" i="1"/>
  <c r="B2086" i="1"/>
  <c r="B2099" i="1"/>
  <c r="B2103" i="1"/>
  <c r="B2104" i="1"/>
  <c r="B2105" i="1"/>
  <c r="B2137" i="1"/>
  <c r="B2138" i="1"/>
  <c r="B2139" i="1"/>
  <c r="B2140" i="1"/>
  <c r="B2141" i="1"/>
  <c r="B2142" i="1"/>
  <c r="B2143" i="1"/>
  <c r="B2144" i="1"/>
  <c r="B2147" i="1"/>
  <c r="B2148" i="1"/>
  <c r="B2149" i="1"/>
  <c r="B2150" i="1"/>
  <c r="B2151" i="1"/>
  <c r="B2152" i="1"/>
  <c r="B2154" i="1"/>
  <c r="B2155" i="1"/>
  <c r="B2156" i="1"/>
  <c r="B2158" i="1"/>
  <c r="B2159" i="1"/>
  <c r="B2160" i="1"/>
  <c r="B2161" i="1"/>
  <c r="B2162" i="1"/>
  <c r="B2163" i="1"/>
  <c r="B2164" i="1"/>
  <c r="B2165" i="1"/>
  <c r="B2180" i="1"/>
  <c r="B2181" i="1"/>
  <c r="B2182" i="1"/>
  <c r="B2183" i="1"/>
  <c r="B2184" i="1"/>
  <c r="B2185" i="1"/>
  <c r="B2186" i="1"/>
  <c r="B2187" i="1"/>
  <c r="B2204" i="1"/>
  <c r="B2207" i="1"/>
  <c r="B2208" i="1"/>
  <c r="B2209" i="1"/>
  <c r="B2210" i="1"/>
  <c r="B2211" i="1"/>
  <c r="B2212" i="1"/>
  <c r="B2213" i="1"/>
  <c r="B2214" i="1"/>
  <c r="B2216" i="1"/>
  <c r="B2217" i="1"/>
  <c r="B2218" i="1"/>
  <c r="B2219" i="1"/>
  <c r="B2220" i="1"/>
  <c r="B2221" i="1"/>
  <c r="B2222" i="1"/>
  <c r="B2223" i="1"/>
  <c r="B2224" i="1"/>
  <c r="B2226" i="1"/>
  <c r="B2228" i="1"/>
  <c r="B2229" i="1"/>
  <c r="B2231" i="1"/>
  <c r="B2232" i="1"/>
  <c r="B2233" i="1"/>
  <c r="B2234" i="1"/>
  <c r="B2235" i="1"/>
  <c r="B2236" i="1"/>
  <c r="B2238" i="1"/>
  <c r="B2239" i="1"/>
  <c r="B2240" i="1"/>
  <c r="B2242" i="1"/>
  <c r="B2244" i="1"/>
  <c r="B2245" i="1"/>
  <c r="B2246" i="1"/>
  <c r="B2247" i="1"/>
  <c r="B2248" i="1"/>
  <c r="B2249" i="1"/>
  <c r="B2251" i="1"/>
  <c r="B2252" i="1"/>
  <c r="B2253" i="1"/>
  <c r="B2254" i="1"/>
  <c r="B2255" i="1"/>
  <c r="B2256" i="1"/>
  <c r="B2257" i="1"/>
  <c r="B2258" i="1"/>
  <c r="B2259" i="1"/>
  <c r="B2260" i="1"/>
  <c r="B2261" i="1"/>
  <c r="B2262" i="1"/>
  <c r="B2264" i="1"/>
  <c r="B2265" i="1"/>
  <c r="B2266" i="1"/>
  <c r="B2267" i="1"/>
  <c r="B2268" i="1"/>
  <c r="B2269" i="1"/>
  <c r="B2270" i="1"/>
  <c r="B2271" i="1"/>
  <c r="B2311" i="1"/>
  <c r="B2312" i="1"/>
  <c r="B2313" i="1"/>
  <c r="B2314" i="1"/>
  <c r="B2315" i="1"/>
  <c r="B2316" i="1"/>
  <c r="B2317" i="1"/>
  <c r="B2319" i="1"/>
  <c r="B2320" i="1"/>
  <c r="B2321" i="1"/>
  <c r="B2322" i="1"/>
  <c r="B2354" i="1"/>
  <c r="B2356" i="1"/>
  <c r="B2357" i="1"/>
  <c r="B2358" i="1"/>
  <c r="B2359" i="1"/>
  <c r="B2360" i="1"/>
  <c r="B2361" i="1"/>
  <c r="B2362" i="1"/>
  <c r="B2364" i="1"/>
  <c r="B2365" i="1"/>
  <c r="B2366" i="1"/>
  <c r="B2367" i="1"/>
  <c r="B2368" i="1"/>
  <c r="B2369" i="1"/>
  <c r="B2370" i="1"/>
  <c r="B2371" i="1"/>
  <c r="B2373" i="1"/>
  <c r="B2374" i="1"/>
  <c r="B2375" i="1"/>
  <c r="B2376" i="1"/>
  <c r="B2377" i="1"/>
  <c r="B2378" i="1"/>
  <c r="B2379" i="1"/>
  <c r="B2380" i="1"/>
  <c r="B2394" i="1"/>
  <c r="B2396" i="1"/>
  <c r="B2397" i="1"/>
  <c r="B2398" i="1"/>
  <c r="B2399" i="1"/>
  <c r="B2400" i="1"/>
  <c r="B2401" i="1"/>
  <c r="B2402" i="1"/>
  <c r="B2403" i="1"/>
  <c r="B2405" i="1"/>
  <c r="B2406" i="1"/>
  <c r="B2407" i="1"/>
  <c r="B2408" i="1"/>
  <c r="B2410" i="1"/>
  <c r="B2411" i="1"/>
  <c r="B2412" i="1"/>
  <c r="B2413" i="1"/>
  <c r="B2414" i="1"/>
  <c r="B2415" i="1"/>
  <c r="B2416" i="1"/>
  <c r="B2417" i="1"/>
  <c r="B2441" i="1"/>
  <c r="B2442" i="1"/>
  <c r="B2443" i="1"/>
  <c r="B2444" i="1"/>
  <c r="B2445" i="1"/>
  <c r="B2446" i="1"/>
  <c r="B2447" i="1"/>
  <c r="B2448" i="1"/>
  <c r="B2449" i="1"/>
  <c r="B2450" i="1"/>
  <c r="B2451" i="1"/>
  <c r="B2452" i="1"/>
  <c r="B2453" i="1"/>
  <c r="B2454" i="1"/>
  <c r="B2455" i="1"/>
  <c r="B2463" i="1"/>
  <c r="B2464" i="1"/>
  <c r="B2465" i="1"/>
  <c r="B2466" i="1"/>
  <c r="B2467" i="1"/>
  <c r="B2468" i="1"/>
  <c r="B2469" i="1"/>
  <c r="B2471" i="1"/>
  <c r="B2472" i="1"/>
  <c r="B2473" i="1"/>
  <c r="B2474" i="1"/>
  <c r="B2475" i="1"/>
  <c r="B2478" i="1"/>
  <c r="B2479" i="1"/>
  <c r="B2494" i="1"/>
  <c r="B2495" i="1"/>
  <c r="B2496" i="1"/>
  <c r="B2497" i="1"/>
  <c r="B2498" i="1"/>
  <c r="B2500" i="1"/>
  <c r="B2502" i="1"/>
  <c r="B2503" i="1"/>
  <c r="B2504" i="1"/>
  <c r="B2505" i="1"/>
  <c r="B2506" i="1"/>
  <c r="B2507" i="1"/>
  <c r="B2508" i="1"/>
  <c r="B2509" i="1"/>
  <c r="B2510" i="1"/>
  <c r="B2511" i="1"/>
  <c r="B2512" i="1"/>
  <c r="B2513" i="1"/>
  <c r="B2514" i="1"/>
  <c r="B2515" i="1"/>
  <c r="B2517" i="1"/>
  <c r="B2518" i="1"/>
  <c r="B2519" i="1"/>
  <c r="B2520" i="1"/>
  <c r="B2521" i="1"/>
  <c r="B2522" i="1"/>
  <c r="B2523" i="1"/>
  <c r="B2525" i="1"/>
  <c r="B2526" i="1"/>
  <c r="B2527" i="1"/>
  <c r="B2561" i="1"/>
  <c r="B2562" i="1"/>
  <c r="B2563" i="1"/>
  <c r="B2564" i="1"/>
  <c r="B2565" i="1"/>
  <c r="B2566" i="1"/>
  <c r="B2567" i="1"/>
  <c r="B2568" i="1"/>
  <c r="B2569" i="1"/>
  <c r="B2570" i="1"/>
  <c r="B2571" i="1"/>
  <c r="B2572" i="1"/>
  <c r="B2573" i="1"/>
  <c r="B2574"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2" i="1"/>
  <c r="B2603" i="1"/>
  <c r="B2604" i="1"/>
  <c r="B2605" i="1"/>
  <c r="B2606" i="1"/>
  <c r="B2607" i="1"/>
  <c r="B2609" i="1"/>
  <c r="B2610" i="1"/>
  <c r="B2611"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70" i="1"/>
  <c r="B2671" i="1"/>
  <c r="B2672" i="1"/>
  <c r="B2673" i="1"/>
  <c r="B2674" i="1"/>
  <c r="B2675" i="1"/>
  <c r="B2677" i="1"/>
  <c r="B2678" i="1"/>
  <c r="B2680" i="1"/>
  <c r="B2681" i="1"/>
  <c r="B2682" i="1"/>
  <c r="B2683" i="1"/>
  <c r="B2684" i="1"/>
  <c r="B2685" i="1"/>
  <c r="B2686" i="1"/>
  <c r="B2687" i="1"/>
  <c r="B2688" i="1"/>
  <c r="B2689" i="1"/>
  <c r="B2690" i="1"/>
  <c r="B2691" i="1"/>
  <c r="B2692" i="1"/>
  <c r="B2693" i="1"/>
  <c r="B2694" i="1"/>
  <c r="B2695" i="1"/>
  <c r="B2696" i="1"/>
  <c r="B2697" i="1"/>
  <c r="B2698" i="1"/>
  <c r="B2699" i="1"/>
  <c r="B2701" i="1"/>
  <c r="B2702" i="1"/>
  <c r="B2703" i="1"/>
  <c r="B2705" i="1"/>
  <c r="B2706" i="1"/>
  <c r="B2707" i="1"/>
  <c r="B2708" i="1"/>
  <c r="B2709" i="1"/>
  <c r="B2710" i="1"/>
  <c r="B2711" i="1"/>
  <c r="B2712" i="1"/>
  <c r="B2713" i="1"/>
  <c r="B2715" i="1"/>
  <c r="B2716" i="1"/>
  <c r="B2717" i="1"/>
  <c r="B2718" i="1"/>
  <c r="B2719" i="1"/>
  <c r="B2720" i="1"/>
  <c r="B2722" i="1"/>
  <c r="B2723" i="1"/>
  <c r="B2724" i="1"/>
  <c r="B2725" i="1"/>
  <c r="B2726" i="1"/>
  <c r="B2729" i="1"/>
  <c r="B2730" i="1"/>
  <c r="B2731" i="1"/>
  <c r="B2732" i="1"/>
  <c r="B2733" i="1"/>
  <c r="B2734" i="1"/>
  <c r="B2735" i="1"/>
  <c r="B2736" i="1"/>
  <c r="B2737" i="1"/>
  <c r="B2738" i="1"/>
  <c r="B2739" i="1"/>
  <c r="B2740" i="1"/>
  <c r="B2741" i="1"/>
  <c r="B2742" i="1"/>
  <c r="B2743" i="1"/>
  <c r="B2745" i="1"/>
  <c r="B2746" i="1"/>
  <c r="B2747" i="1"/>
  <c r="B2748" i="1"/>
  <c r="B2749" i="1"/>
  <c r="B2751" i="1"/>
  <c r="B2752" i="1"/>
  <c r="B2753" i="1"/>
  <c r="B2783" i="1"/>
  <c r="B2784" i="1"/>
  <c r="B2785" i="1"/>
  <c r="B2809" i="1"/>
  <c r="B2810"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4" i="1"/>
  <c r="B2845" i="1"/>
  <c r="B2846" i="1"/>
  <c r="B2847" i="1"/>
  <c r="B2848" i="1"/>
  <c r="B2849" i="1"/>
  <c r="B2850" i="1"/>
  <c r="B2851" i="1"/>
  <c r="B2852" i="1"/>
  <c r="B2853" i="1"/>
  <c r="B2854" i="1"/>
  <c r="B2855" i="1"/>
  <c r="B2856" i="1"/>
  <c r="B2857" i="1"/>
  <c r="B2858" i="1"/>
  <c r="B2859" i="1"/>
  <c r="B2860" i="1"/>
  <c r="B2861" i="1"/>
  <c r="B2862" i="1"/>
  <c r="B2863" i="1"/>
  <c r="B2864" i="1"/>
  <c r="B2866" i="1"/>
  <c r="B2867" i="1"/>
  <c r="B2868" i="1"/>
  <c r="B2869" i="1"/>
  <c r="B2870" i="1"/>
  <c r="B2871" i="1"/>
  <c r="B2872" i="1"/>
  <c r="B2873" i="1"/>
  <c r="B2883" i="1"/>
  <c r="B2885" i="1"/>
  <c r="B2886" i="1"/>
  <c r="B2887" i="1"/>
  <c r="B2888" i="1"/>
  <c r="B2890" i="1"/>
  <c r="B2892" i="1"/>
  <c r="B2893" i="1"/>
  <c r="B2894" i="1"/>
  <c r="B2895" i="1"/>
  <c r="B2896" i="1"/>
  <c r="B2898" i="1"/>
  <c r="B2899" i="1"/>
  <c r="B2901" i="1"/>
  <c r="B2902" i="1"/>
  <c r="B2903" i="1"/>
  <c r="B2904" i="1"/>
  <c r="B2926" i="1"/>
  <c r="B2927" i="1"/>
  <c r="B2928" i="1"/>
  <c r="B2929" i="1"/>
  <c r="B2930" i="1"/>
  <c r="B2931" i="1"/>
  <c r="B2934" i="1"/>
  <c r="B2936" i="1"/>
  <c r="B2937" i="1"/>
  <c r="B2938" i="1"/>
  <c r="B2939" i="1"/>
  <c r="B2940" i="1"/>
  <c r="B2941" i="1"/>
  <c r="B2942" i="1"/>
  <c r="B2943" i="1"/>
  <c r="B2944" i="1"/>
  <c r="B2945" i="1"/>
  <c r="B2946" i="1"/>
  <c r="B2947" i="1"/>
  <c r="B2948" i="1"/>
  <c r="B2949" i="1"/>
  <c r="B2950"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6" i="1"/>
  <c r="B2987" i="1"/>
  <c r="B2988" i="1"/>
  <c r="B2989" i="1"/>
  <c r="B2990" i="1"/>
  <c r="B2991" i="1"/>
  <c r="B2992" i="1"/>
  <c r="B2993" i="1"/>
  <c r="B2994" i="1"/>
  <c r="B2995" i="1"/>
  <c r="B2996" i="1"/>
  <c r="B2997" i="1"/>
  <c r="B2999" i="1"/>
  <c r="B3000" i="1"/>
  <c r="B3001" i="1"/>
  <c r="B3002" i="1"/>
  <c r="B3003" i="1"/>
  <c r="B3004" i="1"/>
  <c r="B3005" i="1"/>
  <c r="B3025" i="1"/>
  <c r="B3026" i="1"/>
  <c r="B3028" i="1"/>
  <c r="B3029" i="1"/>
  <c r="B3030" i="1"/>
  <c r="B3031" i="1"/>
  <c r="B3032" i="1"/>
  <c r="B3033" i="1"/>
  <c r="B3034" i="1"/>
  <c r="B3035" i="1"/>
  <c r="B3036" i="1"/>
  <c r="B3038" i="1"/>
  <c r="B3061" i="1"/>
  <c r="B3062" i="1"/>
  <c r="B3063" i="1"/>
  <c r="B3065" i="1"/>
  <c r="B3066" i="1"/>
  <c r="B3067" i="1"/>
  <c r="B3068" i="1"/>
  <c r="B3069" i="1"/>
  <c r="B3070" i="1"/>
  <c r="B3071" i="1"/>
  <c r="B3072" i="1"/>
  <c r="B3073" i="1"/>
  <c r="B3074" i="1"/>
  <c r="B3075" i="1"/>
  <c r="B3076" i="1"/>
  <c r="B3077" i="1"/>
  <c r="B3078" i="1"/>
  <c r="B3079" i="1"/>
  <c r="B3080" i="1"/>
  <c r="B3081" i="1"/>
  <c r="B3082" i="1"/>
  <c r="B3083" i="1"/>
  <c r="B3085" i="1"/>
  <c r="B3086" i="1"/>
  <c r="B3087" i="1"/>
  <c r="B3088" i="1"/>
  <c r="B3089" i="1"/>
  <c r="B3090" i="1"/>
  <c r="B3091" i="1"/>
  <c r="B3092" i="1"/>
  <c r="B3093" i="1"/>
  <c r="B3094"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1" i="1"/>
  <c r="B3122" i="1"/>
  <c r="B3123" i="1"/>
  <c r="B3124" i="1"/>
  <c r="B3125" i="1"/>
  <c r="B3126" i="1"/>
  <c r="B3127" i="1"/>
  <c r="B3128" i="1"/>
  <c r="B3129" i="1"/>
  <c r="B3130" i="1"/>
  <c r="B3131" i="1"/>
  <c r="B3132" i="1"/>
  <c r="B3133" i="1"/>
  <c r="B3134" i="1"/>
  <c r="B3135" i="1"/>
  <c r="B3136" i="1"/>
  <c r="B3137" i="1"/>
  <c r="B3138" i="1"/>
  <c r="B3139" i="1"/>
  <c r="B3141" i="1"/>
  <c r="B3142" i="1"/>
  <c r="B3143" i="1"/>
  <c r="B3144" i="1"/>
  <c r="B3145" i="1"/>
  <c r="B3146" i="1"/>
  <c r="B3147" i="1"/>
  <c r="B3148"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4" i="1"/>
  <c r="B3195" i="1"/>
  <c r="B3196" i="1"/>
  <c r="B3197" i="1"/>
  <c r="B3198" i="1"/>
  <c r="B3199" i="1"/>
  <c r="B3200" i="1"/>
  <c r="B3201" i="1"/>
  <c r="B3203" i="1"/>
  <c r="B3204" i="1"/>
  <c r="B3205" i="1"/>
  <c r="B3206" i="1"/>
  <c r="B3208" i="1"/>
  <c r="B3209" i="1"/>
  <c r="B3210" i="1"/>
  <c r="B3211" i="1"/>
  <c r="B3212" i="1"/>
  <c r="B3213" i="1"/>
  <c r="B3214" i="1"/>
  <c r="B3215" i="1"/>
  <c r="B3216" i="1"/>
  <c r="B3217" i="1"/>
  <c r="B3219" i="1"/>
  <c r="B3220" i="1"/>
  <c r="B3221" i="1"/>
  <c r="B3222" i="1"/>
  <c r="B3223" i="1"/>
  <c r="B3224" i="1"/>
  <c r="B3225" i="1"/>
  <c r="B3226" i="1"/>
  <c r="B3227" i="1"/>
  <c r="B3228" i="1"/>
  <c r="B3229" i="1"/>
  <c r="B3230" i="1"/>
  <c r="B3231" i="1"/>
  <c r="B3232" i="1"/>
  <c r="B3233" i="1"/>
  <c r="B3234" i="1"/>
  <c r="B3235" i="1"/>
  <c r="B3236" i="1"/>
  <c r="B3237" i="1"/>
  <c r="B3238" i="1"/>
  <c r="B3241" i="1"/>
  <c r="B3242" i="1"/>
  <c r="B3243" i="1"/>
  <c r="B3244" i="1"/>
  <c r="B3245" i="1"/>
  <c r="B3246" i="1"/>
  <c r="B3247" i="1"/>
  <c r="B3248" i="1"/>
  <c r="B3249" i="1"/>
  <c r="B3250" i="1"/>
  <c r="B3251" i="1"/>
  <c r="B3253" i="1"/>
  <c r="B3254" i="1"/>
  <c r="B3255" i="1"/>
  <c r="B3256" i="1"/>
  <c r="B3258" i="1"/>
  <c r="B3259" i="1"/>
  <c r="B3261" i="1"/>
  <c r="B3262" i="1"/>
  <c r="B3264" i="1"/>
  <c r="B3265" i="1"/>
  <c r="B3267" i="1"/>
  <c r="B3269" i="1"/>
  <c r="B3270" i="1"/>
  <c r="B3271" i="1"/>
  <c r="B3272" i="1"/>
  <c r="B3273" i="1"/>
  <c r="B3274" i="1"/>
  <c r="B3275" i="1"/>
  <c r="B3277" i="1"/>
  <c r="B3279" i="1"/>
  <c r="B3280" i="1"/>
  <c r="B3330" i="1"/>
  <c r="B3331" i="1"/>
  <c r="B3332" i="1"/>
  <c r="B3334" i="1"/>
  <c r="B3335" i="1"/>
  <c r="B3336" i="1"/>
  <c r="B3337" i="1"/>
  <c r="B3338" i="1"/>
  <c r="B3339" i="1"/>
  <c r="B3340" i="1"/>
  <c r="B3341" i="1"/>
  <c r="B3342" i="1"/>
  <c r="B3343" i="1"/>
  <c r="B3344" i="1"/>
  <c r="B3345" i="1"/>
  <c r="B3346" i="1"/>
  <c r="B3347" i="1"/>
  <c r="B3349" i="1"/>
  <c r="B3350" i="1"/>
  <c r="B3351" i="1"/>
  <c r="B3364" i="1"/>
  <c r="B3413" i="1"/>
  <c r="B3414" i="1"/>
  <c r="B3415" i="1"/>
  <c r="B3416" i="1"/>
  <c r="B3417" i="1"/>
  <c r="B3418" i="1"/>
  <c r="B3419" i="1"/>
  <c r="B3421" i="1"/>
  <c r="B3422" i="1"/>
  <c r="B3423" i="1"/>
  <c r="B3424" i="1"/>
  <c r="B3425" i="1"/>
  <c r="B3426" i="1"/>
  <c r="B3427" i="1"/>
  <c r="B3428" i="1"/>
  <c r="B3429" i="1"/>
  <c r="B3430" i="1"/>
  <c r="B3431" i="1"/>
  <c r="B3432" i="1"/>
  <c r="B3433" i="1"/>
  <c r="B3434" i="1"/>
  <c r="B3435" i="1"/>
  <c r="B3436" i="1"/>
  <c r="B3437" i="1"/>
  <c r="B3438" i="1"/>
  <c r="B3439" i="1"/>
  <c r="B3440" i="1"/>
  <c r="B3441" i="1"/>
  <c r="B3442" i="1"/>
  <c r="B3444" i="1"/>
  <c r="B3446" i="1"/>
  <c r="B3448" i="1"/>
  <c r="B3449" i="1"/>
  <c r="B3452" i="1"/>
  <c r="B3453" i="1"/>
  <c r="B3456" i="1"/>
  <c r="B3457" i="1"/>
  <c r="B3458" i="1"/>
  <c r="B3460" i="1"/>
  <c r="B3461" i="1"/>
  <c r="B3463" i="1"/>
  <c r="B3465" i="1"/>
  <c r="B3467" i="1"/>
  <c r="B3468" i="1"/>
  <c r="B3469" i="1"/>
  <c r="B3470" i="1"/>
  <c r="B3471" i="1"/>
  <c r="B3473" i="1"/>
  <c r="B3474" i="1"/>
  <c r="B3475" i="1"/>
  <c r="B3476" i="1"/>
  <c r="B3477" i="1"/>
  <c r="B3478" i="1"/>
  <c r="B3479" i="1"/>
  <c r="B3480" i="1"/>
  <c r="B3481" i="1"/>
  <c r="B3482" i="1"/>
  <c r="B3484" i="1"/>
  <c r="B3485" i="1"/>
  <c r="B3486" i="1"/>
  <c r="B3487" i="1"/>
  <c r="B3488" i="1"/>
  <c r="B3490" i="1"/>
  <c r="B3491" i="1"/>
  <c r="B3492" i="1"/>
  <c r="B3493" i="1"/>
  <c r="B3494" i="1"/>
  <c r="B3495" i="1"/>
  <c r="B3512" i="1"/>
  <c r="B3513" i="1"/>
  <c r="B3514" i="1"/>
  <c r="B3515" i="1"/>
  <c r="B3516" i="1"/>
  <c r="B3517" i="1"/>
  <c r="B3518" i="1"/>
  <c r="B3519" i="1"/>
  <c r="B3521" i="1"/>
  <c r="B3522" i="1"/>
  <c r="B3523" i="1"/>
  <c r="B3524" i="1"/>
  <c r="B3527" i="1"/>
  <c r="B3528" i="1"/>
  <c r="B3529" i="1"/>
  <c r="B3530" i="1"/>
  <c r="B3589" i="1"/>
  <c r="B3590" i="1"/>
  <c r="B3591" i="1"/>
  <c r="B3592" i="1"/>
  <c r="B3593" i="1"/>
  <c r="B3595"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2" i="1"/>
  <c r="B3653" i="1"/>
  <c r="B3654" i="1"/>
  <c r="B3656" i="1"/>
  <c r="B3657" i="1"/>
  <c r="B3658" i="1"/>
  <c r="B3659" i="1"/>
  <c r="B3660" i="1"/>
  <c r="B3661" i="1"/>
  <c r="B3662" i="1"/>
  <c r="B3675" i="1"/>
  <c r="B3676" i="1"/>
  <c r="B3678" i="1"/>
  <c r="B3679" i="1"/>
  <c r="B3680" i="1"/>
  <c r="B3681" i="1"/>
  <c r="B3682" i="1"/>
  <c r="B3683" i="1"/>
  <c r="B3684" i="1"/>
  <c r="B3685" i="1"/>
  <c r="B3686" i="1"/>
  <c r="B3687" i="1"/>
  <c r="B3688" i="1"/>
  <c r="B3689" i="1"/>
  <c r="B3690" i="1"/>
  <c r="B3691" i="1"/>
  <c r="B3692" i="1"/>
  <c r="B3693" i="1"/>
  <c r="B3694" i="1"/>
  <c r="B3710" i="1"/>
  <c r="B3711" i="1"/>
  <c r="B3712" i="1"/>
  <c r="B3713" i="1"/>
  <c r="B3714" i="1"/>
  <c r="B3715" i="1"/>
  <c r="B3716" i="1"/>
  <c r="B3717" i="1"/>
  <c r="B3718" i="1"/>
  <c r="B3720" i="1"/>
  <c r="B3721" i="1"/>
  <c r="B3749" i="1"/>
  <c r="B3750" i="1"/>
  <c r="B3751" i="1"/>
  <c r="B3753" i="1"/>
  <c r="B3754" i="1"/>
  <c r="B3755" i="1"/>
  <c r="B3756" i="1"/>
  <c r="B3757" i="1"/>
  <c r="B3758" i="1"/>
  <c r="B3768" i="1"/>
  <c r="B3769" i="1"/>
  <c r="B3770" i="1"/>
  <c r="B3772" i="1"/>
  <c r="B3773" i="1"/>
  <c r="B3788" i="1"/>
  <c r="B3789" i="1"/>
  <c r="B3790" i="1"/>
  <c r="B3791" i="1"/>
  <c r="B3792" i="1"/>
  <c r="B3793" i="1"/>
  <c r="B3794" i="1"/>
  <c r="B3795" i="1"/>
  <c r="B3796" i="1"/>
  <c r="B3797" i="1"/>
  <c r="B3809" i="1"/>
  <c r="B3810" i="1"/>
  <c r="B3811" i="1"/>
  <c r="B3812" i="1"/>
  <c r="B3813" i="1"/>
  <c r="B3814"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9" i="1"/>
  <c r="B3880" i="1"/>
  <c r="B3881" i="1"/>
  <c r="B3882" i="1"/>
  <c r="B3883" i="1"/>
  <c r="B3884" i="1"/>
  <c r="B3886" i="1"/>
  <c r="B3887" i="1"/>
  <c r="B3888" i="1"/>
  <c r="B3889" i="1"/>
  <c r="B3890" i="1"/>
  <c r="B3891" i="1"/>
  <c r="B3893" i="1"/>
  <c r="B3894" i="1"/>
  <c r="B3895" i="1"/>
  <c r="B3896" i="1"/>
  <c r="B3897" i="1"/>
  <c r="B3898" i="1"/>
  <c r="B3899" i="1"/>
  <c r="B3900" i="1"/>
  <c r="B3901" i="1"/>
  <c r="B3902" i="1"/>
  <c r="B3903" i="1"/>
  <c r="B3904" i="1"/>
  <c r="B3905" i="1"/>
  <c r="B3907" i="1"/>
  <c r="B3908" i="1"/>
  <c r="B3909" i="1"/>
  <c r="B3910" i="1"/>
  <c r="B3911" i="1"/>
  <c r="B3912" i="1"/>
  <c r="B3914" i="1"/>
  <c r="B3915" i="1"/>
  <c r="B3916" i="1"/>
  <c r="B3917" i="1"/>
  <c r="B3918" i="1"/>
  <c r="B3919" i="1"/>
  <c r="B3920" i="1"/>
  <c r="B3921" i="1"/>
  <c r="B3922" i="1"/>
  <c r="B3923" i="1"/>
  <c r="B3924" i="1"/>
  <c r="B3925" i="1"/>
  <c r="B3926" i="1"/>
  <c r="B3927" i="1"/>
  <c r="B3928" i="1"/>
  <c r="B3937" i="1"/>
  <c r="B3938" i="1"/>
  <c r="B3939" i="1"/>
  <c r="B3940" i="1"/>
  <c r="B3941" i="1"/>
  <c r="B3942" i="1"/>
  <c r="B3943" i="1"/>
  <c r="B3944" i="1"/>
  <c r="B3945" i="1"/>
  <c r="B3946" i="1"/>
  <c r="B3947" i="1"/>
  <c r="B3948" i="1"/>
  <c r="B3949" i="1"/>
  <c r="B3950"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92" i="1"/>
  <c r="B3993"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3" i="1"/>
  <c r="B4024" i="1"/>
  <c r="B4025" i="1"/>
  <c r="B4026" i="1"/>
  <c r="B4027" i="1"/>
  <c r="B4028" i="1"/>
  <c r="B4029" i="1"/>
  <c r="B4030" i="1"/>
  <c r="B4031" i="1"/>
  <c r="B4032" i="1"/>
  <c r="B4033" i="1"/>
  <c r="B4034" i="1"/>
  <c r="B4035"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4" i="1"/>
  <c r="B4195" i="1"/>
  <c r="B4196" i="1"/>
  <c r="B4197" i="1"/>
  <c r="B4198" i="1"/>
  <c r="B4199" i="1"/>
  <c r="B4200" i="1"/>
  <c r="B4201" i="1"/>
  <c r="B4202" i="1"/>
  <c r="B4203" i="1"/>
  <c r="B4204" i="1"/>
  <c r="B4205" i="1"/>
  <c r="B4206" i="1"/>
  <c r="B4207" i="1"/>
  <c r="B4208" i="1"/>
  <c r="B4209" i="1"/>
  <c r="B4210" i="1"/>
  <c r="B4211" i="1"/>
  <c r="B4212" i="1"/>
  <c r="B4223" i="1"/>
  <c r="B4224" i="1"/>
  <c r="B4225" i="1"/>
  <c r="B4226" i="1"/>
  <c r="B4227" i="1"/>
  <c r="B4228" i="1"/>
  <c r="B4230" i="1"/>
  <c r="B4231" i="1"/>
  <c r="B4232" i="1"/>
  <c r="B4233" i="1"/>
  <c r="B4234" i="1"/>
  <c r="B4235" i="1"/>
  <c r="B4236" i="1"/>
  <c r="B4237" i="1"/>
  <c r="B4238" i="1"/>
  <c r="B4240" i="1"/>
  <c r="B4241" i="1"/>
  <c r="B4242" i="1"/>
  <c r="B4243" i="1"/>
  <c r="B4244" i="1"/>
  <c r="B4245" i="1"/>
  <c r="B4246" i="1"/>
  <c r="B4247" i="1"/>
  <c r="B4249" i="1"/>
  <c r="B4252" i="1"/>
  <c r="B4253" i="1"/>
  <c r="B4254" i="1"/>
  <c r="B4255" i="1"/>
  <c r="B4256" i="1"/>
  <c r="B4257" i="1"/>
  <c r="B4258" i="1"/>
  <c r="B4259" i="1"/>
  <c r="B4260" i="1"/>
  <c r="B4261" i="1"/>
  <c r="B4263" i="1"/>
  <c r="B4264" i="1"/>
  <c r="B4266" i="1"/>
  <c r="B4267" i="1"/>
  <c r="B4268" i="1"/>
  <c r="B4269" i="1"/>
  <c r="B4270" i="1"/>
  <c r="B4271" i="1"/>
  <c r="B4272" i="1"/>
  <c r="B4273" i="1"/>
  <c r="B4274" i="1"/>
  <c r="B4275" i="1"/>
  <c r="B4276" i="1"/>
  <c r="B4277" i="1"/>
  <c r="B4278" i="1"/>
  <c r="B4279" i="1"/>
  <c r="B4280" i="1"/>
  <c r="B4281" i="1"/>
  <c r="B4282" i="1"/>
  <c r="B4283" i="1"/>
  <c r="B4284" i="1"/>
  <c r="B4285"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5" i="1"/>
  <c r="B4386" i="1"/>
  <c r="B4387" i="1"/>
  <c r="B4388" i="1"/>
  <c r="B4389" i="1"/>
  <c r="B4390" i="1"/>
  <c r="B4391" i="1"/>
  <c r="B4392" i="1"/>
  <c r="B4393" i="1"/>
  <c r="B4394" i="1"/>
  <c r="B4395" i="1"/>
  <c r="B4396" i="1"/>
  <c r="B4397" i="1"/>
  <c r="B4398" i="1"/>
  <c r="B4399" i="1"/>
  <c r="B4400" i="1"/>
  <c r="B4416" i="1"/>
  <c r="B4417" i="1"/>
  <c r="B4418" i="1"/>
  <c r="B4419" i="1"/>
  <c r="B4420" i="1"/>
  <c r="B4477" i="1"/>
  <c r="B4478" i="1"/>
  <c r="B4479"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21" i="1"/>
  <c r="B4522" i="1"/>
  <c r="B4523" i="1"/>
  <c r="B4524" i="1"/>
  <c r="B4526" i="1"/>
  <c r="B4527" i="1"/>
  <c r="B4528" i="1"/>
  <c r="B4529" i="1"/>
  <c r="B4530" i="1"/>
  <c r="B4531" i="1"/>
  <c r="B4532" i="1"/>
  <c r="B4534" i="1"/>
  <c r="B4535" i="1"/>
  <c r="B4536" i="1"/>
  <c r="B4537" i="1"/>
  <c r="B4538" i="1"/>
  <c r="B4539" i="1"/>
  <c r="B4540" i="1"/>
  <c r="B4542" i="1"/>
  <c r="B4543" i="1"/>
  <c r="B4544" i="1"/>
  <c r="B4545" i="1"/>
  <c r="B4546" i="1"/>
  <c r="B4547" i="1"/>
  <c r="B4549" i="1"/>
  <c r="B4550" i="1"/>
  <c r="B4551" i="1"/>
  <c r="B4552" i="1"/>
  <c r="B4553" i="1"/>
  <c r="B4554" i="1"/>
  <c r="B4555" i="1"/>
  <c r="B4556" i="1"/>
  <c r="B4557" i="1"/>
  <c r="B4558" i="1"/>
  <c r="B4559" i="1"/>
  <c r="B4560" i="1"/>
  <c r="B4561" i="1"/>
  <c r="B4562" i="1"/>
  <c r="B4563" i="1"/>
  <c r="B4564" i="1"/>
  <c r="B4566" i="1"/>
  <c r="B4567" i="1"/>
  <c r="B4568" i="1"/>
  <c r="B4569" i="1"/>
  <c r="B4570" i="1"/>
  <c r="B4571" i="1"/>
  <c r="B4572" i="1"/>
  <c r="B4573" i="1"/>
  <c r="B4574" i="1"/>
  <c r="B4575" i="1"/>
  <c r="B4576" i="1"/>
  <c r="B4577" i="1"/>
  <c r="B4578" i="1"/>
  <c r="B4579" i="1"/>
  <c r="B4580" i="1"/>
  <c r="B4581" i="1"/>
  <c r="B4582" i="1"/>
  <c r="B4583" i="1"/>
  <c r="B4584" i="1"/>
  <c r="B4585" i="1"/>
  <c r="B4587" i="1"/>
  <c r="B4588" i="1"/>
  <c r="B4589" i="1"/>
  <c r="B4592" i="1"/>
  <c r="B4593" i="1"/>
  <c r="B4594" i="1"/>
  <c r="B4595" i="1"/>
  <c r="B4596" i="1"/>
  <c r="B4597" i="1"/>
  <c r="B4598" i="1"/>
  <c r="B4599" i="1"/>
  <c r="B4600" i="1"/>
  <c r="B4601" i="1"/>
  <c r="B4602" i="1"/>
  <c r="B4603" i="1"/>
  <c r="B4604" i="1"/>
  <c r="B4605" i="1"/>
  <c r="B4606" i="1"/>
  <c r="B4608" i="1"/>
  <c r="B4609" i="1"/>
  <c r="B4610" i="1"/>
  <c r="B4611" i="1"/>
  <c r="B4612" i="1"/>
  <c r="B4613" i="1"/>
  <c r="B4614" i="1"/>
  <c r="B4615" i="1"/>
  <c r="B4616" i="1"/>
  <c r="B4617" i="1"/>
  <c r="B4618" i="1"/>
  <c r="B4619" i="1"/>
  <c r="B4620" i="1"/>
  <c r="B4621" i="1"/>
  <c r="B4622" i="1"/>
  <c r="B4623" i="1"/>
  <c r="B4624" i="1"/>
  <c r="B4625" i="1"/>
  <c r="B4626" i="1"/>
  <c r="B4628" i="1"/>
  <c r="B4629" i="1"/>
  <c r="B4630" i="1"/>
  <c r="B4631" i="1"/>
  <c r="B4632"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2" i="1"/>
  <c r="B4703" i="1"/>
  <c r="B4704" i="1"/>
  <c r="B4705" i="1"/>
  <c r="B4706" i="1"/>
  <c r="B4718" i="1"/>
  <c r="B4719" i="1"/>
  <c r="B4720" i="1"/>
  <c r="B4721" i="1"/>
  <c r="B4722" i="1"/>
  <c r="B4723" i="1"/>
  <c r="B4724" i="1"/>
  <c r="B4726" i="1"/>
  <c r="B4769" i="1"/>
  <c r="B4770" i="1"/>
  <c r="B4771" i="1"/>
  <c r="B4772" i="1"/>
  <c r="B4773" i="1"/>
  <c r="B4774" i="1"/>
  <c r="B4775" i="1"/>
  <c r="B4776" i="1"/>
  <c r="B4777" i="1"/>
  <c r="B4778" i="1"/>
  <c r="B4779" i="1"/>
  <c r="B4780" i="1"/>
  <c r="B4781" i="1"/>
  <c r="B4783" i="1"/>
  <c r="B4784" i="1"/>
  <c r="B4785" i="1"/>
  <c r="B4786" i="1"/>
  <c r="B4787" i="1"/>
  <c r="B4788" i="1"/>
  <c r="B4789" i="1"/>
  <c r="B4790" i="1"/>
  <c r="B4791" i="1"/>
  <c r="B4792" i="1"/>
  <c r="B4793" i="1"/>
  <c r="B4795" i="1"/>
  <c r="B4796" i="1"/>
  <c r="B4797" i="1"/>
  <c r="B4798" i="1"/>
  <c r="B4799" i="1"/>
  <c r="B4800" i="1"/>
  <c r="B4801" i="1"/>
  <c r="B4802" i="1"/>
  <c r="B4803" i="1"/>
  <c r="B4804" i="1"/>
  <c r="B4805" i="1"/>
  <c r="B4806" i="1"/>
  <c r="B4807" i="1"/>
  <c r="B4808" i="1"/>
  <c r="B4809" i="1"/>
  <c r="B4810" i="1"/>
  <c r="B4811" i="1"/>
  <c r="B4812" i="1"/>
  <c r="B4813" i="1"/>
  <c r="B4814" i="1"/>
  <c r="B4816" i="1"/>
  <c r="B4817" i="1"/>
  <c r="B4818" i="1"/>
  <c r="B4819" i="1"/>
  <c r="B4820" i="1"/>
  <c r="B4821" i="1"/>
  <c r="B4822" i="1"/>
  <c r="B4823" i="1"/>
  <c r="B4824" i="1"/>
  <c r="B4833" i="1"/>
  <c r="B4835" i="1"/>
  <c r="B4836" i="1"/>
  <c r="B4837" i="1"/>
  <c r="B4838" i="1"/>
  <c r="B4839" i="1"/>
  <c r="B4852" i="1"/>
  <c r="B4853" i="1"/>
  <c r="B4854" i="1"/>
  <c r="B4855" i="1"/>
  <c r="B4856"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64" i="1"/>
  <c r="B4965" i="1"/>
  <c r="B4967" i="1"/>
  <c r="B4969" i="1"/>
  <c r="B4970" i="1"/>
  <c r="B4971" i="1"/>
  <c r="B5008" i="1"/>
  <c r="B5010" i="1"/>
  <c r="B5028" i="1"/>
  <c r="B5029" i="1"/>
  <c r="B5030" i="1"/>
  <c r="B5031" i="1"/>
  <c r="B5032" i="1"/>
  <c r="B5050" i="1"/>
  <c r="B5061" i="1"/>
  <c r="B5072" i="1"/>
  <c r="B5088" i="1"/>
  <c r="B5090" i="1"/>
  <c r="B5092" i="1"/>
  <c r="B5093" i="1"/>
  <c r="B5094" i="1"/>
  <c r="B5139" i="1"/>
  <c r="B5140" i="1"/>
  <c r="B5141" i="1"/>
  <c r="B5142" i="1"/>
  <c r="B5143" i="1"/>
  <c r="B5144" i="1"/>
  <c r="B5145" i="1"/>
  <c r="B5147" i="1"/>
  <c r="B5148" i="1"/>
  <c r="B5149" i="1"/>
  <c r="B5150" i="1"/>
  <c r="B5151" i="1"/>
  <c r="B5292" i="1"/>
  <c r="B5309" i="1"/>
  <c r="B5337" i="1"/>
  <c r="B5365" i="1"/>
  <c r="B5385" i="1"/>
  <c r="B5401" i="1"/>
  <c r="B5402" i="1"/>
  <c r="B5405" i="1"/>
  <c r="B5421" i="1"/>
  <c r="B5495" i="1"/>
  <c r="B5496" i="1"/>
  <c r="B5497" i="1"/>
  <c r="B5498" i="1"/>
  <c r="B5517" i="1"/>
  <c r="B5518" i="1"/>
  <c r="B5519" i="1"/>
  <c r="B5520" i="1"/>
  <c r="B5521" i="1"/>
  <c r="B5577" i="1"/>
  <c r="B5625" i="1"/>
  <c r="B5626" i="1"/>
  <c r="B5659" i="1"/>
  <c r="B5660" i="1"/>
  <c r="B5798" i="1"/>
  <c r="B5807" i="1"/>
  <c r="B5808" i="1"/>
  <c r="B5809" i="1"/>
  <c r="B5895" i="1"/>
  <c r="B5896" i="1"/>
  <c r="B5897" i="1"/>
  <c r="B5898" i="1"/>
  <c r="B5899" i="1"/>
  <c r="B6028" i="1"/>
  <c r="B6029" i="1"/>
  <c r="B6030" i="1"/>
  <c r="B6031" i="1"/>
  <c r="B6032" i="1"/>
  <c r="B6033" i="1"/>
  <c r="B6144" i="1"/>
  <c r="B6145" i="1"/>
  <c r="B6146" i="1"/>
  <c r="B6321" i="1"/>
  <c r="B6322" i="1"/>
  <c r="B6323" i="1"/>
  <c r="B6324" i="1"/>
  <c r="B6325" i="1"/>
  <c r="B6326" i="1"/>
  <c r="B6327" i="1"/>
  <c r="B6340" i="1"/>
  <c r="B6341" i="1"/>
  <c r="B6509" i="1"/>
  <c r="B6510" i="1"/>
  <c r="B6511" i="1"/>
  <c r="B6513" i="1"/>
  <c r="B6710" i="1"/>
  <c r="B6712" i="1"/>
  <c r="B6713" i="1"/>
  <c r="B6714" i="1"/>
  <c r="B6715" i="1"/>
  <c r="B6717" i="1"/>
  <c r="B6718" i="1"/>
  <c r="B6719" i="1"/>
  <c r="B6720" i="1"/>
  <c r="B6721" i="1"/>
  <c r="B6722" i="1"/>
  <c r="B6723" i="1"/>
  <c r="B6724" i="1"/>
  <c r="B6725" i="1"/>
  <c r="B6726" i="1"/>
  <c r="B6727" i="1"/>
  <c r="B6728" i="1"/>
  <c r="B6989" i="1"/>
  <c r="B6990" i="1"/>
  <c r="B6992" i="1"/>
  <c r="B6993" i="1"/>
  <c r="B6994" i="1"/>
  <c r="B6995" i="1"/>
  <c r="B6996" i="1"/>
  <c r="B6997" i="1"/>
  <c r="B6998" i="1"/>
  <c r="B6999" i="1"/>
  <c r="B7000" i="1"/>
  <c r="B7002" i="1"/>
  <c r="B7003" i="1"/>
  <c r="B7004" i="1"/>
  <c r="B7005" i="1"/>
  <c r="B7006" i="1"/>
  <c r="B7008" i="1"/>
  <c r="B7009" i="1"/>
  <c r="B7298" i="1"/>
  <c r="B7308" i="1"/>
  <c r="B7309" i="1"/>
  <c r="B7310" i="1"/>
  <c r="B7311" i="1"/>
  <c r="B7312" i="1"/>
  <c r="B7313" i="1"/>
  <c r="B7314" i="1"/>
  <c r="B7315" i="1"/>
  <c r="B7316" i="1"/>
  <c r="B7317" i="1"/>
  <c r="B7318" i="1"/>
  <c r="B7319" i="1"/>
  <c r="B7320" i="1"/>
  <c r="B7321" i="1"/>
  <c r="B7322" i="1"/>
  <c r="B7336" i="1"/>
  <c r="B7642" i="1"/>
  <c r="B7643" i="1"/>
  <c r="B7644" i="1"/>
  <c r="B7645" i="1"/>
  <c r="B7647" i="1"/>
  <c r="B7650" i="1"/>
  <c r="B7651" i="1"/>
  <c r="B7652" i="1"/>
  <c r="B7653" i="1"/>
  <c r="B7654" i="1"/>
  <c r="B7656" i="1"/>
  <c r="B7681" i="1"/>
  <c r="B7703" i="1"/>
  <c r="B7704" i="1"/>
  <c r="B7705" i="1"/>
  <c r="B7706" i="1"/>
  <c r="B7707" i="1"/>
  <c r="B7708" i="1"/>
  <c r="B7709" i="1"/>
  <c r="B7710" i="1"/>
  <c r="B7711" i="1"/>
  <c r="B7712" i="1"/>
  <c r="B7713" i="1"/>
  <c r="B7714" i="1"/>
  <c r="B7715" i="1"/>
  <c r="B7716" i="1"/>
  <c r="B7718" i="1"/>
  <c r="B7719" i="1"/>
  <c r="B7720" i="1"/>
  <c r="B7722" i="1"/>
  <c r="B7723" i="1"/>
  <c r="B7724" i="1"/>
  <c r="B7725" i="1"/>
  <c r="B7726" i="1"/>
</calcChain>
</file>

<file path=xl/sharedStrings.xml><?xml version="1.0" encoding="utf-8"?>
<sst xmlns="http://schemas.openxmlformats.org/spreadsheetml/2006/main" count="13259" uniqueCount="759">
  <si>
    <t>tweet_text</t>
  </si>
  <si>
    <t>tweet_time</t>
  </si>
  <si>
    <t>RT @JuanOrlandoH: Crec√≠ escuchando HRN. Felicidades al equipo de la N grande de Honduras por estos 86 a√±os en el coraz√≥n del pueblo hondure‚Ä¶</t>
  </si>
  <si>
    <t>RT @JuanOrlandoH: Saludos y un abrazo fraterno a todos nuestros pueblos ind√≠genas, portadores de tradiciones y herencia ancestral. HONDURAS‚Ä¶</t>
  </si>
  <si>
    <t>RT @JuanOrlandoH: Particip√≥ en estos momentos en el Climate Action Summit 2019. 
#HondurasEnLaONU https://t.co/bpxheBVVUE</t>
  </si>
  <si>
    <t>RT @JuanOrlandoH: Nuestro compromiso por transformar Honduras contin√∫a firme y los hechos lo confirman. Juntos construimos el pa√≠s que nos‚Ä¶</t>
  </si>
  <si>
    <t>RT @JuanOrlandoH: Ruinas de Cop√°n nos espera para recibir el 2020. Arme su viaje, venga con toda su familia y amigos. #NavidadCatracha #Nav‚Ä¶</t>
  </si>
  <si>
    <t>RT @JuanOrlandoH: ¬°Siempre activado! Hoy com√≠ chocolate antes de ejercitarme, les presento esta marca ‚ÄúIBAGARI‚Äù que es chocolate de lo mejo‚Ä¶</t>
  </si>
  <si>
    <t>RT @JuanOrlandoH: Honduras necesita un sector agr√≠cola que responda a las se√±ales del mercado. Estamos fomentando una nueva econom√≠a rural‚Ä¶</t>
  </si>
  <si>
    <t>RT @JuanOrlandoH: En unos meses, el Canal Seco unir√° al Pac√≠fico y al Atl√°ntico, al Amatillo con Puerto Cort√©s. Es un sue√±o hecho realidad‚Ä¶</t>
  </si>
  <si>
    <t>RT @JuanOrlandoH: Hoy celebramos juntos el orgullo de nuestras 6 regi√≥nes cafetaleras, deseando que siempre sus tierras sean de rebosante p‚Ä¶</t>
  </si>
  <si>
    <t>RT @JuanOrlandoH: Honduras sigue impresionando al mundo entero como el Gigante del Turismo, me alegra saber que a trav√©s de la revista Nati‚Ä¶</t>
  </si>
  <si>
    <t>RT @JuanOrlandoH: Desde el Campo de Parada Marte, participamos en la celebraci√≥n del 194 aniversario del ej√©rcito de las Fuerzas Armadas de‚Ä¶</t>
  </si>
  <si>
    <t>RT @JuanOrlandoH: Felicito a Alejandro @DrGiammattei por su victoria como presidente en la fiesta democr√°tica vivida en Guatemala; reci√©n c‚Ä¶</t>
  </si>
  <si>
    <t>RT @JuanOrlandoH: Tenemos una serie de reuniones a nivel bilateral en materia de inversiones, manejo de pol√≠tica p√∫blica relacionada con el‚Ä¶</t>
  </si>
  <si>
    <t>RT @JuanOrlandoH: Por eso estamos luchando... ¬°Por precios justos para el caf√© hondure√±o! Vamos por buen camino, pero no nos detendremos ha‚Ä¶</t>
  </si>
  <si>
    <t>RT @JuanOrlandoH: ¬øCu√°ntos tienen ya su bandera y andan puesto su sticker en el carro? Atentos que la Operaci√≥n Bandera y Sticker estar√° en‚Ä¶</t>
  </si>
  <si>
    <t>RT @JuanOrlandoH: ¬°Hermanos Salvadore√±os, Honduras es su casa! Esta #SemanaAgostina los esperamos como todos los a√±os para que disfruten lo‚Ä¶</t>
  </si>
  <si>
    <t>RT @JuanOrlandoH: Hoy entregamos el #ParqueVidaMejor 83 en Mamegua, Comayagua, un espacio de sana convivencia familiar y vecinal, pero sobr‚Ä¶</t>
  </si>
  <si>
    <t>RT @JuanOrlandoH: Como les promet√≠ ayer, aqu√≠ les cuento como vamos con el proyecto https://t.co/myEuHSo7ad Esta es una puerta de muchas op‚Ä¶</t>
  </si>
  <si>
    <t>RT @JuanOrlandoH: üî¥üì°| EN VIVO: #Operaci√≥nEspecial https://t.co/j8gU770pT8</t>
  </si>
  <si>
    <t>RT @JuanOrlandoH: Entregamos el #ParqueVidaMejor n√∫mero 88 en Tomal√°, Lempira, es impresionante ver que las familias pueden venir a convivi‚Ä¶</t>
  </si>
  <si>
    <t>RT @JuanOrlandoH: Agradezco a miles de funcionarios y voluntarios en todo el pa√≠s que llevar√°n a cabo #Operaci√≥nNavidadSegura porque con su‚Ä¶</t>
  </si>
  <si>
    <t>RT @JuanOrlandoH: ¬øLO RECONOCEN?
Bienvenido a Honduras y bienvenido a Cop√°n Ruinas, Giorgio Tsoukalos, mejor escenario para su programa Al‚Ä¶</t>
  </si>
  <si>
    <t>RT @JuanOrlandoH: üî¥üì°| EN VIVO: Reuni√≥n de Alto Nivel sobre Cobertura Universal de Salud. https://t.co/mrjzBsAP0T</t>
  </si>
  <si>
    <t>RT @JuanOrlandoH: Alivio de Deuda. https://t.co/rjH9XTEdVI</t>
  </si>
  <si>
    <t>RT @JuanOrlandoH: Nuestras aguas territoriales hoy son hostiles para el narcotr√°fico y otras actividades il√≠citas, gracias al trabajo 24/7‚Ä¶</t>
  </si>
  <si>
    <t>RT @JuanOrlandoH: Hoy entregamos el #ParqueVidaMejor n√∫mero 87 en La Ceiba, este parque es muy especial porque est√° construido en el CRILA‚Ä¶</t>
  </si>
  <si>
    <t>RT @JuanOrlandoH: Honduras tendr√° la mejor infraestructura de la region! Estamos construyendo autopistas, carreteras, puertos, aeropuertos‚Ä¶</t>
  </si>
  <si>
    <t>RT @JuanOrlandoH: Reuni√≥n SINAGER https://t.co/kEM6B4HrgU</t>
  </si>
  <si>
    <t>RT @JuanOrlandoH: Ellos tambi√©n dijeron #YoMeLosPongo #S√©ptimaAvenida Apoyemos lo nuestro!! https://t.co/iVnQc4egSD</t>
  </si>
  <si>
    <t>RT @JuanOrlandoH: ¬øBuscan qu√© regalar en Navidad? Los zapatos de la S√©ptima Avenida son una opci√≥n buena, bonita y barata. ¬°A apoyar lo nue‚Ä¶</t>
  </si>
  <si>
    <t>RT @JuanOrlandoH: Hoy creo que es justo, urgente e importante dejar de hablar tanto es #TiempoDeActuarYa #COP25Madrid https://t.co/pdRYWugP‚Ä¶</t>
  </si>
  <si>
    <t>Es importante lo que se hace por mejorar las cosas en el pais el turismo de nuestra Honduras mejora gracias  a la fundaci√≥n kaha kamasa excelente https://t.co/HmI2IwTDEI</t>
  </si>
  <si>
    <t>RT @JuanOrlandoH: Resultados viaje a #Washington https://t.co/VGHCo0TaqZ</t>
  </si>
  <si>
    <t>RT @JuanOrlandoH: Haremos una intervenci√≥n integral en #Bonitillo con programas como Honduras Brilla, el cambio de focos en todas las casas‚Ä¶</t>
  </si>
  <si>
    <t>RT @JuanOrlandoH: ¬øCu√°ntos se acuerdan de don Cipriano Pineda? Lo conocimos entregando #ParqueVidaMejor en La Esperanza y lo estamos record‚Ä¶</t>
  </si>
  <si>
    <t>RT @JuanOrlandoH: Damos seguimiento al evento que tuvimos hace unos meses en el que hablamos sobre la historia de Honduras contra el narcot‚Ä¶</t>
  </si>
  <si>
    <t>RT @JuanOrlandoH: Felicito a estos h√©roes que lo sacrifican todo y les digo ¬°GRACIAS! por seguir en esta lucha sin descanso, 24/7. Empezamo‚Ä¶</t>
  </si>
  <si>
    <t>RT @JuanOrlandoH: Estamos listos para dar inicio a un movimiento de reforestaci√≥n sin precedentes; nosotros estamos haciendo nuestra parte,‚Ä¶</t>
  </si>
  <si>
    <t>RT @JuanOrlandoH: #BANHPROVI est√° viviendo una verdadera revoluci√≥n financiera y la inauguraci√≥n de esta ventanilla #CrediMujer es parte de‚Ä¶</t>
  </si>
  <si>
    <t>RT @JuanOrlandoH: El problema del agua afecta al mundo. Honduras no es la excepci√≥n. Israel es un pa√≠s a la cabeza del abastecimiento y tra‚Ä¶</t>
  </si>
  <si>
    <t>RT @JuanOrlandoH: Las cifras hablan por s√≠ mismas, veamos qui√©n es qui√©n, ¬øqui√©n est√° del lado del pueblo y tiene un historial de lucha con‚Ä¶</t>
  </si>
  <si>
    <t>RT @JuanOrlandoH: üî¥üì°| EN VIVO: Recibo en estos momentos informe de captura de El Cholo Houston quien construy√≥ su imperio de terror asesina‚Ä¶</t>
  </si>
  <si>
    <t>RT @JuanOrlandoH: Damos un gran paso firmando convenio con @el_BID para la construcci√≥n del Hospital de Trauma; este hospital marcar√° un an‚Ä¶</t>
  </si>
  <si>
    <t>RT @JuanOrlandoH: üî¥üì°| EN VIVO: Narcotraficantes est√°n confabulados con pol√≠ticos que cuando estuvieron en el poder, no hicieron nada para c‚Ä¶</t>
  </si>
  <si>
    <t>RT @JuanOrlandoH: Estamos entregando importante tramo desde La Entrada Cop√°n hacia Santa Rosa y Cop√°n Ruinas #HondurasAvanza https://t.co/I‚Ä¶</t>
  </si>
  <si>
    <t>RT @JuanOrlandoH: ¬°GRACIAS EMPRENDEDORES HONDURE√ëOS!
Este a√±o las Villas Navide√±as de la #NavidadCatracha sirvieron como un espacio para q‚Ä¶</t>
  </si>
  <si>
    <t>RT @JuanOrlandoH: Hoy es el momento de hacer un alto y decirle al pueblo hondure√±o, sint√°monos orgullosos de la Polic√≠a Militar de Orden P√∫‚Ä¶</t>
  </si>
  <si>
    <t>RT @JuanOrlandoH: En la escala del 1 al 10 el Distrito Tur√≠stico Joya de los Lagos, para ustedes, ¬øqu√© tan bonito es Honduras?
Invitados t‚Ä¶</t>
  </si>
  <si>
    <t>RT @JuanOrlandoH: M√°s de 10 a√±os hablando de los Fondos Verdes. Honduras uno de los 3 pa√≠ses m√°s afectados por la crisis del clima. Impacto‚Ä¶</t>
  </si>
  <si>
    <t>RT @JuanOrlandoH: MENSAJE AL PUEBLO HONDURE√ëO Y COMUNIDAD INTERNACIONAL. https://t.co/7ICt5YyQAv</t>
  </si>
  <si>
    <t>RT @JuanOrlandoH: Porque en cada rinc√≥n del mundo habr√° un becario hondure√±o haciendo la diferencia‚Äù. GRACIAS, j√≥venes de Becas 20/20, por‚Ä¶</t>
  </si>
  <si>
    <t>RT @JuanOrlandoH: Felicidades @BomberosHn por sus 64 a√±os atendiendo el llamado de auxilio del pueblo hondure√±o, salvando vidas y protegien‚Ä¶</t>
  </si>
  <si>
    <t>RT @JuanOrlandoH: No vamos a retroceder ni un mil√≠metro en la lucha para liberar a Honduras del terror que causan las maras y pandillas. Ya‚Ä¶</t>
  </si>
  <si>
    <t>RT @JuanOrlandoH: Llegamos al #ParqueVidaMejor #92 en todo el pa√≠s; muchas felicidades familias de Azacualpa! 
¬°Otro parque m√°s a la lista‚Ä¶</t>
  </si>
  <si>
    <t>RT @JuanOrlandoH: ¬°Felicidades al Ej√©rcito de Honduras por cumplirse hoy 194 a√±os de fundaci√≥n! Gracias, en nombre del pueblo hondure√±o, po‚Ä¶</t>
  </si>
  <si>
    <t>RT @JuanOrlandoH: Hoy beneficiamos a 100 emprendedores de la zona sur a trav√©s de Cr√©dito Solidario con un financiamiento por un monto de 1‚Ä¶</t>
  </si>
  <si>
    <t>RT @JuanOrlandoH: Dicen que dos son mejor que uno. ¬øQu√© les parece esta noticia? Por primera vez, dos cruceros llegan al puerto de Roat√°n c‚Ä¶</t>
  </si>
  <si>
    <t>RT @JuanOrlandoH: Hoy presentamos a Leonardo Deras como nuevo Gerente de la @EneeHnOficial, en un claro prop√≥sito de comenzar la √∫ltima eta‚Ä¶</t>
  </si>
  <si>
    <t>RT @JuanOrlandoH: Ayer nos reunimos con la Confederaci√≥n Hondure√±a de Cooperativas, con el fin de dar seguimiento a una agenda de trabajo p‚Ä¶</t>
  </si>
  <si>
    <t>RT @JuanOrlandoH: Participo junto a mandatarios de Latinoam√©rica en reuni√≥n de alto nivel, invitados por el presidente de #EEUU, @realDonal‚Ä¶</t>
  </si>
  <si>
    <t>RT @JuanOrlandoH: En cada Polic√≠a Militar de Orden P√∫blico hay un h√©roe que se levanta y sale a las calles sin temor de nunca regresar, con‚Ä¶</t>
  </si>
  <si>
    <t>RT @JuanOrlandoH: Esta ley #AlivioDeDeuda traer√° a nuestros trabajadores y sus familia m√°s dinero en el bolsillo. Importante invertir bien‚Ä¶</t>
  </si>
  <si>
    <t>RT @JuanOrlandoH: Exitosa reuni√≥n con el subsecretario interino de Estado para Asuntos del Hemisferio Occidental, Michael Kozak @WHAAsstSec‚Ä¶</t>
  </si>
  <si>
    <t>RT @JuanOrlandoH: OBRA DEL D√çA
No pod√≠amos voltear a ver a otro lado sabiendo que la infraestructura educativa requer√≠a atenci√≥n inmediata‚Ä¶</t>
  </si>
  <si>
    <t>RT @JuanOrlandoH: @radiohrn @radioamericahn @FrenteaFrenteHN @TN5Telenoticias @elpaishn  @el5hn @HCHTelevDigital @LaTribunahn @DiarioLaPren‚Ä¶</t>
  </si>
  <si>
    <t>RT @JuanOrlandoH: Soldados de mi patria estamos con ustedes hoy, ma√±ana y siempre por su nobleza, sacrificio y entrega. https://t.co/h0NqrP‚Ä¶</t>
  </si>
  <si>
    <t>RT @JuanOrlandoH: El FBI revel√≥ la magnitud del plan del cartel de los Valle Valle y sus socios para asesinarme, porque sab√≠an que tarde o‚Ä¶</t>
  </si>
  <si>
    <t>RT @JuanOrlandoH: ‚ÄúEven when it became a possibility that these men could be extradited, the defendant's main co-conspirators were not sent‚Ä¶</t>
  </si>
  <si>
    <t>RT @JuanOrlandoH: Agradezco al equipo de ICF, equipo de Coordinaci√≥n de Gobierno, Mi Ambiente y Cooperantes; tenemos varios a√±os de venir m‚Ä¶</t>
  </si>
  <si>
    <t>RT @JuanOrlandoH: En 2017 recibimos el primer vuelo San Pedro Sula-Madrid de @AirEuropa, seguros de que iba a tener √©xito por el
potencial‚Ä¶</t>
  </si>
  <si>
    <t>RT @JuanOrlandoH: Participamos en Jornada de Restauraci√≥n Forestal en Las Moras, Zambrano que comprende la siembra de 5.000 plantas y la re‚Ä¶</t>
  </si>
  <si>
    <t>RT @JuanOrlandoH: Supervis√© avances en la construcci√≥n del buque de altamar General Jos√© Trinidad Caba√±as, que ser√° entregado al gobierno d‚Ä¶</t>
  </si>
  <si>
    <t>RT @JuanOrlandoH: Honduras es tierra de luchadores, de gente que se levanta para salir adelante y que no tiene excusas para lograr lo que q‚Ä¶</t>
  </si>
  <si>
    <t>RT @JuanOrlandoH: ¬°Felicito a 26 hondure√±os que ir√°n a estudiar a Colombia Agroturismo Sostenible! Prep√°rense y f√≥rmense porque queremos co‚Ä¶</t>
  </si>
  <si>
    <t>RT @JuanOrlandoH: ¬°Respuesta inmediata! En medio de las inundaciones que afectaron ayer un sector de Santa Rosa De Cop√°n, personal de Copec‚Ä¶</t>
  </si>
  <si>
    <t>RT @JuanOrlandoH: #Hechos #NoPalabras #AdelanteHonduras https://t.co/OCDbACmyl2</t>
  </si>
  <si>
    <t>RT @JuanOrlandoH: ¬°Un sue√±o hecho realidad! Durante muchos a√±os, la carretera del occidente fue un dolor de cabeza. En unos instantes estar‚Ä¶</t>
  </si>
  <si>
    <t>RT @JuanOrlandoH: Gracias Lawrence @USAmbHonduras por el gran apoyo brindado y por sus muestras de aprecio para nuestro pa√≠s. Usted tambi√©n‚Ä¶</t>
  </si>
  <si>
    <t>RT @JuanOrlandoH: ¬°Tasa de un 8.7% anual para que usted sea due√±o de su propia vivienda! Hoy lanzamos la tercera fase del exitoso programa‚Ä¶</t>
  </si>
  <si>
    <t>RT @JuanOrlandoH: San Pedro Sula ha sido como el ave f√©nix, ha resurgido de las cenizas de la violencia y hoy su historia es otra. Lo que h‚Ä¶</t>
  </si>
  <si>
    <t>RT @JuanOrlandoH: DESDE HONDURAS PARA EL MUNDO 
Roat√°n es impresionante, una de nuestras grandes cartas de presentaci√≥n en materia tur√≠sti‚Ä¶</t>
  </si>
  <si>
    <t>RT @JuanOrlandoH: Hemos encontrado casos de trabajadores con sueldos de menos de L 300 (con deducciones); con la aprobaci√≥n del proyecto de‚Ä¶</t>
  </si>
  <si>
    <t>RT @JuanOrlandoH: Nuestro compromiso por brindar ATENCI√ìN M√âDICA DIGNA al pueblo hondure√±o seguir√° siendo una prioridad; hemos entregado y‚Ä¶</t>
  </si>
  <si>
    <t>RT @JuanOrlandoH: ENTREGA DE T√çTULOS DE PROPIEDAD A 3,071 FAMILIAS SAMPEDRANAS. Felicitaciones a los nuevos propietarios que ahora tendr√°n‚Ä¶</t>
  </si>
  <si>
    <t>RT @JuanOrlandoH: Con el cr√©dito de 30 millones de lempiras, se abre un futuro de esperanza para 500 productores de caf√© de Ocotepeque de l‚Ä¶</t>
  </si>
  <si>
    <t>RT @JuanOrlandoH: Ya dos capturados,  dos de los que la @PoliciaHonduras considera responsables del atentado contra Wilson Jos√© Berrios...‚Ä¶</t>
  </si>
  <si>
    <t>@HoyMismoTSI @TW_Honduras Esperamos que se tenga el mayor de los √©xitos que excelente lo que se  hace que se demuestre el rico caf√© de mi Honduras</t>
  </si>
  <si>
    <t>RT @JuanOrlandoH: Realizamos visita a la Cooperativa Santa Martha de Talanga para conocer las ventajas del sistema de riego que utilizan pa‚Ä¶</t>
  </si>
  <si>
    <t>RT @JuanOrlandoH: L 1,200 millones con tasa de inter√©s 8.7% para acceso a vivienda de nuestro pueblo #ElSue√±oDeSerDue√±o, los invito a que c‚Ä¶</t>
  </si>
  <si>
    <t>RT @JuanOrlandoH: ALTO ENDEUDAMIENTO  de cerca de UN MILLON de trabajadores es GRAVE.                                La soluci√≥n es que se‚Ä¶</t>
  </si>
  <si>
    <t>RT @JuanOrlandoH: Ayer el @Congreso_HND aprob√≥ la eliminaci√≥n de esa deducci√≥n.
El sueldo promedio de un docente es aproximadamente de Lps.‚Ä¶</t>
  </si>
  <si>
    <t>RT @JuanOrlandoH: A la delincuencia no se le puede dar el espacio, esta lucha es constante y nuestro objetivo es perseguir hasta el √∫ltimo‚Ä¶</t>
  </si>
  <si>
    <t>RT @JuanOrlandoH: Se les acabo la fiesta! Seguimos de frente por la paz y tranquilidad de nuestro pueblo. #HNLibreDeMarasYPandillas https:/‚Ä¶</t>
  </si>
  <si>
    <t>RT @JuanOrlandoH: Activados en Washington DC. Ejercicio diario, alimentaci√≥n sana y tomar mucha agua = mejor salud y calidad de vida.  
La‚Ä¶</t>
  </si>
  <si>
    <t>RT @JuanOrlandoH: Este mensaje fue del 1 de mayo ahora pedimos @Congreso_HND que apruebe ese beneficio para el bolsillo de estas familias y‚Ä¶</t>
  </si>
  <si>
    <t>RT @JuanOrlandoH: Participo en reuni√≥n de alto nivel auspiciada por el presidente de Colombia, @IvanDuque, denominada " Acciones conjuntas‚Ä¶</t>
  </si>
  <si>
    <t>RT @JuanOrlandoH: Participamos en estos momentos en la presentaci√≥n que realiza @cepal_onu sobre los avances del Plan de Desarrollo Integra‚Ä¶</t>
  </si>
  <si>
    <t>RT @JuanOrlandoH: Le damos la bienvenida al Buque ARC "Gloria" al puerto de Roat√°n. El buque escuela perteneciente a la Armada de Colombia‚Ä¶</t>
  </si>
  <si>
    <t>RT @JuanOrlandoH: üî¥üì°| EN VIVO: Disertaci√≥n en la 74¬∞ Asamblea General de la ONU. #HondurasEnLaONU https://t.co/NgySxIczHM</t>
  </si>
  <si>
    <t>RT @JuanOrlandoH: Con mucho agrado y en nombre del pueblo y gobierno de #Honduras, felicito al presidente electo de la Rep√∫blica de Argenti‚Ä¶</t>
  </si>
  <si>
    <t>RT @JuanOrlandoH: ¬°Enhorabuena! por nuestro amigo @sanchezcastejon, quien fue investido como presidente del Gobierno de Espa√±a. 
En nombre‚Ä¶</t>
  </si>
  <si>
    <t>RT @JuanOrlandoH: Saludos y un abrazo fraterno a todos nuestros hermanos salvadore√±os que a√±o con a√±o visitan nuestro pa√≠s para celebrar su‚Ä¶</t>
  </si>
  <si>
    <t>RT @JuanOrlandoH: Entregamos el Centro de Informaci√≥n Mar√≠tima o Centro de Fusi√≥n, mediante el cual se busca la integraci√≥n de capacidades‚Ä¶</t>
  </si>
  <si>
    <t>RT @JuanOrlandoH: ASESINO CONFESO de 56 personas y que vive con un profundo odio y sed de venganza contra mi persona. La  conspiraci√≥n es C‚Ä¶</t>
  </si>
  <si>
    <t>RT @JuanOrlandoH: Miles de afiliados del IPM han vivido cargando deudas con intereses groseros que no les permit√≠an ver la luz, hoy estamos‚Ä¶</t>
  </si>
  <si>
    <t>RT @JuanOrlandoH: Buen trabajo a favor del pueblo hondure√±o! https://t.co/o26fSAUchS</t>
  </si>
  <si>
    <t>RT @JuanOrlandoH: Todos tenemos que hacer nuestra parte, este a√±o tenemos m√°s de 2 millones de plantas listas para reforestar 25 mil hect√°r‚Ä¶</t>
  </si>
  <si>
    <t>RT @JuanOrlandoH: üî¥üì°| EN VIVO: El pueblo hondure√±o merece vivir y convivir en paz y tranquilidad. ¬°NO M√ÅS VIOLENCIA EN LOS ESTADIOS! https:‚Ä¶</t>
  </si>
  <si>
    <t>RT @JuanOrlandoH: Honrado de estar frente a este grupo de soldados que arriesgaron todo por Honduras. Pasaron 50 a√±os y seguimos ORGULLOSOS‚Ä¶</t>
  </si>
  <si>
    <t>RT @JuanOrlandoH: LANZAMIENTO ESCUELA DE ALTA GERENCIA P√öBLICA
Hoy es un gran d√≠a. Empezamos con la formaci√≥n de funcionarios p√∫blicos comp‚Ä¶</t>
  </si>
  <si>
    <t>RT @JuanOrlandoH: Desarrollamos reuni√≥n en Hospital Juan Manuel G√°lvez de Gracias, para hacer frente a la EMERGENCIA de dengue que estamos‚Ä¶</t>
  </si>
  <si>
    <t>RT @JuanOrlandoH: Aprovech√© la visita a M√©xico para invitar al Presidente @lopezobrador_ a que juntos, como Tri√°ngulo Norte de Centroam√©ric‚Ä¶</t>
  </si>
  <si>
    <t>RT @JuanOrlandoH: Seguimos creando M√ÅS Y MEJORES OPORTUNIDADES DE EMPLEO para que hondure√±os viajen y trabajen legalmente de manera tempora‚Ä¶</t>
  </si>
  <si>
    <t>RT @JuanOrlandoH: Con el programa El Sue√±o de Ser Due√±o, m√°s de mil 200 familias de clase media dejar√°n de pagar alquiler y tendr√°n su prop‚Ä¶</t>
  </si>
  <si>
    <t>RT @JuanOrlandoH: Resultados #Operaci√≥nArp√≠a https://t.co/xtfbQdMK7u</t>
  </si>
  <si>
    <t>RT @JuanOrlandoH: Mantenemos puesto el dedo en el rengl√≥n ante la emergencia del dengue. https://t.co/l3pKsXdrtj</t>
  </si>
  <si>
    <t>RT @JuanOrlandoH: Reconozco los esfuerzos del Estado para combatir la corrupci√≥n y la impunidad, el papel central de la Fiscal√≠a General y‚Ä¶</t>
  </si>
  <si>
    <t>RT @JuanOrlandoH: Visitamos en NY, Blue Stripes Cacao Shop con el objetivo de TRIPLICAR lo que hoy se recibe por cacao o por caf√©, esto por‚Ä¶</t>
  </si>
  <si>
    <t>RT @JuanOrlandoH: Aqu√≠ les cuento los resultados de mi viaje a Washington. https://t.co/RIVAOs0Fro</t>
  </si>
  <si>
    <t>RT @JuanOrlandoH: Detr√°s de la Navidad Catracha hay miles de manos an√≥nimas que han trabajado con pasi√≥n durante muchas semanas para que la‚Ä¶</t>
  </si>
  <si>
    <t>RT @JuanOrlandoH: If Ardon is claiming that somebody spoke to JOH about accepting money from him he is lying. That never happened. Not $1 m‚Ä¶</t>
  </si>
  <si>
    <t>RT @JuanOrlandoH: Ayer nos reunimos con delegaci√≥n de @DHSgov y @StateDept para dar seguimiento a los acuerdos firmados en septiembre, como‚Ä¶</t>
  </si>
  <si>
    <t>RT @JuanOrlandoH: M√°s del 60% de los trabajadores hondure√±os solo ven pasar su salario a fin de mes. Es urgente que el @Congreso_HND retome‚Ä¶</t>
  </si>
  <si>
    <t>RT @JuanOrlandoH: Queremos compensar los efectos negativos que traer√° la desaceleraci√≥n y generar ingresos para mejorar clima de negocios e‚Ä¶</t>
  </si>
  <si>
    <t>RT @JuanOrlandoH: Participamos en la apertura de la 74¬∞ Asamblea General de la ONU.
#HondurasEnLaONU https://t.co/F4vCZSp7x8</t>
  </si>
  <si>
    <t>RT @JuanOrlandoH: El @BancoMundialLAC y Honduras estamos trabajando m√°s fuerte que antes; hoy firmamos un convenio enfocado a fortalecer lo‚Ä¶</t>
  </si>
  <si>
    <t>RT @JuanOrlandoH: En el agro hay muchas OPORTUNIDADES que trabajar y muchos EMPLEOS que generar, pero estos se consiguen CATAPULTANDO LA PR‚Ä¶</t>
  </si>
  <si>
    <t>RT @JuanOrlandoH: Seguimos luchando contra quienes por mucho tiempo han causado temor a nuestra poblaci√≥n, NO M√ÅS! https://t.co/0d7fQZXxoK</t>
  </si>
  <si>
    <t>RT @JuanOrlandoH: Desde @COP21 en 2015 venimos exigiendo los fondos verdes y cuando por fin los aprueban en 2019, vienen tan condicionados‚Ä¶</t>
  </si>
  <si>
    <t>RT @JuanOrlandoH: @HoyMismoTSI @DllSWqjvMbCrtUNGN0CA23hYgwPW83B5aBnYuBnEFZY= @radiohrn @radiohrn @LaTribunahn @TN5Telenoticias @HCHTelevDigital @tencanal10 @televicentrohn @‚Ä¶</t>
  </si>
  <si>
    <t>RT @JuanOrlandoH: ¬øLlevan conmigo la cuenta de los #ParquesVidaMejor entregados? 
Hace unos momentos @anagarciacarias entreg√≥ el n√∫mero 89‚Ä¶</t>
  </si>
  <si>
    <t>RT @JuanOrlandoH: Hoy continuamos con la explicaci√≥n de La Ley de #AlivioDeDeuda para los trabajadores de la maquila en #SanPedroSula. http‚Ä¶</t>
  </si>
  <si>
    <t>RT @JuanOrlandoH: Recibimos de parte del @COHEPHonduras dos iniciativas de ley, hablamos de la Ley de ISV y la Ley ISR, que permitir√°n que‚Ä¶</t>
  </si>
  <si>
    <t>RT @JuanOrlandoH: Gracias Coalici√≥n Humanitaria de Israel por su gran apoyo para el pueblo hondure√±o en momentos donde la sequ√≠a nos golpea‚Ä¶</t>
  </si>
  <si>
    <t>RT @JuanOrlandoH: Nunca m√°s se volver√° a decir que las familias hondure√±as no tienen espacios para divertirse sanamente, en seguridad y lej‚Ä¶</t>
  </si>
  <si>
    <t>RT @JuanOrlandoH: En horas de la madrugada inici√≥ la #Operaci√≥nEspecial para trasladar 180 privados de libertad; el crimen se reinventa tod‚Ä¶</t>
  </si>
  <si>
    <t>RT @JuanOrlandoH: Impresionante todo lo que esta logrando la Villa Navide√±a en Tegucigalpa. Nuestro objetivo est√° siendo cumplido! Crear de‚Ä¶</t>
  </si>
  <si>
    <t>RT @JuanOrlandoH: Junto al Gabinete Econ√≥mico y diversos sectores de la sociedad, analizamos diversos escenarios que podemos llevar a cabo,‚Ä¶</t>
  </si>
  <si>
    <t>RT @JuanOrlandoH: ¬øC√ìMO LE HAREMOS FRENTE A LA DESACELERACI√ìN?
1.     Aceleraci√≥n de inversiones p√∫blico- privado para generar m√°s empleos‚Ä¶</t>
  </si>
  <si>
    <t>RT @JuanOrlandoH: Hoy entregamos una moderna posta policial en #Bonitillo #LaCeiba e iniciaremos la implementaci√≥n del Plan Estrat√©gico de‚Ä¶</t>
  </si>
  <si>
    <t>RT @JuanOrlandoH: Reunido con equipos profesionales, Liga Nacional y fuerzas de seguridad, he dejado claro que no permitiremos que mareros,‚Ä¶</t>
  </si>
  <si>
    <t>RT @JuanOrlandoH: Hoy que celebramos el sexto aniversario de la Polic√≠a Militar de Orden P√∫blico les digo, PROHIBIDO OLVIDAR, porque si olv‚Ä¶</t>
  </si>
  <si>
    <t>RT @JuanOrlandoH: Saludos a todos y un abrazo fraterno a los estudiantes/maestros del CEB Jos√© Cecilio del Valle en Macuelizo, Santa B√°rbar‚Ä¶</t>
  </si>
  <si>
    <t>@JuanOrlandoH @PoliciaHonduras @dpi_honduras @11_Noticias @LaTribunahn @RCVHonduras @TSiHonduras @diarioelheraldo @elpaishn No cave duda que mi pais ha mejorado y gracias al excelente gobierno que tenemos que bien lo bueno se ve cada dia que excelente muy bien</t>
  </si>
  <si>
    <t>RT @JuanOrlandoH: 955 elementos de seguridad participan en el traslado de los cabecillas m√°s peligrosos de maras, pandillas y bandas de cri‚Ä¶</t>
  </si>
  <si>
    <t>RT @JuanOrlandoH: Con el nuevo jefe del Estado Mayor Conjunto de las FFAA, General Tito Livio Moreno Coello, seguiremos trabajando fuerteme‚Ä¶</t>
  </si>
  <si>
    <t>RT @JuanOrlandoH: Siempre me agrada recordar los miles y miles de rostros de cambio y el testimonio fiel de justicia social. Eso es #VidaMe‚Ä¶</t>
  </si>
  <si>
    <t>RT @JuanOrlandoH: La seguridad de nuestro pa√≠s no se puede descuidar ni un mes, ni un d√≠a, es un trabajo de todos, las 24 horas, es por eso‚Ä¶</t>
  </si>
  <si>
    <t>RT @JuanOrlandoH: ¬°Feliz #DiaDelNi√±o futuros h√©roes de nuestro pa√≠s! üëèüéâüòÉ
Bendito sea el noble coraz√≥n de nuestros ni√±os; si√©ntense un rati‚Ä¶</t>
  </si>
  <si>
    <t>RT @JuanOrlandoH: A pesar de nuestras repetidas denuncias, y a la crisis clim√°tica que vivimos en Honduras, los fondos verdes no llegan. Ll‚Ä¶</t>
  </si>
  <si>
    <t>RT @JuanOrlandoH: Particip√© como invitado especial en la reuni√≥n organizada por el Presidente de #EEUU Donald J. Trump para abordar el tema‚Ä¶</t>
  </si>
  <si>
    <t>@JuanOrlandoH @anagarciacarias @LaTribunahn @DiarioRoatan @DiarioDiezHn @radioamericahn @elpaishn @TSiHonduras @11_Noticias @diarioelheraldo @radiohrn Vemos que se ha tra√≠do felicidad a cada comunidad que bueno lo que se realiza se√±or JOH</t>
  </si>
  <si>
    <t>@JuanOrlandoH @PoliciaHonduras @dpi_honduras @11_Noticias @LaTribunahn @RCVHonduras @TSiHonduras @diarioelheraldo @elpaishn Aplaudimos las grande misiones que bien que se desempe√±a lo bueno por mi Honduras excelente trabajo</t>
  </si>
  <si>
    <t>RT @JuanOrlandoH: M√ÅS OPORTUNIDADES, M√ÅS Y MEJORES EMPLEOS.
Tocamos puertas, perseveramos para emplear a hondure√±os en la industria de cruc‚Ä¶</t>
  </si>
  <si>
    <t>RT @JuanOrlandoH: ¬°#VidaMejor lleg√≥ para quedarse y para seguir ayudando al m√°s humilde! No le pidamos peras al olmo, porque aquel que ha n‚Ä¶</t>
  </si>
  <si>
    <t>RT @JuanOrlandoH: Continuamos agenda de trabajo en Israel visitando la granja org√°nica Green 2000, destacada por sus grandes avances tecnol‚Ä¶</t>
  </si>
  <si>
    <t>RT @JuanOrlandoH: En mi primer a√±o de gobierno declaramos al turismo como una prioridad y comenzamos a generar las facilidades de conectivi‚Ä¶</t>
  </si>
  <si>
    <t>@TN5Telenoticias Definimos lo bueno que se demuestra por ayudar al inmigrante y sabemos que tambi√©n se trabaja por la seguridad del pueblo excelentes</t>
  </si>
  <si>
    <t>@TN5Telenoticias No cave duda que JOH demuestra estas grandiosas cosas por el pais que gran trabajo  qu√© Honduras reciba estas buenas cosas a beneficio del pueblo</t>
  </si>
  <si>
    <t>@radiohrn No entendemos qu√© tanto odio tiene este que barbaridad ya basta deja de meter tus narices donde no le interesa ya vasta Zelaya queremos lo mejor por Honduras</t>
  </si>
  <si>
    <t>@radiohrn Honduras esta cambiando que sea lo mejor para el 2020 definimos las grandes misiones que bien excelente</t>
  </si>
  <si>
    <t>Vemos que se ha trabajado en mejorar en los sistemas de las c√°rceles por antes no se miraban estos tipos de acciones y ahora como se ven los cambios que ya nada queda en impunidad que buen trabajo departe de el gobierno @televicentrohn @HCHTelevDigital @HoyMismoTSI @MelZelayaHN</t>
  </si>
  <si>
    <t>mas que turismo es desarrollo social y econ√≥mico par le pais @ProcesoDigital  @CNNEE https://t.co/1h0aty7HVV</t>
  </si>
  <si>
    <t>@hondudiario sobre todo lo bueno se desarrolla qu√© gran trabajo lo que se ve estamos muy contentos muchas gracias JOH</t>
  </si>
  <si>
    <t>@hondudiario Fuera deber√≠as irte del pais que solo lo malo haces  y queres ponerlo patas arriba queremos la paz `por la naci√≥n</t>
  </si>
  <si>
    <t>@hondudiario es admirable ver que gran maner ade que se desarrolle lo bueno por mi pa√≠s damos las gracias por demostrar el inter√©s por nuestra honduras</t>
  </si>
  <si>
    <t>@hondudiario Es impresionante saber que son talentos que valen la pena felicitaciones  a esta gente de intibuc√° se ve hermosa 1 Dama</t>
  </si>
  <si>
    <t>@DllSWqjvMbCrtUNGN0CA23hYgwPW83B5aBnYuBnEFZY= @JuanOrlandoH Se√±or Presidente `Que Dios me lo bendiga por que usted ha demostrado lo bueno que significa hacer lo correcto para el pais muy bien</t>
  </si>
  <si>
    <t>@DllSWqjvMbCrtUNGN0CA23hYgwPW83B5aBnYuBnEFZY= Excelente se ven los nuevos cambio que bien que se tenga √©xito en este plan y que Dios los bendiga</t>
  </si>
  <si>
    <t>@DllSWqjvMbCrtUNGN0CA23hYgwPW83B5aBnYuBnEFZY= Se ven los grandes resultados qu√© gran manera de la primera danma y de el gobierno en regalar un techo digno que bueno lo que ustedes hacen por el p√πeblo</t>
  </si>
  <si>
    <t>@TN5Telenoticias Que se tenga √©xito en todo lo que se haga estamos muy contentos vamos se√±or Presidente</t>
  </si>
  <si>
    <t>@TN5Telenoticias Sabemos que se hace lo bueno por el `pa√≠s que se haga lo mejor por mejorar la seguridad y lo que hace la gente es hablar mal del Presidente</t>
  </si>
  <si>
    <t>@DllSWqjvMbCrtUNGN0CA23hYgwPW83B5aBnYuBnEFZY= honduras avanza se esta demostrando lo bueno para el pa√≠s qu√© gran manera de ver el cambio que excelente</t>
  </si>
  <si>
    <t>RT @JuanOrlandoH: Muchas felicidades a todos nuestros amigos de @HCHTelevDigital por sus nueve a√±os de esfuerzo informando al pueblo hondur‚Ä¶</t>
  </si>
  <si>
    <t>RT @JuanOrlandoH: Gracias por acompa√±arnos en el lanzamiento de #FiestasPatrias2019, evento especial en la vida de nuestra patria. ¬°QUE VIV‚Ä¶</t>
  </si>
  <si>
    <t>@tsYb80jn4+489dsPE6SiLmVIBcZeiaL9FUbnhfh8e4= @JuanOrlandoH @canal11hn @VidaMejorHN #VIVAJOH se ve lo bueno que es un gran desarrollo por que es necesario lo bueno para nuestra Honduras</t>
  </si>
  <si>
    <t>@tsYb80jn4+489dsPE6SiLmVIBcZeiaL9FUbnhfh8e4= @JuanOrlandoH @radiohrn #VIVAJOH Honduras esta demostrando las grandiosas obras que gran avance vamos por un buen comienzo</t>
  </si>
  <si>
    <t>@tsYb80jn4+489dsPE6SiLmVIBcZeiaL9FUbnhfh8e4= @JuanOrlandoH @Canal6Honduras Hay muchas cosas que han cambiado en nuestro pais estamos en grandes propositos cumplidos vamos por mas 
@HCHTelevDigital 
#historiasdebarrio</t>
  </si>
  <si>
    <t>@tsYb80jn4+489dsPE6SiLmVIBcZeiaL9FUbnhfh8e4= @JuanOrlandoH @VidaMejorHN @DiarioTiempo Muchas gracias al presidente que siempre esta al pendiente de su pueblo que mas lo necesita @tsYb80jn4+489dsPE6SiLmVIBcZeiaL9FUbnhfh8e4=   @JuanOrlandoH 
@HCHTelevDigital</t>
  </si>
  <si>
    <t>@tsYb80jn4+489dsPE6SiLmVIBcZeiaL9FUbnhfh8e4= @JuanOrlandoH @canal11 #VIVAJOH Honduras trabaja porque esto se termine ya no queremos que esto siga arrebatando mas vidas</t>
  </si>
  <si>
    <t>@tsYb80jn4+489dsPE6SiLmVIBcZeiaL9FUbnhfh8e4= @JuanOrlandoH @DllSWqjvMbCrtUNGN0CA23hYgwPW83B5aBnYuBnEFZY= #VIVAJOH es un gran trabajo lo que hace nuestro Presidente por mejorar las cosas para el pais que bien</t>
  </si>
  <si>
    <t>@tsYb80jn4+489dsPE6SiLmVIBcZeiaL9FUbnhfh8e4= @JuanOrlandoH @HCHTelevDigital Todos debemos de ense√±arles a nuestros hijos las tradiciones de nuestro pa√≠s @tsYb80jn4+489dsPE6SiLmVIBcZeiaL9FUbnhfh8e4= @JuanOrlandoH  @hrn</t>
  </si>
  <si>
    <t>@tsYb80jn4+489dsPE6SiLmVIBcZeiaL9FUbnhfh8e4= @JuanOrlandoH @canal11 #VIVAJOH Lo importante es que se esta trabajando por buenas acciones que es con medicamentos y otras cosas que bueno</t>
  </si>
  <si>
    <t>RT @JuanOrlandoH: Las maras y pandillas tendr√°n el minuto de fama que tanto buscan cuando salgan capturados en los medios de comunicaci√≥n.‚Ä¶</t>
  </si>
  <si>
    <t>RT @JuanOrlandoH: ¬°Saludos a todos! Iniciamos agenda de trabajo en #Washington, atendiendo al periodista @JorgeAgobian de @VOANoticias, con‚Ä¶</t>
  </si>
  <si>
    <t>RT @JuanOrlandoH: @HND_Activate actividad f√≠sica diariamente, alimentarse saludable previene enfermedades como: diabetes, obesidad y cardio‚Ä¶</t>
  </si>
  <si>
    <t>@JuanOrlandoH @DiarioRoatan @11_Noticias @radiohrn @LaTribunahn @TSiHonduras @DiarioDiezHn @radioamericahn @elpaishn Lo bello se ve cad dia que hermoso lugar como dice el Presidente las cosas cambian que bueno que lo hayan regenerado quer buenas obras las que se han hecho por este municipio</t>
  </si>
  <si>
    <t>@JuanOrlandoH Excelente que Dios bendiga la vida de JOH por que ha demostrado su mayor inter√©s por cambiar la nacion muchas gracias JOH</t>
  </si>
  <si>
    <t>@JuanOrlandoH @Congreso_HND Es admirable lo que se desempe√±a por mi honduras que gran demostraci√≥n al a`poyo ahora el pueblo que gran trabajo JOH</t>
  </si>
  <si>
    <t>@radioamericahn Vaya ya va este con sus opiniones d√©jate de tanta metiches pepe lobo y busca que hacer mejor</t>
  </si>
  <si>
    <t>@LaTribunahn Muy excelente muchas gracias al gobierno por hacer lo bueno para que la gente de los sectores rurales tengan energ√≠a el√©ctrica y un buen alumbrado que bien</t>
  </si>
  <si>
    <t>@radioamericahn Esta si es una gran noticia que bueno que se brinde seguridad el 15 de septiembre que gran trabajo</t>
  </si>
  <si>
    <t>@radioamericahn Vemos lo bueno que desarrolla al ayudar al pais que grandes alcances vamos por mas muy bien qu√© gran y admirable ayuda</t>
  </si>
  <si>
    <t>RT @JuanOrlandoH: No esperemos ver a nuestros hijos en una camilla; estamos viviendo una EMERGENCIA, hagamos lo propio para proteger a nues‚Ä¶</t>
  </si>
  <si>
    <t>RT @JuanOrlandoH: Agradezco a los gobiernos municipales, alcald√≠as, instituciones y al pueblo hondure√±o en general por unirse a la lucha co‚Ä¶</t>
  </si>
  <si>
    <t>RT @JuanOrlandoH: @washingtonpost @AirEuropa @CNNEE @HoyMismoTSI @radiohrn @HCHTelevDigital @LaTribunahn @DiarioLaPrensa @TN5Telenoticias @‚Ä¶</t>
  </si>
  <si>
    <t>RT @JuanOrlandoH: Muchas felicidades vibrante juventud hondure√±a, generaci√≥n de cambio y esperanza del pa√≠s! Tenemos un largo camino que re‚Ä¶</t>
  </si>
  <si>
    <t>RT @JuanOrlandoH: Tenemos que despertar antes de que sea muy tarde. El cambio clim√°tico es una realidad. Les comparto los resultados de reu‚Ä¶</t>
  </si>
  <si>
    <t>RT @JuanOrlandoH: Gracias General Ren√© Orlando Ponce Fonseca por su gran labor y patriotismo mostrado como jefe del Estado Mayor Conjunto d‚Ä¶</t>
  </si>
  <si>
    <t>RT @JuanOrlandoH: √âl es Carlos Mairena, beneficiario Sector Vivienda "El Sue√±o de Ser Due√±o", por muchos a√±os pag√≥ alquiler y hoy es DUE√ëO‚Ä¶</t>
  </si>
  <si>
    <t>RT @JuanOrlandoH: Mi reconocimiento a la Fuerza Nacional AntiMaras y Pandillas, Polic√≠a Nacional, Polic√≠a Militar y Ministerio P√∫blico, por‚Ä¶</t>
  </si>
  <si>
    <t>RT @JuanOrlandoH: Hoy juramentamos a @lisandrorosales como Canciller de la Rep√∫blica y representante del pueblo hondure√±o en el exterior; c‚Ä¶</t>
  </si>
  <si>
    <t>RT @JuanOrlandoH: Las maras y pandillas se podr√°n esconder en las profundidades de las monta√±as, pero hasta all√° llegaremos y los capturare‚Ä¶</t>
  </si>
  <si>
    <t>@FrenteaFrenteHN Se ha demostrado que hay un gran inter√©s por que se combata esta gente ladrona que barbaras que sinverguenzada que pague esta do√±a</t>
  </si>
  <si>
    <t>@FrenteaFrenteHN #VIVAJOH esta gente es bien tonta porque viven en venezuela y bien saben que maduro no hace nada por ese pais lo que les importa son otras cosas</t>
  </si>
  <si>
    <t>@FrenteaFrenteHN pepe vos tambi√©n deber√≠as de estar con tu rosita porque tambi√©n sos un corrupto y aparte amigo de los  narcotraficantes</t>
  </si>
  <si>
    <t>@FrenteaFrenteHN Principal mente son los que menos deben de hablar del pais `por que no son ni los mejores para opinar ok</t>
  </si>
  <si>
    <t>@FrenteaFrenteHN @JuanOrlandoH @el5hn Se sabe que hay varios diputados involucrados con maras y pandillas ustedes creen que estos de Libre los que les importa son los desastres del pais ya permitiremos estos desastres 
#vivajoh 
#Frente a frente</t>
  </si>
  <si>
    <t>@FrenteaFrenteHN Si se sabe que lo que pasa es que quieren que el Gobierno trabaja p√≤r todo y sobre todo como que si fuera un superh√©roe para que tuviera la fuerza de todo mas bien debemos agradecer lo que se hace por el pais</t>
  </si>
  <si>
    <t>@FrenteaFrenteHN Ahora que lloren por que eso les toca hubieran pensado las cosas que hac√≠an ahora miren pagar que casi una condena de 80 a√±os que barbaridad piensen</t>
  </si>
  <si>
    <t>@FrenteaFrenteHN Mira luis colindres deja de meterte en lo que no te importa debes de buscar que hacer en ves de estar con lloriqueos  #VivaJOH</t>
  </si>
  <si>
    <t>@FrenteaFrenteHN Hay renatito d√©jate de lloretas de que te duele lo que pasa si sos numero 1 en no importante porque solo has visto a conveniencia a voz</t>
  </si>
  <si>
    <t>RT @JuanOrlandoH: Sequ√≠as y lluvia destructivas requieren voluntad de todos, ideas innovadoras y agresivas para enfrentar estos terribles e‚Ä¶</t>
  </si>
  <si>
    <t>RT @JuanOrlandoH: Hace unos instantes llegamos a M√©xico, un pa√≠s hermano y solidario con Honduras. Esperamos abrir las puertas de uno de lo‚Ä¶</t>
  </si>
  <si>
    <t>RT @JuanOrlandoH: Hoy recib√≠ en mi oficina la visita de Lawrence J. Gumbiner, Encargado de Negocios de la @USAmbHonduras y reafirmamos la v‚Ä¶</t>
  </si>
  <si>
    <t>RT @JuanOrlandoH: Inicia #Operaci√≥nEspecial para proteger al pueblo hondure√±o de un grupo de criminales altamente peligrosos. Estar√° al man‚Ä¶</t>
  </si>
  <si>
    <t>RT @JuanOrlandoH: Bienvenidos a Honduras, presidentes, delegaciones y empresarios de Mesoam√©rica, estamos contentos de tenerlos aqu√≠, confi‚Ä¶</t>
  </si>
  <si>
    <t>@FrenteaFrenteHN Tambi√©n se pude ver que hay maras y que quisas ellos hicieron esto pero no quiera decir que el gobierno debe de pagar por esto que pasa</t>
  </si>
  <si>
    <t>@FrenteaFrenteHN No ce `porque la gente tienen tanto odio en contar de JOH si sabemos que se hace lo mejor por dar seguridad y no tenemos un gobierno corrupto solo es que las casas pasan por que asi es este Tipo no hacia nada bueno</t>
  </si>
  <si>
    <t>@FrenteaFrenteHN Sinceramente no seamos negativos hay que ver lo `positivo por que es muy admirable lo que se hace en mi pais que gran maner de hacer que el pais mejores gracias por estar haciendo el cambio por el pa√≠s</t>
  </si>
  <si>
    <t>@FrenteaFrenteHN #VIVAJOH Se ve  que en ese pais no hay ni para atras ni `para adelante lo que les importa a esta gente es llamar la atenci√≥n todo sabemos que Honduras es mejor que venezuela</t>
  </si>
  <si>
    <t>@FrenteaFrenteHN #VIVAJOH y esta vieja que viene hablar mal de Honduras si bien sabemos que es un pa√≠s mejor que venezuela ubicate vieja</t>
  </si>
  <si>
    <t>@Abriendo_Brecha Felicitaciones ala policia que hacen bien su trabajo que sigan demostrando el gran inter√©s de dar seguridad al pueblo</t>
  </si>
  <si>
    <t>RT @JuanOrlandoH: FONDOS VERDES: EMPLEOS Y OPORTUNIDADES.
Alzamos la voz ante el mundo contra el cambio clim√°tico y fuimos escuchados, hoy‚Ä¶</t>
  </si>
  <si>
    <t>RT @JuanOrlandoH: Los nombres de estos municipios de Cop√°n e Intibuc√° resumen lo que es la Navidad: Uni√≥n, Dulce, Esperanza, Jes√∫s... ¬°Siga‚Ä¶</t>
  </si>
  <si>
    <t>RT @JuanOrlandoH: A pocos meses de que sea inaugurado, el aeropuerto de Palmerola ya atrae el inter√©s de las grandes aerol√≠neas del mundo,‚Ä¶</t>
  </si>
  <si>
    <t>RT @JuanOrlandoH: Seguimos redoblando esfuerzos para hacerle frente a la emergencia de dengue, no podemos bajar los brazos porque se trata‚Ä¶</t>
  </si>
  <si>
    <t>@JuanOrlandoH @HoyMismoTSI @radiohrn @LaTribunahn @RCVHonduras @diarioelheraldo @elpaishn Aplaudimos lo bueno que se desempe√±a qu√© bien estamos a lo magnifico que gran manera de nuestro gobierno que Dios lo bendiga</t>
  </si>
  <si>
    <t>@SalvaPresidente @02Sergiopaz @XiomaraCastroZ @PartidoLibre Definimos que esta gente lo que les importa es  ver al pais mal por eso les interesa ver mal al pais</t>
  </si>
  <si>
    <t>@JuanOrlandoH @HND_Activate Se ve lo bueno en el pais que grandes avances lo que se demuestra para la vida de cada uno de los Hondure√±os cuid√©monos sana mentre</t>
  </si>
  <si>
    <t>@FrenteaFrenteHN @el5hn A ese se√±or de mel zelaya lo deben de mandar tambi√©n a  que de declaracions a EEUU por que lo defienden si el es un p√≠caro</t>
  </si>
  <si>
    <t>@FrenteaFrenteHN Dios lo bendiga se√±or Presidente por que usted demuestra el gran inter√©s que tiene por mi Honduras gracias por lo bueno que hace</t>
  </si>
  <si>
    <t>@FrenteaFrenteHN Tampoco deben hacer a este tipo inocente si bien saben que por que estaba ah√≠ metido ahora no busquen responsables por que no todos tienen que pagar `por los herreros de otros</t>
  </si>
  <si>
    <t>RT @JuanOrlandoH: Exitosa reuni√≥n ayer con el Secretario del @sg_sica, @VinicioCerezo, conversamos sobre temas relacionados con el fortalec‚Ä¶</t>
  </si>
  <si>
    <t>RT @JuanOrlandoH: Les comparto las medidas que se est√°n tomando en el sistema penitenciario del pa√≠s. https://t.co/p73CZtKSUZ</t>
  </si>
  <si>
    <t>RT @JuanOrlandoH: Priorizamos con el Primer Ministro @netanyahu cooperaci√≥n y dentro de esta la agricultura controlada, buscamos impulsar g‚Ä¶</t>
  </si>
  <si>
    <t>@FrenteaFrenteHN #vIVAJOH La mayor√≠a de personas lo que les interesa es que el gobierno fracase sean cerios ya dejense de tonteras por favor veamos lo mejor por el pais</t>
  </si>
  <si>
    <t>@FrenteaFrenteHN Si quiz√°s el tenia esos `planes de fugarse por que sabia que su vida corr√≠a peligro por que en estos tiempos se paga todo</t>
  </si>
  <si>
    <t>@FrenteaFrenteHN Este hablando de los narcotraficantes si se ha llevado con ellos y ese es el ejemplo que das se ceri nasralla https://t.co/bNOq3qM1dG</t>
  </si>
  <si>
    <t>@FrenteaFrenteHN Habla tanto de los narcos y es uno de los principales verguenza le debe de dar a este √±angara si es ful alero de ellos hip√≥crita https://t.co/R25BVrsEP1</t>
  </si>
  <si>
    <t>@FrenteaFrenteHN cualquiera con 2 dedos de frente ve lo que yo que aqu√≠ lo que se ve con la muerte de este sujeto es un claro ataque personal al gobierno</t>
  </si>
  <si>
    <t>@FrenteaFrenteHN Seria bueno que se haga lo bueno por la naci√≥n `por que sabemos que ser√≠a de gran ayuda para los peque√±os y grandes microempresarios que bueno que se haga lo correcto</t>
  </si>
  <si>
    <t>@FrenteaFrenteHN @el5hn Ya estamos cansados que esta gente de libre el inter√©s de ellos es mas y mas desorden en el pais sean cerios por favor ya no ce presten a las estupideces de mel y calix</t>
  </si>
  <si>
    <t>@FrenteaFrenteHN Ya basta d√©jense de tonteras el pais ha avanzado por lo bueno que se ha hecho por parte de este gobierno y esta se√±ora lo que sabe es hablar mal sean serios</t>
  </si>
  <si>
    <t>@tsYb80jn4+489dsPE6SiLmVIBcZeiaL9FUbnhfh8e4= @JuanOrlandoH @VidaMejorHN @DiarioTiempo Me siento tan orgullosa del buen trabajo que hace el presidente @tsYb80jn4+489dsPE6SiLmVIBcZeiaL9FUbnhfh8e4=  @JuanOrlandoH   @DiarioLaPrensa</t>
  </si>
  <si>
    <t>@tsYb80jn4+489dsPE6SiLmVIBcZeiaL9FUbnhfh8e4= @JuanOrlandoH @radiohrn #vIVAJOH Se trabaja por lo mejor que gran des avances lo principal es que se hace lo bueno por el pais y por el pueblo</t>
  </si>
  <si>
    <t>@tsYb80jn4+489dsPE6SiLmVIBcZeiaL9FUbnhfh8e4= @JuanOrlandoH @canal11hn Estamos muy agradecidos por el gran trabajo que hace presidente siempre pesando en su pueblo @Rostrosdbarrio  @juanorlando @ten</t>
  </si>
  <si>
    <t>@tsYb80jn4+489dsPE6SiLmVIBcZeiaL9FUbnhfh8e4= @JuanOrlandoH @VidaMejorHN @DiarioTiempo Muchas gracias presidente es el mejor que hemos tenido y vamos por mas grandes obras que nos sigan beneficiando @tsYb80jn4+489dsPE6SiLmVIBcZeiaL9FUbnhfh8e4=   @JuanOrlandoH   @TSI</t>
  </si>
  <si>
    <t>https://t.co/1tjM0S44Pm Damos las gracias a los que inpeccionan estas grandiosas cosas que bien que se hag alo bueno por mi Honduras es un gran avance lo que se hace por la fundacion kaha kamasa #kahakamasa</t>
  </si>
  <si>
    <t>@JuanOrlandoH @LaTribunahn @HCHTelevDigital @RCVHonduras @Canal6Honduras @lanotta_ @radioamericahn @elpaishn @radiohrn @CHTVHN @el5hn Con estos cr√©ditos de viviendas miles de Hondure√±os son beneficiados que excelente lo que hace el gobierno</t>
  </si>
  <si>
    <t>@JuanOrlandoH @tencanal10 @radiohrn @LaTribunahn @DiarioTiempo @diarioelheraldo @elpaishn Es muy bueno lo que se esta  haciendo con Con la Producci√≥n de caf√© que excelente</t>
  </si>
  <si>
    <t>@JuanOrlandoH @EFEnoticias @HoyMismoTSI @DllSWqjvMbCrtUNGN0CA23hYgwPW83B5aBnYuBnEFZY= @radiohrn @LaTribunahn @TN5Telenoticias @HCHTelevDigital @televicentrohn Es una agradable noticia por que tambi√©n se est√°n apoyando a los maestros que bien que se trabaje por darles el mejor apoyo</t>
  </si>
  <si>
    <t>@hondudiario Gracias a las 1 dama por hacer el cambio en el pais que Dios las bendiga grandemente</t>
  </si>
  <si>
    <t>@hondudiario Si es verdad JOH ha demostrado que el pais avanza y que solo el ha hecho lo mejor por apoyarlo y se hace el gran cambio `para mi honduras poniendo orden en la seguridad que bien</t>
  </si>
  <si>
    <t>@hondudiario Muy buena noticia v√°monos a disfrutar de las maravillas que hay en el pais qu√© bueno lo que se ve</t>
  </si>
  <si>
    <t>@hondudiario Honduras se desarrolla por la espectaculares obras que son nuevas carreteras `para que los Hondure√±os podamos viajar tranquilamente</t>
  </si>
  <si>
    <t>@hondudiario Aplaudimos estas acciones y grandes proyectos que se generan para el 2020 que buen noticia estamos agradecidos</t>
  </si>
  <si>
    <t>RT @JuanOrlandoH: Les comparto los resultados de nuestra visita a M√©xico y los logros en crecimiento econ√≥mico que ha tenido Honduras, que‚Ä¶</t>
  </si>
  <si>
    <t>RT @JuanOrlandoH: Presentamos al pueblo hondure√±o, nuevos servidores p√∫blicos que vendr√°n a impulsar a√∫n m√°s diferentes √°reas: Nicolle Mard‚Ä¶</t>
  </si>
  <si>
    <t>RT @JuanOrlandoH: Pido a los empresarios que den el primer paso para lograr un foro de impacto pol√≠tico y de oportunidades para la regi√≥n.‚Ä¶</t>
  </si>
  <si>
    <t>@elpaishn #VIVAJOH Excelente trabajo lo que se esta realizando que buenas acciones para mi pais que se mejore para combatir el dengue</t>
  </si>
  <si>
    <t>@elpaishn #VIVAJOH Honduras avanza con grandes actividades que buen desempe√±o buenas maneras de hacer lo bueno</t>
  </si>
  <si>
    <t>@elpaishn Es muy bueno lo que se ve que se trabaje por mejorar las invenciones en la producci√≥n de caf√© que bien</t>
  </si>
  <si>
    <t>@JuanOrlandoH @11_Noticias @radiohrn @LaTribunahn @radioamericahn @tunota_com @tencanal10 @grt_canal31 @Canal6Honduras @RCVHonduras @radiohousehn Son buenos objetivos vamos por mas que bien se√±or JOH que Dios lo bendiga grandemente y siga trabajando en estos Proyectos</t>
  </si>
  <si>
    <t>@JuanOrlandoH @Canal6Honduras @RCVHonduras @radiohrn @radioamericahn @lanotta_ @LaTribunahn @elpaishn Admirable manera de hacer bien las cosas por la naci√≥n mi Presidente JOH gracias `por hacer lo bueno por mi Honduras vamos avanzando</t>
  </si>
  <si>
    <t>@NTQ1WzirXWVSm5RELmNPf7jbQXG+Lu0YgsRt8Xoj7qo= @JuanOrlandoH @DllSWqjvMbCrtUNGN0CA23hYgwPW83B5aBnYuBnEFZY= Favorable este dia para los ni√±os que gran trabajo que se demuestre el inter√©s que son ellos que bueno vamos por grandes cosas @radiohrn</t>
  </si>
  <si>
    <t>@NTQ1WzirXWVSm5RELmNPf7jbQXG+Lu0YgsRt8Xoj7qo= @DiarioLaPrensa @JuanOrlandoH que bien que desde ya se est√°n promocionando los bellos pueblo llenos de encanto @JuanOrlandoH @DllSWqjvMbCrtUNGN0CA23hYgwPW83B5aBnYuBnEFZY= @NTQ1WzirXWVSm5RELmNPf7jbQXG+Lu0YgsRt8Xoj7qo=</t>
  </si>
  <si>
    <t>@NTQ1WzirXWVSm5RELmNPf7jbQXG+Lu0YgsRt8Xoj7qo= @JuanOrlandoH @radiohrn @elpaishn Todos los hondure√±os estamos muy contentos por el gran trabajo que esta haciendo el presidente el si le esta cumpliendo a su pueblo @NTQ1WzirXWVSm5RELmNPf7jbQXG+Lu0YgsRt8Xoj7qo=  @JuanOrlandoH   @DllSWqjvMbCrtUNGN0CA23hYgwPW83B5aBnYuBnEFZY=</t>
  </si>
  <si>
    <t>@NTQ1WzirXWVSm5RELmNPf7jbQXG+Lu0YgsRt8Xoj7qo= @DiarioLaPrensa @JuanOrlandoH Que bonita es esta comunidad que tenga √©xito todo lo que se haga es un gran trabajo lo importante es disfrutar en vacaciones @DiarioDiezHn</t>
  </si>
  <si>
    <t>@NTQ1WzirXWVSm5RELmNPf7jbQXG+Lu0YgsRt8Xoj7qo= @DllSWqjvMbCrtUNGN0CA23hYgwPW83B5aBnYuBnEFZY= nos unimos a este gran saludo este dia felicidades a todos los docentes del pais @JuanOrlandoH @NTQ1WzirXWVSm5RELmNPf7jbQXG+Lu0YgsRt8Xoj7qo= @DllSWqjvMbCrtUNGN0CA23hYgwPW83B5aBnYuBnEFZY=</t>
  </si>
  <si>
    <t>@NTQ1WzirXWVSm5RELmNPf7jbQXG+Lu0YgsRt8Xoj7qo= @TN5Telenoticias @JuanOrlandoH Vemos los grandes resultados que se ha regenerado el turismo al pais qu√© bueno estamos muy bien gracias a lo bello que se hace por Honduras @diarioelheraldo</t>
  </si>
  <si>
    <t>@NTQ1WzirXWVSm5RELmNPf7jbQXG+Lu0YgsRt8Xoj7qo= @JuanOrlandoH @DiarioLaPrensa Estamos muy contentos es el mejor que hemos tenido presidente @NTQ1WzirXWVSm5RELmNPf7jbQXG+Lu0YgsRt8Xoj7qo=   @JuanOrlandoH   @tencanal10  #OperacionEspecial</t>
  </si>
  <si>
    <t>@NTQ1WzirXWVSm5RELmNPf7jbQXG+Lu0YgsRt8Xoj7qo= @anagarciacarias @JuanOrlandoH @LaTribunahn Muy bueno que se esta brindando ese gran apoyo a las personas discapacitadas que Dios bendiga sus vidas
@DiarioLaPrensa 
#historiasdebarrio</t>
  </si>
  <si>
    <t>@NTQ1WzirXWVSm5RELmNPf7jbQXG+Lu0YgsRt8Xoj7qo= @JuanOrlandoH @HCHTelevDigital agradecemos lo bueno que hace JOH gracias por demostrar su gran inter√©s por nuestra Honduras gracias y bendiciones 
@DiarioLaPrensa</t>
  </si>
  <si>
    <t>@NTQ1WzirXWVSm5RELmNPf7jbQXG+Lu0YgsRt8Xoj7qo= @anagarciacarias @JuanOrlandoH @LaTribunahn Estamos alegres de ver como se ha demostrado lo mejor para mi pais que grandes avances departe de nuestro gobierno 
#historiasdebarrio
@TSiHonduras</t>
  </si>
  <si>
    <t>@NTQ1WzirXWVSm5RELmNPf7jbQXG+Lu0YgsRt8Xoj7qo= @JuanOrlandoH @radiohrn Es muy bueno lo que se demuestra cada dia estas buenas actividades que hace JOH qu√© gran trabajo estamos a ,lo mejor</t>
  </si>
  <si>
    <t>@NTQ1WzirXWVSm5RELmNPf7jbQXG+Lu0YgsRt8Xoj7qo= @911Honduras @JuanOrlandoH @DllSWqjvMbCrtUNGN0CA23hYgwPW83B5aBnYuBnEFZY= @LaTribunahn Se ha trabajado porque el pueblo tenga una mejor atenci√≥n para la seguridad que bueno lo que se hace por nuestra Honduras que buenas cosas @HCHTelevDigital</t>
  </si>
  <si>
    <t>@NTQ1WzirXWVSm5RELmNPf7jbQXG+Lu0YgsRt8Xoj7qo= @JuanOrlandoH @DllSWqjvMbCrtUNGN0CA23hYgwPW83B5aBnYuBnEFZY= Vemos las buenas acciones que esta haciendo JOH qu√© gran trabajo vamos por mas</t>
  </si>
  <si>
    <t>@TSiHonduras Claro que ha cambiado sobre todo ha cambiado al pais hacer mejor y vemos qu√© ha cambiado su personalidad usted es una gran person ajOH bendiciones</t>
  </si>
  <si>
    <t>@TSiHonduras Este √±angara solo quiere encontrar culp√†bles ya basta de tanto odio ya d√©jate de estupideces</t>
  </si>
  <si>
    <t>@TSiHonduras response sabe que JOh hace lo mejor porque las escuelas est√©n en mejor estado que gran trabajo mi Presidente</t>
  </si>
  <si>
    <t>@TSiHonduras Que bueno que se hag esta nueva ley de alivio de deuda por qu√© es lo bueno que se esta viendo en el pis que gran trabajo que se haga por el pueblo</t>
  </si>
  <si>
    <t>@TSiHonduras Muchas felicidades al partido nacional sera todo un √©xito</t>
  </si>
  <si>
    <t>@tsYb80jn4+489dsPE6SiLmVIBcZeiaL9FUbnhfh8e4= @JuanOrlandoH @VidaMejorHN @DiarioTiempo Excelente el trabajo que hace el presidente siempre pesando en su pueblo y su bienestar @tsYb80jn4+489dsPE6SiLmVIBcZeiaL9FUbnhfh8e4=   @JuanOrlandoH   @AbriendoBrecha1</t>
  </si>
  <si>
    <t>@tsYb80jn4+489dsPE6SiLmVIBcZeiaL9FUbnhfh8e4= @JuanOrlandoH @DllSWqjvMbCrtUNGN0CA23hYgwPW83B5aBnYuBnEFZY= #VIVAJOH vemos esa gran ayuda para nuestra vida que buenas cosas se hacen felicidades a nuestro gobierno vamos por mas #historiasdebarrio</t>
  </si>
  <si>
    <t>@tsYb80jn4+489dsPE6SiLmVIBcZeiaL9FUbnhfh8e4= @JuanOrlandoH @canal11 #vIVAJOH Lo bueno se esta desempe√±ando estamos muy alegres que no se deja de hacer una buena labor de limpieza y mas para prevenir esto tan feo</t>
  </si>
  <si>
    <t>@tsYb80jn4+489dsPE6SiLmVIBcZeiaL9FUbnhfh8e4= @JuanOrlandoH @tencanal10 #VIVAJOH es muy bueno lo que se hace en mi pais que grandes cambios los que se ven por mi Honduras</t>
  </si>
  <si>
    <t>RT @JuanOrlandoH: Para mi es un sue√±o estar aqu√≠, no ha sido f√°cil que BANHPROVI c√≥mo Banco de primer piso est√© en El Para√≠so y se que se v‚Ä¶</t>
  </si>
  <si>
    <t>@JuanOrlandoH excelente estamos muy alegres de poder ser testigos de lo bueno que se esta viviendo en el pais en cuanto a seguridad#vivajoh h</t>
  </si>
  <si>
    <t>@JuanOrlandoH @Qhubotvoficial @11_Noticias @LaTribunahn @RCVHonduras @TSiHonduras @diarioelheraldo @elpaishn Es muy bello lo que esta pasando en la villa navide√±a las familias van a disfrutar que excelente</t>
  </si>
  <si>
    <t>@HCHTelevDigital Pucha que mal lo que hacen ya No deben de permitir que √±angaras destruyan la bella Honduras ya no mas #noalgolpedeestado#</t>
  </si>
  <si>
    <t>@HCHTelevDigital Se√±or Presidente que se saque toda la policia ha detener estos bajos que solo caos arman `para el pais que barbaridades</t>
  </si>
  <si>
    <t>@HCHTelevDigital #VIVAJOH esta se√±ora asi como habla deben de actuar que bien que se hagan grandes avances para eliminar el dengue</t>
  </si>
  <si>
    <t>@HCHTelevDigital Ya sabemos que esta gente tambi√©n lo que les importa es ver mal y mal al pais ya basta queremos paz para Honduras</t>
  </si>
  <si>
    <t>@HCHTelevDigital #vIVAJOH ya es hora de que se pongan a trabajar para que esta epidemia no siga ay era hora se√±ora</t>
  </si>
  <si>
    <t>@HCHTelevDigital Dios lo bendiga JOH gracias por afirmar las grandes oportunidades para nuestra naci√≥n muchas gracias que tenga √©xito en todo</t>
  </si>
  <si>
    <t>@JuanOrlandoH @pitalmeria @DiarioLaPrensa @LaTribunahn @radioamericahn @radiohrn @TN5Telenoticias @HoyMismoTSI @diarioelheraldo @HCHTelevDigital @elpaishn dia con dia somo testigos del buen trabajo de los nuestros #TransformandoElAgro</t>
  </si>
  <si>
    <t>@JuanOrlandoH @radiohrn @LaTribunahn @HCHTelevDigital @DiarioLaPrensa @radioamericahn Muchas gracias por estas obras mi Presidente estamos agradecidos por que usted es un excelente hombre 
#VIVAJOH</t>
  </si>
  <si>
    <t>@JuanOrlandoH @11_Noticias @radiohrn @LaTribunahn @radioamericahn @tunota_com @tencanal10 @grt_canal31 @Canal6Honduras @RCVHonduras @radiohousehn Aplaudimos los grandes avances que Dios lo bendiga y que siga dando mas alegria a cada comunidad muy bien</t>
  </si>
  <si>
    <t>@JuanOrlandoH Es muy grandioso lo que se hace por nuestro pais es un gran avance lo que hace nuestro Presidente estamos trabajando por mas 
#VacacionesDeVerano verano</t>
  </si>
  <si>
    <t>@JuanOrlandoH Se esta permitiendo lo bueno que mi pais cambia en grandes oportunidades de que el caf√© de la naci√≥n mejore que bien estamos agradecidos con lo que hace el Presidente</t>
  </si>
  <si>
    <t>@JuanOrlandoH @Congreso_HND E$s un gran trabajo lo que esta pidiendo nuestro Presidente al beneficio de el pueblo que se hagan estas aprobaciones muy bien</t>
  </si>
  <si>
    <t>@JuanOrlandoH @anagarciacarias @LaTribunahn @DiarioRoatan @DiarioDiezHn @radioamericahn @elpaishn @TSiHonduras @11_Noticias @diarioelheraldo @radiohrn Gracias as lo bueno hemos vistos rostros alegres que impactante es ver que se ha logrado lo bueno muy bien</t>
  </si>
  <si>
    <t>@elpaishn #VIVAJOH Que gran proyecto el que se ha mejorado para los que quieren salir adelante en el pa√≠s que bien</t>
  </si>
  <si>
    <t>@elpaishn Aplaudimos lo bueno departe de JOH que ha demostrado que se apoya al pueblo con estas oportunidades de cecas 20/20</t>
  </si>
  <si>
    <t>@elpaishn Estamos alegres que se ha tenido √©xito en estas grandiosas cosas que gran manera de ver el cambio por el pais</t>
  </si>
  <si>
    <t>@elpaishn #VIVAJOH Honduras avanza que buenas ayudas para que esta enfermedad no siga Y Dios los de sanidad</t>
  </si>
  <si>
    <t>@elpaishn Es una gran noticia la que esta desempe√±ando JOH qu√© bueno lo que se hace por mi pais gracias</t>
  </si>
  <si>
    <t>@elpaishn Definimos los grandes alcances en mi naci√≥n que bien se√±or Presidente gracias por apoyar a esta iglesia para que √©ste mejore</t>
  </si>
  <si>
    <t>RT @JuanOrlandoH: Desde muy temprano iniciamos operativo de traslado de 421 reos para endurecer las medidas de m√°xima seguridad en T√°mara y‚Ä¶</t>
  </si>
  <si>
    <t>RT @JuanOrlandoH: Honduras Avanza aunque los detractores no lo quieran ver o no les agrade.
‚ÄúInversi√≥n extranjera directa creci√≥ 3.5 % en H‚Ä¶</t>
  </si>
  <si>
    <t>RT @JuanOrlandoH: Contento de estar aqu√≠ en La Ceiba, con el calor de la costa y la calidez de su gente; estamos entregando el CUARTO compl‚Ä¶</t>
  </si>
  <si>
    <t>@HCHTelevDigital @JuanOrlandoH Es importante lo que dice nuestro Presidente que demuestra su gran inter√©s de levantarse cada dia y hacer lo bu8eno por el pais</t>
  </si>
  <si>
    <t>@HCHTelevDigital Solo lo malo demuestran ya estamos cansados de tanto desorden ya queremos paz porfavor ya mas y mas paz ya basta Honduras necesita paz el pueblo tambi√©n</t>
  </si>
  <si>
    <t>@HCHTelevDigital @JuanOrlandoH Muy bien que se les de apoyo a las personas que hacen producci√≥n par a`poder sobrevivir que bien esto es bueno para el pueblo</t>
  </si>
  <si>
    <t>@HCHTelevDigital #VIVAJOH Es un gran trabajo que se mejoren las cosas para que el dengue no siga matando personas muy bien</t>
  </si>
  <si>
    <t>@HCHTelevDigital Vemos los grandes resultados departe de el gobierno que regenerado lo bueno que se hara que se tenga √©xito en este proyecto</t>
  </si>
  <si>
    <t>@HCHTelevDigital Se√±or Presidente estamos con usted sabemos que lo que quiere salvador nasralla y sus t√≠teres es hacer que usted salga perjudicado pero no lo lograran por que sabemos que usted es una gran persona #SeciaMejiaHN</t>
  </si>
  <si>
    <t>RT @JuanOrlandoH: Hoy es un d√≠a muy importante para Honduras y marcar√° un antes y un despu√©s en la Agricultura Nacional con el lanzamiento‚Ä¶</t>
  </si>
  <si>
    <t>@tsYb80jn4+489dsPE6SiLmVIBcZeiaL9FUbnhfh8e4= @JuanOrlandoH @LaTribunahn Honduras avanza cada vez mas gracias presidente por su gran trabajo que hace por el bienestar de cada uno de nuestros hijos @tsYb80jn4+489dsPE6SiLmVIBcZeiaL9FUbnhfh8e4=  @JuanOrlandoH   @hondured13</t>
  </si>
  <si>
    <t>@tsYb80jn4+489dsPE6SiLmVIBcZeiaL9FUbnhfh8e4= @JuanOrlandoH @canal11 #VIVAJOH es muy bueno que se esta ayudando con esta epidemia que bueno que se logre lo bueno por mi pais</t>
  </si>
  <si>
    <t>@tsYb80jn4+489dsPE6SiLmVIBcZeiaL9FUbnhfh8e4= @JuanOrlandoH @DllSWqjvMbCrtUNGN0CA23hYgwPW83B5aBnYuBnEFZY= #VIVAJOH Que buenos beneficios para el pueblo que gran trabajo que se trabaje por mas y mas para el pueblo #Historiasdebarrio</t>
  </si>
  <si>
    <t>@tsYb80jn4+489dsPE6SiLmVIBcZeiaL9FUbnhfh8e4= @LaTribunahn Que bonito es tener una naturaleza diferente y sobre todo actualizada debemos cuidar nuestros bosques no destruirlas y las personas que lo hacen que paguen 
@DiarioLaPrensa 
#historiasdebarrio</t>
  </si>
  <si>
    <t>@tsYb80jn4+489dsPE6SiLmVIBcZeiaL9FUbnhfh8e4= @DiarioTiempo Todos estamos muy contentos de ver que estamos avanzando en desarrollo gracias presidente @tsYb80jn4+489dsPE6SiLmVIBcZeiaL9FUbnhfh8e4=   @JuanOrlandoH   @ten</t>
  </si>
  <si>
    <t>@tsYb80jn4+489dsPE6SiLmVIBcZeiaL9FUbnhfh8e4= @JuanOrlandoH @radiohrn #vIVAJOH Se transforma la vida de miles de personas p√≤r que se les esta dando esta ayuda</t>
  </si>
  <si>
    <t>@tsYb80jn4+489dsPE6SiLmVIBcZeiaL9FUbnhfh8e4= @JuanOrlandoH @DllSWqjvMbCrtUNGN0CA23hYgwPW83B5aBnYuBnEFZY= #VIVAJOH Unidos se ha demostrado lo bueno para el mejoramiento de nuevas ideas a favor de lo bueno para el pueblo #historiasdebarrio</t>
  </si>
  <si>
    <t>@tsYb80jn4+489dsPE6SiLmVIBcZeiaL9FUbnhfh8e4= @JuanOrlandoH @radiohrn asi es miles de familias see starn viendo grandemente beneficiadas con esta ayuda #VivaJOH @JuanOrlandoH @tsYb80jn4+489dsPE6SiLmVIBcZeiaL9FUbnhfh8e4= @canal11hn</t>
  </si>
  <si>
    <t>@tsYb80jn4+489dsPE6SiLmVIBcZeiaL9FUbnhfh8e4= @JuanOrlandoH @canal11hn @VidaMejorHN #VIVAJOH Que gran ayuda se les esta brindando a los micro empresarios para que puedan salir adelantes que bien vamos por mas</t>
  </si>
  <si>
    <t>@tsYb80jn4+489dsPE6SiLmVIBcZeiaL9FUbnhfh8e4= @JuanOrlandoH @radiohrn #VIVAJOH Honduras avanza con buenas acciones que mi Presidente hace se esta trabajando por lo mejor #Historiasdebarrio</t>
  </si>
  <si>
    <t>@tsYb80jn4+489dsPE6SiLmVIBcZeiaL9FUbnhfh8e4= @JuanOrlandoH @canal11hn @VidaMejorHN #VIVAJOH Honduras se desarrolla con grandes ayudas que hacen un gran beneficio para nuestra Honduras</t>
  </si>
  <si>
    <t>@tsYb80jn4+489dsPE6SiLmVIBcZeiaL9FUbnhfh8e4= @JuanOrlandoH @DllSWqjvMbCrtUNGN0CA23hYgwPW83B5aBnYuBnEFZY= #VIVAJOH se trabaja por grandes transformaciones en nuestra naci√≥n que bien excelente trabajo #historiasdebarrio</t>
  </si>
  <si>
    <t>@tsYb80jn4+489dsPE6SiLmVIBcZeiaL9FUbnhfh8e4= @JuanOrlandoH @radiohrn #VIVAJOH Unidos se han desarrollado estas buenas obras que son de beneficio al pueblo que bien #Historiasdebarrio</t>
  </si>
  <si>
    <t>@tsYb80jn4+489dsPE6SiLmVIBcZeiaL9FUbnhfh8e4= @JuanOrlandoH @tencanal10 #VIVAJOH mas que seguros de ver ese gran desempe√±o que se ha logrado que buenas cosas las que se ven muy bueno lo mas y mas se demuestra</t>
  </si>
  <si>
    <t>RT @JuanOrlandoH: Felicitaciones a todo el equipo de @LaTribunahn por esos 43 a√±os informando al pueblo hondure√±o. https://t.co/SZHJeU7CvM</t>
  </si>
  <si>
    <t>RT @JuanOrlandoH: Trabajo coordinado, compromiso, uso de capacidades que antes no ten√≠amos. Nuestro reconocimiento. https://t.co/YA2ofLFd6D</t>
  </si>
  <si>
    <t>@JuanOrlandoH @radiohrn @radioamericahn @HoyMismoTSI @LaTribunahn @HCHTelevDigital @HenryGo52455080 @DiarioLaPrensa Vamos por mas cambios gracias  a usted presidente que si seta preocup√°ndose por cada una de nuestras necesidades #transformandoelagro #vivajoh</t>
  </si>
  <si>
    <t>@JuanOrlandoH @LaTribunahn @DiarioDiezHn @DiarioRoatan @radioamericahn @radiohrn @TSiHonduras @11_Noticias @elpaishn @diarioelheraldo @tunota_com Est√°n avanzando con las entregas de los parques de vida mejor que admirable es ver lo bueno vamos por lo importante en el pais ver caras alegres y principal de los ni√±os</t>
  </si>
  <si>
    <t>@JuanOrlandoH @Qhubotvoficial @11_Noticias @RCVHonduras @TSiHonduras @LaTribunahn @elpaishn @diarioelheraldo Las familias capitalinas van disfrutar en familia que bueno lo que se hace en nuestro pais muy bien vamos por lo bueno se√±or JOH con esta villa navide√±a</t>
  </si>
  <si>
    <t>@JuanOrlandoH @VidaMejorHN @LaTribunahn @diarioelheraldo @elpaishn @radiohrn @RCVHonduras @radioamericahn @SEDIS_HN Gracias se√±or Gracias por demostrar su inter√©s por ayudar al pais a tener un nuevo cambio muchas gracias que Dios me lo bendiga</t>
  </si>
  <si>
    <t>@JuanOrlandoH Son sue√±os realizados que impactante es que mi pais cambia cada dia muy bien Honduras mejora que excelente que bueno que ya se ha logrado el p√†rque numero 92</t>
  </si>
  <si>
    <t>RT @JuanOrlandoH: Bienvenida a Honduras y nuestros mejores deseos para Colleen Hoey, nueva Encargada de Negocios de la Embajada de EEUU @us‚Ä¶</t>
  </si>
  <si>
    <t>RT @JuanOrlandoH: Hay grandes h√©roes que por su valent√≠a merecen ser recordados toda la vida, el gran cacique Lempira es uno de ellos. 
¬°Q‚Ä¶</t>
  </si>
  <si>
    <t>@JuanOrlandoH @radiohrn @LaTribunahn @HCHTelevDigital @VidaMejorHN @DiarioLaPrensa @radioamericahn Se esta avanzando por que es verdaderamente ese inter√©s por el pueblo que gran inicio vamos por klo mejor</t>
  </si>
  <si>
    <t>@JuanOrlandoH que bien que est√© resaltando esta gran fecha se√±or presidente aplaudimos el compromiso que siempre nos est√° demostrando el bien de Honduras</t>
  </si>
  <si>
    <t>@JuanOrlandoH @tencanal10 @radiohrn @LaTribunahn @DiarioTiempo @diarioelheraldo @elpaishn Somos privilegiados en tener estos desarrollos en caf√© que bien que se hace lo bueno sobre todo se ha trabajado por mas y mas cambios</t>
  </si>
  <si>
    <t>@JuanOrlandoH @anagarciacarias @LaTribunahn @DiarioRoatan @DiarioDiezHn @radioamericahn @elpaishn @TSiHonduras @11_Noticias @diarioelheraldo @radiohrn Muy excelente que se est√°n entregando estos parques de vida mejor que bien se ven grandes resultados en el pais vamos por mas y mas</t>
  </si>
  <si>
    <t>@JuanOrlandoH Lo importante que es que la seguridad cambia que bien vamos por mejores cambios gracias se√±or Presidente JOH #operacionespecial</t>
  </si>
  <si>
    <t>@JuanOrlandoH @LaTribunahn @DiarioDiezHn @DiarioRoatan @radioamericahn @radiohrn @TSiHonduras @11_Noticias @elpaishn @diarioelheraldo @tunota_com Aplaudimos esta grandiosa entrega que hace JOH por nuestra Honduras muchas gracias por dar alegria a cada rostro muy bien</t>
  </si>
  <si>
    <t>@JuanOrlandoH @DiarioRoatan @11_Noticias @radiohrn @LaTribunahn @TSiHonduras @DiarioDiezHn @radioamericahn @elpaishn Estos son municipios Excelentes que ya se est√°n recuperando que impactante noticia muchas gracias que cea de gran bendicion muy bien muchas gracias Honduras esta avanzando</t>
  </si>
  <si>
    <t>@JuanOrlandoH @DiarioLaPrensa @LaTribunahn @HCHTelevDigital @radiohrn @radioamericahn @diarioelheraldo @elpaishn Damos las gracias a JOH por demostrar que le interesa  que el pais se desarrolle qu√© gran manera de hace lo bueno por la naci√≥n muchas gracias JOH</t>
  </si>
  <si>
    <t>@JuanOrlandoH @DiarioRoatan @radiohrn @diarioelheraldo @VidaMejorHN @DiarioLaPrensa @elpaishn Se ve lo bueno por nuestra Honduras qu√© gran manera de que el pais tenga esas mejores acciones que bien @televicentrohn</t>
  </si>
  <si>
    <t>@JuanOrlandoH Es muy bueno que se metan a al meta de hacer las cosas bien felicitamos  alas autoridades que hacen bien su trabajo #operacionespecial</t>
  </si>
  <si>
    <t>@JuanOrlandoH @11_Noticias @TSiHonduras @LaTribunahn @radiohrn @radioamericahn @diarioelheraldo @elpaishn @DiarioDiezHn @DiarioRoatan Al mirra que Honduras es un pais muy bendecido porque si tenemos lo mejor gobierno que si ha realizado lo importante para mi naci√≥n</t>
  </si>
  <si>
    <t>RT @JuanOrlandoH: Saludos a todos; seguimos trabajando por la transformaci√≥n del agro y la caficultura nacional como fuentes masivas de EMP‚Ä¶</t>
  </si>
  <si>
    <t>RT @JuanOrlandoH: Mucha gente se sorprendi√≥ cuando dije la primera vez que Honduras es el gigante del turismo de CA. Que un hotel de bander‚Ä¶</t>
  </si>
  <si>
    <t>RT @JuanOrlandoH: Desde ya los vengo a animar para que visiten el Distrito Tur√≠stico Joya de los Lagos, son muchos los lugares y actividade‚Ä¶</t>
  </si>
  <si>
    <t>RT @JuanOrlandoH: Las esperanzas se traducen en realidades para muchas familias de escasos recursos como Do√±a Erika Valladares, hoy no esta‚Ä¶</t>
  </si>
  <si>
    <t>RT @JuanOrlandoH: ¬°Seguimos sumando! Contento de estar aqu√≠ en El Rosario, Comayagua entreg√°ndoles el #ParqueVidaMejor #80, un espacio para‚Ä¶</t>
  </si>
  <si>
    <t>RT @JuanOrlandoH: En poco tiempo, la Polic√≠a Militar se gan√≥ el cari√±o de los hondure√±os, no solo por su lucha sin tregua contra los crimin‚Ä¶</t>
  </si>
  <si>
    <t>@tsYb80jn4+489dsPE6SiLmVIBcZeiaL9FUbnhfh8e4= @JuanOrlandoH @radiohrn #VIVAJOH Agradecemos las importantes cosas que hace JOH por nuestra Honduras se ven que han cambiado muchas cosas en el pa√≠s #Historiasdebarrio</t>
  </si>
  <si>
    <t>@VidaMejorHN @JuanOrlandoH @anagarciacarias @SEDIS_HN @radioamericahn @HoyMismoTSI @RedInformativaH @Abriendo_Brecha @HCHTelevDigital @DiarioLaPrensa @LaTribunahn ¬¥¬¥√±√±llll</t>
  </si>
  <si>
    <t>RT @JuanOrlandoH: Se ha firmado acuerdo hist√≥rico con el FMI y eso denota que seguimos avanzando, ahora lo importante es que se refleje en‚Ä¶</t>
  </si>
  <si>
    <t>@JuanOrlandoH @DiarioLaPrensa @LaTribunahn @radiohrn @televicentrohn @TN5Telenoticias @elpaishn admirable se√±or Presidente gracias por que usted es bueno para hacer lo importante por el paisa se ve ese gran inter√©s de parte suya que bueno es esto</t>
  </si>
  <si>
    <t>@tsYb80jn4+489dsPE6SiLmVIBcZeiaL9FUbnhfh8e4= @JuanOrlandoH @BANHPROVI_HN @tencanal10 excelente labor que hace el presidente el si nos esta cumpliendo cada vez mas gracias presidente por su gran esmero @tsYb80jn4+489dsPE6SiLmVIBcZeiaL9FUbnhfh8e4=  @JuanOrlandoH @TNH</t>
  </si>
  <si>
    <t>RT @JuanOrlandoH: D√≠a hist√≥rico para Honduras, especialmente para la pujante Isla de Roat√°n: la certificaci√≥n del aeropuerto Juan Manuel G√°‚Ä¶</t>
  </si>
  <si>
    <t>RT @JuanOrlandoH: ¬øSe han fijado que siempre que viajamos regresamos con mil historias que contar?...y tambi√©n con muchos detalles, antojit‚Ä¶</t>
  </si>
  <si>
    <t>RT @JuanOrlandoH: Hoy es uno de los d√≠as m√°s importantes del a√±o, sin importar las diferencias, somos HIJOS DE UNA MISMA PATRIA y celebramo‚Ä¶</t>
  </si>
  <si>
    <t>RT @JuanOrlandoH: Productiva reuni√≥n con Valent√≠n Morodo, presidente Consejo Empresarial Mexicano de Comercio Exterior, Inversi√≥n y Tecnolo‚Ä¶</t>
  </si>
  <si>
    <t>RT @JuanOrlandoH: APOYAR LA AGRICULTURA NACIONAL ES GENERAR EMPLEOS Y DEVOLVERLE LA PROSPERIDAD AL CAMPO. https://t.co/eQoLnq0jR2</t>
  </si>
  <si>
    <t>RT @JuanOrlandoH: Le dije hace un a√±o a la gente de San Ignacio que iban a tener su puente y hoy se los estamos entregando. Ellos son tan h‚Ä¶</t>
  </si>
  <si>
    <t>RT @JuanOrlandoH: Ning√∫n candidato presidencial quiso enfrentarlo. Desde inicio en mi campa√±a electoral del 2013 dije:
1) Iremos de frente‚Ä¶</t>
  </si>
  <si>
    <t>RT @JuanOrlandoH: Mauricio Ramos, CEO de Millicom reconoce que Honduras ha avanzado mucho en escuelas conectadas y la aplicaci√≥n Tigo Money‚Ä¶</t>
  </si>
  <si>
    <t>RT @JuanOrlandoH: Seguimos en la lucha contra las maras y pandillas que tanto terror han causado a nuestro pueblo. Nuestro reconocimiento a‚Ä¶</t>
  </si>
  <si>
    <t>@JuanOrlandoH @PoliciaHonduras @dpi_honduras @11_Noticias @LaTribunahn @RCVHonduras @TSiHonduras @diarioelheraldo @elpaishn Honduras avanza que bien lo que se desempe√±a por que siempre hace lo importante por la seguridad se√±or Presidente excito</t>
  </si>
  <si>
    <t>@JuanOrlandoH esto es lo que se debe hacer eco internacionalmente el presio justo al caf√© es necesario felicidades se√±or presidente</t>
  </si>
  <si>
    <t>@JuanOrlandoH @DiarioLaPrensa @radiohrn @DiarioRoatan @diarioelheraldo @elpaishn Honduras avanza que se desempe√±e lo bueno por que se demuestra el gran inter√©s de tener una naci√≥n mejor con mayores oportunidades de empleos</t>
  </si>
  <si>
    <t>@JuanOrlandoH #GraciasConvoca;   Dios bendiga nuestras accione para salir adelante y darnos a conocer por las cosas buenas</t>
  </si>
  <si>
    <t>@JuanOrlandoH @DiarioLaPrensa @LaTribunahn @radioamericahn @radiohrn @TN5Telenoticias @HoyMismoTSI @VidaMejorHN @diarioelheraldo @HCHTelevDigital con la ayuda de Dios y con este apoyo que se nos esta brindando de parte de nuestras autoridades asi sera lideres de la regi√≥n en la agricultura @JuanOrlandoH #TransformandoElAgro</t>
  </si>
  <si>
    <t>@JuanOrlandoH @PoliciaHonduras @dpi_honduras @11_Noticias @LaTribunahn @RCVHonduras @TSiHonduras @diarioelheraldo @elpaishn Vemos los grandes avances que ha hecho JOH por nuestra Honduras que bueno que se hace por parte del gobierno</t>
  </si>
  <si>
    <t>@JuanOrlandoH @Qhubotvoficial @11_Noticias @RCVHonduras @TSiHonduras @LaTribunahn @elpaishn @diarioelheraldo Se logra lo bueno en el pais que bien vamos por mas Honduras cambia que bien es admirable lo que hace el Presidente JOH</t>
  </si>
  <si>
    <t>@JuanOrlandoH @radiohousehn @elpaishn @Hondurasisgreat @radiohrn @HCHTelevDigital @RCVHonduras @radioamericahn @LaTribunahn @diarioelheraldo @DiarioRoatan Se demuestra que el pais avanza cada dia que buenas obras que se tenga √©xito vamos por mas</t>
  </si>
  <si>
    <t>@JuanOrlandoH Dios los bendiga grandemente por que trabajan exponiendo su vida con tal de dar la mejor seguridad por el pueblo que bien #operacionespecial</t>
  </si>
  <si>
    <t>@JuanOrlandoH @OIJ_DIGITAL @DiarioLaPrensa @LaTribunahn @radioamericahn @radiohrn @TN5Telenoticias @HoyMismoTSI @diarioelheraldo @elpaishn #PrecioJustoAlCaf√© Dios nos bendice por estar cultivando nuestras tierras de un amanera digna y honesta</t>
  </si>
  <si>
    <t>@JuanOrlandoH @HoyMismoTSI @radiohrn @LaTribunahn @TN5Telenoticias @HCHTelevDigital @diarioelheraldo @DiarioLaPrensa @radioamericahn @elpaishn √©xitos en esta reuni√≥n felicidades a nuestro presidente por estar siempre dando lo mejor por el bien de este pueblo</t>
  </si>
  <si>
    <t>RT @JuanOrlandoH: Prevenci√≥n la mejor medicina contra la diabetes. Hoy, que se celebra el D√≠a Mundial de la Diabetes, los invito a hacer ej‚Ä¶</t>
  </si>
  <si>
    <t>@JuanOrlandoH @diarioelheraldo @elpaishn @televicentrohn @radiohrn @FrenteaFrenteHN @DiarioLaPrensa @TSiHonduras @LaTribunahn @RCVHonduras Que este a√±o se tenga √©xito que todo salga  al perfecci√≥n nos vamos para el estadio a disfrutar</t>
  </si>
  <si>
    <t>@JuanOrlandoH @BomberosHn Gracias a Dios por brindarles este nuevo a√±o de aniversario por que ellos son los H√©roes de la naci√≥n Bendecimos su dia que la pasen super bien</t>
  </si>
  <si>
    <t>@JuanOrlandoH Aplaudimos que las obras han tenido excito qu√© gran manera de hacer lo bueno por el pais</t>
  </si>
  <si>
    <t>@JuanOrlandoH @radiohrn @LaTribunahn @TN5Telenoticias @diarioelheraldo @televicentrohn @ProcesoDigital @DiarioLaPrensa @elpaishn @Telemundo Que bueno damos felicitaciones a los h√©roes que dan su honor para demostrar la seguridad del pa√≠s</t>
  </si>
  <si>
    <t>@JuanOrlandoH Nuevos objetivos que tendr√°n el mayor de los √©xitos felicitamos a nuestro Presidente por trabajar por el cambio clim√°tico muchas gracias</t>
  </si>
  <si>
    <t>@tsYb80jn4+489dsPE6SiLmVIBcZeiaL9FUbnhfh8e4= @JuanOrlandoH @canal11 #VIVAJOH es un gran trabajo que se esta mejorando estas cosas para mi pais se demuestra un gran apoyo Presidente</t>
  </si>
  <si>
    <t>@tsYb80jn4+489dsPE6SiLmVIBcZeiaL9FUbnhfh8e4= @JuanOrlandoH @tencanal10 #VIVAJOH el pueblo esta agradecido por que se han formado grandes logros que gran inicio que se haga lo mejor por Honduras</t>
  </si>
  <si>
    <t>@tsYb80jn4+489dsPE6SiLmVIBcZeiaL9FUbnhfh8e4= @JuanOrlandoH @tencanal10 #VIVAJOH es un gran trabajo de las actividades que se est√°n haciendo para evitar estas epidemia 
#Historiasdebarrio  
@DiarioLaPrensa</t>
  </si>
  <si>
    <t>@tsYb80jn4+489dsPE6SiLmVIBcZeiaL9FUbnhfh8e4= @JuanOrlandoH @radiohrn #VIVAJOH esa un gran trabajo lo que se esta haciendo por mejorar el pais muy bien vamos por lo mejor #historiasdebarrio</t>
  </si>
  <si>
    <t>@SalvaPresidente @02Sergiopaz @XiomaraCastroZ @PartidoLibre No cabe duda que se ha demostrado lo bueno por la naci√≥n y lo que hace esta gente de libre es querer envenenar al pueblo pero que no ce permita</t>
  </si>
  <si>
    <t>@DllSWqjvMbCrtUNGN0CA23hYgwPW83B5aBnYuBnEFZY= @JuanOrlandoH Que bien que se apoye a los agricultores de caf√© por que ellos han demostrado que les importa mejorar su econom√≠a que se les brinde el mayor apoyo mi Presidente</t>
  </si>
  <si>
    <t>@TN5Telenoticias @JuanOrlandoH grandes acciones las que se ven en el pais qu√© gran manera de que JOh ha demostrado lo que hace a favor de mi pueblo vamos por mas</t>
  </si>
  <si>
    <t>@TN5Telenoticias Sabemos que JOH ha demostrado su inter√©s de querer tener bien al pais sabemos que aunque lo juzguen el hace lo bueno por la naci√≥n</t>
  </si>
  <si>
    <t>@ProcesoDigital #VIVAJOH No cave duda que se establecen estos proyectos a beneficio de nuestra naci√≥n vamos por mas</t>
  </si>
  <si>
    <t>@ProcesoDigital Que bueno que se haga lo bueno por mejorar las cosas en el `pais con mejores salarios para los maestros que bien</t>
  </si>
  <si>
    <t>@ProcesoDigital Honduras esta cambiando vamos por definir que gran estrategias las que se vienen para este 2020 muchas gracias a nuestro gobierno</t>
  </si>
  <si>
    <t>@ProcesoDigital Es un gran apoyo dse parte de el presidente con este nuevo cr√©dito solidario que bien que se vea el cambio en el pa√≠s</t>
  </si>
  <si>
    <t>@ProcesoDigital No cave duda que bien estamos en buenas condiciones que se haga lo que se tenga aunque hacer para el 2020 que genial felicitaciones</t>
  </si>
  <si>
    <t>@JuanOrlandoH Esto si es lo mejor que importante tema que se mejoren en desarrollos del caf√© Hondure√±o que bien vamos en grandes avances excelente JOH</t>
  </si>
  <si>
    <t>@JuanOrlandoH @radiohrn @radioamericahn @HoyMismoTSI @LaTribunahn @HCHTelevDigital @HenryGo52455080 @DiarioLaPrensa estamos creciendo en desarrollo gracias al presidente que si nos esta cumpliendo #transformandoelagro</t>
  </si>
  <si>
    <t>@JuanOrlandoH @radiohrn Aplaudimos las grandes maneras de que se ve en este  dia en el pais est√°n de celebraci√≥n por que cumple su 86 aniversario HRN felicitaciones que Dios los bendiga</t>
  </si>
  <si>
    <t>@JuanOrlandoH @HoyMismoTSI @LaTribunahn @TN5Telenoticias @HCHTelevDigital @televicentrohn @DiarioLaPrensa excelente ni un paso atr√°s en contra del crimen organizador y el narcotrafico nunca podr√°n poner a un pais de rodillas como nos ten√≠an 10 a√±os atr√°s @FrenteaFrenteHN @DailyMailUK @FoxNews</t>
  </si>
  <si>
    <t>@JuanOrlandoH @11_Noticias @radiohrn @LaTribunahn @radioamericahn @tunota_com @tencanal10 @grt_canal31 @Canal6Honduras @RCVHonduras @radiohousehn Estamos muy agradecidos con los grandes Proyectos que hace JOH con la entrega de estos parques de vida mejor que bien</t>
  </si>
  <si>
    <t>@JuanOrlandoH Honduras estamos contentos de que es maravilloso lo que se hace que bien que se ayude a los `productores muy bien</t>
  </si>
  <si>
    <t>RT @JuanOrlandoH: Hasta debajo de las piedras los vamos a buscar, a capturar y enviar a prisi√≥n. Mi agradecimiento, en nombre del pueblo ho‚Ä¶</t>
  </si>
  <si>
    <t>RT @JuanOrlandoH: üî¥üì°| EN VIVO: COMPARECENCIA DE PRENSA.#XVIICumbreTuxtla #Mesoam√©ricaConecta https://t.co/a4sQhP19kU</t>
  </si>
  <si>
    <t>RT @JuanOrlandoH: Hace 28 a√±os en Jerusal√©n naci√≥ mi admiraci√≥n y amistad con Israel. Admirable c√≥mo hacen florecer el desierto y son refer‚Ä¶</t>
  </si>
  <si>
    <t>RT @JuanOrlandoH: @CNNEE @Telemundo @TelecadenaHon @televicentrohn @AlPunto @UniNoticias @AP_Noticias @VOANoticias @nytimeses @WSJ @LaTribu‚Ä¶</t>
  </si>
  <si>
    <t>RT @JuanOrlandoH: Llevamos 84 parques para una #VidaMejor pero queremos llegar a m√°s de 100 al final de este a√±o. Porque lo que queremos es‚Ä¶</t>
  </si>
  <si>
    <t>RT @JuanOrlandoH: Juntos podemos erradicar esta enfermedad pero debemos trabajar todos unidos y eso √≠mplica cambiar nuestra manera de vivir‚Ä¶</t>
  </si>
  <si>
    <t>RT @JuanOrlandoH: Estamos de fiesta y con civismo celebramos el 198 aniversario de independencia de nuestra patria a la que servimos con in‚Ä¶</t>
  </si>
  <si>
    <t>RT @JuanOrlandoH: Siempre que tengo oportunidad se los digo, por favor no me vayan a dejar a nadie por fuera, #VidaMejor debe llegar si o s‚Ä¶</t>
  </si>
  <si>
    <t>RT @JuanOrlandoH: Contentos de estar en el Aeropuerto de Palmerola, que es solo parte del Centro Log√≠stico de las Am√©ricas; hemos recibido‚Ä¶</t>
  </si>
  <si>
    <t>RT @JuanOrlandoH: El d√≠a martes convocamos al Sistema Nacional de Gesti√≥n de Riesgo #SINAGER para conocer los detalles de falta de lluvia y‚Ä¶</t>
  </si>
  <si>
    <t>RT @JuanOrlandoH: Gracias a Dios ya de regreso en Honduras. Seguimos trabajando.... https://t.co/g0nzrYIORm</t>
  </si>
  <si>
    <t>RT @JuanOrlandoH: Como #Mesoam√©rica, tenemos la gran oportunidad de atraer la inversi√≥n y generar los empleos que permitan a nuestros puebl‚Ä¶</t>
  </si>
  <si>
    <t>RT @JuanOrlandoH: ¬°Se le agradece! üòäüëèüèº https://t.co/63SRqVeD3e</t>
  </si>
  <si>
    <t>@televicentrohn Excelente noticia  que  se est√°n construyendo estos hospitales muy bien qu√© gran manera de ver bien las cosas en el pais vamos por mas excelente</t>
  </si>
  <si>
    <t>@televicentrohn #VIVAJOH Es Un gran trabajo que nuestro Presidente esta haciendo bien las cosas en nuestro pais que bueno que mejore la seguridad</t>
  </si>
  <si>
    <t>@televicentrohn Es importante que se luche por lo bueno que es la seguridad muy bien qu√© grandes logros muy buen trabajo</t>
  </si>
  <si>
    <t>@JuanOrlandoH @IvanDuque @TelemundoNews @radiohrn @LaTribunahn @Telemundo @TN5Telenoticias @televicentrohn @DiarioLaPrensa @elpaishn Muy buen acciones  la que hace JOH por demostrar que su inter√©s es grande por el pais que gracias a el se a alcanzado lo bueno</t>
  </si>
  <si>
    <t>@SalvaPresidente Sinceramente debe de tomar conciencia este Hombre que solo quiere hacer lo malo y tirar su veneno ya basta nasrtalla d√©jate  de cosas</t>
  </si>
  <si>
    <t>@JuanOrlandoH @radiohrn @LaTribunahn @RCVHonduras @TN5Telenoticias @HCHTelevDigital @DiarioLaPrensa @radioamericahn @elpaishn @UniNoticias Es muy bueno lo que se hace con estas grandes operaciones que bien es un gran trabajo que se haga lo que se tenga que hacer #operacionespecial</t>
  </si>
  <si>
    <t>@JuanOrlandoH @Qhubotvoficial @11_Noticias @RCVHonduras @TSiHonduras @LaTribunahn @elpaishn @diarioelheraldo Muy bien lo que se esta haciendo en nuestro pais que gran trabajo que se realicen estos eventos muy bien</t>
  </si>
  <si>
    <t>@JuanOrlandoH @DiarioLaPrensa @LaTribunahn @FrenteaFrenteHN @TSiHonduras @radiohrn @televicentrohn @RCVHonduras @diarioelheraldo @elpaishn Bravo que se tiene √©xito en esas acciones y buenos proyectos que se abren muy buen trabajo es lo bueno</t>
  </si>
  <si>
    <t>RT @JuanOrlandoH: Estamos enfrentando una dura sequ√≠a y estamos viviendo una emergencia, afortunadamente hemos demostrado que s√≠ se puede e‚Ä¶</t>
  </si>
  <si>
    <t>RT @JuanOrlandoH: Esto es lo que dijo el fiscal: ‚ÄúEsta foto del tel√©fono del acusado es una encarnaci√≥n de lo que es el narcotr√°fico patroc‚Ä¶</t>
  </si>
  <si>
    <t>RT @JuanOrlandoH: Seguimos trabajando por la seguridad del pueblo hondure√±o. Los criminales desalmados deben estar totalmente aislados en l‚Ä¶</t>
  </si>
  <si>
    <t>RT @JuanOrlandoH: Mis condolencias a la familia del polic√≠a Jos√© Arnulfo Cruz Garc√≠a, un guerrero ca√≠do en el cumplimiento de su deber, sir‚Ä¶</t>
  </si>
  <si>
    <t>@JuanOrlandoH @HoyMismoTSI @radiohrn @LaTribunahn @TN5Telenoticias @HCHTelevDigital @diarioelheraldo @DiarioLaPrensa @radioamericahn @elpaishn #HondurasAvanza que bien que se est√© dando lo mejor por el bien de Honduras somos #1 en producci√≥n</t>
  </si>
  <si>
    <t>@JuanOrlandoH @LaTribunahn @radiohrn @VidaMejorHN @HCHTelevDigital Dios bendiga este pueblo que lo unico que deseamos es salir adelante #VivaJOH</t>
  </si>
  <si>
    <t>@JuanOrlandoH @radiohrn @LaTribunahn @HoyMismoTSI @elpaishn @diarioelheraldo Que bueno que se ven los grandes alcances departe de nuestro Presidente por qu√© demuestran estos magn√≠ficos eventos que bien</t>
  </si>
  <si>
    <t>@JuanOrlandoH No cave duda que se implementen estas bellas acciones para que los mares est√©n en perfecto estado de limpieza que bien</t>
  </si>
  <si>
    <t>@SalvaPresidente Miren que es numero 1 para hablar mal de JOH pero lo peor que ni pruevas tiene este cabeza de pollo rabo verde</t>
  </si>
  <si>
    <t>@tencanal10 Muy bien que se ayude a los productores de caf√© y cacao que bien estamos muy contentos</t>
  </si>
  <si>
    <t>@tencanal10 Es muy bueno lo que se esta viendo en nuestro pais qu√© gran manera de que se vea lo bueno por la naci√≥n y sobre todo estas fronteras mar√≠timas</t>
  </si>
  <si>
    <t>@JuanOrlandoH @LaTribunahn @DiarioDiezHn @DiarioRoatan @radioamericahn @radiohrn @TSiHonduras @11_Noticias @elpaishn @diarioelheraldo @tunota_com Felicitamos lo bueno que hace el Presidente que esta demostrando que nuestra Honduras logra lo correcto</t>
  </si>
  <si>
    <t>RT @JuanOrlandoH: Pastores evang√©licos y rabinos jud√≠os, extendieron una enorme bandera de nuestro pa√≠s en se√±al de victoria y oraci√≥n.
El‚Ä¶</t>
  </si>
  <si>
    <t>RT @JuanOrlandoH: FNAMP captur√≥ a otro de los responsables de la muerte del Mayor P√≥stumo √Ångel Pineda, h√©roe que ofrend√≥ su vida por devol‚Ä¶</t>
  </si>
  <si>
    <t>RT @JuanOrlandoH: Pueblo hondure√±o: https://t.co/FswHxnSuLB</t>
  </si>
  <si>
    <t>@JuanOrlandoH @TSiHonduras @VidaMejorHN @radiohrn @radioamericahn @RCVHonduras Gracias al presidente que siempreesta al pendiente de su `pueblo</t>
  </si>
  <si>
    <t>@JuanOrlandoH @11_Noticias @TSiHonduras @LaTribunahn @radiohrn @radioamericahn @diarioelheraldo @elpaishn @DiarioDiezHn @DiarioRoatan Se ha trabajado porque se demuestre lo primero que bien gracias a JOH se construyeron estas acciones que son para bien para cada Hondure√±o</t>
  </si>
  <si>
    <t>RT @JuanOrlandoH: Hemos venido trabajando de manera frontal contra maras y pandillas, haciendo √©nfasis en extorsi√≥n, asesinatos y secuestro‚Ä¶</t>
  </si>
  <si>
    <t>@NTQ1WzirXWVSm5RELmNPf7jbQXG+Lu0YgsRt8Xoj7qo= @JuanOrlandoH @DiarioLaPrensa Se esta demostrando ese gran inter√©s por hacer el cambio que bueno este apoyo que se les da a los maestro para que puedan tener un salario digno</t>
  </si>
  <si>
    <t>@NTQ1WzirXWVSm5RELmNPf7jbQXG+Lu0YgsRt8Xoj7qo= @anagarciacarias @JuanOrlandoH @LaTribunahn Demostrando las grandes cosas que buenas maneras de hacer que el pais desarrolle que Dios me los bendiga grandemente siempre 
@HCHTelevDigital 
#historiasdebarrio</t>
  </si>
  <si>
    <t>@NTQ1WzirXWVSm5RELmNPf7jbQXG+Lu0YgsRt8Xoj7qo= @JuanOrlandoH @DiarioLaPrensa Es una buena manera de demostrar lo bello que tiene el pais gracias por hacer esta grandiosa invitaci√≥n@diariolaprensa</t>
  </si>
  <si>
    <t>@NTQ1WzirXWVSm5RELmNPf7jbQXG+Lu0YgsRt8Xoj7qo= @anagarciacarias @JuanOrlandoH @LaTribunahn Es un gran trabajo que excelentes las acciones se siguen demostrando que bien excelente 
se√±or Presidente @DiarioDiezHn 
#historiasdebarrio</t>
  </si>
  <si>
    <t>@NTQ1WzirXWVSm5RELmNPf7jbQXG+Lu0YgsRt8Xoj7qo= @911Honduras @JuanOrlandoH @DllSWqjvMbCrtUNGN0CA23hYgwPW83B5aBnYuBnEFZY= @LaTribunahn Agradecemos al gobierno porque ellos han demostrado que hay autoridad en el pais que atiende nuestro llamado @DiarioLaPrensa</t>
  </si>
  <si>
    <t>@JuanOrlandoH estamos muy contentos y orgullosos del gran trabajo que hace el presidente #vivajoh</t>
  </si>
  <si>
    <t>@JuanOrlandoH @radiohrn @LaTribunahn @RCVHonduras @TN5Telenoticias @DiarioLaPrensa @radioamericahn @elpaishn @HCHTelevDigital Excelente que se esta participando en estas grandiosas acciones de combatir maras y pandillas que bueno lo que se hace #Operacionespecial</t>
  </si>
  <si>
    <t>@JuanOrlandoH Excelente es ver como se ha apoyado a los j√≥venes con estas becas 2020 que bueno lo que se ve departe de nuestro gobierno</t>
  </si>
  <si>
    <t>@DiarioLaPrensa Se ven grandes resultados qu√© bueno es ver como mi Honduras avanza que bien vamos viendo que se trabaja en el aria de cinematografico</t>
  </si>
  <si>
    <t>@JuanOrlandoH Como padre de familia debemos de cuidar a nuestros ni√±os #vivajoh</t>
  </si>
  <si>
    <t>@JuanOrlandoH Muy bien qu√© admirable es saber que Honduras es un pais de grandes oportunidades que bien estamos  alegres por lo que se hace</t>
  </si>
  <si>
    <t>@JuanOrlandoH No cave duda que se esta trabajando cada d√≠a por grandes acciones importantes que genial vamos por lo mejor #operacionespecial</t>
  </si>
  <si>
    <t>@JuanOrlandoH @11_Noticias @TSiHonduras @LaTribunahn @radiohrn @radioamericahn @diarioelheraldo @elpaishn @DiarioDiezHn @DiarioRoatan Es muy bueno lo que ha hecho el se√±or gobernante en construir estos grandiosos parques que bien que se haga lo bueno por mi Honduras</t>
  </si>
  <si>
    <t>@JuanOrlandoH #VidaMejor siempre dando lo mejor en apoyo a lo social de nuestro bella Honduras Dios bendiga esta gran iniciativa felicidades</t>
  </si>
  <si>
    <t>@JuanOrlandoH Aplaudimos lo bueno que se demuestra por qu√© los ni√±os son la mayor bendici√≥n de nuestra vida que gran manera de ver lo bueno</t>
  </si>
  <si>
    <t>@JuanOrlandoH Gracias  a la buena labor que se esta brindando que gran trabajo departe de el gobierno muy bien #Operacionespecial</t>
  </si>
  <si>
    <t>@JuanOrlandoH @radiohrn @LaTribunahn @Telemundo @TN5Telenoticias @televicentrohn @ProcesoDigital @DiarioLaPrensa @elpaishn JOH gracias por demostrar el gran inter√©s de hacer las cosas bien por la seguridad del pais excelente</t>
  </si>
  <si>
    <t>@JuanOrlandoH @radiohrn @LaTribunahn @RCVHonduras @TN5Telenoticias @DiarioLaPrensa @radioamericahn @elpaishn @HCHTelevDigital Lo que se demuestra es muy bueno que gran manera de hacer las cosas por el cambio de la seguridad muy bien #Operacionespecial</t>
  </si>
  <si>
    <t>@JuanOrlandoH @radiohrn @LaTribunahn @RCVHonduras @TN5Telenoticias @HCHTelevDigital @DiarioLaPrensa @radioamericahn @elpaishn @UniNoticias #operacionespecialgracias lo bueno se desarrolla que gran trabajo de el gobierno haciendo estas maravillosas operaciones contra maras y pandillas que se ponga mano dura</t>
  </si>
  <si>
    <t>@JuanOrlandoH #ElDengueMata estas son las acciones que nos llenan de orgullo ver que si se esta trabajando en contra del dengue #vivajoh</t>
  </si>
  <si>
    <t>@JuanOrlandoH @radiohrn @LaTribunahn @HCHTelevDigital @DiarioLaPrensa @radioamericahn Que bien que se les de apoyo a los peque√±os productores que bien es un gran avance 
#VIVAJOH</t>
  </si>
  <si>
    <t>@JuanOrlandoH @diarioelheraldo @elpaishn @televicentrohn @radiohrn @FrenteaFrenteHN @DiarioLaPrensa @TSiHonduras @LaTribunahn @RCVHonduras Feliz mes de al independencia es un mes muy bello donde hay un 15 de septiembre y se demuestran esos bellos desfiles gracias se√±or Presidente</t>
  </si>
  <si>
    <t>@JuanOrlandoH @Qhubotvoficial @RCVHonduras @LaTribunahn @radiohrn @diarioelheraldo @elpaishn Se ha demostrado lo bello que pasa en el pais que impactante es ver que se nos invita disfrutar de la llegada del 2020 que bien</t>
  </si>
  <si>
    <t>@JuanOrlandoH @DiarioLaPrensa @LaTribunahn @radioamericahn @radiohrn @TN5Telenoticias @HoyMismoTSI @diarioelheraldo @elpaishn @HCHTelevDigital Dios bendiga el excelente trabajo de calidad que realiza nuestros hermanos de tierra adentro que se dedican a la agricultura #TransformandoElAgro @JuanOrlandoH</t>
  </si>
  <si>
    <t>@JuanOrlandoH @DiarioLaPrensa @LaTribunahn @radiohrn @CancilleriaHN @TN5Telenoticias @HCHTelevDigital @lisandrorosales @FuenteLatina @elpaishn @diarioelheraldo Gracias se√±or Presidente por demostrar su gran inter√©s por mi pais de afirmar un gran cambio que gran trabajo</t>
  </si>
  <si>
    <t>RT @JuanOrlandoH: Si no hay bosque, no hay agua. Si no hay agua, no hay alimentos. Debemos de dar el ejemplo para contrarrestar el fen√≥meno‚Ä¶</t>
  </si>
  <si>
    <t>RT @JuanOrlandoH: Avances del Aeropuerto de Palmerola son una muestra del potencial de Honduras que por a√±os estuvo dormido y que hoy ha de‚Ä¶</t>
  </si>
  <si>
    <t>RT @JuanOrlandoH: Para aquellos que ‚Äúsolo cosas malas‚Äù le ven a nuestra visita a Israel, les recuerdo que es una extraordinaria oportunidad‚Ä¶</t>
  </si>
  <si>
    <t>RT @JuanOrlandoH: Este 1ro de Septiembre, tal como lo anunci√© el 24 de marzo de este a√±o en @AIPAC cumpliremos el siguiente paso de abrir u‚Ä¶</t>
  </si>
  <si>
    <t>RT @JuanOrlandoH: NO HAY TREGUA CONTRA LA DELINCUENCIA. 
Desde la madrugada estamos coordinando operativos de traslado de criminales de alt‚Ä¶</t>
  </si>
  <si>
    <t>RT @JuanOrlandoH: Hermanos hondure√±os y extranjeros, mientras ustedes descansen y disfruten de este Feriado Moraz√°nico, quiero garantizarle‚Ä¶</t>
  </si>
  <si>
    <t>RT @JuanOrlandoH: Desde tempranas horas instru√≠ a todas nuestras instituciones para brindar asistencia inmediata a los afectados por los da‚Ä¶</t>
  </si>
  <si>
    <t>RT @JuanOrlandoH: En 2013 hubo casi cien secuestros. Este a√±o la cifra es de diez y seguimos trabajando para reducir a cero este flagelo. D‚Ä¶</t>
  </si>
  <si>
    <t>@JuanOrlandoH @radiohrn @LaTribunahn @RCVHonduras @TN5Telenoticias @DiarioLaPrensa @radioamericahn @elpaishn @HCHTelevDigital Demostrando un gran trabajo que gran manera de ver que se desarrollan grandes avances en materia de seguridad muy bien #Operacionespecial</t>
  </si>
  <si>
    <t>@JuanOrlandoH @DiarioLaPrensa @LaTribunahn @radioamericahn @radiohrn @TN5Telenoticias @HoyMismoTSI @diarioelheraldo @elpaishn @HCHTelevDigital #PrecioJustoAlCaf√© somos los mejores productores de este grano es justo que se pague lo correcto #PrecioJustoAlCaf√©</t>
  </si>
  <si>
    <t>@JuanOrlandoH @PoliciaHonduras @LaTribunahn @RCVHonduras @TelecadenaHon @diarioelheraldo @Presidencia_HN De tal manera definimos qu√© es la seguridad digan que ha dado el PRESIDENTE QUE EXCELENTE TRABAJO</t>
  </si>
  <si>
    <t>@JuanOrlandoH @anagarciacarias @LaTribunahn @DiarioRoatan @DiarioDiezHn @radioamericahn @elpaishn @TSiHonduras @11_Noticias @diarioelheraldo @radiohrn Honduras esta avanzando que maravilla esta res una cualidad importante para que j√≥venes ni√±os adultos disfruten muy bien</t>
  </si>
  <si>
    <t>@JuanOrlandoH @LaTribunahn @radiohrn @VidaMejorHN @HCHTelevDigital #VIVAJOH ES un gran trabajo lo que esta haciendo nuestro Presidente se trabaja por lo bueno del pais</t>
  </si>
  <si>
    <t>@JuanOrlandoH @LaTribunahn @RCVHonduras @radioamericahn @TelecadenaHon @diarioelheraldo @elpaishn Aplaudimos que importante que se les ayude a los `peque√±os emprendedores que genial lo que se hace muy bien</t>
  </si>
  <si>
    <t>@JuanOrlandoH Es admirable saber que el pais tiene las maravillosas cosas por demostrar y los mejores lugares qu√© bueno lo que se hace excelente visita</t>
  </si>
  <si>
    <t>@JuanOrlandoH @DiarioRoatan @radiohrn @diarioelheraldo @VidaMejorHN @DiarioLaPrensa @elpaishn Aplaudimos la buena labor de nuestro Presidente qu√© hace que se abran oportunidades en el pais para nuestro ni√±os que bueno @Canal6Honduras</t>
  </si>
  <si>
    <t>@JuanOrlandoH todos los hondure√±os tenemos el deber de mantener limpios nuestros hogares #vivajoh</t>
  </si>
  <si>
    <t>@JuanOrlandoH Felicitamos a fusina por hacer el gran trabajo y a nuestro Presidente por demostrar lo bueno y aumentar la seguridad que bien #operacionespecial</t>
  </si>
  <si>
    <t>@JuanOrlandoH @radiohrn @LaTribunahn @RCVHonduras @TN5Telenoticias @HCHTelevDigital @DiarioLaPrensa @radioamericahn @elpaishn @UniNoticias aplaudimos la buen elabore de JOH y de las autoridades que gran trabajo lo que hacen por nuestra naci√≥n gracias bendiciones #operacionespecial</t>
  </si>
  <si>
    <t>@JuanOrlandoH @BomberosHn Honduras tiene a los mejores Bomberos que demuestran lo bueno para la patria son grandes ejemplos son de gran ayuda para cuidar los bosques y cualquier emergencia que bueno feliz 64 aniversario</t>
  </si>
  <si>
    <t>@JuanOrlandoH #Becas2020 eS EL PROGRAMA QUE SE DEDICA APOYAR A NUESTROS J√ìVENES CON GANAS DE SALIR ADELANTE DE UN AMANERA DIGAN</t>
  </si>
  <si>
    <t>@JuanOrlandoH @Qhubotvoficial @11_Noticias @LaTribunahn @RCVHonduras @TSiHonduras @diarioelheraldo @elpaishn Muy bien estamos alegres de ver que la villa navide√±a trae alegria al pueblo que bien es muy bueno lo que se hace</t>
  </si>
  <si>
    <t>@JuanOrlandoH @DiarioRoatan @11_Noticias @radiohrn @LaTribunahn @TSiHonduras @DiarioDiezHn @radioamericahn @elpaishn Agradecidos con JOh solo el  trae esa gran felicidad a los Hondure√±os trayendo grandes esperanzas de una mejor vida que Dios lo bendiga</t>
  </si>
  <si>
    <t>@JuanOrlandoH @VidaMejorHN @dnparqueshn @radiohrn @DiarioLaPrensa @diarioelheraldo @DiarioRoatan es muy bueno y admirable ver como ha logrado llegar a sus 103. a√±os este se√±or que Dios le de muchos a√±os mas</t>
  </si>
  <si>
    <t>RT @JuanOrlandoH: Se viene el gran despegue del agro nacional y reafirmamos nuestro compromiso de seguir impuls√°ndolo brindando sistemas de‚Ä¶</t>
  </si>
  <si>
    <t>RT @JuanOrlandoH: Contento y contagiado de alegr√≠a en Santa Elena, La Paz, entregando el #ParqueVidaMejor n√∫mero 79. Estos parques son para‚Ä¶</t>
  </si>
  <si>
    <t>RT @JuanOrlandoH: El futuro de nuestro pa√≠s reflejado en esta hermosa sonrisa #VivaHonduras #FiestasPatrias2019 https://t.co/7lwmfEztyV</t>
  </si>
  <si>
    <t>RT @JuanOrlandoH: ¬øQu√© se puede decir sobre una condena basada en testimonios de asesinos confesos, y argumentos que varios de estos testig‚Ä¶</t>
  </si>
  <si>
    <t>@JuanOrlandoH Honduras esta mejorando por que se demuestra que esta el mayor inter√©s de mejorar las cosas en la nacion que excelente</t>
  </si>
  <si>
    <t>@JuanOrlandoH @AP @CNN @Reuters @ReutersLatam @nytimes @nytimeses @EFEnoticias Esta bien lo que dice mi Presidente el es muy inocente por que lo unico que el ha demostrado es lo mejor para el pais #vivajoh</t>
  </si>
  <si>
    <t>@JuanOrlandoH #TransformandoElAgro grande es el trabajo con dedicaci√≥n con ganas de poner el nombre de Honduras en alto @JuanOrlandoH</t>
  </si>
  <si>
    <t>@JuanOrlandoH #DialogarEsAvanza usted es un digno ejemplo de como se deben solucionar las cosas siempre de la mano del dialogo se√±or presidente</t>
  </si>
  <si>
    <t>RT @JuanOrlandoH: Bienvenidos a Honduras hermanos salvadore√±os, un abrazo fraterno para todos. Como cada a√±o estamos listos para que su #Se‚Ä¶</t>
  </si>
  <si>
    <t>https://t.co/1gsPrrFPnw no cave duda que se han logrqado estas grandes investigaciones y se ha tenido excito que gran manera de hacer lo bueno y demostrar las bellezas de nuestra Honduras 
#ciudadblanca</t>
  </si>
  <si>
    <t>RT @JuanOrlandoH: Hoy despedimos a Heide Fulton, amiga de Honduras, con una mezcla entre alegr√≠a y tristeza; alegr√≠a porque finaliza con √©x‚Ä¶</t>
  </si>
  <si>
    <t>@DllSWqjvMbCrtUNGN0CA23hYgwPW83B5aBnYuBnEFZY= Muy bien qu√© buenas obras para que las jovencitas prevengan embarazos no deseados que bueno lo que hace</t>
  </si>
  <si>
    <t>@tsYb80jn4+489dsPE6SiLmVIBcZeiaL9FUbnhfh8e4= @JuanOrlandoH @canal11hn Muchas gracias presidente usted si nos esta cumpliendo y lo estamos viendo con hechos gracias presidente es el mejor @tsYb80jn4+489dsPE6SiLmVIBcZeiaL9FUbnhfh8e4=   @JuanOrlandoH   @tsi</t>
  </si>
  <si>
    <t>@JuanOrlandoH Lo han logrado que gran inicio de ver que se establecen lo bueno para nuestra naci√≥n gracias se√±or JOH que Dios lo bendiga #operacionespecial</t>
  </si>
  <si>
    <t>RT @JuanOrlandoH: IMPRESIONANTE estela maya y gran fotograf√≠a en Ruinas de Cop√°n. No me cansar√© de decirlo: ¬°HONDURAS LO TIENE TODO!
Graci‚Ä¶</t>
  </si>
  <si>
    <t>@FrenteaFrenteHN #VIVAJOH Es que lo que p√†sa que esta gente se esta uniendo al √±angara de me porque los que les importa es querer poner el gobierno por el suelo por que no lo van a lograr</t>
  </si>
  <si>
    <t>@FrenteaFrenteHN @SalvaPresidente Si sinceramente a este lo que le gusta es llamar la atenci√≥n d√©jate de pendejadas y busca que hacer mejor √±angara</t>
  </si>
  <si>
    <t>@FrenteaFrenteHN Felicitamos a israel que ha demostrado que es una regi√≥n que ha hecho florecer grandes cosas que Dios los bendiga tierra bella y f√©rtil asi como mi bella Honduras</t>
  </si>
  <si>
    <t>@tsYb80jn4+489dsPE6SiLmVIBcZeiaL9FUbnhfh8e4= @JuanOrlandoH @BANHPROVI_HN @tencanal10 Muchas gracias presidente estamos muy contentos y orgullosos de su gran trabajo que hace d√≠a con d√≠a @tsYb80jn4+489dsPE6SiLmVIBcZeiaL9FUbnhfh8e4=  @JuanOrlandoH   @AbriendoBrecha1</t>
  </si>
  <si>
    <t>@criteriohn JOH asi como el Presidente de EEUU lo apoya nosotros tambi√©n loa poyamos siempre vamos por mas por el pais</t>
  </si>
  <si>
    <t>RT @JuanOrlandoH: Mi compromiso es seguir apoyando a la @PoliciaHonduras, integrada por hombres y mujeres que lo han sacrificado todo para‚Ä¶</t>
  </si>
  <si>
    <t>RT @JuanOrlandoH: Una clase trabajadora desahogada y m√°s fuerte nos hace grandes!! #AlivioDeDeuda 
Estamos a punto de cambiar la historia‚Ä¶</t>
  </si>
  <si>
    <t>RT @JuanOrlandoH: Los que viajan al norte saben del calibre productor de Honduras a nivel de palma aceitera, sector que estamos impulsando‚Ä¶</t>
  </si>
  <si>
    <t>RT @JuanOrlandoH: Policia Militar @PMOP016 sigan protegiendo a los hondure√±os... sigan luchando contra las bandas criminales, maras y pandi‚Ä¶</t>
  </si>
  <si>
    <t>RT @JuanOrlandoH: El impacto de la sequ√≠a este a√±o es dram√°tico. La falta de agua afectar√° la agricultura y nuestra vida diaria. Hemos decl‚Ä¶</t>
  </si>
  <si>
    <t>RT @JuanOrlandoH: NO M√ÅS CENTROS EDUCATIVOS COMO CENICIENTAS. 
Escrito en tinta y subrayado se ha mantenido en nuestra agenda de trabajo m‚Ä¶</t>
  </si>
  <si>
    <t>@JuanOrlandoH @AP @CNN @Reuters @ReutersLatam @nytimes @nytimeses @EFEnoticias Apoyamos a nuestro gobernante sabemos que el es un ejemplo para el pais y aunque lo acucen sabemos que es innocente #vivajoh</t>
  </si>
  <si>
    <t>@JorgeCalixHN @radioamericahn Que triste con este que solo viendo lo que no le interesa deja de chute calix ya d√©jate de metido busca que hacer mejor rana</t>
  </si>
  <si>
    <t>RT @JuanOrlandoH: Los productores de caf√© son un orgullo para Honduras y tenemos la obligaci√≥n de apoyarlos. Hoy, en Corqu√≠n, Cop√°n, entreg‚Ä¶</t>
  </si>
  <si>
    <t>RT @COPECO_HONDURAS: A pesar de los operativos y campa√±as, a√∫n se sigue encontrando hogares positivos de larvas de zancudos, as√≠ lo comprob‚Ä¶</t>
  </si>
  <si>
    <t>RT @JuanOrlandoH: Se hizo justicia en el caso de la muerte del Fiscal ORLAN CH√ÅVEZ. Reconocemos la dedicaci√≥n de ATIC/ @MP_Honduras y opera‚Ä¶</t>
  </si>
  <si>
    <t>RT @JuanOrlandoH: La seguridad del pueblo hondure√±o no es negociable; hemos luchado continuamente, sin retroceder ni un mil√≠metro, contra m‚Ä¶</t>
  </si>
  <si>
    <t>RT @JuanOrlandoH: Avances en la aprobaci√≥n de Ley #AlivioDeuda https://t.co/cERoNipanu</t>
  </si>
  <si>
    <t>RT @JuanOrlandoH: Reitero mis condolencias y las del pueblo hondure√±o, as√≠ como nuestra profunda tristeza, por las v√≠ctimas en los cobardes‚Ä¶</t>
  </si>
  <si>
    <t>RT @JuanOrlandoH: As√≠ como la semana pasada le toc√≥ al Cholo Houston, hoy, @FNAMP_Honduras ha dado otro fuerte golpe a la delincuencia al c‚Ä¶</t>
  </si>
  <si>
    <t>@DiarioTiempo Pobre este que cree que se le p√®rmitira hacer estas tipos de cosas para el pais ya deja de hacer estos relajos ce un ejemplo para Honduras</t>
  </si>
  <si>
    <t>@televicentrohn Que se espere que el unico que saldra de este pais es Mel zelaya por que sabemos que es la person indicada que la esp√®ra en EEUU</t>
  </si>
  <si>
    <t>@televicentrohn Sabemos que nuestro gobierno trabaja por lo mejor en el pais sabemos que ha demostrado que si hace lo bueno por que haya la mayor seguridad ahora no entiendo por que pep√® lobo hace estas calumnias</t>
  </si>
  <si>
    <t>@televicentrohn Estamos viendo los mayores resultados para este a√±o 2020 que sea de gran bendici√≥n para el pueblo Hondure√±o muchas gracias Presidente JOH</t>
  </si>
  <si>
    <t>@televicentrohn Definitivamente tenemos la mejor gobierno gracias por desempe√±ar grandes oportunidades para el `pueblo</t>
  </si>
  <si>
    <t>@radiohrn Es muy bueno lo que est√°n haciendo que se ponga mano dura por que es muy bueno que las personas de m√°xima seguridad est√©n bien resguardadas</t>
  </si>
  <si>
    <t>RT @JuanOrlandoH: üî¥üì°| EN VIVO: Resultados agenda del d√≠a de hoy en la  ONU y reuniones bilaterales. https://t.co/XBvB0Buvdx</t>
  </si>
  <si>
    <t>RT @JuanOrlandoH: Esto es parte de toda la repotenciaci√≥n de la caficultura que queremos hacer en el pa√≠s; ya no solamente ser el quinto pr‚Ä¶</t>
  </si>
  <si>
    <t>@elpaishn No cabe duda que se ha desempe√±ado una grandiosa labor departe de nuestro establecimiento del 911 que elaboran bien su trabajo</t>
  </si>
  <si>
    <t>@radioamericahn Muy bien que las exportaciones de caf√© est√°n subiendo de rango porque es lo mejor para la econom√≠a del pais</t>
  </si>
  <si>
    <t>@radioamericahn Sinceramente este tipo ya esta loco que barbaridad crees que la gente votar√≠a por voz despu√©s de los fuertes caos que armas en el pa√≠s</t>
  </si>
  <si>
    <t>@radioamericahn Aplaudimos la buena labor departe de JOH qu√© gran trabajo lo que se hace en el gobierno ha favor del pueblo Hondure√±o</t>
  </si>
  <si>
    <t>RT @JuanOrlandoH: Excelente reuni√≥n con representantes del consorcio empresarial LR GROUP de Israel, interesados en comercializar de manera‚Ä¶</t>
  </si>
  <si>
    <t>RT @JuanOrlandoH: APROBADA LA LEY DE ALIVIO DE DEUDA! #AlivioDeDeuda Gracias al @Congreso_HND por debatir/aprobar nuestra propuesta para al‚Ä¶</t>
  </si>
  <si>
    <t>RT @JuanOrlandoH: ¬°Es lo justo! Le haremos justicia a cinco mil hombres y mujeres que les transmiten valores y educan a nuestros ni√±os y j√≥‚Ä¶</t>
  </si>
  <si>
    <t>RT @JuanOrlandoH: Honduras recibe con los brazos abiertos a nuestros hermanos de Mesoam√©rica; sue√±o con que este concepto comience a escuch‚Ä¶</t>
  </si>
  <si>
    <t>RT @JuanOrlandoH: üî¥üì°| EN VIVO: COMPARTO CON USTEDES LOS RESULTADOS Y ACUERDOS LOGRADOS EN NUESTRA VISITA A ISRAEL... VIENEN GRANDES COSAS P‚Ä¶</t>
  </si>
  <si>
    <t>RT @JuanOrlandoH: La Fuerza Nacional Anti Maras y Pandillas @FNAMP_Honduras y Polic√≠a Militar de Orden P√∫blico @PMOP016 han asestado fuerte‚Ä¶</t>
  </si>
  <si>
    <t>RT @JuanOrlandoH: El caf√© hondure√±o tiene en el Presidente de M√©xico @lopezobrador_  un amigo y un aliado que nos ayudar√° much√≠simo a mejor‚Ä¶</t>
  </si>
  <si>
    <t>RT @JuanOrlandoH: Yo s√© que Heide recordar√° su estad√≠a en Honduras como un evento en su historia personal e institucional que va a marcar u‚Ä¶</t>
  </si>
  <si>
    <t>@radioamericahn Honduras cambios Honduras se desarrolla qu√© gran manera de que mi p√†is avance de nuestra econom√≠a que genial</t>
  </si>
  <si>
    <t>RT @JuanOrlandoH: #CiudadMujerHN es la respuesta al marginamiento que ha tenido hist√≥ricamente la mujer, es reconocer su esfuerzo y el pape‚Ä¶</t>
  </si>
  <si>
    <t>RT @JuanOrlandoH: Alegres de estar en Santiago de Puringla, La Paz, compartiendo con los ni√±os del municipio y entreg√°ndoles el #ParqueVida‚Ä¶</t>
  </si>
  <si>
    <t>RT @JuanOrlandoH: ¬øY ustedes qu√© dijeron? ¬øEl presidente Juan Orlando no corri√≥ hoy en #Washington?... me conocen bien y saben que a donde‚Ä¶</t>
  </si>
  <si>
    <t>@FrenteaFrenteHN Pepe vos tambi√©n deber√≠an de estar preso  porque le robaste al pa√≠s y al pueblo</t>
  </si>
  <si>
    <t>@FrenteaFrenteHN Voz hablando de dignidad eso no te queda nasralla cunado voz has armado la guerra para el pueblo y hacer relajos noi eso te da decir https://t.co/3fnkxZTtE0</t>
  </si>
  <si>
    <t>@FrenteaFrenteHN Aplaudimos la grandiosa labor que esta haciendo el gobierno en a`poyo al pais de israel que buenas acciones felicidades</t>
  </si>
  <si>
    <t>@FrenteaFrenteHN #VIVAJOH En venezuela hay mas pobreza y mas con gente pobres de la cabeza por que como dicen estas periodista no ce necesita una constituyente que ganar√≠an si nada hacen</t>
  </si>
  <si>
    <t>@FrenteaFrenteHN Hemos visto que todo se esta mostrando la gente debe de pensar en las cosas que pasaran en el futuro despu√©s lo que hacen esa lamentarse ni modo pepe a pagar</t>
  </si>
  <si>
    <t>@FrenteaFrenteHN Y sigue esta gente meti√©ndose en lo que no les incumbre que gente mas ordinaria busquen que hacer mejor</t>
  </si>
  <si>
    <t>@FrenteaFrenteHN El unico que pude detener estas cosas es Dios pero como quieren que lo haga el hombre y culpan al gobierno de JOH el es humano no es un super h√©roe ni es Dios</t>
  </si>
  <si>
    <t>@HCHTelevDigital No cave duda que se esta demostrando las grandes acciones por mi pais qu√© gran trabajo estamos a lo bueno qe se ponga mano dura</t>
  </si>
  <si>
    <t>@TSiHonduras Muy bien que se decida lo que se tenga que decidir que bueno JOH es muy bueno lo que usted hace para que se eval√∫e y la MACCIH continu√©</t>
  </si>
  <si>
    <t>RT @JuanOrlandoH: Cerca de un mill√≥n de trabajadores/familias celebran la aprobaci√≥n de la Ley de Alivio de Deuda, que los libera de la asf‚Ä¶</t>
  </si>
  <si>
    <t>RT @JuanOrlandoH: üî¥üì°| EN VIVO: Sanci√≥n de Ley de Marinos.M√ÅS Y MEJORES OPORTUNIDADES DE EMPLEOS. https://t.co/F2T22CUtA0</t>
  </si>
  <si>
    <t>RT @JuanOrlandoH: Felicitaciones @911Honduras por esos tres a√±os de servicio y atenci√≥n pueblo hondure√±o. https://t.co/TIHYjIlY2t</t>
  </si>
  <si>
    <t>RT @JuanOrlandoH: El Data Center de @TigoHn y los $500 millones que invertir√°n en los pr√≥ximos 5 a√±os son muestra de la confianza que empre‚Ä¶</t>
  </si>
  <si>
    <t>RT @JuanOrlandoH: Este d√≠a  @COPECO_HONDURAS, @Inhgeomin, as√≠ como @BomberosHn, Batall√≥n de Infanter√≠a Marina, @sedenah y @ICFHonduras, est‚Ä¶</t>
  </si>
  <si>
    <t>RT @JuanOrlandoH: Me encuentro en estos momentos en Santa Rosa de Cop√°n, visitando el Policl√≠nico Vicente Fern√°ndez Mej√≠a, donde abrimos un‚Ä¶</t>
  </si>
  <si>
    <t>RT @JuanOrlandoH: As√≠ suced√≠a con miles de maestros que ten√≠an comprometido hasta el 90 o 95% de su salario. Con el esquema que creamos, lo‚Ä¶</t>
  </si>
  <si>
    <t>@radiohrn Como siempre esta gente nunca van a ver lo bueno que se hace en el pais solo lo malo miran ya basta d√©jense de tanto odio el pueblo apoya a JOH</t>
  </si>
  <si>
    <t>@radiohrn @TSiHonduras No entiendo por que esta gente no se cansa y se ponen a inventar por que quieren darle golp√® de estado a JOH si es lo mejor que le ha pasado al pais</t>
  </si>
  <si>
    <t>@radiohrn Que vas a luchar voz nasrala si solo lo malo miras sabemos uqe lo que a voz te interesa es tu vida de lujos y que te interesa el pueblo ce cerio d√©jate de chabacanadas</t>
  </si>
  <si>
    <t>@radiohrn Es impresionante lo que se ve estamos agradecidos por los grandes √©xitos para mi Honduras muy bien</t>
  </si>
  <si>
    <t>@DiarioLaPrensa Se√±or Presidente gracias por que usted ha demostrado el gran inter√©s de apoyar que el pais avance cada dia</t>
  </si>
  <si>
    <t>@NTQ1WzirXWVSm5RELmNPf7jbQXG+Lu0YgsRt8Xoj7qo= @JuanOrlandoH @LaTribunahn vamos mi presidente que se vea los grandes a`portes que hace usted por mi naci√≥n muchas gracias que Dios me lo bendiga @HCHTelevDigital</t>
  </si>
  <si>
    <t>@NTQ1WzirXWVSm5RELmNPf7jbQXG+Lu0YgsRt8Xoj7qo= @FNAMP_Honduras @JuanOrlandoH @MP_Honduras @LaTribunahn Bravo felicidades JOH y policia por demostrar que son unos grandes h√©roes que gran trabajo el que hacen por el pueblo</t>
  </si>
  <si>
    <t>@NTQ1WzirXWVSm5RELmNPf7jbQXG+Lu0YgsRt8Xoj7qo= @JuanOrlandoH @TN5Telenoticias Todos estamos viendo el gran apoyo que est√°n recibiendo nuestros peque√±os empresario, grcais a cr√©dito solidario @NTQ1WzirXWVSm5RELmNPf7jbQXG+Lu0YgsRt8Xoj7qo= @hoymismo</t>
  </si>
  <si>
    <t>@NTQ1WzirXWVSm5RELmNPf7jbQXG+Lu0YgsRt8Xoj7qo= @JuanOrlandoH @VidaMejorHN @tencanal10 mas que contentos de ver el apoyo a las personas que si lo merecen felicidades @JuanOrlandoH  @NTQ1WzirXWVSm5RELmNPf7jbQXG+Lu0YgsRt8Xoj7qo=s @DllSWqjvMbCrtUNGN0CA23hYgwPW83B5aBnYuBnEFZY=</t>
  </si>
  <si>
    <t>@NTQ1WzirXWVSm5RELmNPf7jbQXG+Lu0YgsRt8Xoj7qo= @911Honduras @JuanOrlandoH @DllSWqjvMbCrtUNGN0CA23hYgwPW83B5aBnYuBnEFZY= @LaTribunahn Es mu excelente el gran trabajo que hacen las autoridades ppor mi honduras es muy bien gracias por ese gran desempe√±o vamos por mas @DiarioLaPrensa</t>
  </si>
  <si>
    <t>@hondudiario Muy bueno que se anuncien estas grandiosas cosas `por que asi mejorar la economia del pais que bueno</t>
  </si>
  <si>
    <t>@hondudiario Muy bien vemos que se hace lo mejor por mejorar los precios del caf√© e nuestro pais que excelente vamos viendo lo bueno por el pueblo</t>
  </si>
  <si>
    <t>@raulvhn @canal11hn @radiovisionh @11_Noticias Si como dice el Ingeniero Espinoza lo que les entereza  a los de la oposici√≥n es ver al pais destruido pero sabemos que tenemos al mejor gobierno que trabaja por lo mejor por Honduras</t>
  </si>
  <si>
    <t>@raulvhn @canal11hn @radiovisionh @11_Noticias Es muy grandioso lo que se ve en esta entrevista felicidades por que se sabe que en el pais hay gente capas de hacer lo bueno por Honduras que bien</t>
  </si>
  <si>
    <t>@diarioelheraldo Muy bueno es ver como se hace el avance de las producciones de caf√© que gran manera de hacer las cosas muy bien excelentes obras</t>
  </si>
  <si>
    <t>RT @JuanOrlandoH: Honduras tiene una oferta tur√≠stica impresionante. Les mostrar√© de la A a la Z nuestras maravillas: AJUTERIQUE #M√°sQueUnD‚Ä¶</t>
  </si>
  <si>
    <t>RT @JuanOrlandoH: Un d√≠a exitoso para la seguridad del pueblo hondure√±o!   25 capturas en operaciones conjunta @FNAMP_Honduras @MP_Honduras‚Ä¶</t>
  </si>
  <si>
    <t>@elpaishn Honduras avanza qu√© gran manera de ver lo importante que es de que se desarrolle en el sector de maquila que bien vamos por grandes avances</t>
  </si>
  <si>
    <t>@elpaishn Agradecemos uqe s demostr√≥ que si se pod√≠a dar una excelente navidad catracha para que la gente disfrutara en el a√±o 2019 que bueno</t>
  </si>
  <si>
    <t>@elpaishn Vemos grandes resultados en el pais qu√© gran manera de ver lo importante que se desarrolla en el pais que bien</t>
  </si>
  <si>
    <t>Solo el gobierno sabe que lidiar cara  a cara con sicarios Y podelos enfrenar y si se ha visto este gran cambio porque lo bueno siempre puede es muy bueno lo que se hace por la seguridad @televicentrohn</t>
  </si>
  <si>
    <t>@ProcesoDigital Si como siempre nasralla y diciendo que √©l no era pobre jajajaja ve con lo que sale este sinverguenza robando el dinero de nuestro pueblo</t>
  </si>
  <si>
    <t>@ProcesoDigital que bien que se est√© exportando este preciado grano felicidades es importante ara nuestro desarrollo econ√≥mico</t>
  </si>
  <si>
    <t>RT @JuanOrlandoH: @innercitypress It is 100% absurd and totally false. It never happened. It is a complete lie.</t>
  </si>
  <si>
    <t>RT @JuanOrlandoH: Amigos de la Universidad de Navarra; les enviamos 19 de los docentes m√°s destacados de Honduras para continuar sus estudi‚Ä¶</t>
  </si>
  <si>
    <t>@tencanal10 ES un gran trabajo que se demuestre lo bueno en turismo en el pais qu√© gran manera de ver el cambio,</t>
  </si>
  <si>
    <t>ü•∞üòçüòå</t>
  </si>
  <si>
    <t>RT @LaTribunahn: Pavimentar√°n carreteras de acceso a 181 municipios https://t.co/vCAXGKhd7e</t>
  </si>
  <si>
    <t>Como se dice Haber que  "influencer" y pol√≠tico se anima a dirigir un dia o semanas las c√°rceles asi como lo ha demostrado el gobierno no lo har√°n por que saben que es dif√≠cil @televicentrohn @HCHTelevDigital @HoyMismoTSI @SalvaPresidente</t>
  </si>
  <si>
    <t>RT @JuanOrlandoH: Muchas felicidades para estos 219 j√≥venes que viajar√°n al exterior para formarse como profesionales en diferentes √°reas;‚Ä¶</t>
  </si>
  <si>
    <t>RT @JuanOrlandoH: ¬°Otro duro golpe al narcotr√°fico! Felicito a nuestras FFAA, ATIC, @MP_Honduras y operadores de justicia, adem√°s agradecem‚Ä¶</t>
  </si>
  <si>
    <t>RT @JuanOrlandoH: Ayer les dej√© el reto de rapel en La Estanzuela; hoy les dejo el reto del canopy El Chiflador, siempre en Marcala, La Paz‚Ä¶</t>
  </si>
  <si>
    <t>RT @JuanOrlandoH: The prosecutor is using a definition of "state-sponsored drug trafficking" that is absurd: to NOT extradite people to the‚Ä¶</t>
  </si>
  <si>
    <t>RT @JuanOrlandoH: Gracias embajador David Friedman @USEmbassyIsrael por recibirnos en su casa. Conversamos sobre beneficios a Honduras al a‚Ä¶</t>
  </si>
  <si>
    <t>RT @JuanOrlandoH: @nytimeses @elnuevoherald @CNN @CNNEE @AFPespanol  @WSJ @VOANoticias @LaTribunahn @DiarioLaPrensa @elpaishn @ReutersLatam‚Ä¶</t>
  </si>
  <si>
    <t>https://t.co/KWx1LrmUkJ felicitaciones a IHCIETI que todo tenga excito es un gran trabajo lo que se hace por nuestra Honduras que se demuestree lo bueno para mas investigaciones en kaha kamasa</t>
  </si>
  <si>
    <t>RT @JuanOrlandoH: En 1991 fui seleccionado, con 22 a√±os, para el programa de liderazgo Mashav de Israel. Fue mi primera visita a Jerusal√©n.‚Ä¶</t>
  </si>
  <si>
    <t>RT @JuanOrlandoH: Estoy contento y optimista con el gran trabajo que han hecho los productores de calzado, ellos son ejemplo de que s√≠ se p‚Ä¶</t>
  </si>
  <si>
    <t>RT @JuanOrlandoH: Con la Operaci√≥n Hormiga VI, se dio un fuerte golpe a una estructura criminal de la MS en El Merend√≥n, el @MP_Honduras ha‚Ä¶</t>
  </si>
  <si>
    <t>Se ven los mejores cambios en el pais y mas en los sistemas penitenciarios que buenas acciones las que se ven y que se ha puesto mayor seguridad en el pais por que se grava todo y nada queda impune @televicentrohn @MelZelayaHN @SalvaPresidente @HoyMismoTSI</t>
  </si>
  <si>
    <t>RT @VidaMejorHN: Rostros de alegr√≠a üòÄ porque ya cuentan con su #ParquesParaUnaVidaMejor 
#SanaConvivencia https://t.co/gQZurxEIhI</t>
  </si>
  <si>
    <t>RT @8AApFx1zmr+Nikx9gYE4pG4nqnr58UewyK6V2Acns=: vamos amigos que pasen un feliz fin de semana hay que votar todo lo malo de esta semana que pasa excelente s√°bado #vid‚Ä¶</t>
  </si>
  <si>
    <t>RT @AirEuropa: A partir de noviembre, ¬°Honduras estar√° a√∫n m√°s cerca!
Continuando con el plan de crecimiento y expansi√≥n internacional, hoy‚Ä¶</t>
  </si>
  <si>
    <t>RT @JosEguigure1: Looks like Ecuador is the new "Banana Republic" with Moreno #ecuadorcrisis @Atlas_Facts @Ricardo#ecuadorcrisis @Atlas_Fac‚Ä¶</t>
  </si>
  <si>
    <t>Es Muy importante el giro del sistema penitenciario de Honduras hace unos a√±os hab√≠a muertes y quedaban impunes y no se sabia quien eran los responsables y ahora todo se ve con la nuevas por que queda grabado y pagan los responsables muy bien @televicentrohn @HCHTelevDigital</t>
  </si>
  <si>
    <t>@HoyMismoTSI Se ve que esta es una gran decicion que bueno lo que hace JOH demostrando su buen empe√±o por hacer lo correcto por el pais que bien vamos `por mas</t>
  </si>
  <si>
    <t>RT @ypk+yZVS6+myBqADjn8TMws5yBzoKFM8Ma8XoSPmSg=: @JuanOrlandoH @radiohrn @LaTribunahn @HCHTelevDigital @DiarioLaPrensa @radioamericahn Muchas gracias por estas obras mi Presid‚Ä¶</t>
  </si>
  <si>
    <t>RT @JuanOrlandoH: Exitosa reuni√≥n con el Secretario Interino de Seguridad Nacional de EEUU @DHSMcAleena, abordamos temas relacionados con g‚Ä¶</t>
  </si>
  <si>
    <t>RT @JuanOrlandoH: @emilyepalmer https://t.co/jlBtt1dcZa</t>
  </si>
  <si>
    <t>RT @AshlySchwan: üòÖ https://t.co/hmtyUlrahW</t>
  </si>
  <si>
    <t>RT @daintymongeau: my favorite person in this entire world ü•∫ https://t.co/JrRTR6pZJp</t>
  </si>
  <si>
    <t>RT @CGTNOfficial: Shanghai aims to have full 5G coverage by 2020. Follow us for more.</t>
  </si>
  <si>
    <t>RT @FrenteaFrenteHN: En este debate sobre la situaci√≥n econ√≥mica del pa√≠s, ¬øpor qu√© los n√∫meros parecen no ser coherentes con la realidad?‚Ä¶</t>
  </si>
  <si>
    <t>RT @Anthony82552398: @JuanOrlandoH @radiohrn @LaTribunahn @HCHTelevDigital @DiarioLaPrensa @radioamericahn Estamos contentos de que el pais‚Ä¶</t>
  </si>
  <si>
    <t>RT @COPECO_HONDURAS: ¬°Buenos d√≠as! Por desplazamiento de una Onda Tropical se prev√©n lluvias y chubascos de variada intensidad acompa√±ados‚Ä¶</t>
  </si>
  <si>
    <t>RT @AvilezMonserath: @JuanOrlandoH @radiohrn @LaTribunahn @HCHTelevDigital @DiarioLaPrensa @radioamericahn Estamos mas que contentos que se‚Ä¶</t>
  </si>
  <si>
    <t>RT @tanamongeau: @jakepaul our dog *</t>
  </si>
  <si>
    <t>https://t.co/JL7E0mpr1N 
 No cave duda que se demuestra lo bueno gracias a esta fundacion se desarrolla lo lindo y importante que es la naturaleza y los ani males que bello agredecemos a esta institucion</t>
  </si>
  <si>
    <t>RT @JuanOrlandoH: M√ÅS EMPLEOS Y M√ÅS OPORTUNIDADES a trav√©s de #C√≥digoVerdePLUS, 1,400 nuevos puestos de trabajo entre m√©dicos especialistas‚Ä¶</t>
  </si>
  <si>
    <t>RT @JuanOrlandoH: Quien dijo miedo!!! rapel en La Estanzuela. Marcala, La Paz https://t.co/maBxVWKvyT</t>
  </si>
  <si>
    <t>RT @JuanOrlandoH: Gracias a Dios, arribamos en Jerusal√©n, donde estaremos inaugurando la Oficina de Comercio y Cooperaci√≥n de Honduras en e‚Ä¶</t>
  </si>
  <si>
    <t>RT @JuanOrlandoH: üî¥üì°| EN VIVO: Participo en estos momentos en la Cumbre de Tuxtla en San Pedro Sula. #XVIICumbreTuxtla #Mesoam√©ricaConecta‚Ä¶</t>
  </si>
  <si>
    <t>RT @JuanOrlandoH: Hoy, m√°s que nunca, debemos hacer nuestro el sue√±o de Moraz√°n de una CA unida. Propusimos coalici√≥n del Tri√°ngulo Norte p‚Ä¶</t>
  </si>
  <si>
    <t>RT @JuanOrlandoH: Tenemos 20 municipios en situaciones dif√≠ciles a causa del dengue, pero hay 20 que han sabido manejar esta situaci√≥n. 
T‚Ä¶</t>
  </si>
  <si>
    <t>RT @JuanOrlandoH: Hoy entregamos el Centro de Capacitaci√≥n de Direcci√≥n Nacional de Vialidad y Transporte, que vendr√° a mejorar el sistema‚Ä¶</t>
  </si>
  <si>
    <t>RT @JuanOrlandoH: REUNI√ìN CON SECRETARIO GENERAL DE LA OEA EN WASHINGTON
Como parte de la estrategia para combatir las drogas, me reun√≠ con‚Ä¶</t>
  </si>
  <si>
    <t>RT @JuanOrlandoH: Solo este d√≠a ya son 30 capturas producto de operativos conjuntos Fuerza Anti Maras/Pandillas @FNAMP_Honduras y Policia M‚Ä¶</t>
  </si>
  <si>
    <t>RT @JuanOrlandoH: Hice ver en Washington la importancia de endurecer las sanciones contra bandas criminales, maras/pandillas, as√≠ como narc‚Ä¶</t>
  </si>
  <si>
    <t>RT @JuanOrlandoH: Felicidades a los Maestros de Honduras en su d√≠a; ustedes, con su apostolado y dedicaci√≥n, ayudan a formar ciudadanos de‚Ä¶</t>
  </si>
  <si>
    <t>RT @cnnbrk: The latest National Hurricane Center forecast says Tropical Storm Barry is expected make landfall in Louisiana early Saturday.‚Ä¶</t>
  </si>
  <si>
    <t>RT @JuanOrlandoH: ¬øBusca una escapada inigualable, en el Occidente y en plena naturaleza? El Parque Nacional Monta√±a de Celaque en Gracias‚Ä¶</t>
  </si>
  <si>
    <t>RT @JuanOrlandoH: Acaba de concluir mi reuni√≥n con el Primer Ministro de Israel, @netanyahu, con quien intercambiamos ideas sobre seguridad‚Ä¶</t>
  </si>
  <si>
    <t>RT @JuanOrlandoH: Hoy es un d√≠a hist√≥rico para Honduras e Israel, inaugurando la Oficina de Comercio y Cooperaci√≥n de Honduras en Jerusal√©n‚Ä¶</t>
  </si>
  <si>
    <t>RT @JuanOrlandoH: Estamos comprometidos a heredar a nuestras futuras generaciones, una Honduras verde, limpia y reforestada en su totalidad‚Ä¶</t>
  </si>
  <si>
    <t>RT @JuanOrlandoH: Se comprometieron a ayudarnos con los Fondos Verdes y no ha ocurrido nada en t√©rminos concretos en Honduras, pero no pode‚Ä¶</t>
  </si>
  <si>
    <t>RT @JuanOrlandoH: Hoy estamos lanzando en Caba√±as, La Paz, el Servicio Nacional de Emprendimiento y Peque√±os Negocios #SENPRENDE, que aglut‚Ä¶</t>
  </si>
  <si>
    <t>RT @JuanOrlandoH: ¬°Saludos a todos! ‚úåEl Distrito Tur√≠stico Joya de los Lagos se est√° preparando con todo para el #FeriadoMoraz√°nico, as√≠ qu‚Ä¶</t>
  </si>
  <si>
    <t>RT @JuanOrlandoH: Queremos llevar la agricultura y caficultura nacional a otro nivel, es por eso que estamos en M√©xico identificando nuevo‚Ä¶</t>
  </si>
  <si>
    <t>RT @JuanOrlandoH: Todo mi apoyo a observaciones de la Asociaci√≥n Nacional de Empleados P√∫blicos de Honduras (ANDEPH) a la Ley de #AlivioDeD‚Ä¶</t>
  </si>
  <si>
    <t>Se ve que se ha visto con mayores evidencias y que ahora los que son responsables pagan por sus actos estamos muy felices de ver que se trabaja por mas y mas seguridad en el pa√≠s y el los sistemas de penitenciaria</t>
  </si>
  <si>
    <t>@HoyMismoTSI @JuanOrlandoH Misiones como estas son las de gran beneficio `par el pueblo que importante vamos por grandes avances en el pais vamos j√≥venes a luchar se ha dicho</t>
  </si>
  <si>
    <t>RT @JuanOrlandoH: MENSAJE AL PUEBLO HONDURE√ëO Y COMUNIDAD INTERNACIONAL. https://t.co/OM4U0RbX5U</t>
  </si>
  <si>
    <t>RT @JuanOrlandoH: Invitados a La Esperanza, Intibuc√° #FeriadoMoraz√°nico #M√°sQueUnDestino https://t.co/ZxHML1IPdR</t>
  </si>
  <si>
    <t>RT @JuanOrlandoH: Gracias a su llamada hemos salvado vidas. Estamos aqu√≠ para servirle en cada emergencia por tierra, aire y mar.
¬øConoce‚Ä¶</t>
  </si>
  <si>
    <t>üòäüòä‚ò∫Ô∏èüòã</t>
  </si>
  <si>
    <t>RT @JuanOrlandoH: üî¥üì°| EN VIVO: RESULTADOS DE RECORRIDO POR LA C√ÅRCEL DE M√ÅXIMA SEGURIDAD ‚ÄúLA JAULA‚Äù, PARA AISLADOS DE ALTA PELIGROSIDAD. ht‚Ä¶</t>
  </si>
  <si>
    <t>RT @JuanOrlandoH: ¬°Seguimos del lado del pueblo con leyes que benefician directamente a su bolsillo! Por eso enviamos al @Congreso_HND el d‚Ä¶</t>
  </si>
  <si>
    <t>RT @JuanOrlandoH: Hoy le cumplimos a alrededor de un mill√≥n de trabajadores hondure√±os que por a√±os han cargado un gran peso, entregando al‚Ä¶</t>
  </si>
  <si>
    <t>RT @JuanOrlandoH: ¬°Otra excelente noticia para los maestros y maestras de Honduras y por sus bolsillos! Producto del di√°logo con el sector‚Ä¶</t>
  </si>
  <si>
    <t>te el trabajo que esta haciendo nuestras autoridades por el bienestar de nosotros los hondure√±os</t>
  </si>
  <si>
    <t>RT @JuanOrlandoH: Es un sentimiento muy especial acompa√±ar a Epaminondas Marinakys reconociendo sus 20 a√±os de servicio, muy merecida la co‚Ä¶</t>
  </si>
  <si>
    <t>RT @JuanOrlandoH: Soy padre de familia como muchos de ustedes y es importante que veamos la EMERGENCIA que enfrentamos para proteger a nues‚Ä¶</t>
  </si>
  <si>
    <t>RT @JuanOrlandoH: Contento de estar en Santa Cruz de Yojoa entreg√°ndoles el #ParqueVidaMejor N¬∫ 78; siempre agradecido con sus muestras de‚Ä¶</t>
  </si>
  <si>
    <t>RT @JuanOrlandoH: Hay sentimientos que dif√≠cilmente van a cambiar... la alegr√≠a de celebrar un a√±o m√°s de independencia de nuestra amada pa‚Ä¶</t>
  </si>
  <si>
    <t>RT @JuanOrlandoH: Aunque hay avances significativos en la disminuci√≥n de casos de dengue, debemos entender qu√© hay que cambiar de actitud.‚Ä¶</t>
  </si>
  <si>
    <t>RT @JuanOrlandoH: Conversamos con mucha  franqueza con @antonioguterres Secretario General de la ONU, y @aliciabarcena Secretaria Ejecutiva‚Ä¶</t>
  </si>
  <si>
    <t>RT @JuanOrlandoH: As√≠ de imponente luce el coloso con la vibrante ni√±ez y juventud de mi patria #VivaHonduras #FiestasPatrias2019 https://t‚Ä¶</t>
  </si>
  <si>
    <t>RT @JuanOrlandoH: Este es un momento especial para el pa√≠s porque estamos realizando en Texiguat el lanzamiento de la campa√±a nacional de r‚Ä¶</t>
  </si>
  <si>
    <t>RT @JuanOrlandoH: Prohibido olvidar un pa√≠s con un sistema penitenciario colapsado que serv√≠a como espacio de planificaci√≥n y operaci√≥n de‚Ä¶</t>
  </si>
  <si>
    <t>RT @JuanOrlandoH: Arribamos hace unos minutos a EEUU, donde sostendremos una reuni√≥n con el Secretario Interino de Seguridad Nacional, @DHS‚Ä¶</t>
  </si>
  <si>
    <t>RT @JuanOrlandoH: Lucharemos siempre contra los criminales y sus aliados que se pronunciaron en contra de las c√°rceles de m√°xima seguridad,‚Ä¶</t>
  </si>
  <si>
    <t>RT @JuanOrlandoH: Vamos a convertir al pa√≠s ya no solamente como uno de los m√°s grandes productores, sino en producto de calidad y con mayo‚Ä¶</t>
  </si>
  <si>
    <t>RT @JuanOrlandoH: Muy provechoso el conversatorio con caficultores de Cop√°n, les reafirm√© la importancia de potenciar el caf√© y de agregarl‚Ä¶</t>
  </si>
  <si>
    <t>RT @JuanOrlandoH: Los beneficios Ley #AlivioDeDeuda 
1.     Consolidar todas las deudas a mayor plazo y menores tasas de inter√©s.
2.     Li‚Ä¶</t>
  </si>
  <si>
    <t>RT @JuanOrlandoH: üî¥üì°| EN VIVO: La paz y tranquilidad del pueblo hondure√±o NO es cuesti√≥n de juego; tenemos que sacar a las maras/pandillas‚Ä¶</t>
  </si>
  <si>
    <t>RT @JuanOrlandoH: La @PMOP016 cumple hoy su sexto aniversario con la satisfacci√≥n de haberse ganado el cari√±o del pueblo hondure√±o al estar‚Ä¶</t>
  </si>
  <si>
    <t>RT @JuanOrlandoH: ¬°La fama del caf√© hondure√±o tambi√©n llega a Gran Breta√±a! Hoy tuve la grata visita de Sir Simon McDonald, vicecanciller d‚Ä¶</t>
  </si>
  <si>
    <t>RT @JuanOrlandoH: El pueblo hondure√±o reconoce el arduo y arriesgado trabajo de la @FNAMP_Honduras fuerza antimaras y pandillas. Otro fuert‚Ä¶</t>
  </si>
  <si>
    <t>RT @JuanOrlandoH: Tres palabras, quince letras, una sola emoci√≥n... ¬°QUE VIVA HONDURAS! üá≠üá≥üëè
#FiestasPatrias2019 https://t.co/npclrZqFUq</t>
  </si>
  <si>
    <t>RT @JuanOrlandoH: CADA DIA QUE PASA LOS TRABAJADORES esperan los beneficios de  Ley de #AlivioDeDeuda
casi 1,000,000 de trabajadores/famili‚Ä¶</t>
  </si>
  <si>
    <t>RT @JuanOrlandoH: Nuestro reconocimiento al @MP_Honduras por estos golpes a quienes abusan y ponen en riesgo la vida de seres humanos por l‚Ä¶</t>
  </si>
  <si>
    <t>Esta gente no sabe como venir a controlar lo que pasa en las penitenciaria mas sin embargo solo saben juzgar al gobierno y mas no saben que es un gran cargo que se lleva pero lo bueno que ha mejorado todo los sistemas de seguridad @HCHTelevDigital</t>
  </si>
  <si>
    <t>RT @JuanOrlandoH: ¬°Hoy 12 de octubre en el D√≠a de la Raza, celebramos con orgullo nuestra gran herencia ancestral, diversidad √©tnica y cult‚Ä¶</t>
  </si>
  <si>
    <t>RT @JuanOrlandoH: Acabamos de dar un golpe contundente a la estructura criminal de la MS-13 con la captura en Tegucigalpa de su cabecilla y‚Ä¶</t>
  </si>
  <si>
    <t>RT @JuanOrlandoH: Felicidades CONAPREMM y a los miles de voluntarios por su tit√°nica labor salvaguardando los millones de hondure√±os que se‚Ä¶</t>
  </si>
  <si>
    <t>RT @JuanOrlandoH: Hemos enfrentado juntos graves problemas que han agobiado a Honduras, en particular a partir del 2014: narcotr√°fico, exto‚Ä¶</t>
  </si>
  <si>
    <t>https://t.co/awrbkgrxkF las grandes acciones a favor de la ciencia y la tegnologia de el pais y sobre todo lo bueno de el turismo excelente desempe√±o</t>
  </si>
  <si>
    <t>RT @JuanOrlandoH: Me alegr√≥ estar en San Juan de Opoa, Cop√°n, entregando a las familias de este municipio el #ParqueVidaMejor n√∫mero 77; qu‚Ä¶</t>
  </si>
  <si>
    <t>RT @JuanOrlandoH: Todas nuestras oraciones y plegarias elevadas por el bienestar del pueblo hondure√±o en el recorrido que realic√© con @anag‚Ä¶</t>
  </si>
  <si>
    <t>RT @JuanOrlandoH: Muchas gracias @AdamMilstein!  And warm regards from beautiful Honduras. 
If part of your Israeli-American Council team‚Ä¶</t>
  </si>
  <si>
    <t>RT @JuanOrlandoH: Activados en las calles del centro de Jerusal√©n!!! Tenemos una intensa agenda y necesitamos estar con mucho √°nimo y energ‚Ä¶</t>
  </si>
  <si>
    <t>RT @JuanOrlandoH: Tuve el agrado de recibir al General Yen Teh-Fa, Ministro de Defensa de China-Taiw√°n, la Embajadora @hsing_ingrid y al Ge‚Ä¶</t>
  </si>
  <si>
    <t>RT @JuanOrlandoH: üî¥üì°| EN VIVO: Izada de la Bandera Nacional e inicio de actos c√≠vicos de la celebraci√≥n del 198 aniversario de independenci‚Ä¶</t>
  </si>
  <si>
    <t>RT @JuanOrlandoH: Felicidades, capitalinos, por celebrarse hoy los 441 a√±os de fundaci√≥n de Tegucigalpa, convertida en una ciudad m√°s moder‚Ä¶</t>
  </si>
  <si>
    <t>RT @JuanOrlandoH: Gran trabajo! Sigamos trabajando por una Honduras en comuni√≥n con el medio ambiente y responsable con el planeta! üëèüèº http‚Ä¶</t>
  </si>
  <si>
    <t>RT @JuanOrlandoH: Agradecidos y alegres con esta grata visita y noticia para el pueblo hondure√±o de Miembros de Alianza Humanitaria de Isra‚Ä¶</t>
  </si>
  <si>
    <t>RT @JuanOrlandoH: URGENTE/IMPORTANTE.
1)  Que se publique el reglamento de ley de #AlivioDeDeuda por parte de la Comisi√≥n Nacional de Banco‚Ä¶</t>
  </si>
  <si>
    <t>RT @JuanOrlandoH: En importante reuni√≥n con importadores israel√≠es de caf√©, como parte de la cruzada que realizamos en busca de precios jus‚Ä¶</t>
  </si>
  <si>
    <t>RT @JuanOrlandoH: Con la encargada de negocios de Estados Unidos en Honduras, Colleen Hoey, disfrutamos de los desfiles militares, y hablam‚Ä¶</t>
  </si>
  <si>
    <t>RT @JuanOrlandoH: El Gobierno de Estados Unidos, a trav√©s de  sus varias¬† agencias, incluyendo la DEA, COMANDO SUR, Departamento de Estado‚Ä¶</t>
  </si>
  <si>
    <t>RT @JuanOrlandoH: Contento de anunciar que hemos recibido el benepl√°cito para que la embajadora Mar√≠a Dolores Ag√ºero, asuma como representa‚Ä¶</t>
  </si>
  <si>
    <t>RT @JuanOrlandoH: 227 pandilleros y mareros fueron capturados este mes y a los dem√°s delincuentes les digo, SINO CAEN HOY, VAN A CAER MA√ëAN‚Ä¶</t>
  </si>
  <si>
    <t>https://t.co/RmJKYbz1UU Agradecemos las grandes implementaciones que quieren demostrar pore el apis que gran trabajo que se haga lo mejor por eso 
#ciudadblanca</t>
  </si>
  <si>
    <t>RT @JuanOrlandoH: Mis condolencias para la familia del se√±or Carlos Eleodoro Reyes (QDDG), nuestra solidaridad para con ellos y tambi√©n con‚Ä¶</t>
  </si>
  <si>
    <t>RT @JuanOrlandoH: Hacemos nuestra parte porque esta es tarea de todos, participamos en la segunda jornada de La campa√±a de Restauraci√≥n For‚Ä¶</t>
  </si>
  <si>
    <t>RT @JuanOrlandoH: HACE 3 A√ëOS CREAMOS ALGO NOVEDOSO Y DE GRAN SERVICIO A LA GENTE: El sistema de emergencias 911.
Hemos atendido tres mill‚Ä¶</t>
  </si>
  <si>
    <t>RT @JuanOrlandoH: Prohibido olvidar que fuimos un pa√≠s esclavo de la extorsi√≥n de Maras/Pandillas. Nosotros no somos amigos de maras/pandil‚Ä¶</t>
  </si>
  <si>
    <t>RT @JuanOrlandoH: Expertos contin√∫an haciendo an√°lisis en cerro Los Hornitos o El Coral, cordillera Nombre de Dios, Atl√°ntida. Me informan‚Ä¶</t>
  </si>
  <si>
    <t>RT @JuanOrlandoH: Es f√°cil olvidar d√≥nde est√°bamos hace cinco a√±os y d√≥nde estamos ahora. 
Los delincuentes ahora no tienen tregua ni sus‚Ä¶</t>
  </si>
  <si>
    <t>RT @JuanOrlandoH: @WSJ @washingtonpost @HoyMismoTSI @MiamiHerald @FoxNews @bbcmundo @LaTribunahn @DiarioLaPrensa @TN5Telenoticias @elpaishn‚Ä¶</t>
  </si>
  <si>
    <t>RT @JuanOrlandoH: Los #ParquesVidaMejor son espacios para que nuestros ni√±os disfruten sanamente con sus familias, se involucren en activid‚Ä¶</t>
  </si>
  <si>
    <t>RT @JuanOrlandoH: Mis sinceras felicitaciones para estos hombres y mujeres que a diario luchan por mantener la paz y la tranquilidad en nue‚Ä¶</t>
  </si>
  <si>
    <t>RT @JuanOrlandoH: ¬°Me alegra ver en todos estos rostros el respiro y la tranquilidad, y, sobre todo, la alegr√≠a de nuestros ni√±os, que reco‚Ä¶</t>
  </si>
  <si>
    <t>Gracias a su gran apoyo todos los agricultores y productores est√°n creciendo en desarrollo  y exportaciones de caf√©  @RadioAmerica  @Telemundo https://t.co/CpSF32TqKz</t>
  </si>
  <si>
    <t>te pobra que bueno que se abran estas oportunidades de empleos en cruceros para que los Hondure√±os puedan tener un empleo digno</t>
  </si>
  <si>
    <t>RT @JuanOrlandoH: Ahora vean como delincuentes confesos que han cometido los peores cr√≠menes, ex polic√≠as depurados, pol√≠ticos buscando ven‚Ä¶</t>
  </si>
  <si>
    <t>RT @JuanOrlandoH: Visitamos con @anagarciacarias el Santo Sepulcro en Jerusal√©n. Nuestras m√°s profundas oraciones por el bienestar del pueb‚Ä¶</t>
  </si>
  <si>
    <t>RT @JuanOrlandoH: COCAFELOL podr√° ser un intermediario para prestarle a los peque√±os y medianos productores del grano de oro en Ocotepeque.‚Ä¶</t>
  </si>
  <si>
    <t>RT @JuanOrlandoH: Quiero decirles a nuestros hermanos cafetaleros que no est√°n solos y que contar√°n con mi apoyo hasta el √∫ltimo d√≠a de mi‚Ä¶</t>
  </si>
  <si>
    <t>RT @JuanOrlandoH: El tiempo nos ha dado la raz√≥n y despu√©s de un a√±o de haberle expresado la necesidad al @Congreso_HND de hacer reformas a‚Ä¶</t>
  </si>
  <si>
    <t>RT @JuanOrlandoH: ¬°Dios, danos entendimiento! Dios bendiga Honduras, Dios  bendiga Centroam√©rica. #VivaHonduras https://t.co/SD9T3a6XrK</t>
  </si>
  <si>
    <t>RT @JuanOrlandoH: Recibidos con el cari√±o de siempre por el Primer Ministro de Israel @netanyahu y su distinguida esposa Sara, previo a la‚Ä¶</t>
  </si>
  <si>
    <t>RT @JuanOrlandoH: Recibimos visita de cortes√≠a de la Sra. Colleen A. Hoey, nueva Encargada de Negocios de @USAmbHonduras, conversamos sobre‚Ä¶</t>
  </si>
  <si>
    <t>RT @JuanOrlandoH: Seamos viajeros que les encanta recorrer nuestro pa√≠s y no hay nada mejor que descubrir cada destino siguiendo la ruta av‚Ä¶</t>
  </si>
  <si>
    <t>#NuevaFotoDePerfil</t>
  </si>
  <si>
    <t>üòã‚ò∫Ô∏è  super felizzzzzzz</t>
  </si>
  <si>
    <t>No cave duda que se ha trabajado por mejorar en las c√°rceles con c√°maras de seguridad p√≤r que antes todo se quedaba sin saberse ahora todo se sabe y paga cada culpable por su delito @televicentrohn @HCHTelevDigital @HoyMismoTSI @SalvaPresidente @MelZelayaHN</t>
  </si>
  <si>
    <t>RT @JuanOrlandoH: Vamos a reforestar generando empleo masivo para los que m√°s necesitan, capacit√°ndolos para que trabajen cuidando las zona‚Ä¶</t>
  </si>
  <si>
    <t>RT @JuanOrlandoH: Fuertes lazos nos unen con Colombia y compartimos la visi√≥n de trabajar firmes para sacar adelante a nuestros pueblos; to‚Ä¶</t>
  </si>
  <si>
    <t>RT @JuanOrlandoH: Despedimos a Igor Garafulic un gran amigo de Honduras, su gesti√≥n promoviendo el di√°logo dejar√° huella imborrable en la h‚Ä¶</t>
  </si>
  <si>
    <t>RT @JuanOrlandoH: En Ocotopeque, cuna de grandes maestros y maestras, inici√≥ hoy la distribuci√≥n de 67 mil 764 maletas did√°cticas, que ser√°‚Ä¶</t>
  </si>
  <si>
    <t>RT @JuanOrlandoH: Honduras no se puede desarrollar cuando un mill√≥n de sus trabajadores est√° asfixiada econ√≥micamente, sobreviviendo, por i‚Ä¶</t>
  </si>
  <si>
    <t>RT @JuanOrlandoH: Durante las negociaciones del salario m√≠nimo en 2018. Desde ese entonces qued√© con aquella inquietud en la cabeza y empez‚Ä¶</t>
  </si>
  <si>
    <t>RT @JuanOrlandoH: Extraordinario Desfile C√≠vico Militar en conmemoraci√≥n al D√≠a de las Fuerzas Armadas de Honduras, no cabe duda que en Hon‚Ä¶</t>
  </si>
  <si>
    <t>RT @JuanOrlandoH: Estamos nuevamente en Ciudad Espa√±a, en Amarateca, hoy siento a la gente m√°s abierta, con m√°s confianza y seguridad; es u‚Ä¶</t>
  </si>
  <si>
    <t>RT @JuanOrlandoH: Que se sienta el orgullo y la satisfacci√≥n de tener en nuestro pa√≠s unas Fuerzas Armadas integradas por hondure√±os que si‚Ä¶</t>
  </si>
  <si>
    <t>RT @JuanOrlandoH: Hay compromisos con fechas precisas y puntuales, uno de ellos es el censo de las barras y se debe realizar en un mes; y l‚Ä¶</t>
  </si>
  <si>
    <t>RT @JuanOrlandoH: Hoy se celebra en nuestro pa√≠s el #D√≠aDelM√©dico, aprovecho para reconocer y agradecer su noble dedicaci√≥n y aporte al ser‚Ä¶</t>
  </si>
  <si>
    <t>RT @JuanOrlandoH: Gracias por el mensaje Michelle, en estos momentos estoy esperando recibir del @Congreso_HND la Ley de Marinos para sanci‚Ä¶</t>
  </si>
  <si>
    <t>RT @JuanOrlandoH: 46 criminales en su totalidad est√°n siendo trasladados: 12 de la mara 18, 14 de la MS 13 y 20 de bandas independientes. S‚Ä¶</t>
  </si>
  <si>
    <t>RT @JuanOrlandoH: Reuni√≥n con el Pdte. de M√©xico, @lopezobrador_ #AlianzaHondurasM√©xico üá≠üá≥üá≤üáΩ https://t.co/QgGq73ltKV</t>
  </si>
  <si>
    <t>RT @JuanOrlandoH: Una vez m√°s, el pueblo hondure√±o mostr√≥ su cari√±o y admiraci√≥n a la Polic√≠a Militar de Orden P√∫blico, el reconocimiento p‚Ä¶</t>
  </si>
  <si>
    <t>RT @JuanOrlandoH: Nos reunimos con empresarios especialistas en seguridad, agro y sistemas de riego. Nuestro sue√±o es la transformaci√≥n de‚Ä¶</t>
  </si>
  <si>
    <t>RT @JuanOrlandoH: He girado instrucciones a 
@COPECO_HONDURAS para que asista, durante el tiempo de escasez, con agua GRATUITA, a los vecin‚Ä¶</t>
  </si>
  <si>
    <t>RT @JuanOrlandoH: Este es el mes de la Identidad Nacional y estamos a d√≠as de celebrar el D√≠a de Lempira, de la misma estirpe de los vetera‚Ä¶</t>
  </si>
  <si>
    <t>RT @JuanOrlandoH: Que esta imagen de la colecci√≥n de relojes lujosos del Cholo Houston, l√≠der de la MS, sirva de advertencia para mareros y‚Ä¶</t>
  </si>
  <si>
    <t>RT @JuanOrlandoH: üî¥üì°| EN VIVO: Mensaje para el pueblo hondure√±o y la comunidad internacional. https://t.co/pytqmrFvB4</t>
  </si>
  <si>
    <t>RT @JuanOrlandoH: Felicidades j√≥venes su talento y su entusiasmo para rendirle tributo a nuestra patria. Cada mes, cada semana y cada d√≠a d‚Ä¶</t>
  </si>
  <si>
    <t>Cada uno de los rincones de nuestro pa√≠s est√°n iluminado gracias a su gran esmero y desempe√±o @TNH @azteca13tv https://t.co/OlvBVxi2ET</t>
  </si>
  <si>
    <t>https://t.co/ixxge4xHW3
 naturaleza impresionante que grandes culturas las de esta instituci√≥n aplaudimos lo bueno para nuestra Honduras que gran trabajo es muy bueno 
#kahakamasa</t>
  </si>
  <si>
    <t>@HoyMismoTSI @JuanOrlandoH Con programas de entretenimiento se ve que se demuestra el inter√©s de que se hagan grandes participaciones que bien vamos por mas</t>
  </si>
  <si>
    <t>https://t.co/fHrxcXPyXM Honduras nos sorprende que bellas culturas que bellas cosas que bealla naturaleza que gran turismo excelente 
#kahakamasa</t>
  </si>
  <si>
    <t>@HoyMismoTSI Honduras avanza qu√© gran manera de que mi pais cambia con mayor econom√≠a vamos por mas muy bien</t>
  </si>
  <si>
    <t>Time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</si>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</sst>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m/d/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19"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26"/>
  <sheetViews>
    <sheetView topLeftCell="B1" workbookViewId="0">
      <selection activeCell="C1" sqref="C1:C1048576"/>
    </sheetView>
  </sheetViews>
  <sheetFormatPr baseColWidth="10" defaultRowHeight="16" x14ac:dyDescent="0.2"/>
  <cols>
    <col min="1" max="1" width="8.1640625" bestFit="1" customWidth="1"/>
    <col min="2" max="2" width="255.83203125" bestFit="1" customWidth="1"/>
    <col min="3" max="3" width="13.83203125" bestFit="1" customWidth="1"/>
  </cols>
  <sheetData>
    <row r="1" spans="1:3" x14ac:dyDescent="0.2">
      <c r="B1" t="s">
        <v>0</v>
      </c>
      <c r="C1" t="s">
        <v>1</v>
      </c>
    </row>
    <row r="2" spans="1:3" x14ac:dyDescent="0.2">
      <c r="A2">
        <v>61</v>
      </c>
      <c r="B2" t="s">
        <v>2</v>
      </c>
      <c r="C2" s="1">
        <v>43770.70208333333</v>
      </c>
    </row>
    <row r="3" spans="1:3" x14ac:dyDescent="0.2">
      <c r="A3">
        <v>62</v>
      </c>
      <c r="B3" t="s">
        <v>3</v>
      </c>
      <c r="C3" s="1">
        <v>43686.645138888889</v>
      </c>
    </row>
    <row r="4" spans="1:3" x14ac:dyDescent="0.2">
      <c r="A4">
        <v>63</v>
      </c>
      <c r="B4" s="2" t="s">
        <v>4</v>
      </c>
      <c r="C4" s="1">
        <v>43731.663194444445</v>
      </c>
    </row>
    <row r="5" spans="1:3" x14ac:dyDescent="0.2">
      <c r="A5">
        <v>223</v>
      </c>
      <c r="B5" t="s">
        <v>5</v>
      </c>
      <c r="C5" s="1">
        <v>43762.693749999999</v>
      </c>
    </row>
    <row r="6" spans="1:3" x14ac:dyDescent="0.2">
      <c r="A6">
        <v>325</v>
      </c>
      <c r="B6" t="s">
        <v>6</v>
      </c>
      <c r="C6" s="1">
        <v>43829.758333333331</v>
      </c>
    </row>
    <row r="7" spans="1:3" x14ac:dyDescent="0.2">
      <c r="A7">
        <v>326</v>
      </c>
      <c r="B7" t="s">
        <v>7</v>
      </c>
      <c r="C7" s="1">
        <v>43837.666666666664</v>
      </c>
    </row>
    <row r="8" spans="1:3" x14ac:dyDescent="0.2">
      <c r="A8">
        <v>410</v>
      </c>
      <c r="B8" t="s">
        <v>8</v>
      </c>
      <c r="C8" s="1">
        <v>43752.676388888889</v>
      </c>
    </row>
    <row r="9" spans="1:3" x14ac:dyDescent="0.2">
      <c r="A9">
        <v>436</v>
      </c>
      <c r="B9" t="s">
        <v>9</v>
      </c>
      <c r="C9" s="1">
        <v>43794.722916666666</v>
      </c>
    </row>
    <row r="10" spans="1:3" x14ac:dyDescent="0.2">
      <c r="A10">
        <v>674</v>
      </c>
      <c r="B10" t="e">
        <f>HoyMismoTSI Que se les ponga un alto a estos √±angaras Que solo lo malo hacen para nuestra naci√≥n ya basta queremos paz en Honduras</f>
        <v>#NAME?</v>
      </c>
      <c r="C10" s="1">
        <v>43762.636805555558</v>
      </c>
    </row>
    <row r="11" spans="1:3" x14ac:dyDescent="0.2">
      <c r="A11">
        <v>771</v>
      </c>
      <c r="B11" t="s">
        <v>10</v>
      </c>
      <c r="C11" s="1">
        <v>43739.711805555555</v>
      </c>
    </row>
    <row r="12" spans="1:3" x14ac:dyDescent="0.2">
      <c r="A12">
        <v>772</v>
      </c>
      <c r="B12" t="s">
        <v>11</v>
      </c>
      <c r="C12" s="1">
        <v>43761.856249999997</v>
      </c>
    </row>
    <row r="13" spans="1:3" x14ac:dyDescent="0.2">
      <c r="A13">
        <v>927</v>
      </c>
      <c r="B13" t="s">
        <v>12</v>
      </c>
      <c r="C13" s="1">
        <v>43810.79583333333</v>
      </c>
    </row>
    <row r="14" spans="1:3" x14ac:dyDescent="0.2">
      <c r="A14">
        <v>1775</v>
      </c>
      <c r="B14" t="s">
        <v>13</v>
      </c>
      <c r="C14" s="1">
        <v>43689.640277777777</v>
      </c>
    </row>
    <row r="15" spans="1:3" x14ac:dyDescent="0.2">
      <c r="A15">
        <v>1816</v>
      </c>
      <c r="B15" t="s">
        <v>14</v>
      </c>
      <c r="C15" s="1">
        <v>43690.953472222223</v>
      </c>
    </row>
    <row r="16" spans="1:3" x14ac:dyDescent="0.2">
      <c r="A16">
        <v>1973</v>
      </c>
      <c r="B16" t="s">
        <v>15</v>
      </c>
      <c r="C16" s="1">
        <v>43809.68472222222</v>
      </c>
    </row>
    <row r="17" spans="1:3" x14ac:dyDescent="0.2">
      <c r="A17">
        <v>2069</v>
      </c>
      <c r="B17" t="s">
        <v>16</v>
      </c>
      <c r="C17" s="1">
        <v>43719.736805555556</v>
      </c>
    </row>
    <row r="18" spans="1:3" x14ac:dyDescent="0.2">
      <c r="A18">
        <v>2070</v>
      </c>
      <c r="B18" t="s">
        <v>17</v>
      </c>
      <c r="C18" s="1">
        <v>43676.642361111109</v>
      </c>
    </row>
    <row r="19" spans="1:3" x14ac:dyDescent="0.2">
      <c r="A19">
        <v>2071</v>
      </c>
      <c r="B19" t="s">
        <v>18</v>
      </c>
      <c r="C19" s="1">
        <v>43774.791666666664</v>
      </c>
    </row>
    <row r="20" spans="1:3" x14ac:dyDescent="0.2">
      <c r="A20">
        <v>2140</v>
      </c>
      <c r="B20" t="s">
        <v>19</v>
      </c>
      <c r="C20" s="1">
        <v>43773.705555555556</v>
      </c>
    </row>
    <row r="21" spans="1:3" x14ac:dyDescent="0.2">
      <c r="A21">
        <v>2163</v>
      </c>
      <c r="B21" t="s">
        <v>20</v>
      </c>
      <c r="C21" s="1">
        <v>43705.634027777778</v>
      </c>
    </row>
    <row r="22" spans="1:3" x14ac:dyDescent="0.2">
      <c r="A22">
        <v>2349</v>
      </c>
      <c r="B22" t="s">
        <v>21</v>
      </c>
      <c r="C22" s="1">
        <v>43811.839583333334</v>
      </c>
    </row>
    <row r="23" spans="1:3" x14ac:dyDescent="0.2">
      <c r="A23">
        <v>2350</v>
      </c>
      <c r="B23" t="s">
        <v>22</v>
      </c>
      <c r="C23" s="1">
        <v>43794.834027777775</v>
      </c>
    </row>
    <row r="24" spans="1:3" x14ac:dyDescent="0.2">
      <c r="A24">
        <v>2521</v>
      </c>
      <c r="B24" s="2" t="s">
        <v>23</v>
      </c>
      <c r="C24" s="1">
        <v>43768.652777777781</v>
      </c>
    </row>
    <row r="25" spans="1:3" x14ac:dyDescent="0.2">
      <c r="A25">
        <v>2522</v>
      </c>
      <c r="B25" t="s">
        <v>19</v>
      </c>
      <c r="C25" s="1">
        <v>43773.70416666667</v>
      </c>
    </row>
    <row r="26" spans="1:3" x14ac:dyDescent="0.2">
      <c r="A26">
        <v>2565</v>
      </c>
      <c r="B26" t="s">
        <v>24</v>
      </c>
      <c r="C26" s="1">
        <v>43731.734722222223</v>
      </c>
    </row>
    <row r="27" spans="1:3" x14ac:dyDescent="0.2">
      <c r="A27">
        <v>2566</v>
      </c>
      <c r="B27" t="s">
        <v>25</v>
      </c>
      <c r="C27" s="1">
        <v>43774.839583333334</v>
      </c>
    </row>
    <row r="28" spans="1:3" x14ac:dyDescent="0.2">
      <c r="A28">
        <v>2645</v>
      </c>
      <c r="B28" t="s">
        <v>26</v>
      </c>
      <c r="C28" s="1">
        <v>43812.730555555558</v>
      </c>
    </row>
    <row r="29" spans="1:3" x14ac:dyDescent="0.2">
      <c r="A29">
        <v>2646</v>
      </c>
      <c r="B29" t="s">
        <v>27</v>
      </c>
      <c r="C29" s="1">
        <v>43809.818055555559</v>
      </c>
    </row>
    <row r="30" spans="1:3" x14ac:dyDescent="0.2">
      <c r="A30">
        <v>2660</v>
      </c>
      <c r="B30" t="s">
        <v>28</v>
      </c>
      <c r="C30" s="1">
        <v>43693.722222222219</v>
      </c>
    </row>
    <row r="31" spans="1:3" x14ac:dyDescent="0.2">
      <c r="A31">
        <v>2729</v>
      </c>
      <c r="B31" t="s">
        <v>29</v>
      </c>
      <c r="C31" s="1">
        <v>43836.604861111111</v>
      </c>
    </row>
    <row r="32" spans="1:3" x14ac:dyDescent="0.2">
      <c r="A32">
        <v>2730</v>
      </c>
      <c r="B32" t="s">
        <v>30</v>
      </c>
      <c r="C32" s="1">
        <v>43802.713194444441</v>
      </c>
    </row>
    <row r="33" spans="1:3" x14ac:dyDescent="0.2">
      <c r="A33">
        <v>2731</v>
      </c>
      <c r="B33" t="s">
        <v>31</v>
      </c>
      <c r="C33" s="1">
        <v>43804.794444444444</v>
      </c>
    </row>
    <row r="34" spans="1:3" x14ac:dyDescent="0.2">
      <c r="A34">
        <v>2881</v>
      </c>
      <c r="B34" t="s">
        <v>32</v>
      </c>
      <c r="C34" s="1">
        <v>43801.792361111111</v>
      </c>
    </row>
    <row r="35" spans="1:3" x14ac:dyDescent="0.2">
      <c r="A35">
        <v>2933</v>
      </c>
      <c r="B35" t="s">
        <v>18</v>
      </c>
      <c r="C35" s="1">
        <v>43774.792361111111</v>
      </c>
    </row>
    <row r="36" spans="1:3" x14ac:dyDescent="0.2">
      <c r="A36">
        <v>2976</v>
      </c>
      <c r="B36" t="e">
        <f>HoyMismoTSI estamos agradecidos con el gobierno por poner orden en nuestro pais Que gran maneras las Que se establecen muy bien</f>
        <v>#NAME?</v>
      </c>
      <c r="C36" s="1">
        <v>43712.544444444444</v>
      </c>
    </row>
    <row r="37" spans="1:3" x14ac:dyDescent="0.2">
      <c r="A37">
        <v>3430</v>
      </c>
      <c r="B37" t="s">
        <v>33</v>
      </c>
      <c r="C37" s="1">
        <v>43714.580555555556</v>
      </c>
    </row>
    <row r="38" spans="1:3" x14ac:dyDescent="0.2">
      <c r="A38">
        <v>3448</v>
      </c>
      <c r="B38" t="e">
        <f>HoyMismoTSI muy bueno Que se est√°n haciendo estas fabulosas cosas Que bien Que ya est√°n disfrutando de la maravillosa villa navide√±a</f>
        <v>#NAME?</v>
      </c>
      <c r="C38" s="1">
        <v>43815.822916666664</v>
      </c>
    </row>
    <row r="39" spans="1:3" x14ac:dyDescent="0.2">
      <c r="A39">
        <v>3706</v>
      </c>
      <c r="B39" t="e">
        <f>HoyMismoTSI Es muy bueno Que se reconozca las buenas acciones Que ha hecho el Presidente en combatir el narcotrafico muy bien</f>
        <v>#NAME?</v>
      </c>
      <c r="C39" s="1">
        <v>43812.789583333331</v>
      </c>
    </row>
    <row r="40" spans="1:3" x14ac:dyDescent="0.2">
      <c r="A40">
        <v>3991</v>
      </c>
      <c r="B40" t="s">
        <v>34</v>
      </c>
      <c r="C40" s="1">
        <v>43691.809027777781</v>
      </c>
    </row>
    <row r="41" spans="1:3" x14ac:dyDescent="0.2">
      <c r="A41">
        <v>4061</v>
      </c>
      <c r="B41" t="s">
        <v>35</v>
      </c>
      <c r="C41" s="1">
        <v>43783.852777777778</v>
      </c>
    </row>
    <row r="42" spans="1:3" x14ac:dyDescent="0.2">
      <c r="A42">
        <v>4064</v>
      </c>
      <c r="B42" t="s">
        <v>36</v>
      </c>
      <c r="C42" s="1">
        <v>43724.849305555559</v>
      </c>
    </row>
    <row r="43" spans="1:3" x14ac:dyDescent="0.2">
      <c r="A43">
        <v>4065</v>
      </c>
      <c r="B43" t="s">
        <v>37</v>
      </c>
      <c r="C43" s="1">
        <v>43690.886111111111</v>
      </c>
    </row>
    <row r="44" spans="1:3" x14ac:dyDescent="0.2">
      <c r="A44">
        <v>4066</v>
      </c>
      <c r="B44" t="s">
        <v>38</v>
      </c>
      <c r="C44" s="1">
        <v>43689.832638888889</v>
      </c>
    </row>
    <row r="45" spans="1:3" x14ac:dyDescent="0.2">
      <c r="A45">
        <v>4431</v>
      </c>
      <c r="B45" t="s">
        <v>31</v>
      </c>
      <c r="C45" s="1">
        <v>43804.794444444444</v>
      </c>
    </row>
    <row r="46" spans="1:3" x14ac:dyDescent="0.2">
      <c r="A46">
        <v>4444</v>
      </c>
      <c r="B46" t="s">
        <v>39</v>
      </c>
      <c r="C46" s="1">
        <v>43719.68472222222</v>
      </c>
    </row>
    <row r="47" spans="1:3" x14ac:dyDescent="0.2">
      <c r="A47">
        <v>4445</v>
      </c>
      <c r="B47" t="s">
        <v>40</v>
      </c>
      <c r="C47" s="1">
        <v>43677.75</v>
      </c>
    </row>
    <row r="48" spans="1:3" x14ac:dyDescent="0.2">
      <c r="A48">
        <v>4530</v>
      </c>
      <c r="B48" t="s">
        <v>41</v>
      </c>
      <c r="C48" s="1">
        <v>43710.720138888886</v>
      </c>
    </row>
    <row r="49" spans="1:3" x14ac:dyDescent="0.2">
      <c r="A49">
        <v>4531</v>
      </c>
      <c r="B49" t="s">
        <v>42</v>
      </c>
      <c r="C49" s="1">
        <v>43683.727083333331</v>
      </c>
    </row>
    <row r="50" spans="1:3" x14ac:dyDescent="0.2">
      <c r="A50">
        <v>4532</v>
      </c>
      <c r="B50" t="s">
        <v>43</v>
      </c>
      <c r="C50" s="1">
        <v>43717.784722222219</v>
      </c>
    </row>
    <row r="51" spans="1:3" x14ac:dyDescent="0.2">
      <c r="A51">
        <v>4533</v>
      </c>
      <c r="B51" t="s">
        <v>44</v>
      </c>
      <c r="C51" s="1">
        <v>43748.832638888889</v>
      </c>
    </row>
    <row r="52" spans="1:3" x14ac:dyDescent="0.2">
      <c r="A52">
        <v>4534</v>
      </c>
      <c r="B52" t="s">
        <v>45</v>
      </c>
      <c r="C52" s="1">
        <v>43682.822222222225</v>
      </c>
    </row>
    <row r="53" spans="1:3" x14ac:dyDescent="0.2">
      <c r="A53">
        <v>4574</v>
      </c>
      <c r="B53" t="s">
        <v>9</v>
      </c>
      <c r="C53" s="1">
        <v>43794.72152777778</v>
      </c>
    </row>
    <row r="54" spans="1:3" x14ac:dyDescent="0.2">
      <c r="A54">
        <v>4615</v>
      </c>
      <c r="B54" t="s">
        <v>6</v>
      </c>
      <c r="C54" s="1">
        <v>43829.759027777778</v>
      </c>
    </row>
    <row r="55" spans="1:3" x14ac:dyDescent="0.2">
      <c r="A55">
        <v>4793</v>
      </c>
      <c r="B55" t="s">
        <v>46</v>
      </c>
      <c r="C55" s="1">
        <v>43791.81527777778</v>
      </c>
    </row>
    <row r="56" spans="1:3" x14ac:dyDescent="0.2">
      <c r="A56">
        <v>4794</v>
      </c>
      <c r="B56" s="2" t="s">
        <v>47</v>
      </c>
      <c r="C56" s="1">
        <v>43832.832638888889</v>
      </c>
    </row>
    <row r="57" spans="1:3" x14ac:dyDescent="0.2">
      <c r="A57">
        <v>4795</v>
      </c>
      <c r="B57" t="s">
        <v>30</v>
      </c>
      <c r="C57" s="1">
        <v>43802.713194444441</v>
      </c>
    </row>
    <row r="58" spans="1:3" x14ac:dyDescent="0.2">
      <c r="A58">
        <v>4829</v>
      </c>
      <c r="B58" t="s">
        <v>48</v>
      </c>
      <c r="C58" s="1">
        <v>43706.873611111114</v>
      </c>
    </row>
    <row r="59" spans="1:3" x14ac:dyDescent="0.2">
      <c r="A59">
        <v>4830</v>
      </c>
      <c r="B59" t="s">
        <v>34</v>
      </c>
      <c r="C59" s="1">
        <v>43691.809027777781</v>
      </c>
    </row>
    <row r="60" spans="1:3" x14ac:dyDescent="0.2">
      <c r="A60">
        <v>4831</v>
      </c>
      <c r="B60" s="2" t="s">
        <v>49</v>
      </c>
      <c r="C60" s="1">
        <v>43725.925000000003</v>
      </c>
    </row>
    <row r="61" spans="1:3" x14ac:dyDescent="0.2">
      <c r="A61">
        <v>5841</v>
      </c>
      <c r="B61" t="s">
        <v>50</v>
      </c>
      <c r="C61" s="1">
        <v>43733.631944444445</v>
      </c>
    </row>
    <row r="62" spans="1:3" x14ac:dyDescent="0.2">
      <c r="A62">
        <v>5842</v>
      </c>
      <c r="B62" t="s">
        <v>51</v>
      </c>
      <c r="C62" s="1">
        <v>43755.736111111109</v>
      </c>
    </row>
    <row r="63" spans="1:3" x14ac:dyDescent="0.2">
      <c r="A63">
        <v>5843</v>
      </c>
      <c r="B63" t="s">
        <v>52</v>
      </c>
      <c r="C63" s="1">
        <v>43763.713888888888</v>
      </c>
    </row>
    <row r="64" spans="1:3" x14ac:dyDescent="0.2">
      <c r="A64">
        <v>5844</v>
      </c>
      <c r="B64" t="s">
        <v>53</v>
      </c>
      <c r="C64" s="1">
        <v>43770.79791666667</v>
      </c>
    </row>
    <row r="65" spans="1:3" x14ac:dyDescent="0.2">
      <c r="A65">
        <v>6784</v>
      </c>
      <c r="B65" t="s">
        <v>54</v>
      </c>
      <c r="C65" s="1">
        <v>43685.642361111109</v>
      </c>
    </row>
    <row r="66" spans="1:3" x14ac:dyDescent="0.2">
      <c r="A66">
        <v>6821</v>
      </c>
      <c r="B66" s="2" t="s">
        <v>55</v>
      </c>
      <c r="C66" s="1">
        <v>43815.849305555559</v>
      </c>
    </row>
    <row r="67" spans="1:3" x14ac:dyDescent="0.2">
      <c r="A67">
        <v>6993</v>
      </c>
      <c r="B67" t="s">
        <v>3</v>
      </c>
      <c r="C67" s="1">
        <v>43686.644444444442</v>
      </c>
    </row>
    <row r="68" spans="1:3" x14ac:dyDescent="0.2">
      <c r="A68">
        <v>7019</v>
      </c>
      <c r="B68" t="s">
        <v>56</v>
      </c>
      <c r="C68" s="1">
        <v>43810.640972222223</v>
      </c>
    </row>
    <row r="69" spans="1:3" x14ac:dyDescent="0.2">
      <c r="A69">
        <v>7022</v>
      </c>
      <c r="B69" t="s">
        <v>11</v>
      </c>
      <c r="C69" s="1">
        <v>43761.856944444444</v>
      </c>
    </row>
    <row r="70" spans="1:3" x14ac:dyDescent="0.2">
      <c r="A70">
        <v>7026</v>
      </c>
      <c r="B70" t="s">
        <v>11</v>
      </c>
      <c r="C70" s="1">
        <v>43761.857638888891</v>
      </c>
    </row>
    <row r="71" spans="1:3" x14ac:dyDescent="0.2">
      <c r="A71">
        <v>7027</v>
      </c>
      <c r="B71" t="s">
        <v>5</v>
      </c>
      <c r="C71" s="1">
        <v>43762.694444444445</v>
      </c>
    </row>
    <row r="72" spans="1:3" x14ac:dyDescent="0.2">
      <c r="A72">
        <v>7214</v>
      </c>
      <c r="B72" t="s">
        <v>57</v>
      </c>
      <c r="C72" s="1">
        <v>43762.831250000003</v>
      </c>
    </row>
    <row r="73" spans="1:3" x14ac:dyDescent="0.2">
      <c r="A73">
        <v>7451</v>
      </c>
      <c r="B73" t="s">
        <v>58</v>
      </c>
      <c r="C73" s="1">
        <v>43817.727777777778</v>
      </c>
    </row>
    <row r="74" spans="1:3" x14ac:dyDescent="0.2">
      <c r="A74">
        <v>7653</v>
      </c>
      <c r="B74" t="s">
        <v>30</v>
      </c>
      <c r="C74" s="1">
        <v>43802.713888888888</v>
      </c>
    </row>
    <row r="75" spans="1:3" x14ac:dyDescent="0.2">
      <c r="A75">
        <v>7673</v>
      </c>
      <c r="B75" t="s">
        <v>59</v>
      </c>
      <c r="C75" s="1">
        <v>43684.881944444445</v>
      </c>
    </row>
    <row r="76" spans="1:3" x14ac:dyDescent="0.2">
      <c r="A76">
        <v>7756</v>
      </c>
      <c r="B76" t="s">
        <v>60</v>
      </c>
      <c r="C76" s="1">
        <v>43761.711805555555</v>
      </c>
    </row>
    <row r="77" spans="1:3" x14ac:dyDescent="0.2">
      <c r="A77">
        <v>7757</v>
      </c>
      <c r="B77" t="s">
        <v>61</v>
      </c>
      <c r="C77" s="1">
        <v>43733.797222222223</v>
      </c>
    </row>
    <row r="78" spans="1:3" x14ac:dyDescent="0.2">
      <c r="A78">
        <v>7760</v>
      </c>
      <c r="B78" t="s">
        <v>62</v>
      </c>
      <c r="C78" s="1">
        <v>43703.736805555556</v>
      </c>
    </row>
    <row r="79" spans="1:3" x14ac:dyDescent="0.2">
      <c r="A79">
        <v>7761</v>
      </c>
      <c r="B79" t="s">
        <v>18</v>
      </c>
      <c r="C79" s="1">
        <v>43774.792361111111</v>
      </c>
    </row>
    <row r="80" spans="1:3" x14ac:dyDescent="0.2">
      <c r="A80">
        <v>7876</v>
      </c>
      <c r="B80" t="s">
        <v>63</v>
      </c>
      <c r="C80" s="1">
        <v>43773.652083333334</v>
      </c>
    </row>
    <row r="81" spans="1:3" x14ac:dyDescent="0.2">
      <c r="A81">
        <v>8039</v>
      </c>
      <c r="B81" t="s">
        <v>10</v>
      </c>
      <c r="C81" s="1">
        <v>43739.712500000001</v>
      </c>
    </row>
    <row r="82" spans="1:3" x14ac:dyDescent="0.2">
      <c r="A82">
        <v>8040</v>
      </c>
      <c r="B82" t="s">
        <v>64</v>
      </c>
      <c r="C82" s="1">
        <v>43735.713888888888</v>
      </c>
    </row>
    <row r="83" spans="1:3" x14ac:dyDescent="0.2">
      <c r="A83">
        <v>8052</v>
      </c>
      <c r="B83" s="2" t="s">
        <v>65</v>
      </c>
      <c r="C83" s="1">
        <v>43768.872916666667</v>
      </c>
    </row>
    <row r="84" spans="1:3" x14ac:dyDescent="0.2">
      <c r="A84">
        <v>8053</v>
      </c>
      <c r="B84" t="s">
        <v>66</v>
      </c>
      <c r="C84" s="1">
        <v>43745.651388888888</v>
      </c>
    </row>
    <row r="85" spans="1:3" x14ac:dyDescent="0.2">
      <c r="A85">
        <v>8054</v>
      </c>
      <c r="B85" t="s">
        <v>44</v>
      </c>
      <c r="C85" s="1">
        <v>43748.832638888889</v>
      </c>
    </row>
    <row r="86" spans="1:3" x14ac:dyDescent="0.2">
      <c r="A86">
        <v>8055</v>
      </c>
      <c r="B86" s="2" t="s">
        <v>4</v>
      </c>
      <c r="C86" s="1">
        <v>43731.662499999999</v>
      </c>
    </row>
    <row r="87" spans="1:3" x14ac:dyDescent="0.2">
      <c r="A87">
        <v>8336</v>
      </c>
      <c r="B87" t="s">
        <v>67</v>
      </c>
      <c r="C87" s="1">
        <v>43810.826388888891</v>
      </c>
    </row>
    <row r="88" spans="1:3" x14ac:dyDescent="0.2">
      <c r="A88">
        <v>8337</v>
      </c>
      <c r="B88" t="s">
        <v>12</v>
      </c>
      <c r="C88" s="1">
        <v>43810.795138888891</v>
      </c>
    </row>
    <row r="89" spans="1:3" x14ac:dyDescent="0.2">
      <c r="A89">
        <v>8381</v>
      </c>
      <c r="B89" t="s">
        <v>68</v>
      </c>
      <c r="C89" s="1">
        <v>43749.90625</v>
      </c>
    </row>
    <row r="90" spans="1:3" x14ac:dyDescent="0.2">
      <c r="A90">
        <v>8382</v>
      </c>
      <c r="B90" t="s">
        <v>39</v>
      </c>
      <c r="C90" s="1">
        <v>43719.68472222222</v>
      </c>
    </row>
    <row r="91" spans="1:3" x14ac:dyDescent="0.2">
      <c r="A91">
        <v>8463</v>
      </c>
      <c r="B91" t="s">
        <v>69</v>
      </c>
      <c r="C91" s="1">
        <v>43756.747916666667</v>
      </c>
    </row>
    <row r="92" spans="1:3" x14ac:dyDescent="0.2">
      <c r="A92">
        <v>8567</v>
      </c>
      <c r="B92" t="s">
        <v>70</v>
      </c>
      <c r="C92" s="1">
        <v>43718.823611111111</v>
      </c>
    </row>
    <row r="93" spans="1:3" x14ac:dyDescent="0.2">
      <c r="A93">
        <v>8928</v>
      </c>
      <c r="B93" t="s">
        <v>30</v>
      </c>
      <c r="C93" s="1">
        <v>43802.713888888888</v>
      </c>
    </row>
    <row r="94" spans="1:3" x14ac:dyDescent="0.2">
      <c r="A94">
        <v>8948</v>
      </c>
      <c r="B94" s="2" t="s">
        <v>71</v>
      </c>
      <c r="C94" s="1">
        <v>43774.668749999997</v>
      </c>
    </row>
    <row r="95" spans="1:3" x14ac:dyDescent="0.2">
      <c r="A95">
        <v>8949</v>
      </c>
      <c r="B95" t="s">
        <v>64</v>
      </c>
      <c r="C95" s="1">
        <v>43735.713888888888</v>
      </c>
    </row>
    <row r="96" spans="1:3" x14ac:dyDescent="0.2">
      <c r="A96">
        <v>8950</v>
      </c>
      <c r="B96" t="s">
        <v>72</v>
      </c>
      <c r="C96" s="1">
        <v>43759.841666666667</v>
      </c>
    </row>
    <row r="97" spans="1:3" x14ac:dyDescent="0.2">
      <c r="A97">
        <v>8951</v>
      </c>
      <c r="B97" t="s">
        <v>13</v>
      </c>
      <c r="C97" s="1">
        <v>43689.64166666667</v>
      </c>
    </row>
    <row r="98" spans="1:3" x14ac:dyDescent="0.2">
      <c r="A98">
        <v>8995</v>
      </c>
      <c r="B98" t="s">
        <v>73</v>
      </c>
      <c r="C98" s="1">
        <v>43710.86041666667</v>
      </c>
    </row>
    <row r="99" spans="1:3" x14ac:dyDescent="0.2">
      <c r="A99">
        <v>9050</v>
      </c>
      <c r="B99" t="s">
        <v>74</v>
      </c>
      <c r="C99" s="1">
        <v>43714.793749999997</v>
      </c>
    </row>
    <row r="100" spans="1:3" x14ac:dyDescent="0.2">
      <c r="A100">
        <v>9051</v>
      </c>
      <c r="B100" t="s">
        <v>75</v>
      </c>
      <c r="C100" s="1">
        <v>43676.801388888889</v>
      </c>
    </row>
    <row r="101" spans="1:3" x14ac:dyDescent="0.2">
      <c r="A101">
        <v>9187</v>
      </c>
      <c r="B101" t="s">
        <v>76</v>
      </c>
      <c r="C101" s="1">
        <v>43767.801388888889</v>
      </c>
    </row>
    <row r="102" spans="1:3" x14ac:dyDescent="0.2">
      <c r="A102">
        <v>9188</v>
      </c>
      <c r="B102" t="s">
        <v>53</v>
      </c>
      <c r="C102" s="1">
        <v>43770.79791666667</v>
      </c>
    </row>
    <row r="103" spans="1:3" x14ac:dyDescent="0.2">
      <c r="A103">
        <v>9189</v>
      </c>
      <c r="B103" t="s">
        <v>2</v>
      </c>
      <c r="C103" s="1">
        <v>43770.701388888891</v>
      </c>
    </row>
    <row r="104" spans="1:3" x14ac:dyDescent="0.2">
      <c r="A104">
        <v>9192</v>
      </c>
      <c r="B104" t="s">
        <v>77</v>
      </c>
      <c r="C104" s="1">
        <v>43749.711111111108</v>
      </c>
    </row>
    <row r="105" spans="1:3" x14ac:dyDescent="0.2">
      <c r="A105">
        <v>9298</v>
      </c>
      <c r="B105" t="s">
        <v>78</v>
      </c>
      <c r="C105" s="1">
        <v>43791.848611111112</v>
      </c>
    </row>
    <row r="106" spans="1:3" x14ac:dyDescent="0.2">
      <c r="A106">
        <v>9299</v>
      </c>
      <c r="B106" t="s">
        <v>67</v>
      </c>
      <c r="C106" s="1">
        <v>43810.825694444444</v>
      </c>
    </row>
    <row r="107" spans="1:3" x14ac:dyDescent="0.2">
      <c r="A107">
        <v>9392</v>
      </c>
      <c r="B107" t="s">
        <v>79</v>
      </c>
      <c r="C107" s="1">
        <v>43707.665972222225</v>
      </c>
    </row>
    <row r="108" spans="1:3" x14ac:dyDescent="0.2">
      <c r="A108">
        <v>9466</v>
      </c>
      <c r="B108" t="s">
        <v>26</v>
      </c>
      <c r="C108" s="1">
        <v>43812.729861111111</v>
      </c>
    </row>
    <row r="109" spans="1:3" x14ac:dyDescent="0.2">
      <c r="A109">
        <v>9497</v>
      </c>
      <c r="B109" t="s">
        <v>80</v>
      </c>
      <c r="C109" s="1">
        <v>43838.848611111112</v>
      </c>
    </row>
    <row r="110" spans="1:3" x14ac:dyDescent="0.2">
      <c r="A110">
        <v>9691</v>
      </c>
      <c r="B110" t="s">
        <v>81</v>
      </c>
      <c r="C110" s="1">
        <v>43817.645833333336</v>
      </c>
    </row>
    <row r="111" spans="1:3" x14ac:dyDescent="0.2">
      <c r="A111">
        <v>9692</v>
      </c>
      <c r="B111" t="s">
        <v>78</v>
      </c>
      <c r="C111" s="1">
        <v>43791.847916666666</v>
      </c>
    </row>
    <row r="112" spans="1:3" x14ac:dyDescent="0.2">
      <c r="A112">
        <v>9761</v>
      </c>
      <c r="B112" s="2" t="s">
        <v>82</v>
      </c>
      <c r="C112" s="1">
        <v>43665.667361111111</v>
      </c>
    </row>
    <row r="113" spans="1:3" x14ac:dyDescent="0.2">
      <c r="A113">
        <v>9762</v>
      </c>
      <c r="B113" t="s">
        <v>83</v>
      </c>
      <c r="C113" s="1">
        <v>43663.045138888891</v>
      </c>
    </row>
    <row r="114" spans="1:3" x14ac:dyDescent="0.2">
      <c r="A114">
        <v>9763</v>
      </c>
      <c r="B114" t="s">
        <v>84</v>
      </c>
      <c r="C114" s="1">
        <v>43655.927083333336</v>
      </c>
    </row>
    <row r="115" spans="1:3" x14ac:dyDescent="0.2">
      <c r="A115">
        <v>9764</v>
      </c>
      <c r="B115" t="s">
        <v>85</v>
      </c>
      <c r="C115" s="1">
        <v>43657.852083333331</v>
      </c>
    </row>
    <row r="116" spans="1:3" x14ac:dyDescent="0.2">
      <c r="A116">
        <v>9765</v>
      </c>
      <c r="B116" t="s">
        <v>86</v>
      </c>
      <c r="C116" s="1">
        <v>43666.798611111109</v>
      </c>
    </row>
    <row r="117" spans="1:3" x14ac:dyDescent="0.2">
      <c r="A117">
        <v>9823</v>
      </c>
      <c r="B117" t="s">
        <v>77</v>
      </c>
      <c r="C117" s="1">
        <v>43749.710416666669</v>
      </c>
    </row>
    <row r="118" spans="1:3" x14ac:dyDescent="0.2">
      <c r="A118">
        <v>9824</v>
      </c>
      <c r="B118" t="s">
        <v>41</v>
      </c>
      <c r="C118" s="1">
        <v>43710.720138888886</v>
      </c>
    </row>
    <row r="119" spans="1:3" x14ac:dyDescent="0.2">
      <c r="A119">
        <v>9865</v>
      </c>
      <c r="B119" t="s">
        <v>87</v>
      </c>
      <c r="C119" s="1">
        <v>43816.865972222222</v>
      </c>
    </row>
    <row r="120" spans="1:3" x14ac:dyDescent="0.2">
      <c r="A120">
        <v>9924</v>
      </c>
      <c r="B120" t="s">
        <v>29</v>
      </c>
      <c r="C120" s="1">
        <v>43836.605555555558</v>
      </c>
    </row>
    <row r="121" spans="1:3" x14ac:dyDescent="0.2">
      <c r="A121">
        <v>9925</v>
      </c>
      <c r="B121" t="s">
        <v>46</v>
      </c>
      <c r="C121" s="1">
        <v>43791.815972222219</v>
      </c>
    </row>
    <row r="122" spans="1:3" x14ac:dyDescent="0.2">
      <c r="A122">
        <v>10047</v>
      </c>
      <c r="B122" t="s">
        <v>51</v>
      </c>
      <c r="C122" s="1">
        <v>43755.737500000003</v>
      </c>
    </row>
    <row r="123" spans="1:3" x14ac:dyDescent="0.2">
      <c r="A123">
        <v>10048</v>
      </c>
      <c r="B123" t="s">
        <v>72</v>
      </c>
      <c r="C123" s="1">
        <v>43759.84097222222</v>
      </c>
    </row>
    <row r="124" spans="1:3" x14ac:dyDescent="0.2">
      <c r="A124">
        <v>10050</v>
      </c>
      <c r="B124" s="2" t="s">
        <v>23</v>
      </c>
      <c r="C124" s="1">
        <v>43768.65347222222</v>
      </c>
    </row>
    <row r="125" spans="1:3" x14ac:dyDescent="0.2">
      <c r="A125">
        <v>10051</v>
      </c>
      <c r="B125" s="2" t="s">
        <v>71</v>
      </c>
      <c r="C125" s="1">
        <v>43774.669444444444</v>
      </c>
    </row>
    <row r="126" spans="1:3" x14ac:dyDescent="0.2">
      <c r="A126">
        <v>10081</v>
      </c>
      <c r="B126" t="s">
        <v>54</v>
      </c>
      <c r="C126" s="1">
        <v>43685.642361111109</v>
      </c>
    </row>
    <row r="127" spans="1:3" x14ac:dyDescent="0.2">
      <c r="A127">
        <v>10122</v>
      </c>
      <c r="B127" t="s">
        <v>6</v>
      </c>
      <c r="C127" s="1">
        <v>43829.758333333331</v>
      </c>
    </row>
    <row r="128" spans="1:3" x14ac:dyDescent="0.2">
      <c r="A128">
        <v>10573</v>
      </c>
      <c r="B128" t="s">
        <v>88</v>
      </c>
      <c r="C128" s="1">
        <v>43776.717361111114</v>
      </c>
    </row>
    <row r="129" spans="1:3" x14ac:dyDescent="0.2">
      <c r="A129">
        <v>10589</v>
      </c>
      <c r="B129" t="e">
        <f>HoyMismoTSI Que admirable manera de Que se desarrolle lo bueno en apollo para mi naci√≥n Que gran trabajo Es muy bueno</f>
        <v>#NAME?</v>
      </c>
      <c r="C129" s="1">
        <v>43754.868055555555</v>
      </c>
    </row>
    <row r="130" spans="1:3" x14ac:dyDescent="0.2">
      <c r="A130">
        <v>11123</v>
      </c>
      <c r="B130" t="s">
        <v>89</v>
      </c>
      <c r="C130" s="1">
        <v>43704.897222222222</v>
      </c>
    </row>
    <row r="131" spans="1:3" x14ac:dyDescent="0.2">
      <c r="A131">
        <v>11124</v>
      </c>
      <c r="B131" t="s">
        <v>90</v>
      </c>
      <c r="C131" s="1">
        <v>43689.893750000003</v>
      </c>
    </row>
    <row r="132" spans="1:3" x14ac:dyDescent="0.2">
      <c r="A132">
        <v>11125</v>
      </c>
      <c r="B132" t="s">
        <v>36</v>
      </c>
      <c r="C132" s="1">
        <v>43724.848611111112</v>
      </c>
    </row>
    <row r="133" spans="1:3" x14ac:dyDescent="0.2">
      <c r="A133">
        <v>11126</v>
      </c>
      <c r="B133" t="s">
        <v>91</v>
      </c>
      <c r="C133" s="1">
        <v>43745.723611111112</v>
      </c>
    </row>
    <row r="134" spans="1:3" x14ac:dyDescent="0.2">
      <c r="A134">
        <v>11379</v>
      </c>
      <c r="B134" t="s">
        <v>36</v>
      </c>
      <c r="C134" s="1">
        <v>43724.848611111112</v>
      </c>
    </row>
    <row r="135" spans="1:3" x14ac:dyDescent="0.2">
      <c r="A135">
        <v>11380</v>
      </c>
      <c r="B135" t="s">
        <v>18</v>
      </c>
      <c r="C135" s="1">
        <v>43774.790972222225</v>
      </c>
    </row>
    <row r="136" spans="1:3" x14ac:dyDescent="0.2">
      <c r="A136">
        <v>11381</v>
      </c>
      <c r="B136" t="s">
        <v>79</v>
      </c>
      <c r="C136" s="1">
        <v>43707.665972222225</v>
      </c>
    </row>
    <row r="137" spans="1:3" x14ac:dyDescent="0.2">
      <c r="A137">
        <v>11419</v>
      </c>
      <c r="B137" s="2" t="s">
        <v>92</v>
      </c>
      <c r="C137" s="1">
        <v>43775.656944444447</v>
      </c>
    </row>
    <row r="138" spans="1:3" x14ac:dyDescent="0.2">
      <c r="A138">
        <v>11420</v>
      </c>
      <c r="B138" t="s">
        <v>61</v>
      </c>
      <c r="C138" s="1">
        <v>43733.798611111109</v>
      </c>
    </row>
    <row r="139" spans="1:3" x14ac:dyDescent="0.2">
      <c r="A139">
        <v>11559</v>
      </c>
      <c r="B139" t="s">
        <v>81</v>
      </c>
      <c r="C139" s="1">
        <v>43817.645833333336</v>
      </c>
    </row>
    <row r="140" spans="1:3" x14ac:dyDescent="0.2">
      <c r="A140">
        <v>11567</v>
      </c>
      <c r="B140" t="s">
        <v>32</v>
      </c>
      <c r="C140" s="1">
        <v>43801.792361111111</v>
      </c>
    </row>
    <row r="141" spans="1:3" x14ac:dyDescent="0.2">
      <c r="A141">
        <v>11573</v>
      </c>
      <c r="B141" t="s">
        <v>93</v>
      </c>
      <c r="C141" s="1">
        <v>43703.672222222223</v>
      </c>
    </row>
    <row r="142" spans="1:3" x14ac:dyDescent="0.2">
      <c r="A142">
        <v>11704</v>
      </c>
      <c r="B142" t="s">
        <v>94</v>
      </c>
      <c r="C142" s="1">
        <v>43726.870138888888</v>
      </c>
    </row>
    <row r="143" spans="1:3" x14ac:dyDescent="0.2">
      <c r="A143">
        <v>11705</v>
      </c>
      <c r="B143" t="s">
        <v>90</v>
      </c>
      <c r="C143" s="1">
        <v>43689.893750000003</v>
      </c>
    </row>
    <row r="144" spans="1:3" x14ac:dyDescent="0.2">
      <c r="A144">
        <v>11706</v>
      </c>
      <c r="B144" s="2" t="s">
        <v>95</v>
      </c>
      <c r="C144" s="1">
        <v>43690.681944444441</v>
      </c>
    </row>
    <row r="145" spans="1:3" x14ac:dyDescent="0.2">
      <c r="A145">
        <v>11781</v>
      </c>
      <c r="B145" t="s">
        <v>96</v>
      </c>
      <c r="C145" s="1">
        <v>43745.859722222223</v>
      </c>
    </row>
    <row r="146" spans="1:3" x14ac:dyDescent="0.2">
      <c r="A146">
        <v>11832</v>
      </c>
      <c r="B146" t="s">
        <v>68</v>
      </c>
      <c r="C146" s="1">
        <v>43749.90625</v>
      </c>
    </row>
    <row r="147" spans="1:3" x14ac:dyDescent="0.2">
      <c r="A147">
        <v>11833</v>
      </c>
      <c r="B147" t="s">
        <v>69</v>
      </c>
      <c r="C147" s="1">
        <v>43756.748611111114</v>
      </c>
    </row>
    <row r="148" spans="1:3" x14ac:dyDescent="0.2">
      <c r="A148">
        <v>11834</v>
      </c>
      <c r="B148" t="s">
        <v>16</v>
      </c>
      <c r="C148" s="1">
        <v>43719.736805555556</v>
      </c>
    </row>
    <row r="149" spans="1:3" x14ac:dyDescent="0.2">
      <c r="A149">
        <v>12068</v>
      </c>
      <c r="B149" t="s">
        <v>97</v>
      </c>
      <c r="C149" s="1">
        <v>43733.707638888889</v>
      </c>
    </row>
    <row r="150" spans="1:3" x14ac:dyDescent="0.2">
      <c r="A150">
        <v>12278</v>
      </c>
      <c r="B150" t="e">
        <f>elpulsohn ya basta de tantas calumnias ustedes solo saben hablar mal de el Presidente bien se sabe Que se ha hecho lo mejor por Honduras ya dejen de chingar por favor</f>
        <v>#NAME?</v>
      </c>
      <c r="C150" s="1">
        <v>43749.884722222225</v>
      </c>
    </row>
    <row r="151" spans="1:3" x14ac:dyDescent="0.2">
      <c r="A151">
        <v>12325</v>
      </c>
      <c r="B151" t="e">
        <f>HoyMismoTSI se ha trabajado por la ruta correcta Que buenas acciones ha desempe√±ado el gobierno porque ha combatido todo por el pais</f>
        <v>#NAME?</v>
      </c>
      <c r="C151" s="1">
        <v>43812.789583333331</v>
      </c>
    </row>
    <row r="152" spans="1:3" x14ac:dyDescent="0.2">
      <c r="A152">
        <v>13211</v>
      </c>
      <c r="B152" s="2" t="s">
        <v>47</v>
      </c>
      <c r="C152" s="1">
        <v>43832.834027777775</v>
      </c>
    </row>
    <row r="153" spans="1:3" x14ac:dyDescent="0.2">
      <c r="A153">
        <v>13321</v>
      </c>
      <c r="B153" t="s">
        <v>98</v>
      </c>
      <c r="C153" s="1">
        <v>43700.726388888892</v>
      </c>
    </row>
    <row r="154" spans="1:3" x14ac:dyDescent="0.2">
      <c r="A154">
        <v>13401</v>
      </c>
      <c r="B154" t="s">
        <v>99</v>
      </c>
      <c r="C154" s="1">
        <v>43790.69027777778</v>
      </c>
    </row>
    <row r="155" spans="1:3" x14ac:dyDescent="0.2">
      <c r="A155">
        <v>13458</v>
      </c>
      <c r="B155" t="s">
        <v>100</v>
      </c>
      <c r="C155" s="1">
        <v>43733.857638888891</v>
      </c>
    </row>
    <row r="156" spans="1:3" x14ac:dyDescent="0.2">
      <c r="A156">
        <v>13488</v>
      </c>
      <c r="B156" t="s">
        <v>101</v>
      </c>
      <c r="C156" s="1">
        <v>43766.680555555555</v>
      </c>
    </row>
    <row r="157" spans="1:3" x14ac:dyDescent="0.2">
      <c r="A157">
        <v>13518</v>
      </c>
      <c r="B157" t="s">
        <v>39</v>
      </c>
      <c r="C157" s="1">
        <v>43719.685416666667</v>
      </c>
    </row>
    <row r="158" spans="1:3" x14ac:dyDescent="0.2">
      <c r="A158">
        <v>13577</v>
      </c>
      <c r="B158" t="s">
        <v>81</v>
      </c>
      <c r="C158" s="1">
        <v>43817.645833333336</v>
      </c>
    </row>
    <row r="159" spans="1:3" x14ac:dyDescent="0.2">
      <c r="A159">
        <v>13578</v>
      </c>
      <c r="B159" s="2" t="s">
        <v>102</v>
      </c>
      <c r="C159" s="1">
        <v>43837.788888888892</v>
      </c>
    </row>
    <row r="160" spans="1:3" x14ac:dyDescent="0.2">
      <c r="A160">
        <v>13631</v>
      </c>
      <c r="B160" t="s">
        <v>103</v>
      </c>
      <c r="C160" s="1">
        <v>43677.645833333336</v>
      </c>
    </row>
    <row r="161" spans="1:3" x14ac:dyDescent="0.2">
      <c r="A161">
        <v>13715</v>
      </c>
      <c r="B161" t="s">
        <v>104</v>
      </c>
      <c r="C161" s="1">
        <v>43787.798611111109</v>
      </c>
    </row>
    <row r="162" spans="1:3" x14ac:dyDescent="0.2">
      <c r="A162">
        <v>13716</v>
      </c>
      <c r="B162" t="s">
        <v>31</v>
      </c>
      <c r="C162" s="1">
        <v>43804.79583333333</v>
      </c>
    </row>
    <row r="163" spans="1:3" x14ac:dyDescent="0.2">
      <c r="A163">
        <v>13717</v>
      </c>
      <c r="B163" t="s">
        <v>27</v>
      </c>
      <c r="C163" s="1">
        <v>43809.819444444445</v>
      </c>
    </row>
    <row r="164" spans="1:3" x14ac:dyDescent="0.2">
      <c r="A164">
        <v>13722</v>
      </c>
      <c r="B164" t="s">
        <v>105</v>
      </c>
      <c r="C164" s="1">
        <v>43746.861111111109</v>
      </c>
    </row>
    <row r="165" spans="1:3" x14ac:dyDescent="0.2">
      <c r="A165">
        <v>13755</v>
      </c>
      <c r="B165" t="s">
        <v>106</v>
      </c>
      <c r="C165" s="1">
        <v>43837.838888888888</v>
      </c>
    </row>
    <row r="166" spans="1:3" x14ac:dyDescent="0.2">
      <c r="A166">
        <v>13756</v>
      </c>
      <c r="B166" t="s">
        <v>107</v>
      </c>
      <c r="C166" s="1">
        <v>43784.70416666667</v>
      </c>
    </row>
    <row r="167" spans="1:3" x14ac:dyDescent="0.2">
      <c r="A167">
        <v>13758</v>
      </c>
      <c r="B167" t="s">
        <v>108</v>
      </c>
      <c r="C167" s="1">
        <v>43718.729166666664</v>
      </c>
    </row>
    <row r="168" spans="1:3" x14ac:dyDescent="0.2">
      <c r="A168">
        <v>13811</v>
      </c>
      <c r="B168" t="s">
        <v>107</v>
      </c>
      <c r="C168" s="1">
        <v>43784.703472222223</v>
      </c>
    </row>
    <row r="169" spans="1:3" x14ac:dyDescent="0.2">
      <c r="A169">
        <v>13911</v>
      </c>
      <c r="B169" t="s">
        <v>109</v>
      </c>
      <c r="C169" s="1">
        <v>43696.95208333333</v>
      </c>
    </row>
    <row r="170" spans="1:3" x14ac:dyDescent="0.2">
      <c r="A170">
        <v>13912</v>
      </c>
      <c r="B170" t="s">
        <v>39</v>
      </c>
      <c r="C170" s="1">
        <v>43719.68472222222</v>
      </c>
    </row>
    <row r="171" spans="1:3" x14ac:dyDescent="0.2">
      <c r="A171">
        <v>13952</v>
      </c>
      <c r="B171" t="s">
        <v>110</v>
      </c>
      <c r="C171" s="1">
        <v>43664.905555555553</v>
      </c>
    </row>
    <row r="172" spans="1:3" x14ac:dyDescent="0.2">
      <c r="A172">
        <v>14033</v>
      </c>
      <c r="B172" s="2" t="s">
        <v>111</v>
      </c>
      <c r="C172" s="1">
        <v>43804.849305555559</v>
      </c>
    </row>
    <row r="173" spans="1:3" x14ac:dyDescent="0.2">
      <c r="A173">
        <v>14107</v>
      </c>
      <c r="B173" t="s">
        <v>22</v>
      </c>
      <c r="C173" s="1">
        <v>43794.834722222222</v>
      </c>
    </row>
    <row r="174" spans="1:3" x14ac:dyDescent="0.2">
      <c r="A174">
        <v>14161</v>
      </c>
      <c r="B174" t="s">
        <v>13</v>
      </c>
      <c r="C174" s="1">
        <v>43689.640277777777</v>
      </c>
    </row>
    <row r="175" spans="1:3" x14ac:dyDescent="0.2">
      <c r="A175">
        <v>14222</v>
      </c>
      <c r="B175" t="s">
        <v>112</v>
      </c>
      <c r="C175" s="1">
        <v>43668.023611111108</v>
      </c>
    </row>
    <row r="176" spans="1:3" x14ac:dyDescent="0.2">
      <c r="A176">
        <v>14223</v>
      </c>
      <c r="B176" t="s">
        <v>113</v>
      </c>
      <c r="C176" s="1">
        <v>43674.029166666667</v>
      </c>
    </row>
    <row r="177" spans="1:3" x14ac:dyDescent="0.2">
      <c r="A177">
        <v>14235</v>
      </c>
      <c r="B177" t="s">
        <v>100</v>
      </c>
      <c r="C177" s="1">
        <v>43733.856249999997</v>
      </c>
    </row>
    <row r="178" spans="1:3" x14ac:dyDescent="0.2">
      <c r="A178">
        <v>14341</v>
      </c>
      <c r="B178" t="s">
        <v>114</v>
      </c>
      <c r="C178" s="1">
        <v>43746.885416666664</v>
      </c>
    </row>
    <row r="179" spans="1:3" x14ac:dyDescent="0.2">
      <c r="A179">
        <v>14375</v>
      </c>
      <c r="B179" t="s">
        <v>100</v>
      </c>
      <c r="C179" s="1">
        <v>43733.856249999997</v>
      </c>
    </row>
    <row r="180" spans="1:3" x14ac:dyDescent="0.2">
      <c r="A180">
        <v>14376</v>
      </c>
      <c r="B180" t="s">
        <v>60</v>
      </c>
      <c r="C180" s="1">
        <v>43761.711111111108</v>
      </c>
    </row>
    <row r="181" spans="1:3" x14ac:dyDescent="0.2">
      <c r="A181">
        <v>14377</v>
      </c>
      <c r="B181" s="2" t="s">
        <v>49</v>
      </c>
      <c r="C181" s="1">
        <v>43725.923611111109</v>
      </c>
    </row>
    <row r="182" spans="1:3" x14ac:dyDescent="0.2">
      <c r="A182">
        <v>14450</v>
      </c>
      <c r="B182" t="s">
        <v>115</v>
      </c>
      <c r="C182" s="1">
        <v>43838.790277777778</v>
      </c>
    </row>
    <row r="183" spans="1:3" x14ac:dyDescent="0.2">
      <c r="A183">
        <v>14523</v>
      </c>
      <c r="B183" t="s">
        <v>116</v>
      </c>
      <c r="C183" s="1">
        <v>43685.834027777775</v>
      </c>
    </row>
    <row r="184" spans="1:3" x14ac:dyDescent="0.2">
      <c r="A184">
        <v>14524</v>
      </c>
      <c r="B184" t="s">
        <v>25</v>
      </c>
      <c r="C184" s="1">
        <v>43774.839583333334</v>
      </c>
    </row>
    <row r="185" spans="1:3" x14ac:dyDescent="0.2">
      <c r="A185">
        <v>15164</v>
      </c>
      <c r="B185" t="e">
        <f>HoyMismoTSI Es muy bueno Que se est√°n llevando a cabo estas obras Que excelente Es ver esto Que se tenga excito</f>
        <v>#NAME?</v>
      </c>
      <c r="C185" s="1">
        <v>43776.707638888889</v>
      </c>
    </row>
    <row r="186" spans="1:3" x14ac:dyDescent="0.2">
      <c r="A186">
        <v>15778</v>
      </c>
      <c r="B186" t="s">
        <v>117</v>
      </c>
      <c r="C186" s="1">
        <v>43662.949305555558</v>
      </c>
    </row>
    <row r="187" spans="1:3" x14ac:dyDescent="0.2">
      <c r="A187">
        <v>15779</v>
      </c>
      <c r="B187" t="s">
        <v>118</v>
      </c>
      <c r="C187" s="1">
        <v>43685.169444444444</v>
      </c>
    </row>
    <row r="188" spans="1:3" x14ac:dyDescent="0.2">
      <c r="A188">
        <v>15832</v>
      </c>
      <c r="B188" t="s">
        <v>119</v>
      </c>
      <c r="C188" s="1">
        <v>43734.638888888891</v>
      </c>
    </row>
    <row r="189" spans="1:3" x14ac:dyDescent="0.2">
      <c r="A189">
        <v>15877</v>
      </c>
      <c r="B189" t="s">
        <v>94</v>
      </c>
      <c r="C189" s="1">
        <v>43726.870138888888</v>
      </c>
    </row>
    <row r="190" spans="1:3" x14ac:dyDescent="0.2">
      <c r="A190">
        <v>15878</v>
      </c>
      <c r="B190" t="s">
        <v>120</v>
      </c>
      <c r="C190" s="1">
        <v>43704.836111111108</v>
      </c>
    </row>
    <row r="191" spans="1:3" x14ac:dyDescent="0.2">
      <c r="A191">
        <v>15949</v>
      </c>
      <c r="B191" s="2" t="s">
        <v>95</v>
      </c>
      <c r="C191" s="1">
        <v>43690.682638888888</v>
      </c>
    </row>
    <row r="192" spans="1:3" x14ac:dyDescent="0.2">
      <c r="A192">
        <v>15950</v>
      </c>
      <c r="B192" t="s">
        <v>34</v>
      </c>
      <c r="C192" s="1">
        <v>43691.809027777781</v>
      </c>
    </row>
    <row r="193" spans="1:3" x14ac:dyDescent="0.2">
      <c r="A193">
        <v>15951</v>
      </c>
      <c r="B193" t="s">
        <v>42</v>
      </c>
      <c r="C193" s="1">
        <v>43683.728472222225</v>
      </c>
    </row>
    <row r="194" spans="1:3" x14ac:dyDescent="0.2">
      <c r="A194">
        <v>15952</v>
      </c>
      <c r="B194" t="s">
        <v>28</v>
      </c>
      <c r="C194" s="1">
        <v>43693.722222222219</v>
      </c>
    </row>
    <row r="195" spans="1:3" x14ac:dyDescent="0.2">
      <c r="A195">
        <v>15991</v>
      </c>
      <c r="B195" t="s">
        <v>121</v>
      </c>
      <c r="C195" s="1">
        <v>43832.67083333333</v>
      </c>
    </row>
    <row r="196" spans="1:3" x14ac:dyDescent="0.2">
      <c r="A196">
        <v>15997</v>
      </c>
      <c r="B196" t="s">
        <v>122</v>
      </c>
      <c r="C196" s="1">
        <v>43746.734027777777</v>
      </c>
    </row>
    <row r="197" spans="1:3" x14ac:dyDescent="0.2">
      <c r="A197">
        <v>15998</v>
      </c>
      <c r="B197" t="s">
        <v>97</v>
      </c>
      <c r="C197" s="1">
        <v>43733.708333333336</v>
      </c>
    </row>
    <row r="198" spans="1:3" x14ac:dyDescent="0.2">
      <c r="A198">
        <v>15999</v>
      </c>
      <c r="B198" t="s">
        <v>123</v>
      </c>
      <c r="C198" s="1">
        <v>43763.820833333331</v>
      </c>
    </row>
    <row r="199" spans="1:3" x14ac:dyDescent="0.2">
      <c r="A199">
        <v>16000</v>
      </c>
      <c r="B199" t="s">
        <v>101</v>
      </c>
      <c r="C199" s="1">
        <v>43766.681250000001</v>
      </c>
    </row>
    <row r="200" spans="1:3" x14ac:dyDescent="0.2">
      <c r="A200">
        <v>16002</v>
      </c>
      <c r="B200" t="s">
        <v>124</v>
      </c>
      <c r="C200" s="1">
        <v>43731.563194444447</v>
      </c>
    </row>
    <row r="201" spans="1:3" x14ac:dyDescent="0.2">
      <c r="A201">
        <v>16003</v>
      </c>
      <c r="B201" t="s">
        <v>91</v>
      </c>
      <c r="C201" s="1">
        <v>43745.724305555559</v>
      </c>
    </row>
    <row r="202" spans="1:3" x14ac:dyDescent="0.2">
      <c r="A202">
        <v>16038</v>
      </c>
      <c r="B202" t="s">
        <v>51</v>
      </c>
      <c r="C202" s="1">
        <v>43755.736111111109</v>
      </c>
    </row>
    <row r="203" spans="1:3" x14ac:dyDescent="0.2">
      <c r="A203">
        <v>16039</v>
      </c>
      <c r="B203" t="s">
        <v>61</v>
      </c>
      <c r="C203" s="1">
        <v>43733.797222222223</v>
      </c>
    </row>
    <row r="204" spans="1:3" x14ac:dyDescent="0.2">
      <c r="A204">
        <v>16166</v>
      </c>
      <c r="B204" t="s">
        <v>62</v>
      </c>
      <c r="C204" s="1">
        <v>43703.736111111109</v>
      </c>
    </row>
    <row r="205" spans="1:3" x14ac:dyDescent="0.2">
      <c r="A205">
        <v>16569</v>
      </c>
      <c r="B205" t="s">
        <v>63</v>
      </c>
      <c r="C205" s="1">
        <v>43773.652083333334</v>
      </c>
    </row>
    <row r="206" spans="1:3" x14ac:dyDescent="0.2">
      <c r="A206">
        <v>16570</v>
      </c>
      <c r="B206" s="2" t="s">
        <v>92</v>
      </c>
      <c r="C206" s="1">
        <v>43775.65625</v>
      </c>
    </row>
    <row r="207" spans="1:3" x14ac:dyDescent="0.2">
      <c r="A207">
        <v>16621</v>
      </c>
      <c r="B207" t="s">
        <v>109</v>
      </c>
      <c r="C207" s="1">
        <v>43696.95208333333</v>
      </c>
    </row>
    <row r="208" spans="1:3" x14ac:dyDescent="0.2">
      <c r="A208">
        <v>16661</v>
      </c>
      <c r="B208" t="s">
        <v>74</v>
      </c>
      <c r="C208" s="1">
        <v>43714.794444444444</v>
      </c>
    </row>
    <row r="209" spans="1:3" x14ac:dyDescent="0.2">
      <c r="A209">
        <v>16794</v>
      </c>
      <c r="B209" t="s">
        <v>74</v>
      </c>
      <c r="C209" s="1">
        <v>43714.793749999997</v>
      </c>
    </row>
    <row r="210" spans="1:3" x14ac:dyDescent="0.2">
      <c r="A210">
        <v>16851</v>
      </c>
      <c r="B210" t="s">
        <v>31</v>
      </c>
      <c r="C210" s="1">
        <v>43804.795138888891</v>
      </c>
    </row>
    <row r="211" spans="1:3" x14ac:dyDescent="0.2">
      <c r="A211">
        <v>16908</v>
      </c>
      <c r="B211" t="s">
        <v>115</v>
      </c>
      <c r="C211" s="1">
        <v>43838.788888888892</v>
      </c>
    </row>
    <row r="212" spans="1:3" x14ac:dyDescent="0.2">
      <c r="A212">
        <v>16921</v>
      </c>
      <c r="B212" t="s">
        <v>125</v>
      </c>
      <c r="C212" s="1">
        <v>43754.85833333333</v>
      </c>
    </row>
    <row r="213" spans="1:3" x14ac:dyDescent="0.2">
      <c r="A213">
        <v>16922</v>
      </c>
      <c r="B213" s="2" t="s">
        <v>126</v>
      </c>
      <c r="C213" s="1">
        <v>43732.836111111108</v>
      </c>
    </row>
    <row r="214" spans="1:3" x14ac:dyDescent="0.2">
      <c r="A214">
        <v>16974</v>
      </c>
      <c r="B214" t="s">
        <v>127</v>
      </c>
      <c r="C214" s="1">
        <v>43664.013888888891</v>
      </c>
    </row>
    <row r="215" spans="1:3" x14ac:dyDescent="0.2">
      <c r="A215">
        <v>16975</v>
      </c>
      <c r="B215" t="s">
        <v>128</v>
      </c>
      <c r="C215" s="1">
        <v>43659.12777777778</v>
      </c>
    </row>
    <row r="216" spans="1:3" x14ac:dyDescent="0.2">
      <c r="A216">
        <v>16994</v>
      </c>
      <c r="B216" t="s">
        <v>129</v>
      </c>
      <c r="C216" s="1">
        <v>43738.704861111109</v>
      </c>
    </row>
    <row r="217" spans="1:3" x14ac:dyDescent="0.2">
      <c r="A217">
        <v>16995</v>
      </c>
      <c r="B217" t="s">
        <v>130</v>
      </c>
      <c r="C217" s="1">
        <v>43718.64166666667</v>
      </c>
    </row>
    <row r="218" spans="1:3" x14ac:dyDescent="0.2">
      <c r="A218">
        <v>16996</v>
      </c>
      <c r="B218" t="s">
        <v>131</v>
      </c>
      <c r="C218" s="1">
        <v>43775.705555555556</v>
      </c>
    </row>
    <row r="219" spans="1:3" x14ac:dyDescent="0.2">
      <c r="A219">
        <v>17177</v>
      </c>
      <c r="B219" s="2" t="s">
        <v>132</v>
      </c>
      <c r="C219" s="1">
        <v>43812.856249999997</v>
      </c>
    </row>
    <row r="220" spans="1:3" x14ac:dyDescent="0.2">
      <c r="A220">
        <v>17244</v>
      </c>
      <c r="B220" s="2" t="s">
        <v>132</v>
      </c>
      <c r="C220" s="1">
        <v>43812.856249999997</v>
      </c>
    </row>
    <row r="221" spans="1:3" x14ac:dyDescent="0.2">
      <c r="A221">
        <v>17245</v>
      </c>
      <c r="B221" t="s">
        <v>30</v>
      </c>
      <c r="C221" s="1">
        <v>43802.713194444441</v>
      </c>
    </row>
    <row r="222" spans="1:3" x14ac:dyDescent="0.2">
      <c r="A222">
        <v>17283</v>
      </c>
      <c r="B222" s="2" t="s">
        <v>132</v>
      </c>
      <c r="C222" s="1">
        <v>43812.856249999997</v>
      </c>
    </row>
    <row r="223" spans="1:3" x14ac:dyDescent="0.2">
      <c r="A223">
        <v>17462</v>
      </c>
      <c r="B223" t="e">
        <f>HoyMismoTSI Vemos las buenas acciones Que se definen cada dia para ayudar al pueblo hondure√±o vamos por mas</f>
        <v>#NAME?</v>
      </c>
      <c r="C223" s="1">
        <v>43726.808333333334</v>
      </c>
    </row>
    <row r="224" spans="1:3" x14ac:dyDescent="0.2">
      <c r="A224">
        <v>18211</v>
      </c>
      <c r="B224" t="e">
        <f>HoyMismoTSI se esta logrando lo bueno para Que mucha gente aprenda ha leer y escribir Que importante tema Que gran manera de ver lo bueno</f>
        <v>#NAME?</v>
      </c>
      <c r="C224" s="1">
        <v>43836.81527777778</v>
      </c>
    </row>
    <row r="225" spans="1:3" x14ac:dyDescent="0.2">
      <c r="A225">
        <v>18392</v>
      </c>
      <c r="B225" t="s">
        <v>133</v>
      </c>
      <c r="C225" s="1">
        <v>43789.8</v>
      </c>
    </row>
    <row r="226" spans="1:3" x14ac:dyDescent="0.2">
      <c r="A226">
        <v>18401</v>
      </c>
      <c r="B226" t="s">
        <v>89</v>
      </c>
      <c r="C226" s="1">
        <v>43704.897222222222</v>
      </c>
    </row>
    <row r="227" spans="1:3" x14ac:dyDescent="0.2">
      <c r="A227">
        <v>18592</v>
      </c>
      <c r="B227" t="s">
        <v>17</v>
      </c>
      <c r="C227" s="1">
        <v>43676.642361111109</v>
      </c>
    </row>
    <row r="228" spans="1:3" x14ac:dyDescent="0.2">
      <c r="A228">
        <v>18593</v>
      </c>
      <c r="B228" t="s">
        <v>134</v>
      </c>
      <c r="C228" s="1">
        <v>43678.840277777781</v>
      </c>
    </row>
    <row r="229" spans="1:3" x14ac:dyDescent="0.2">
      <c r="A229">
        <v>18693</v>
      </c>
      <c r="B229" t="s">
        <v>43</v>
      </c>
      <c r="C229" s="1">
        <v>43717.785416666666</v>
      </c>
    </row>
    <row r="230" spans="1:3" x14ac:dyDescent="0.2">
      <c r="A230">
        <v>18694</v>
      </c>
      <c r="B230" t="s">
        <v>8</v>
      </c>
      <c r="C230" s="1">
        <v>43752.677083333336</v>
      </c>
    </row>
    <row r="231" spans="1:3" x14ac:dyDescent="0.2">
      <c r="A231">
        <v>18779</v>
      </c>
      <c r="B231" t="s">
        <v>80</v>
      </c>
      <c r="C231" s="1">
        <v>43838.849305555559</v>
      </c>
    </row>
    <row r="232" spans="1:3" x14ac:dyDescent="0.2">
      <c r="A232">
        <v>18913</v>
      </c>
      <c r="B232" t="s">
        <v>135</v>
      </c>
      <c r="C232" s="1">
        <v>43721.827777777777</v>
      </c>
    </row>
    <row r="233" spans="1:3" x14ac:dyDescent="0.2">
      <c r="A233">
        <v>18914</v>
      </c>
      <c r="B233" t="s">
        <v>89</v>
      </c>
      <c r="C233" s="1">
        <v>43704.897222222222</v>
      </c>
    </row>
    <row r="234" spans="1:3" x14ac:dyDescent="0.2">
      <c r="A234">
        <v>18915</v>
      </c>
      <c r="B234" t="s">
        <v>79</v>
      </c>
      <c r="C234" s="1">
        <v>43707.665972222225</v>
      </c>
    </row>
    <row r="235" spans="1:3" x14ac:dyDescent="0.2">
      <c r="A235">
        <v>18951</v>
      </c>
      <c r="B235" t="s">
        <v>136</v>
      </c>
      <c r="C235" s="1">
        <v>43819.87777777778</v>
      </c>
    </row>
    <row r="236" spans="1:3" x14ac:dyDescent="0.2">
      <c r="A236">
        <v>18952</v>
      </c>
      <c r="B236" s="2" t="s">
        <v>132</v>
      </c>
      <c r="C236" s="1">
        <v>43812.856249999997</v>
      </c>
    </row>
    <row r="237" spans="1:3" x14ac:dyDescent="0.2">
      <c r="A237">
        <v>18958</v>
      </c>
      <c r="B237" t="s">
        <v>137</v>
      </c>
      <c r="C237" s="1">
        <v>43705.822222222225</v>
      </c>
    </row>
    <row r="238" spans="1:3" x14ac:dyDescent="0.2">
      <c r="A238">
        <v>18959</v>
      </c>
      <c r="B238" t="s">
        <v>79</v>
      </c>
      <c r="C238" s="1">
        <v>43707.666666666664</v>
      </c>
    </row>
    <row r="239" spans="1:3" x14ac:dyDescent="0.2">
      <c r="A239">
        <v>18999</v>
      </c>
      <c r="B239" s="2" t="s">
        <v>102</v>
      </c>
      <c r="C239" s="1">
        <v>43837.789583333331</v>
      </c>
    </row>
    <row r="240" spans="1:3" x14ac:dyDescent="0.2">
      <c r="A240">
        <v>19013</v>
      </c>
      <c r="B240" t="s">
        <v>62</v>
      </c>
      <c r="C240" s="1">
        <v>43703.736111111109</v>
      </c>
    </row>
    <row r="241" spans="1:3" x14ac:dyDescent="0.2">
      <c r="A241">
        <v>19132</v>
      </c>
      <c r="B241" t="s">
        <v>138</v>
      </c>
      <c r="C241" s="1">
        <v>43815.834027777775</v>
      </c>
    </row>
    <row r="242" spans="1:3" x14ac:dyDescent="0.2">
      <c r="A242">
        <v>19213</v>
      </c>
      <c r="B242" t="s">
        <v>77</v>
      </c>
      <c r="C242" s="1">
        <v>43749.710416666669</v>
      </c>
    </row>
    <row r="243" spans="1:3" x14ac:dyDescent="0.2">
      <c r="A243">
        <v>19214</v>
      </c>
      <c r="B243" t="s">
        <v>139</v>
      </c>
      <c r="C243" s="1">
        <v>43754.765277777777</v>
      </c>
    </row>
    <row r="244" spans="1:3" x14ac:dyDescent="0.2">
      <c r="A244">
        <v>19215</v>
      </c>
      <c r="B244" t="s">
        <v>34</v>
      </c>
      <c r="C244" s="1">
        <v>43691.807638888888</v>
      </c>
    </row>
    <row r="245" spans="1:3" x14ac:dyDescent="0.2">
      <c r="A245">
        <v>19216</v>
      </c>
      <c r="B245" s="2" t="s">
        <v>140</v>
      </c>
      <c r="C245" s="1">
        <v>43755.853472222225</v>
      </c>
    </row>
    <row r="246" spans="1:3" x14ac:dyDescent="0.2">
      <c r="A246">
        <v>19217</v>
      </c>
      <c r="B246" t="s">
        <v>109</v>
      </c>
      <c r="C246" s="1">
        <v>43696.95208333333</v>
      </c>
    </row>
    <row r="247" spans="1:3" x14ac:dyDescent="0.2">
      <c r="A247">
        <v>19218</v>
      </c>
      <c r="B247" t="s">
        <v>38</v>
      </c>
      <c r="C247" s="1">
        <v>43689.831944444442</v>
      </c>
    </row>
    <row r="248" spans="1:3" x14ac:dyDescent="0.2">
      <c r="A248">
        <v>19434</v>
      </c>
      <c r="B248" t="e">
        <f>HoyMismoTSI Impresionante aneras de Que mi Honduras cambia Que bien lo Que se hace en min pas Que excelente</f>
        <v>#NAME?</v>
      </c>
      <c r="C248" s="1">
        <v>43734.556250000001</v>
      </c>
    </row>
    <row r="249" spans="1:3" x14ac:dyDescent="0.2">
      <c r="A249">
        <v>19730</v>
      </c>
      <c r="B249" t="e">
        <f>HoyMismoTSI muy bien Que lleguen estos cruceros a nuestro pais bienvenidos Que Dios lo bendigan y disfruten de nuestra bella naci√≥n</f>
        <v>#NAME?</v>
      </c>
      <c r="C249" s="1">
        <v>43817.782638888886</v>
      </c>
    </row>
    <row r="250" spans="1:3" x14ac:dyDescent="0.2">
      <c r="A250">
        <v>19782</v>
      </c>
      <c r="B250" t="e">
        <f>HoyMismoTSI muy bien Que se apoye a los  docentes para Que este a√±o tengan un mejor salario Que bien vamos por lo bueno en el pais</f>
        <v>#NAME?</v>
      </c>
      <c r="C250" s="1">
        <v>43836.802083333336</v>
      </c>
    </row>
    <row r="251" spans="1:3" x14ac:dyDescent="0.2">
      <c r="A251">
        <v>19795</v>
      </c>
      <c r="B251" t="e">
        <f>_xlfn.SINGLE(HoyMismoTSI _xlfn.SINGLE(melgar3030 agradecemos la buena labor de parte del Presidente Que se tenga excito en todo vamos por mas))</f>
        <v>#NAME?</v>
      </c>
      <c r="C251" s="1">
        <v>43733.568749999999</v>
      </c>
    </row>
    <row r="252" spans="1:3" x14ac:dyDescent="0.2">
      <c r="A252">
        <v>19880</v>
      </c>
      <c r="B252" t="e">
        <f>_xlfn.SINGLE(HoyMismoTSI _xlfn.SINGLE(JuanOrlandoH Sobre todo se ve Que mi pais esta mejorando y se esta demostrando el bello turismo del pais Que bueno  estamos Que estos cruceros se est√°n viendo))</f>
        <v>#NAME?</v>
      </c>
      <c r="C252" s="1">
        <v>43808.698611111111</v>
      </c>
    </row>
    <row r="253" spans="1:3" x14ac:dyDescent="0.2">
      <c r="A253">
        <v>19954</v>
      </c>
      <c r="B253" t="e">
        <f>_xlfn.SINGLE(HoyMismoTSI _xlfn.SINGLE(TSiHonduras solo buscando escusas para Que el pais se atrase esta se√±ora lo Que debe de hacer Es buscar trabajar mas por Que solo dejar de atender Es lo Que quiere Que tomen conciencia))</f>
        <v>#NAME?</v>
      </c>
      <c r="C253" s="1">
        <v>43812.656944444447</v>
      </c>
    </row>
    <row r="254" spans="1:3" x14ac:dyDescent="0.2">
      <c r="A254">
        <v>20146</v>
      </c>
      <c r="B254" t="s">
        <v>9</v>
      </c>
      <c r="C254" s="1">
        <v>43794.72152777778</v>
      </c>
    </row>
    <row r="255" spans="1:3" x14ac:dyDescent="0.2">
      <c r="A255">
        <v>20151</v>
      </c>
      <c r="B255" s="2" t="s">
        <v>140</v>
      </c>
      <c r="C255" s="1">
        <v>43755.853472222225</v>
      </c>
    </row>
    <row r="256" spans="1:3" x14ac:dyDescent="0.2">
      <c r="A256">
        <v>20219</v>
      </c>
      <c r="B256" s="2" t="s">
        <v>65</v>
      </c>
      <c r="C256" s="1">
        <v>43768.873611111114</v>
      </c>
    </row>
    <row r="257" spans="1:3" x14ac:dyDescent="0.2">
      <c r="A257">
        <v>20249</v>
      </c>
      <c r="B257" t="s">
        <v>141</v>
      </c>
      <c r="C257" s="1">
        <v>43783.837500000001</v>
      </c>
    </row>
    <row r="258" spans="1:3" x14ac:dyDescent="0.2">
      <c r="A258">
        <v>20250</v>
      </c>
      <c r="B258" t="s">
        <v>6</v>
      </c>
      <c r="C258" s="1">
        <v>43829.759027777778</v>
      </c>
    </row>
    <row r="259" spans="1:3" x14ac:dyDescent="0.2">
      <c r="A259">
        <v>20256</v>
      </c>
      <c r="B259" s="2" t="s">
        <v>23</v>
      </c>
      <c r="C259" s="1">
        <v>43768.652777777781</v>
      </c>
    </row>
    <row r="260" spans="1:3" x14ac:dyDescent="0.2">
      <c r="A260">
        <v>20257</v>
      </c>
      <c r="B260" t="s">
        <v>64</v>
      </c>
      <c r="C260" s="1">
        <v>43735.713194444441</v>
      </c>
    </row>
    <row r="261" spans="1:3" x14ac:dyDescent="0.2">
      <c r="A261">
        <v>20258</v>
      </c>
      <c r="B261" t="s">
        <v>50</v>
      </c>
      <c r="C261" s="1">
        <v>43733.632638888892</v>
      </c>
    </row>
    <row r="262" spans="1:3" x14ac:dyDescent="0.2">
      <c r="A262">
        <v>20376</v>
      </c>
      <c r="B262" t="s">
        <v>76</v>
      </c>
      <c r="C262" s="1">
        <v>43767.800694444442</v>
      </c>
    </row>
    <row r="263" spans="1:3" x14ac:dyDescent="0.2">
      <c r="A263">
        <v>20377</v>
      </c>
      <c r="B263" t="s">
        <v>142</v>
      </c>
      <c r="C263" s="1">
        <v>43697.874305555553</v>
      </c>
    </row>
    <row r="264" spans="1:3" x14ac:dyDescent="0.2">
      <c r="A264">
        <v>20378</v>
      </c>
      <c r="B264" t="s">
        <v>114</v>
      </c>
      <c r="C264" s="1">
        <v>43746.885416666664</v>
      </c>
    </row>
    <row r="265" spans="1:3" x14ac:dyDescent="0.2">
      <c r="A265">
        <v>20379</v>
      </c>
      <c r="B265" t="s">
        <v>143</v>
      </c>
      <c r="C265" s="1">
        <v>43706.811111111114</v>
      </c>
    </row>
    <row r="266" spans="1:3" x14ac:dyDescent="0.2">
      <c r="A266">
        <v>20428</v>
      </c>
      <c r="B266" s="2" t="s">
        <v>47</v>
      </c>
      <c r="C266" s="1">
        <v>43832.832638888889</v>
      </c>
    </row>
    <row r="267" spans="1:3" x14ac:dyDescent="0.2">
      <c r="A267">
        <v>20459</v>
      </c>
      <c r="B267" t="s">
        <v>121</v>
      </c>
      <c r="C267" s="1">
        <v>43832.670138888891</v>
      </c>
    </row>
    <row r="268" spans="1:3" x14ac:dyDescent="0.2">
      <c r="A268">
        <v>20586</v>
      </c>
      <c r="B268" t="s">
        <v>61</v>
      </c>
      <c r="C268" s="1">
        <v>43733.797222222223</v>
      </c>
    </row>
    <row r="269" spans="1:3" x14ac:dyDescent="0.2">
      <c r="A269">
        <v>20587</v>
      </c>
      <c r="B269" t="s">
        <v>142</v>
      </c>
      <c r="C269" s="1">
        <v>43697.875</v>
      </c>
    </row>
    <row r="270" spans="1:3" x14ac:dyDescent="0.2">
      <c r="A270">
        <v>20733</v>
      </c>
      <c r="B270" t="s">
        <v>114</v>
      </c>
      <c r="C270" s="1">
        <v>43746.886111111111</v>
      </c>
    </row>
    <row r="271" spans="1:3" x14ac:dyDescent="0.2">
      <c r="A271">
        <v>20793</v>
      </c>
      <c r="B271" t="s">
        <v>144</v>
      </c>
      <c r="C271" s="1">
        <v>43656.736111111109</v>
      </c>
    </row>
    <row r="272" spans="1:3" x14ac:dyDescent="0.2">
      <c r="A272">
        <v>20868</v>
      </c>
      <c r="B272" t="s">
        <v>11</v>
      </c>
      <c r="C272" s="1">
        <v>43761.856944444444</v>
      </c>
    </row>
    <row r="273" spans="1:3" x14ac:dyDescent="0.2">
      <c r="A273">
        <v>21320</v>
      </c>
      <c r="B273" t="e">
        <f>HoyMismoTSI Vemos lo importante Que se hace cada dia por hacer lo bueno para el pais Que se haga lo bueno vamos por mas</f>
        <v>#NAME?</v>
      </c>
      <c r="C273" s="1">
        <v>43755.724305555559</v>
      </c>
    </row>
    <row r="274" spans="1:3" x14ac:dyDescent="0.2">
      <c r="A274">
        <v>22009</v>
      </c>
      <c r="B274" t="e">
        <f>JuanOrlandoH este Es un gran alcance Que se haga mas y mas por el pais Que grandes maneras de JOH de hacer por Honduras</f>
        <v>#NAME?</v>
      </c>
      <c r="C274" s="1">
        <v>43733.805555555555</v>
      </c>
    </row>
    <row r="275" spans="1:3" x14ac:dyDescent="0.2">
      <c r="A275">
        <v>22025</v>
      </c>
      <c r="B275" t="e">
        <f>_xlfn.SINGLE(JuanOrlandoH Muchas gracias Presidente usted si nos esta cumpliendo cada vez mas _xlfn.SINGLE(JuanOrlandoH))</f>
        <v>#NAME?</v>
      </c>
      <c r="C275" s="1">
        <v>43655.713194444441</v>
      </c>
    </row>
    <row r="276" spans="1:3" x14ac:dyDescent="0.2">
      <c r="A276">
        <v>22149</v>
      </c>
      <c r="B276" t="e">
        <f>_xlfn.SINGLE(JuanOrlandoH _xlfn.SINGLE(radiohrn _xlfn.SINGLE(HCHTelevDigital _xlfn.SINGLE(Canal6Honduras _xlfn.SINGLE(RCVHonduras _xlfn.SINGLE(lanotta_ _xlfn.SINGLE(LaTribunahn _xlfn.SINGLE(radioamericahn _xlfn.SINGLE(elpaishn Definimos Que el pais ha alcanzado lo bueno y Que mas Que un buen chocolate antes de hacer ejercicio Que bueno hay Que cuidar nuestra salud)))))))))</f>
        <v>#NAME?</v>
      </c>
      <c r="C276" s="1">
        <v>43837.618750000001</v>
      </c>
    </row>
    <row r="277" spans="1:3" x14ac:dyDescent="0.2">
      <c r="A277">
        <v>22191</v>
      </c>
      <c r="B277" t="e">
        <f>_xlfn.SINGLE(JuanOrlandoH _xlfn.SINGLE(tencanal10 _xlfn.SINGLE(radiohrn _xlfn.SINGLE(LaTribunahn _xlfn.SINGLE(DiarioTiempo _xlfn.SINGLE(diarioelheraldo _xlfn.SINGLE(elpaishn Que bueno Que esta comunidad Es de buen ver Que bien Que se les brinde apoyo a los caficultores Que buenas ayudas volvamos por lo bueno)))))))</f>
        <v>#NAME?</v>
      </c>
      <c r="C277" s="1">
        <v>43791.916666666664</v>
      </c>
    </row>
    <row r="278" spans="1:3" x14ac:dyDescent="0.2">
      <c r="A278">
        <v>22194</v>
      </c>
      <c r="B278" t="e">
        <f>JuanOrlandoH muy bueno lo Que se hace en nuestra naci√≥n Que bien Que se esta poniendo orden quer grandiosas cosas Es muy bien</f>
        <v>#NAME?</v>
      </c>
      <c r="C278" s="1">
        <v>43703.59097222222</v>
      </c>
    </row>
    <row r="279" spans="1:3" x14ac:dyDescent="0.2">
      <c r="A279">
        <v>22222</v>
      </c>
      <c r="B279" t="e">
        <f>JuanOrlandoH Definitivamente se ha demostrado lo bueno Que bien Que buena labor de parte de copeco en hacer buenas cosas</f>
        <v>#NAME?</v>
      </c>
      <c r="C279" s="1">
        <v>43767.670138888891</v>
      </c>
    </row>
    <row r="280" spans="1:3" x14ac:dyDescent="0.2">
      <c r="A280">
        <v>22241</v>
      </c>
      <c r="B280" t="e">
        <f>JuanOrlandoH esta Es una misi√≥n Que se lleva a favor de los Hondure√±os el pueblo le agradece JOH gracias por su excelente apoyo</f>
        <v>#NAME?</v>
      </c>
      <c r="C280" s="1">
        <v>43837.799305555556</v>
      </c>
    </row>
    <row r="281" spans="1:3" x14ac:dyDescent="0.2">
      <c r="A281">
        <v>22326</v>
      </c>
      <c r="B281" t="s">
        <v>145</v>
      </c>
      <c r="C281" s="1">
        <v>43816.86041666667</v>
      </c>
    </row>
    <row r="282" spans="1:3" x14ac:dyDescent="0.2">
      <c r="A282">
        <v>22362</v>
      </c>
      <c r="B282" t="e">
        <f>_xlfn.SINGLE(JuanOrlandoH _xlfn.SINGLE(FNAMP_Honduras _xlfn.SINGLE(PMOP016 si se puede decir Que se ha trabajado por estas grandiosas cosas Que bueno Es esto vamos por lo mejor en mi Honduras)))</f>
        <v>#NAME?</v>
      </c>
      <c r="C282" s="1">
        <v>43707.745138888888</v>
      </c>
    </row>
    <row r="283" spans="1:3" x14ac:dyDescent="0.2">
      <c r="A283">
        <v>22387</v>
      </c>
      <c r="B283" t="e">
        <f>SalvaPresidente Tanto Que llora este queras o no JOH Es lo mejor Que le ha pasado al pais no asi digas lo Que digas nadie te hace caso pap√¨to</f>
        <v>#NAME?</v>
      </c>
      <c r="C283" s="1">
        <v>43804.859722222223</v>
      </c>
    </row>
    <row r="284" spans="1:3" x14ac:dyDescent="0.2">
      <c r="A284">
        <v>22398</v>
      </c>
      <c r="B284" t="e">
        <f>_xlfn.SINGLE(JuanOrlandoH _xlfn.SINGLE(sg_sica _xlfn.SINGLE(VinicioCerezo _xlfn.SINGLE(HCHTelevDigital _xlfn.SINGLE(DiarioLaPrensa _xlfn.SINGLE(TN5Telenoticias _xlfn.SINGLE(radioamericahn _xlfn.SINGLE(HoyMismoTSI _xlfn.SINGLE(radiohrn _xlfn.SINGLE(LaTribunahn gracias JOH por demostrar los grandes logros para nuestra naci√≥n Que buen apersona Es usted Que Diosa me lo bendiga siempre))))))))))</f>
        <v>#NAME?</v>
      </c>
      <c r="C284" s="1">
        <v>43700.674305555556</v>
      </c>
    </row>
    <row r="285" spans="1:3" x14ac:dyDescent="0.2">
      <c r="A285">
        <v>22497</v>
      </c>
      <c r="B285" t="e">
        <f>JuanOrlandoH agradecemos lo Que ha demostrado este gobierno gracias por afirmar la seguridad por el pa√≠s</f>
        <v>#NAME?</v>
      </c>
      <c r="C285" s="1">
        <v>43717.741666666669</v>
      </c>
    </row>
    <row r="286" spans="1:3" x14ac:dyDescent="0.2">
      <c r="A286">
        <v>22537</v>
      </c>
      <c r="B286" t="s">
        <v>5</v>
      </c>
      <c r="C286" s="1">
        <v>43762.693055555559</v>
      </c>
    </row>
    <row r="287" spans="1:3" x14ac:dyDescent="0.2">
      <c r="A287">
        <v>22708</v>
      </c>
      <c r="B287" t="s">
        <v>104</v>
      </c>
      <c r="C287" s="1">
        <v>43787.79791666667</v>
      </c>
    </row>
    <row r="288" spans="1:3" x14ac:dyDescent="0.2">
      <c r="A288">
        <v>22709</v>
      </c>
      <c r="B288" t="s">
        <v>46</v>
      </c>
      <c r="C288" s="1">
        <v>43791.815972222219</v>
      </c>
    </row>
    <row r="289" spans="1:3" x14ac:dyDescent="0.2">
      <c r="A289">
        <v>22723</v>
      </c>
      <c r="B289" t="s">
        <v>146</v>
      </c>
      <c r="C289" s="1">
        <v>43705.701388888891</v>
      </c>
    </row>
    <row r="290" spans="1:3" x14ac:dyDescent="0.2">
      <c r="A290">
        <v>22724</v>
      </c>
      <c r="B290" t="s">
        <v>59</v>
      </c>
      <c r="C290" s="1">
        <v>43684.881249999999</v>
      </c>
    </row>
    <row r="291" spans="1:3" x14ac:dyDescent="0.2">
      <c r="A291">
        <v>22787</v>
      </c>
      <c r="B291" t="s">
        <v>78</v>
      </c>
      <c r="C291" s="1">
        <v>43791.849305555559</v>
      </c>
    </row>
    <row r="292" spans="1:3" x14ac:dyDescent="0.2">
      <c r="A292">
        <v>22788</v>
      </c>
      <c r="B292" t="s">
        <v>147</v>
      </c>
      <c r="C292" s="1">
        <v>43819.80972222222</v>
      </c>
    </row>
    <row r="293" spans="1:3" x14ac:dyDescent="0.2">
      <c r="A293">
        <v>22870</v>
      </c>
      <c r="B293" t="s">
        <v>139</v>
      </c>
      <c r="C293" s="1">
        <v>43754.765972222223</v>
      </c>
    </row>
    <row r="294" spans="1:3" x14ac:dyDescent="0.2">
      <c r="A294">
        <v>22873</v>
      </c>
      <c r="B294" t="s">
        <v>116</v>
      </c>
      <c r="C294" s="1">
        <v>43685.834722222222</v>
      </c>
    </row>
    <row r="295" spans="1:3" x14ac:dyDescent="0.2">
      <c r="A295">
        <v>22874</v>
      </c>
      <c r="B295" t="s">
        <v>43</v>
      </c>
      <c r="C295" s="1">
        <v>43717.785416666666</v>
      </c>
    </row>
    <row r="296" spans="1:3" x14ac:dyDescent="0.2">
      <c r="A296">
        <v>22970</v>
      </c>
      <c r="B296" t="s">
        <v>148</v>
      </c>
      <c r="C296" s="1">
        <v>43767.862500000003</v>
      </c>
    </row>
    <row r="297" spans="1:3" x14ac:dyDescent="0.2">
      <c r="A297">
        <v>23140</v>
      </c>
      <c r="B297" t="s">
        <v>149</v>
      </c>
      <c r="C297" s="1">
        <v>43678.736805555556</v>
      </c>
    </row>
    <row r="298" spans="1:3" x14ac:dyDescent="0.2">
      <c r="A298">
        <v>23176</v>
      </c>
      <c r="B298" t="s">
        <v>45</v>
      </c>
      <c r="C298" s="1">
        <v>43682.821527777778</v>
      </c>
    </row>
    <row r="299" spans="1:3" x14ac:dyDescent="0.2">
      <c r="A299">
        <v>23239</v>
      </c>
      <c r="B299" s="2" t="s">
        <v>65</v>
      </c>
      <c r="C299" s="1">
        <v>43768.874305555553</v>
      </c>
    </row>
    <row r="300" spans="1:3" x14ac:dyDescent="0.2">
      <c r="A300">
        <v>23267</v>
      </c>
      <c r="B300" t="s">
        <v>129</v>
      </c>
      <c r="C300" s="1">
        <v>43738.704861111109</v>
      </c>
    </row>
    <row r="301" spans="1:3" x14ac:dyDescent="0.2">
      <c r="A301">
        <v>23268</v>
      </c>
      <c r="B301" t="s">
        <v>143</v>
      </c>
      <c r="C301" s="1">
        <v>43706.811111111114</v>
      </c>
    </row>
    <row r="302" spans="1:3" x14ac:dyDescent="0.2">
      <c r="A302">
        <v>23269</v>
      </c>
      <c r="B302" t="s">
        <v>3</v>
      </c>
      <c r="C302" s="1">
        <v>43686.643750000003</v>
      </c>
    </row>
    <row r="303" spans="1:3" x14ac:dyDescent="0.2">
      <c r="A303">
        <v>23336</v>
      </c>
      <c r="B303" t="s">
        <v>54</v>
      </c>
      <c r="C303" s="1">
        <v>43685.643055555556</v>
      </c>
    </row>
    <row r="304" spans="1:3" x14ac:dyDescent="0.2">
      <c r="A304">
        <v>23337</v>
      </c>
      <c r="B304" t="s">
        <v>109</v>
      </c>
      <c r="C304" s="1">
        <v>43696.952777777777</v>
      </c>
    </row>
    <row r="305" spans="1:3" x14ac:dyDescent="0.2">
      <c r="A305">
        <v>23338</v>
      </c>
      <c r="B305" t="s">
        <v>59</v>
      </c>
      <c r="C305" s="1">
        <v>43684.882638888892</v>
      </c>
    </row>
    <row r="306" spans="1:3" x14ac:dyDescent="0.2">
      <c r="A306">
        <v>23339</v>
      </c>
      <c r="B306" s="2" t="s">
        <v>150</v>
      </c>
      <c r="C306" s="1">
        <v>43718.697222222225</v>
      </c>
    </row>
    <row r="307" spans="1:3" x14ac:dyDescent="0.2">
      <c r="A307">
        <v>23340</v>
      </c>
      <c r="B307" t="s">
        <v>73</v>
      </c>
      <c r="C307" s="1">
        <v>43710.859722222223</v>
      </c>
    </row>
    <row r="308" spans="1:3" x14ac:dyDescent="0.2">
      <c r="A308">
        <v>23453</v>
      </c>
      <c r="B308" t="e">
        <f>diarioelheraldo ya no queremos ver relajos √±angaras queremos nuestra Honduras en paz y tranquila</f>
        <v>#NAME?</v>
      </c>
      <c r="C308" s="1">
        <v>43756.952777777777</v>
      </c>
    </row>
    <row r="309" spans="1:3" x14ac:dyDescent="0.2">
      <c r="A309">
        <v>23493</v>
      </c>
      <c r="B309" t="e">
        <f>diarioelheraldo Es un gran logro el Que se ha generado Que Impresionante manera de ver lo bueno para la naci√≥n Muchas gracias al gobierno</f>
        <v>#NAME?</v>
      </c>
      <c r="C309" s="1">
        <v>43776.661805555559</v>
      </c>
    </row>
    <row r="310" spans="1:3" x14ac:dyDescent="0.2">
      <c r="A310">
        <v>23602</v>
      </c>
      <c r="B310" t="e">
        <f>diarioelheraldo Es muy bueno lo Que dice este Hombre la H Es lo mejor en el pais nuestra Honduras y mas Que tenemos al mejor gobierno del mundo excelente</f>
        <v>#NAME?</v>
      </c>
      <c r="C310" s="1">
        <v>43788.947916666664</v>
      </c>
    </row>
    <row r="311" spans="1:3" x14ac:dyDescent="0.2">
      <c r="A311">
        <v>23669</v>
      </c>
      <c r="B311" t="e">
        <f>diarioelheraldo Tanto veneno Que tira este y nada gana por Que nadie le para bola por Que Es un ridiculo</f>
        <v>#NAME?</v>
      </c>
      <c r="C311" s="1">
        <v>43766.832638888889</v>
      </c>
    </row>
    <row r="312" spans="1:3" x14ac:dyDescent="0.2">
      <c r="A312">
        <v>23672</v>
      </c>
      <c r="B312" t="e">
        <f>diarioelheraldo Espectacular Que se ha elegido al nuevo dirigente de las FFAA Que importante noticia paar el pais Que se un gran excito Que bueno se√±or JOH</f>
        <v>#NAME?</v>
      </c>
      <c r="C312" s="1">
        <v>43811.603472222225</v>
      </c>
    </row>
    <row r="313" spans="1:3" x14ac:dyDescent="0.2">
      <c r="A313">
        <v>23870</v>
      </c>
      <c r="B313" t="e">
        <f>diarioelheraldo Que se mande al mamo este imbecil Que solo quiere ver al pais destruido ya no mas porfavor √±angaras</f>
        <v>#NAME?</v>
      </c>
      <c r="C313" s="1">
        <v>43766.832638888889</v>
      </c>
    </row>
    <row r="314" spans="1:3" x14ac:dyDescent="0.2">
      <c r="A314">
        <v>23957</v>
      </c>
      <c r="B314" t="e">
        <f>diarioelheraldo estamos contentos de Que se est√°n viendo los grandiosos resultados Que bien vamos por mas y mas avances</f>
        <v>#NAME?</v>
      </c>
      <c r="C314" s="1">
        <v>43788.949305555558</v>
      </c>
    </row>
    <row r="315" spans="1:3" x14ac:dyDescent="0.2">
      <c r="A315">
        <v>23996</v>
      </c>
      <c r="B315" t="e">
        <f>diarioelheraldo Es muy excelente Que se les est√° ayudando a los peque√±os Productores Que bien Que se haga lo bueno por nuestra Honduras</f>
        <v>#NAME?</v>
      </c>
      <c r="C315" s="1">
        <v>43809.810416666667</v>
      </c>
    </row>
    <row r="316" spans="1:3" x14ac:dyDescent="0.2">
      <c r="A316">
        <v>24138</v>
      </c>
      <c r="B316" t="s">
        <v>121</v>
      </c>
      <c r="C316" s="1">
        <v>43832.669444444444</v>
      </c>
    </row>
    <row r="317" spans="1:3" x14ac:dyDescent="0.2">
      <c r="A317">
        <v>24139</v>
      </c>
      <c r="B317" t="s">
        <v>151</v>
      </c>
      <c r="C317" s="1">
        <v>43801.840277777781</v>
      </c>
    </row>
    <row r="318" spans="1:3" x14ac:dyDescent="0.2">
      <c r="A318">
        <v>24232</v>
      </c>
      <c r="B318" t="s">
        <v>134</v>
      </c>
      <c r="C318" s="1">
        <v>43678.84097222222</v>
      </c>
    </row>
    <row r="319" spans="1:3" x14ac:dyDescent="0.2">
      <c r="A319">
        <v>24283</v>
      </c>
      <c r="B319" t="s">
        <v>41</v>
      </c>
      <c r="C319" s="1">
        <v>43710.720138888886</v>
      </c>
    </row>
    <row r="320" spans="1:3" x14ac:dyDescent="0.2">
      <c r="A320">
        <v>24322</v>
      </c>
      <c r="B320" t="s">
        <v>80</v>
      </c>
      <c r="C320" s="1">
        <v>43838.848611111112</v>
      </c>
    </row>
    <row r="321" spans="1:3" x14ac:dyDescent="0.2">
      <c r="A321">
        <v>24323</v>
      </c>
      <c r="B321" s="2" t="s">
        <v>102</v>
      </c>
      <c r="C321" s="1">
        <v>43837.788194444445</v>
      </c>
    </row>
    <row r="322" spans="1:3" x14ac:dyDescent="0.2">
      <c r="A322">
        <v>24572</v>
      </c>
      <c r="B322" t="s">
        <v>18</v>
      </c>
      <c r="C322" s="1">
        <v>43774.791666666664</v>
      </c>
    </row>
    <row r="323" spans="1:3" x14ac:dyDescent="0.2">
      <c r="A323">
        <v>24576</v>
      </c>
      <c r="B323" t="s">
        <v>13</v>
      </c>
      <c r="C323" s="1">
        <v>43689.640972222223</v>
      </c>
    </row>
    <row r="324" spans="1:3" x14ac:dyDescent="0.2">
      <c r="A324">
        <v>24577</v>
      </c>
      <c r="B324" s="2" t="s">
        <v>140</v>
      </c>
      <c r="C324" s="1">
        <v>43755.854166666664</v>
      </c>
    </row>
    <row r="325" spans="1:3" x14ac:dyDescent="0.2">
      <c r="A325">
        <v>24630</v>
      </c>
      <c r="B325" t="s">
        <v>152</v>
      </c>
      <c r="C325" s="1">
        <v>43731.865972222222</v>
      </c>
    </row>
    <row r="326" spans="1:3" x14ac:dyDescent="0.2">
      <c r="A326">
        <v>24631</v>
      </c>
      <c r="B326" t="s">
        <v>41</v>
      </c>
      <c r="C326" s="1">
        <v>43710.719444444447</v>
      </c>
    </row>
    <row r="327" spans="1:3" x14ac:dyDescent="0.2">
      <c r="A327">
        <v>24802</v>
      </c>
      <c r="B327" t="s">
        <v>138</v>
      </c>
      <c r="C327" s="1">
        <v>43815.834722222222</v>
      </c>
    </row>
    <row r="328" spans="1:3" x14ac:dyDescent="0.2">
      <c r="A328">
        <v>25103</v>
      </c>
      <c r="B328" t="e">
        <f>diarioelheraldo Que excelente Es saber Que se ha aprobado esta ley para Que se beneficien las personas Que bien</f>
        <v>#NAME?</v>
      </c>
      <c r="C328" s="1">
        <v>43776.661111111112</v>
      </c>
    </row>
    <row r="329" spans="1:3" x14ac:dyDescent="0.2">
      <c r="A329">
        <v>25257</v>
      </c>
      <c r="B329" t="e">
        <f>diarioelheraldo Ciertamente Es una buena decisi√≥n la Que ha tomado el gobierno Que se tenga excito en estas grandiosas cosas Que bien vamos por lo bueno en el pais Que bueno</f>
        <v>#NAME?</v>
      </c>
      <c r="C329" s="1">
        <v>43790.873611111114</v>
      </c>
    </row>
    <row r="330" spans="1:3" x14ac:dyDescent="0.2">
      <c r="A330">
        <v>25259</v>
      </c>
      <c r="B330" t="e">
        <f>_xlfn.SINGLE(diarioelheraldo Ciertamente gente como esta Es la Que deben de hacer Que vaya a la carcel por Que solo les importa ver en caos nuestra Honduras _xlfn.SINGLE(MelZelayaHN))</f>
        <v>#NAME?</v>
      </c>
      <c r="C330" s="1">
        <v>43747.667361111111</v>
      </c>
    </row>
    <row r="331" spans="1:3" x14ac:dyDescent="0.2">
      <c r="A331">
        <v>25269</v>
      </c>
      <c r="B331" t="e">
        <f>diarioelheraldo esta gente de libre no se cansa por Que solo les interesa ver mal al pa√≠s ya Es demasiado con gente como esta Que su vida Es dar odio al pueblo</f>
        <v>#NAME?</v>
      </c>
      <c r="C331" s="1">
        <v>43747.665972222225</v>
      </c>
    </row>
    <row r="332" spans="1:3" x14ac:dyDescent="0.2">
      <c r="A332">
        <v>25394</v>
      </c>
      <c r="B332" t="e">
        <f>diarioelheraldo Que se demuestre cada dia los espectaculares lugares Que tiene la naci√≥n Que gran manera de ver lo importante para mi pais</f>
        <v>#NAME?</v>
      </c>
      <c r="C332" s="1">
        <v>43769.668055555558</v>
      </c>
    </row>
    <row r="333" spans="1:3" x14ac:dyDescent="0.2">
      <c r="A333">
        <v>25481</v>
      </c>
      <c r="B333" t="e">
        <f>_xlfn.SINGLE(diarioelheraldo _xlfn.SINGLE(luiszelaya_hn este Que solo sirve paar opinar de cosas Que no le deber√≠an de interesar ya Es demaciado con voz luis))</f>
        <v>#NAME?</v>
      </c>
      <c r="C333" s="1">
        <v>43766.788194444445</v>
      </c>
    </row>
    <row r="334" spans="1:3" x14ac:dyDescent="0.2">
      <c r="A334">
        <v>25515</v>
      </c>
      <c r="B334" t="e">
        <f>diarioelheraldo Es muy admirable Que se ha demostrado el mayor turismo en el pais Que bella Es mi hermosa Honduras</f>
        <v>#NAME?</v>
      </c>
      <c r="C334" s="1">
        <v>43769.668055555558</v>
      </c>
    </row>
    <row r="335" spans="1:3" x14ac:dyDescent="0.2">
      <c r="A335">
        <v>25540</v>
      </c>
      <c r="B335" t="e">
        <f>_xlfn.SINGLE(diarioelheraldo _xlfn.SINGLE(luiszelaya_hn Sinceramente Que se hagan las cosas peor eso lo Que quieren la gente de libre por Que para ellos Es mas importante el caos en el pais))</f>
        <v>#NAME?</v>
      </c>
      <c r="C335" s="1">
        <v>43766.788194444445</v>
      </c>
    </row>
    <row r="336" spans="1:3" x14ac:dyDescent="0.2">
      <c r="A336">
        <v>25618</v>
      </c>
      <c r="B336" t="e">
        <f>diarioelheraldo Honduras Es un pais muy rico y maravilloso porque hay mucha riqueza en cultura Que bueno Que se esta demostrando lo bello del pais</f>
        <v>#NAME?</v>
      </c>
      <c r="C336" s="1">
        <v>43739.651388888888</v>
      </c>
    </row>
    <row r="337" spans="1:3" x14ac:dyDescent="0.2">
      <c r="A337">
        <v>25663</v>
      </c>
      <c r="B337" t="e">
        <f>diarioelheraldo Que barbaridad con este √±angara Que solo hablando estupideces vive hay no ya basta voz</f>
        <v>#NAME?</v>
      </c>
      <c r="C337" s="1">
        <v>43766.831944444442</v>
      </c>
    </row>
    <row r="338" spans="1:3" x14ac:dyDescent="0.2">
      <c r="A338">
        <v>25691</v>
      </c>
      <c r="B338" t="e">
        <f>JuanOrlandoH muy bien gracias a nuestro gobierno por afirmar el cambio por el pais Que grandes acciones</f>
        <v>#NAME?</v>
      </c>
      <c r="C338" s="1">
        <v>43747.655555555553</v>
      </c>
    </row>
    <row r="339" spans="1:3" x14ac:dyDescent="0.2">
      <c r="A339">
        <v>25894</v>
      </c>
      <c r="B339" t="e">
        <f>_xlfn.SINGLE(JuanOrlandoH _xlfn.SINGLE(radiohrn _xlfn.SINGLE(LaTribunahn _xlfn.SINGLE(Telemundo _xlfn.SINGLE(TN5Telenoticias _xlfn.SINGLE(televicentrohn _xlfn.SINGLE(ProcesoDigital _xlfn.SINGLE(DiarioLaPrensa _xlfn.SINGLE(elpaishn Honduras avanza cada vez mas en seguridad y vamos por mas)))))))))</f>
        <v>#NAME?</v>
      </c>
      <c r="C339" s="1">
        <v>43706.830555555556</v>
      </c>
    </row>
    <row r="340" spans="1:3" x14ac:dyDescent="0.2">
      <c r="A340">
        <v>25938</v>
      </c>
      <c r="B340" t="e">
        <f>_xlfn.SINGLE(JuanOrlandoH _xlfn.SINGLE(TSiHonduras _xlfn.SINGLE(VidaMejorHN _xlfn.SINGLE(radiohrn _xlfn.SINGLE(radioamericahn _xlfn.SINGLE(RCVHonduras excelente el trabajo Que hace el Presidente)))))),  en resaltar Que debemos de cuidar el agua</f>
        <v>#NAME?</v>
      </c>
      <c r="C340" s="1">
        <v>43727.852083333331</v>
      </c>
    </row>
    <row r="341" spans="1:3" x14ac:dyDescent="0.2">
      <c r="A341">
        <v>25985</v>
      </c>
      <c r="B341" t="e">
        <f>JuanOrlandoH contentos de ver como Honduras avanza Muchas gracias JOH gracias por hacer lo bueno por mi Honduras</f>
        <v>#NAME?</v>
      </c>
      <c r="C341" s="1">
        <v>43782.832638888889</v>
      </c>
    </row>
    <row r="342" spans="1:3" x14ac:dyDescent="0.2">
      <c r="A342">
        <v>26098</v>
      </c>
      <c r="B342" t="e">
        <f>_xlfn.SINGLE(JuanOrlandoH _xlfn.SINGLE(radiohrn Felicidades por su aniversario la voz de HRN Que Dios bendiga a cada persona Que trabaja ah√≠ excelente))</f>
        <v>#NAME?</v>
      </c>
      <c r="C342" s="1">
        <v>43770.616666666669</v>
      </c>
    </row>
    <row r="343" spans="1:3" x14ac:dyDescent="0.2">
      <c r="A343">
        <v>26116</v>
      </c>
      <c r="B343" t="e">
        <f>JuanOrlandoH Aplaudimos la buena misi√≥n Que se hace Que excelente Es Que mi pais este en grandes proyectos de esta nueva ley de alivio de deuda</f>
        <v>#NAME?</v>
      </c>
      <c r="C343" s="1">
        <v>43776.786111111112</v>
      </c>
    </row>
    <row r="344" spans="1:3" x14ac:dyDescent="0.2">
      <c r="A344">
        <v>26145</v>
      </c>
      <c r="B344" t="e">
        <f>_xlfn.SINGLE(JuanOrlandoH _xlfn.SINGLE(radiohrn _xlfn.SINGLE(LaTribunahn _xlfn.SINGLE(RCVHonduras _xlfn.SINGLE(HCHTelevDigital _xlfn.SINGLE(radiohousehn _xlfn.SINGLE(radioamericahn _xlfn.SINGLE(elpaishn se esta viendo lo bueno por Que se desarrolla el turismo en el pais Que importante Es ver lo bueno vamos por mas))))))))</f>
        <v>#NAME?</v>
      </c>
      <c r="C344" s="1">
        <v>43789.64166666667</v>
      </c>
    </row>
    <row r="345" spans="1:3" x14ac:dyDescent="0.2">
      <c r="A345">
        <v>26227</v>
      </c>
      <c r="B345" t="s">
        <v>153</v>
      </c>
      <c r="C345" s="1">
        <v>43812.80972222222</v>
      </c>
    </row>
    <row r="346" spans="1:3" x14ac:dyDescent="0.2">
      <c r="A346">
        <v>26228</v>
      </c>
      <c r="B346" t="s">
        <v>154</v>
      </c>
      <c r="C346" s="1">
        <v>43816.859027777777</v>
      </c>
    </row>
    <row r="347" spans="1:3" x14ac:dyDescent="0.2">
      <c r="A347">
        <v>26230</v>
      </c>
      <c r="B347" t="e">
        <f>_xlfn.SINGLE(JuanOrlandoH _xlfn.SINGLE(WHAAsstSecty muy bueno lo Que hace el Presidente Que bien Que se mejore en Muchas arias en el pa√≠s por Que lo Que importa Es lo mejor para el pueblo))</f>
        <v>#NAME?</v>
      </c>
      <c r="C347" s="1">
        <v>43735.693749999999</v>
      </c>
    </row>
    <row r="348" spans="1:3" x14ac:dyDescent="0.2">
      <c r="A348">
        <v>26242</v>
      </c>
      <c r="B348" t="e">
        <f>JuanOrlandoH Honduras avanza Que importante noticia as√≠ se benefician miles de personas Que bien gracias y bendiciones</f>
        <v>#NAME?</v>
      </c>
      <c r="C348" s="1">
        <v>43789.793055555558</v>
      </c>
    </row>
    <row r="349" spans="1:3" x14ac:dyDescent="0.2">
      <c r="A349">
        <v>26305</v>
      </c>
      <c r="B349" t="e">
        <f>JuanOrlandoH Aplaudimos el gran trabajo Que admirable Es ver como JOH hace lo correcto por recibir estas personas y hacer lo bueno</f>
        <v>#NAME?</v>
      </c>
      <c r="C349" s="1">
        <v>43788.845833333333</v>
      </c>
    </row>
    <row r="350" spans="1:3" x14ac:dyDescent="0.2">
      <c r="A350">
        <v>26327</v>
      </c>
      <c r="B350" t="e">
        <f>JuanOrlandoH estamos muy contentos por el gran desempe√±o Que hace por el bienestar de todos nosotros los Hondure√±os</f>
        <v>#NAME?</v>
      </c>
      <c r="C350" s="1">
        <v>43721.852083333331</v>
      </c>
    </row>
    <row r="351" spans="1:3" x14ac:dyDescent="0.2">
      <c r="A351">
        <v>26356</v>
      </c>
      <c r="B351" t="e">
        <f>JuanOrlandoH Dios bendiga su vida JOH Honduras cambia Honduras se desarrolla gracias por demostrar lo bueno gracias</f>
        <v>#NAME?</v>
      </c>
      <c r="C351" s="1">
        <v>43721.802083333336</v>
      </c>
    </row>
    <row r="352" spans="1:3" x14ac:dyDescent="0.2">
      <c r="A352">
        <v>26406</v>
      </c>
      <c r="B352" t="s">
        <v>3</v>
      </c>
      <c r="C352" s="1">
        <v>43686.643750000003</v>
      </c>
    </row>
    <row r="353" spans="1:3" x14ac:dyDescent="0.2">
      <c r="A353">
        <v>26407</v>
      </c>
      <c r="B353" s="2" t="s">
        <v>65</v>
      </c>
      <c r="C353" s="1">
        <v>43768.872916666667</v>
      </c>
    </row>
    <row r="354" spans="1:3" x14ac:dyDescent="0.2">
      <c r="A354">
        <v>26408</v>
      </c>
      <c r="B354" s="2" t="s">
        <v>155</v>
      </c>
      <c r="C354" s="1">
        <v>43748.925000000003</v>
      </c>
    </row>
    <row r="355" spans="1:3" x14ac:dyDescent="0.2">
      <c r="A355">
        <v>26409</v>
      </c>
      <c r="B355" t="s">
        <v>156</v>
      </c>
      <c r="C355" s="1">
        <v>43684.71597222222</v>
      </c>
    </row>
    <row r="356" spans="1:3" x14ac:dyDescent="0.2">
      <c r="A356">
        <v>26643</v>
      </c>
      <c r="B356" t="s">
        <v>125</v>
      </c>
      <c r="C356" s="1">
        <v>43754.85833333333</v>
      </c>
    </row>
    <row r="357" spans="1:3" x14ac:dyDescent="0.2">
      <c r="A357">
        <v>26644</v>
      </c>
      <c r="B357" t="s">
        <v>19</v>
      </c>
      <c r="C357" s="1">
        <v>43773.704861111109</v>
      </c>
    </row>
    <row r="358" spans="1:3" x14ac:dyDescent="0.2">
      <c r="A358">
        <v>26646</v>
      </c>
      <c r="B358" t="s">
        <v>157</v>
      </c>
      <c r="C358" s="1">
        <v>43710.631944444445</v>
      </c>
    </row>
    <row r="359" spans="1:3" x14ac:dyDescent="0.2">
      <c r="A359">
        <v>26647</v>
      </c>
      <c r="B359" t="s">
        <v>122</v>
      </c>
      <c r="C359" s="1">
        <v>43746.734722222223</v>
      </c>
    </row>
    <row r="360" spans="1:3" x14ac:dyDescent="0.2">
      <c r="A360">
        <v>26705</v>
      </c>
      <c r="B360" t="s">
        <v>27</v>
      </c>
      <c r="C360" s="1">
        <v>43809.818749999999</v>
      </c>
    </row>
    <row r="361" spans="1:3" x14ac:dyDescent="0.2">
      <c r="A361">
        <v>26835</v>
      </c>
      <c r="B361" t="s">
        <v>42</v>
      </c>
      <c r="C361" s="1">
        <v>43683.727083333331</v>
      </c>
    </row>
    <row r="362" spans="1:3" x14ac:dyDescent="0.2">
      <c r="A362">
        <v>26941</v>
      </c>
      <c r="B362" t="s">
        <v>158</v>
      </c>
      <c r="C362" s="1">
        <v>43774.790972222225</v>
      </c>
    </row>
    <row r="363" spans="1:3" x14ac:dyDescent="0.2">
      <c r="A363">
        <v>26942</v>
      </c>
      <c r="B363" t="s">
        <v>124</v>
      </c>
      <c r="C363" s="1">
        <v>43731.561805555553</v>
      </c>
    </row>
    <row r="364" spans="1:3" x14ac:dyDescent="0.2">
      <c r="A364">
        <v>27017</v>
      </c>
      <c r="B364" t="s">
        <v>45</v>
      </c>
      <c r="C364" s="1">
        <v>43682.821527777778</v>
      </c>
    </row>
    <row r="365" spans="1:3" x14ac:dyDescent="0.2">
      <c r="A365">
        <v>27018</v>
      </c>
      <c r="B365" t="s">
        <v>66</v>
      </c>
      <c r="C365" s="1">
        <v>43745.651388888888</v>
      </c>
    </row>
    <row r="366" spans="1:3" x14ac:dyDescent="0.2">
      <c r="A366">
        <v>27082</v>
      </c>
      <c r="B366" t="s">
        <v>89</v>
      </c>
      <c r="C366" s="1">
        <v>43704.897222222222</v>
      </c>
    </row>
    <row r="367" spans="1:3" x14ac:dyDescent="0.2">
      <c r="A367">
        <v>27339</v>
      </c>
      <c r="B367" t="e">
        <f>_xlfn.SINGLE(DllSWqjvMbCrtUNGN0CA23hYgwPW83B5aBnYuBnEFZY)= gracias al Presidente Que esta haciendo un buen trabajo siempre apoyando a cada uno de nuestros Productores</f>
        <v>#NAME?</v>
      </c>
      <c r="C367" s="1">
        <v>43655.801388888889</v>
      </c>
    </row>
    <row r="368" spans="1:3" x14ac:dyDescent="0.2">
      <c r="A368">
        <v>27407</v>
      </c>
      <c r="B368" t="e">
        <f>_xlfn.SINGLE(DllSWqjvMbCrtUNGN0CA23hYgwPW83B5aBnYuBnEFZY)= Es muy bueno lo Que esta haciendo nuestro gobierno vamos por los grandes avances en el pais Que bueno felicitaciones se√±or JOH y primera dama</f>
        <v>#NAME?</v>
      </c>
      <c r="C368" s="1">
        <v>43790.931944444441</v>
      </c>
    </row>
    <row r="369" spans="1:3" x14ac:dyDescent="0.2">
      <c r="A369">
        <v>27408</v>
      </c>
      <c r="B369" t="e">
        <f>_xlfn.SINGLE(DllSWqjvMbCrtUNGN0CA23hYgwPW83B5aBnYuBnEFZY)= Que gran manera de Que se de el mayor apoyo a Honduras Muchas gracias al gerente de masesa por dar su mayor ayuda Que bien</f>
        <v>#NAME?</v>
      </c>
      <c r="C369" s="1">
        <v>43790.728472222225</v>
      </c>
    </row>
    <row r="370" spans="1:3" x14ac:dyDescent="0.2">
      <c r="A370">
        <v>27412</v>
      </c>
      <c r="B370" t="e">
        <f>TN5Telenoticias alegres de ver lo bueno por el pais Que gran avances nueva mente se establece lo correspondiente para mi Honduras</f>
        <v>#NAME?</v>
      </c>
      <c r="C370" s="1">
        <v>43734.664583333331</v>
      </c>
    </row>
    <row r="371" spans="1:3" x14ac:dyDescent="0.2">
      <c r="A371">
        <v>27414</v>
      </c>
      <c r="B371" t="e">
        <f>_xlfn.SINGLE(DllSWqjvMbCrtUNGN0CA23hYgwPW83B5aBnYuBnEFZY)= Que se tenga excito de las fabulosas cosas Que hace a favor de mi Honduras Que gran manera de ejercer lo bueno por el pais</f>
        <v>#NAME?</v>
      </c>
      <c r="C371" s="1">
        <v>43732.602083333331</v>
      </c>
    </row>
    <row r="372" spans="1:3" x14ac:dyDescent="0.2">
      <c r="A372">
        <v>27419</v>
      </c>
      <c r="B372" t="e">
        <f>_xlfn.SINGLE(DllSWqjvMbCrtUNGN0CA23hYgwPW83B5aBnYuBnEFZY)= Que gran trabajo mi Presidente gracias por afirmar lo bueno por mi naci√≥n Que bien estamos contentos Que bien</f>
        <v>#NAME?</v>
      </c>
      <c r="C372" s="1">
        <v>43747.631249999999</v>
      </c>
    </row>
    <row r="373" spans="1:3" x14ac:dyDescent="0.2">
      <c r="A373">
        <v>27421</v>
      </c>
      <c r="B373" t="e">
        <f>_xlfn.SINGLE(DllSWqjvMbCrtUNGN0CA23hYgwPW83B5aBnYuBnEFZY)= Vemos Que sea de gran apoyo a nosotros los hondure√±o Que entre mas ahorremos mejor Es</f>
        <v>#NAME?</v>
      </c>
      <c r="C373" s="1">
        <v>43768.636111111111</v>
      </c>
    </row>
    <row r="374" spans="1:3" x14ac:dyDescent="0.2">
      <c r="A374">
        <v>27517</v>
      </c>
      <c r="B374" t="e">
        <f>_xlfn.SINGLE(DllSWqjvMbCrtUNGN0CA23hYgwPW83B5aBnYuBnEFZY)= Que bien Que se hayan llegado a grandes acuerdos Que bien estamos muy alegres de Que el pais cambia</f>
        <v>#NAME?</v>
      </c>
      <c r="C374" s="1">
        <v>43738.660416666666</v>
      </c>
    </row>
    <row r="375" spans="1:3" x14ac:dyDescent="0.2">
      <c r="A375">
        <v>27536</v>
      </c>
      <c r="B375" t="e">
        <f>_xlfn.SINGLE(DllSWqjvMbCrtUNGN0CA23hYgwPW83B5aBnYuBnEFZY)= _xlfn.SINGLE(JuanOrlandoH Espectacular gracias al buen trabajo Que se demuestra por el pais Que bien Que se haga lo bueno por alcanzar grandes cosas)</f>
        <v>#NAME?</v>
      </c>
      <c r="C375" s="1">
        <v>43732.632638888892</v>
      </c>
    </row>
    <row r="376" spans="1:3" x14ac:dyDescent="0.2">
      <c r="A376">
        <v>27551</v>
      </c>
      <c r="B376" t="e">
        <f>TN5Telenoticias Es damirable departe de el pueblo de israel por Que implementan lo bueno para mi Honduras Que bien</f>
        <v>#NAME?</v>
      </c>
      <c r="C376" s="1">
        <v>43732.802777777775</v>
      </c>
    </row>
    <row r="377" spans="1:3" x14ac:dyDescent="0.2">
      <c r="A377">
        <v>27563</v>
      </c>
      <c r="B377" t="e">
        <f>_xlfn.SINGLE(DllSWqjvMbCrtUNGN0CA23hYgwPW83B5aBnYuBnEFZY)= vamos por una Honduras cero de enfermedades</f>
        <v>#NAME?</v>
      </c>
      <c r="C377" s="1">
        <v>43655.803472222222</v>
      </c>
    </row>
    <row r="378" spans="1:3" x14ac:dyDescent="0.2">
      <c r="A378">
        <v>27573</v>
      </c>
      <c r="B378" t="e">
        <f>TN5Telenoticias se√±or Presidente Vemos Que por parte de usted se est√°n viendo los grandes alcances a favor e la seguridad del pueblo Que bien</f>
        <v>#NAME?</v>
      </c>
      <c r="C378" s="1">
        <v>43815.657638888886</v>
      </c>
    </row>
    <row r="379" spans="1:3" x14ac:dyDescent="0.2">
      <c r="A379">
        <v>27615</v>
      </c>
      <c r="B379" t="e">
        <f>TN5Telenoticias Sin duda alguna sabemos Que a este tip√≤ no ce Que se trama si de la boca yo puedo decir miles de cosa pero Que se demuestren pruebas haber si Es cierto sabemnos Que JOH Es uinocente</f>
        <v>#NAME?</v>
      </c>
      <c r="C379" s="1">
        <v>43745.763888888891</v>
      </c>
    </row>
    <row r="380" spans="1:3" x14ac:dyDescent="0.2">
      <c r="A380">
        <v>27636</v>
      </c>
      <c r="B380" t="e">
        <f>_xlfn.SINGLE(DllSWqjvMbCrtUNGN0CA23hYgwPW83B5aBnYuBnEFZY)= Vemos los mejores cambios Que importante Es ver lo bueno Que se hace en Honduras estamos avanzando por grandes logros</f>
        <v>#NAME?</v>
      </c>
      <c r="C380" s="1">
        <v>43787.668055555558</v>
      </c>
    </row>
    <row r="381" spans="1:3" x14ac:dyDescent="0.2">
      <c r="A381">
        <v>27664</v>
      </c>
      <c r="B381" t="e">
        <f>BancadaLibre solo se dedican al desorden Que barbaros deber√≠an ver por la paz del pais por Que si saben hacer relajos Sin importa lo Que el pueblo piense basta ya</f>
        <v>#NAME?</v>
      </c>
      <c r="C381" s="1">
        <v>43721.644444444442</v>
      </c>
    </row>
    <row r="382" spans="1:3" x14ac:dyDescent="0.2">
      <c r="A382">
        <v>27692</v>
      </c>
      <c r="B382" t="e">
        <f>TN5Telenoticias muy bueno Que se trabaje por mejorar la ciencia y la tecnolog√≠a de nuestra naci√≥n Que buenas acciones las Que se realizan Que bien</f>
        <v>#NAME?</v>
      </c>
      <c r="C382" s="1">
        <v>43714.588194444441</v>
      </c>
    </row>
    <row r="383" spans="1:3" x14ac:dyDescent="0.2">
      <c r="A383">
        <v>27724</v>
      </c>
      <c r="B383" t="e">
        <f>_xlfn.SINGLE(DllSWqjvMbCrtUNGN0CA23hYgwPW83B5aBnYuBnEFZY)= Honduras avanza Que bueno asi mejorar la economia del pais Que bien Que se demuestre lo bueno</f>
        <v>#NAME?</v>
      </c>
      <c r="C383" s="1">
        <v>43761.675000000003</v>
      </c>
    </row>
    <row r="384" spans="1:3" x14ac:dyDescent="0.2">
      <c r="A384">
        <v>27782</v>
      </c>
      <c r="B384" t="e">
        <f>_xlfn.SINGLE(DllSWqjvMbCrtUNGN0CA23hYgwPW83B5aBnYuBnEFZY)= Vemos Que en el p√†is se estan realizando los grandes avances Que bien vamos por lo bueno gracias a nuestro gobierno y al gerente de masesa</f>
        <v>#NAME?</v>
      </c>
      <c r="C384" s="1">
        <v>43790.728472222225</v>
      </c>
    </row>
    <row r="385" spans="1:3" x14ac:dyDescent="0.2">
      <c r="A385">
        <v>27784</v>
      </c>
      <c r="B385" t="e">
        <f>TN5Telenoticias esta gente de libre lo Que les importa Es ver mal al pais Es ver Que se destruya cada dia Que se ponga el peso de la ley</f>
        <v>#NAME?</v>
      </c>
      <c r="C385" s="1">
        <v>43725.834722222222</v>
      </c>
    </row>
    <row r="386" spans="1:3" x14ac:dyDescent="0.2">
      <c r="A386">
        <v>27826</v>
      </c>
      <c r="B386" t="e">
        <f>_xlfn.SINGLE(DllSWqjvMbCrtUNGN0CA23hYgwPW83B5aBnYuBnEFZY)= _xlfn.SINGLE(JuanOrlandoH Que bueno lo Que ha demostrado el Presidente para lo bueno para el pais  Que bien)</f>
        <v>#NAME?</v>
      </c>
      <c r="C386" s="1">
        <v>43717.772916666669</v>
      </c>
    </row>
    <row r="387" spans="1:3" x14ac:dyDescent="0.2">
      <c r="A387">
        <v>27837</v>
      </c>
      <c r="B387" t="e">
        <f>_xlfn.SINGLE(DllSWqjvMbCrtUNGN0CA23hYgwPW83B5aBnYuBnEFZY)= agradecemos al gran trabajo Que buenas acciones departe de el Presidente por demostrar Que mi Honduras avanza Que bien Dios los bendiga</f>
        <v>#NAME?</v>
      </c>
      <c r="C387" s="1">
        <v>43721.584722222222</v>
      </c>
    </row>
    <row r="388" spans="1:3" x14ac:dyDescent="0.2">
      <c r="A388">
        <v>27841</v>
      </c>
      <c r="B388" t="e">
        <f>_xlfn.SINGLE(DllSWqjvMbCrtUNGN0CA23hYgwPW83B5aBnYuBnEFZY)= estamos muy agradecidos con nuestro gobierno por Que solo el trabaja por lo mejor de la naci√≥n Muchas gracias se√±or JOH</f>
        <v>#NAME?</v>
      </c>
      <c r="C388" s="1">
        <v>43808.861805555556</v>
      </c>
    </row>
    <row r="389" spans="1:3" x14ac:dyDescent="0.2">
      <c r="A389">
        <v>27848</v>
      </c>
      <c r="B389" t="e">
        <f>TN5Telenoticias Pobre cito este horegon solo de hay no deber√≠as darte verg√ºenza acusando  al gobierno de estupideces ya no ce cerio busca Que hacer mejor</f>
        <v>#NAME?</v>
      </c>
      <c r="C389" s="1">
        <v>43768.681250000001</v>
      </c>
    </row>
    <row r="390" spans="1:3" x14ac:dyDescent="0.2">
      <c r="A390">
        <v>27874</v>
      </c>
      <c r="B390" t="e">
        <f>_xlfn.SINGLE(DllSWqjvMbCrtUNGN0CA23hYgwPW83B5aBnYuBnEFZY)= Honduras avanza por grandes maneras Que bien lo Que se mira estamos alo maximo de alcanzar lo bueno para el pais Que bien</f>
        <v>#NAME?</v>
      </c>
      <c r="C390" s="1">
        <v>43747.631249999999</v>
      </c>
    </row>
    <row r="391" spans="1:3" x14ac:dyDescent="0.2">
      <c r="A391">
        <v>27880</v>
      </c>
      <c r="B391" t="e">
        <f>TN5Telenoticias JOH Honduras Es un pais Que ha mejorado y todo gracias a ud por Que esta demostrando lo bueno para nuestra naci√≥n sabemos Que se sigue mejorando por el pais aunque se le acuse de Muchas cosas sabemos Que se ha hecho lo mejor y Es inocente</f>
        <v>#NAME?</v>
      </c>
      <c r="C391" s="1">
        <v>43745.76458333333</v>
      </c>
    </row>
    <row r="392" spans="1:3" x14ac:dyDescent="0.2">
      <c r="A392">
        <v>27881</v>
      </c>
      <c r="B392" t="e">
        <f>_xlfn.SINGLE(DllSWqjvMbCrtUNGN0CA23hYgwPW83B5aBnYuBnEFZY)= Damos las gracia al gobierno por Que si demuestra Que se ha logrado los buenos avances Que bien vamos por mas</f>
        <v>#NAME?</v>
      </c>
      <c r="C392" s="1">
        <v>43774.660416666666</v>
      </c>
    </row>
    <row r="393" spans="1:3" x14ac:dyDescent="0.2">
      <c r="A393">
        <v>27883</v>
      </c>
      <c r="B393" t="e">
        <f>_xlfn.SINGLE(DllSWqjvMbCrtUNGN0CA23hYgwPW83B5aBnYuBnEFZY)= muy bueno lo Que se hace en el pais Que gran trabajo lo Que se hace Que se haga lo mejor por la naci√≥n Que buen trabajo</f>
        <v>#NAME?</v>
      </c>
      <c r="C393" s="1">
        <v>43767.78402777778</v>
      </c>
    </row>
    <row r="394" spans="1:3" x14ac:dyDescent="0.2">
      <c r="A394">
        <v>27903</v>
      </c>
      <c r="B394" t="e">
        <f>_xlfn.SINGLE(DllSWqjvMbCrtUNGN0CA23hYgwPW83B5aBnYuBnEFZY)= _xlfn.SINGLE(JuanOrlandoH Vemos Que Honduras avanza Que grandioso Es poder ver Que proyecto Que Es de gran apoyo para el pueblo muy bien)</f>
        <v>#NAME?</v>
      </c>
      <c r="C394" s="1">
        <v>43769.848611111112</v>
      </c>
    </row>
    <row r="395" spans="1:3" x14ac:dyDescent="0.2">
      <c r="A395">
        <v>27916</v>
      </c>
      <c r="B395" t="e">
        <f>_xlfn.SINGLE(DllSWqjvMbCrtUNGN0CA23hYgwPW83B5aBnYuBnEFZY)= _xlfn.SINGLE(JuanOrlandoH mas Que legres de ver Que si esta  trabajando dia con dia por le desarrollo del pais)</f>
        <v>#NAME?</v>
      </c>
      <c r="C395" s="1">
        <v>43732.651388888888</v>
      </c>
    </row>
    <row r="396" spans="1:3" x14ac:dyDescent="0.2">
      <c r="A396">
        <v>28068</v>
      </c>
      <c r="B396" t="e">
        <f>_xlfn.SINGLE(DllSWqjvMbCrtUNGN0CA23hYgwPW83B5aBnYuBnEFZY)= Que bueno lo Que esta haciendo el gobierno Que grandes alcances se ven estamos muy contentos de ver los cambios</f>
        <v>#NAME?</v>
      </c>
      <c r="C396" s="1">
        <v>43787.934027777781</v>
      </c>
    </row>
    <row r="397" spans="1:3" x14ac:dyDescent="0.2">
      <c r="A397">
        <v>28069</v>
      </c>
      <c r="B397" t="e">
        <f>_xlfn.SINGLE(DllSWqjvMbCrtUNGN0CA23hYgwPW83B5aBnYuBnEFZY)= Dios lo bendiga se√±or Presidente porque solo su gobierno ha sido de gran ayuda para el pueblo Que excelente vamos por lo mejor</f>
        <v>#NAME?</v>
      </c>
      <c r="C397" s="1">
        <v>43776.643750000003</v>
      </c>
    </row>
    <row r="398" spans="1:3" x14ac:dyDescent="0.2">
      <c r="A398">
        <v>28107</v>
      </c>
      <c r="B398" t="e">
        <f>_xlfn.SINGLE(DllSWqjvMbCrtUNGN0CA23hYgwPW83B5aBnYuBnEFZY)= Es una imp√†ctante noticia Que importante lo Que se desarrolla Que bueno Que se trabaja mas y mas por hacer fin  a estas acciones Que bien Que se apoye a la mujer Hondure√±a</f>
        <v>#NAME?</v>
      </c>
      <c r="C398" s="1">
        <v>43790.932638888888</v>
      </c>
    </row>
    <row r="399" spans="1:3" x14ac:dyDescent="0.2">
      <c r="A399">
        <v>28124</v>
      </c>
      <c r="B399" t="e">
        <f>DrMauriciolivaH muy bueno lo Que se hace Es un gran trabajo lo Que se hace en apoyo al pueblo Que bien</f>
        <v>#NAME?</v>
      </c>
      <c r="C399" s="1">
        <v>43714.869444444441</v>
      </c>
    </row>
    <row r="400" spans="1:3" x14ac:dyDescent="0.2">
      <c r="A400">
        <v>28164</v>
      </c>
      <c r="B400" t="e">
        <f>_xlfn.SINGLE(DllSWqjvMbCrtUNGN0CA23hYgwPW83B5aBnYuBnEFZY)= lo primero Es lo primero Vemos lo importante Que se ha demostrado por apoyar al pais Que gran obras</f>
        <v>#NAME?</v>
      </c>
      <c r="C400" s="1">
        <v>43731.822916666664</v>
      </c>
    </row>
    <row r="401" spans="1:3" x14ac:dyDescent="0.2">
      <c r="A401">
        <v>28176</v>
      </c>
      <c r="B401" t="e">
        <f>_xlfn.SINGLE(DllSWqjvMbCrtUNGN0CA23hYgwPW83B5aBnYuBnEFZY)= Vemos lo bueno en el pais Que gran inicio de ver Que se desarrolla nuestra Honduras Que bien vamos por mejores cambios</f>
        <v>#NAME?</v>
      </c>
      <c r="C401" s="1">
        <v>43755.613888888889</v>
      </c>
    </row>
    <row r="402" spans="1:3" x14ac:dyDescent="0.2">
      <c r="A402">
        <v>28198</v>
      </c>
      <c r="B402" t="e">
        <f>TN5Telenoticias as√≠ Es Presidente debemos de mantener limpios solares por el bienestar de cada uno de nosotros los Hondure√±os</f>
        <v>#NAME?</v>
      </c>
      <c r="C402" s="1">
        <v>43657.941666666666</v>
      </c>
    </row>
    <row r="403" spans="1:3" x14ac:dyDescent="0.2">
      <c r="A403">
        <v>28309</v>
      </c>
      <c r="B403" t="s">
        <v>159</v>
      </c>
      <c r="C403" s="1">
        <v>43735.586805555555</v>
      </c>
    </row>
    <row r="404" spans="1:3" x14ac:dyDescent="0.2">
      <c r="A404">
        <v>28330</v>
      </c>
      <c r="B404" t="e">
        <f>_xlfn.SINGLE(TN5Telenoticias SE4 hicieron estas grandes ca),mp√†√±as y sabemos Que se han hecho limpiamente aunque quieran decir lo contrario sabemos Que JOH ha demostrado su inocencia y el pueblo lo apoya</f>
        <v>#NAME?</v>
      </c>
      <c r="C404" s="1">
        <v>43745.765972222223</v>
      </c>
    </row>
    <row r="405" spans="1:3" x14ac:dyDescent="0.2">
      <c r="A405">
        <v>28331</v>
      </c>
      <c r="B405" t="e">
        <f>TN5Telenoticias Es una gran trabajo lo Que hace nuestra autoridades y nuestro gobierno Que se ponga mano dura con estas bandas criminales</f>
        <v>#NAME?</v>
      </c>
      <c r="C405" s="1">
        <v>43721.738194444442</v>
      </c>
    </row>
    <row r="406" spans="1:3" x14ac:dyDescent="0.2">
      <c r="A406">
        <v>28373</v>
      </c>
      <c r="B406" t="e">
        <f>_xlfn.SINGLE(DllSWqjvMbCrtUNGN0CA23hYgwPW83B5aBnYuBnEFZY)= contentos de ver como mi naci√≥n cambia Que excelente se√±or Presidente por apoyar al pueblo</f>
        <v>#NAME?</v>
      </c>
      <c r="C406" s="1">
        <v>43782.731249999997</v>
      </c>
    </row>
    <row r="407" spans="1:3" x14ac:dyDescent="0.2">
      <c r="A407">
        <v>28402</v>
      </c>
      <c r="B407" t="e">
        <f>TN5Telenoticias Tanto odio el Que tiran deber√°n de buscar Que hacer estas personas por si se sabe Que quieren poner en mal al Presidente pero el pueblo lo apoya</f>
        <v>#NAME?</v>
      </c>
      <c r="C407" s="1">
        <v>43745.888194444444</v>
      </c>
    </row>
    <row r="408" spans="1:3" x14ac:dyDescent="0.2">
      <c r="A408">
        <v>28403</v>
      </c>
      <c r="B408" t="e">
        <f>_xlfn.SINGLE(DllSWqjvMbCrtUNGN0CA23hYgwPW83B5aBnYuBnEFZY)= no cave duda Que se demuestra como trabajan juntos por una Honduras mejor Que bien estamos avanzando por lo bueno</f>
        <v>#NAME?</v>
      </c>
      <c r="C408" s="1">
        <v>43790.934027777781</v>
      </c>
    </row>
    <row r="409" spans="1:3" x14ac:dyDescent="0.2">
      <c r="A409">
        <v>28406</v>
      </c>
      <c r="B409" t="e">
        <f>_xlfn.SINGLE(DllSWqjvMbCrtUNGN0CA23hYgwPW83B5aBnYuBnEFZY)= se ha demostrado Que el pais esta avanzando con grandes desarrollos muy bien Que se tenga excito en este proyecto</f>
        <v>#NAME?</v>
      </c>
      <c r="C409" s="1">
        <v>43790.729166666664</v>
      </c>
    </row>
    <row r="410" spans="1:3" x14ac:dyDescent="0.2">
      <c r="A410">
        <v>28432</v>
      </c>
      <c r="B410" t="e">
        <f>_xlfn.SINGLE(DllSWqjvMbCrtUNGN0CA23hYgwPW83B5aBnYuBnEFZY)= Definimos las grandes acciones Que se est√°n apoyando a los emprendedores de calzado Que bien estamos alegres de ese gran apoyo</f>
        <v>#NAME?</v>
      </c>
      <c r="C410" s="1">
        <v>43782.73333333333</v>
      </c>
    </row>
    <row r="411" spans="1:3" x14ac:dyDescent="0.2">
      <c r="A411">
        <v>28474</v>
      </c>
      <c r="B411" t="e">
        <f>TN5Telenoticias Que buen trabajo el Que se esta viendo para lo mejor del pueblo y tengan mayores oportunidades Que bien</f>
        <v>#NAME?</v>
      </c>
      <c r="C411" s="1">
        <v>43746.95</v>
      </c>
    </row>
    <row r="412" spans="1:3" x14ac:dyDescent="0.2">
      <c r="A412">
        <v>28486</v>
      </c>
      <c r="B412" t="e">
        <f>_xlfn.SINGLE(DllSWqjvMbCrtUNGN0CA23hYgwPW83B5aBnYuBnEFZY)= se ven los buenos resultados Que bueno lo Que se hace Es muy bueno lo Que hace la primera dama</f>
        <v>#NAME?</v>
      </c>
      <c r="C412" s="1">
        <v>43774.659722222219</v>
      </c>
    </row>
    <row r="413" spans="1:3" x14ac:dyDescent="0.2">
      <c r="A413">
        <v>28502</v>
      </c>
      <c r="B413" t="e">
        <f>_xlfn.SINGLE(DllSWqjvMbCrtUNGN0CA23hYgwPW83B5aBnYuBnEFZY)= Es muy bueno Que nuestro Presidente esta motivada a la sector maquila a tener las posibilidades de la nueva ley de alivio de deuda Que bueno</f>
        <v>#NAME?</v>
      </c>
      <c r="C413" s="1">
        <v>43791.638888888891</v>
      </c>
    </row>
    <row r="414" spans="1:3" x14ac:dyDescent="0.2">
      <c r="A414">
        <v>28542</v>
      </c>
      <c r="B414" t="e">
        <f>_xlfn.SINGLE(DllSWqjvMbCrtUNGN0CA23hYgwPW83B5aBnYuBnEFZY)= _xlfn.SINGLE(JuanOrlandoH por Que lo buen debe de continuar para atr√°s ni un solo paso adelante Presidente JOH gracias a su compromiso con la paz y la tranquilidad del pueblo hondure√±o)</f>
        <v>#NAME?</v>
      </c>
      <c r="C414" s="1">
        <v>43717.814583333333</v>
      </c>
    </row>
    <row r="415" spans="1:3" x14ac:dyDescent="0.2">
      <c r="A415">
        <v>28547</v>
      </c>
      <c r="B415" t="e">
        <f>_xlfn.SINGLE(DllSWqjvMbCrtUNGN0CA23hYgwPW83B5aBnYuBnEFZY)= contentos de ver como Honduras avanza Que bien Que JOH haga mejorar el pais con EEUU para Que hayan mejores inversiones al mejor cambo en el pais</f>
        <v>#NAME?</v>
      </c>
      <c r="C415" s="1">
        <v>43808.84375</v>
      </c>
    </row>
    <row r="416" spans="1:3" x14ac:dyDescent="0.2">
      <c r="A416">
        <v>28551</v>
      </c>
      <c r="B416" t="e">
        <f>_xlfn.SINGLE(DllSWqjvMbCrtUNGN0CA23hYgwPW83B5aBnYuBnEFZY)= no cave duda Que se ha demostrado Que JOH Es un gran hom bre Que ha hecho lo bueno por la naci√≥n y ha trabajado con honestidad felicitaciones JOH</f>
        <v>#NAME?</v>
      </c>
      <c r="C416" s="1">
        <v>43746.661111111112</v>
      </c>
    </row>
    <row r="417" spans="1:3" x14ac:dyDescent="0.2">
      <c r="A417">
        <v>28557</v>
      </c>
      <c r="B417" t="e">
        <f>_xlfn.SINGLE(DllSWqjvMbCrtUNGN0CA23hYgwPW83B5aBnYuBnEFZY)= muy bien Que nuestro gobierno esta dando estas mayores estrategias Que excelente Que se brinde seguridad no solo a el sino a nuestro pueblo</f>
        <v>#NAME?</v>
      </c>
      <c r="C417" s="1">
        <v>43768.714583333334</v>
      </c>
    </row>
    <row r="418" spans="1:3" x14ac:dyDescent="0.2">
      <c r="A418">
        <v>28565</v>
      </c>
      <c r="B418" t="e">
        <f>_xlfn.SINGLE(DllSWqjvMbCrtUNGN0CA23hYgwPW83B5aBnYuBnEFZY)= _xlfn.SINGLE(JuanOrlandoH Definimos los grandes avances Que se han demostrado cada dia Que buenas acciones estamos a lo bueno vamos por mas)</f>
        <v>#NAME?</v>
      </c>
      <c r="C418" s="1">
        <v>43732.629861111112</v>
      </c>
    </row>
    <row r="419" spans="1:3" x14ac:dyDescent="0.2">
      <c r="A419">
        <v>28574</v>
      </c>
      <c r="B419" t="e">
        <f>_xlfn.SINGLE(DllSWqjvMbCrtUNGN0CA23hYgwPW83B5aBnYuBnEFZY)= estamos contentos de ver como nuestra Honduras avanza Que bien Que se mejore en las carreteras excelente</f>
        <v>#NAME?</v>
      </c>
      <c r="C419" s="1">
        <v>43809.703472222223</v>
      </c>
    </row>
    <row r="420" spans="1:3" x14ac:dyDescent="0.2">
      <c r="A420">
        <v>28591</v>
      </c>
      <c r="B420" t="s">
        <v>160</v>
      </c>
      <c r="C420" s="1">
        <v>43718.614583333336</v>
      </c>
    </row>
    <row r="421" spans="1:3" x14ac:dyDescent="0.2">
      <c r="A421">
        <v>28617</v>
      </c>
      <c r="B421" t="e">
        <f>_xlfn.SINGLE(DllSWqjvMbCrtUNGN0CA23hYgwPW83B5aBnYuBnEFZY)= sabemos Que estos Es en beneficio de el ambiente para Que no haya mas contaminaci√≥n en nuestras playas</f>
        <v>#NAME?</v>
      </c>
      <c r="C421" s="1">
        <v>43735.833333333336</v>
      </c>
    </row>
    <row r="422" spans="1:3" x14ac:dyDescent="0.2">
      <c r="A422">
        <v>28626</v>
      </c>
      <c r="B422" t="e">
        <f>TN5Telenoticias este Hombre solo quiere Que el pais fracase y eso no ce le p√πede permitir se√±or JOH estamos con usted para lo Que sea sabemos Que usted hace lo correcto el pueblo lo apoya</f>
        <v>#NAME?</v>
      </c>
      <c r="C422" s="1">
        <v>43734.816666666666</v>
      </c>
    </row>
    <row r="423" spans="1:3" x14ac:dyDescent="0.2">
      <c r="A423">
        <v>28628</v>
      </c>
      <c r="B423" t="e">
        <f>_xlfn.SINGLE(DllSWqjvMbCrtUNGN0CA23hYgwPW83B5aBnYuBnEFZY)= agradecemos lo importante Que demuestra el Presidente junto a su esposa uqe bien Que se haga lo bueno</f>
        <v>#NAME?</v>
      </c>
      <c r="C423" s="1">
        <v>43731.697916666664</v>
      </c>
    </row>
    <row r="424" spans="1:3" x14ac:dyDescent="0.2">
      <c r="A424">
        <v>28643</v>
      </c>
      <c r="B424" t="e">
        <f>_xlfn.SINGLE(DllSWqjvMbCrtUNGN0CA23hYgwPW83B5aBnYuBnEFZY)= estamos alegres de Que se trabaja por mantener limpios los lugares Que iremos a disfrutar muy bien</f>
        <v>#NAME?</v>
      </c>
      <c r="C424" s="1">
        <v>43735.84097222222</v>
      </c>
    </row>
    <row r="425" spans="1:3" x14ac:dyDescent="0.2">
      <c r="A425">
        <v>28654</v>
      </c>
      <c r="B425" t="e">
        <f>_xlfn.SINGLE(DllSWqjvMbCrtUNGN0CA23hYgwPW83B5aBnYuBnEFZY)= Es grandioso lo Que se ve por Que sabemos Que JOH hace lo mejor por nuestra Honduras vamos por mas</f>
        <v>#NAME?</v>
      </c>
      <c r="C425" s="1">
        <v>43731.80972222222</v>
      </c>
    </row>
    <row r="426" spans="1:3" x14ac:dyDescent="0.2">
      <c r="A426">
        <v>28656</v>
      </c>
      <c r="B426" t="e">
        <f>BancadaLibre ni estos dias respetan uqe gente esta mas desordenada Que barbaros son una verguenza para el pais</f>
        <v>#NAME?</v>
      </c>
      <c r="C426" s="1">
        <v>43724.720833333333</v>
      </c>
    </row>
    <row r="427" spans="1:3" x14ac:dyDescent="0.2">
      <c r="A427">
        <v>28664</v>
      </c>
      <c r="B427" t="e">
        <f>_xlfn.SINGLE(DllSWqjvMbCrtUNGN0CA23hYgwPW83B5aBnYuBnEFZY)= Es muy importante en el pais ver los grandes resultados Que bien vamos por mas y mas desarrollos</f>
        <v>#NAME?</v>
      </c>
      <c r="C427" s="1">
        <v>43782.729861111111</v>
      </c>
    </row>
    <row r="428" spans="1:3" x14ac:dyDescent="0.2">
      <c r="A428">
        <v>28699</v>
      </c>
      <c r="B428" t="e">
        <f>_xlfn.SINGLE(DllSWqjvMbCrtUNGN0CA23hYgwPW83B5aBnYuBnEFZY)= Vemos lo bueno para nuestra naci√≥n Que buen trabajo lo Que se hace por la econom√≠a del p√†is Que bien vamos por mas</f>
        <v>#NAME?</v>
      </c>
      <c r="C428" s="1">
        <v>43747.627083333333</v>
      </c>
    </row>
    <row r="429" spans="1:3" x14ac:dyDescent="0.2">
      <c r="A429">
        <v>28709</v>
      </c>
      <c r="B429" t="e">
        <f>_xlfn.SINGLE(TN5Telenoticias _xlfn.SINGLE(JuanOrlandoH Vemos los mejores resultados Que se han regenerado en el pais Que gran trabajo departe de nuestro gobierno))</f>
        <v>#NAME?</v>
      </c>
      <c r="C429" s="1">
        <v>43755.745833333334</v>
      </c>
    </row>
    <row r="430" spans="1:3" x14ac:dyDescent="0.2">
      <c r="A430">
        <v>28717</v>
      </c>
      <c r="B430" t="e">
        <f>TN5Telenoticias alegres de ver como mi Honduras avanza gracias se√±or gobernante por demostrar los grandes desarrollos por el pa√≠s</f>
        <v>#NAME?</v>
      </c>
      <c r="C430" s="1">
        <v>43726.693749999999</v>
      </c>
    </row>
    <row r="431" spans="1:3" x14ac:dyDescent="0.2">
      <c r="A431">
        <v>28745</v>
      </c>
      <c r="B431" t="e">
        <f>TN5Telenoticias estamos alegres de Que el pais avanza Que gran trabajo estamos a lo mas muy bien</f>
        <v>#NAME?</v>
      </c>
      <c r="C431" s="1">
        <v>43721.738888888889</v>
      </c>
    </row>
    <row r="432" spans="1:3" x14ac:dyDescent="0.2">
      <c r="A432">
        <v>28771</v>
      </c>
      <c r="B432" t="e">
        <f>radiohrn √ëangaras como este nunca llegaran al p√≤der por Que lo Que hace Es poner al pais en caos y peor de Presidente cera de Muchas cosas ni Dios quiera</f>
        <v>#NAME?</v>
      </c>
      <c r="C432" s="1">
        <v>43746.913888888892</v>
      </c>
    </row>
    <row r="433" spans="1:3" x14ac:dyDescent="0.2">
      <c r="A433">
        <v>28822</v>
      </c>
      <c r="B433" t="e">
        <f>radiohrn Que bien vamos por lo bueno Que se haga lo correcto por la naci√≥n muy bien</f>
        <v>#NAME?</v>
      </c>
      <c r="C433" s="1">
        <v>43782.682638888888</v>
      </c>
    </row>
    <row r="434" spans="1:3" x14ac:dyDescent="0.2">
      <c r="A434">
        <v>28854</v>
      </c>
      <c r="B434" t="e">
        <f>radiohrn excelente la iniciativa Que esta realiazdno por el bienestar de cada uno de los Hondure√±os</f>
        <v>#NAME?</v>
      </c>
      <c r="C434" s="1">
        <v>43704.640277777777</v>
      </c>
    </row>
    <row r="435" spans="1:3" x14ac:dyDescent="0.2">
      <c r="A435">
        <v>28906</v>
      </c>
      <c r="B435" t="e">
        <f>radiohrn lo Que ellos andan buscando Es un golpe de estado ya basta ya no por favor deberian de ver lo positivo para la nacion y mas bien hacen lo malo Que barbaridad ya no queremos mas esto queremos paz</f>
        <v>#NAME?</v>
      </c>
      <c r="C435" s="1">
        <v>43761.695833333331</v>
      </c>
    </row>
    <row r="436" spans="1:3" x14ac:dyDescent="0.2">
      <c r="A436">
        <v>28907</v>
      </c>
      <c r="B436" t="e">
        <f>radiohrn Sinceramente a este lo deben de meter aun manicomio ya esta quedando loco Que barbaridad ya dejate de tonterias Que solo te interesa lo Que Es tu bienestar</f>
        <v>#NAME?</v>
      </c>
      <c r="C436" s="1">
        <v>43812.726388888892</v>
      </c>
    </row>
    <row r="437" spans="1:3" x14ac:dyDescent="0.2">
      <c r="A437">
        <v>28910</v>
      </c>
      <c r="B437" t="e">
        <f>radiohrn Que alegria se refleja en cada ciudadano por Que Es muy bueno lo Que JOH hace por nuestra Honduras muy bien</f>
        <v>#NAME?</v>
      </c>
      <c r="C437" s="1">
        <v>43815.875</v>
      </c>
    </row>
    <row r="438" spans="1:3" x14ac:dyDescent="0.2">
      <c r="A438">
        <v>28911</v>
      </c>
      <c r="B438" t="e">
        <f>radiohrn estamos mas Que agradecidos con mi Presidente porque el ha demostrado Que la naci√≥n avanza con grandes desarrollos</f>
        <v>#NAME?</v>
      </c>
      <c r="C438" s="1">
        <v>43776.818749999999</v>
      </c>
    </row>
    <row r="439" spans="1:3" x14ac:dyDescent="0.2">
      <c r="A439">
        <v>28943</v>
      </c>
      <c r="B439" t="e">
        <f>radiohrn Es el mayor desempe√±o vamos viendo lo bueno por mi pais Que grandes acciones de parte de el gobierno y de la policia Que se vea mas el cambio</f>
        <v>#NAME?</v>
      </c>
      <c r="C439" s="1">
        <v>43794.563888888886</v>
      </c>
    </row>
    <row r="440" spans="1:3" x14ac:dyDescent="0.2">
      <c r="A440">
        <v>28981</v>
      </c>
      <c r="B440" t="e">
        <f>_xlfn.SINGLE(radiohrn _xlfn.SINGLE(comando_bosque felicitaciones al gobierno porque se ha demostrado las grandes cosas en el pais Que grandes alcances van ospor lo bueno))</f>
        <v>#NAME?</v>
      </c>
      <c r="C440" s="1">
        <v>43727.748611111114</v>
      </c>
    </row>
    <row r="441" spans="1:3" x14ac:dyDescent="0.2">
      <c r="A441">
        <v>29012</v>
      </c>
      <c r="B441" t="e">
        <f>radiohrn este Es un gran principio de las buenas cosas Que gran maneras de Que mi pais cambien Que bien vamos por mas</f>
        <v>#NAME?</v>
      </c>
      <c r="C441" s="1">
        <v>43721.814583333333</v>
      </c>
    </row>
    <row r="442" spans="1:3" x14ac:dyDescent="0.2">
      <c r="A442">
        <v>29018</v>
      </c>
      <c r="B442" t="e">
        <f>radiohrn estamos muy contentos y orgullosos de usted Presidente</f>
        <v>#NAME?</v>
      </c>
      <c r="C442" s="1">
        <v>43654.834027777775</v>
      </c>
    </row>
    <row r="443" spans="1:3" x14ac:dyDescent="0.2">
      <c r="A443">
        <v>29020</v>
      </c>
      <c r="B443" t="e">
        <f>radiohrn Que se ponga mano dura con esta gente √±angara porque lo correcto Es Que no hagan estas cosas por Que atrasan la econom√≠a</f>
        <v>#NAME?</v>
      </c>
      <c r="C443" s="1">
        <v>43762.668749999997</v>
      </c>
    </row>
    <row r="444" spans="1:3" x14ac:dyDescent="0.2">
      <c r="A444">
        <v>29074</v>
      </c>
      <c r="B444" t="e">
        <f>radiohrn Que triste con este √±angara Que solo lo malo mira para el pais el pueblo apoya a JOH quieras o no lo apoyamos asi Que deja de dar lastima</f>
        <v>#NAME?</v>
      </c>
      <c r="C444" s="1">
        <v>43809.675000000003</v>
      </c>
    </row>
    <row r="445" spans="1:3" x14ac:dyDescent="0.2">
      <c r="A445">
        <v>29084</v>
      </c>
      <c r="B445" t="e">
        <f>_xlfn.SINGLE(radiohrn _xlfn.SINGLE(JuanOrlandoH se trabaja por obtener la ruta correcta Que bien Que se trabaja a cambiar las quemas de bosques a cuidar el medio ambiente a cuidar arboles y todo excelente))</f>
        <v>#NAME?</v>
      </c>
      <c r="C445" s="1">
        <v>43836.638194444444</v>
      </c>
    </row>
    <row r="446" spans="1:3" x14ac:dyDescent="0.2">
      <c r="A446">
        <v>29145</v>
      </c>
      <c r="B446" t="e">
        <f>_xlfn.SINGLE(radiohrn _xlfn.SINGLE(JuanOrlandoH Honduras Es un pais con grandes metas Que se cumpla lo bueno por la naci√≥n Muchas gracias JOH gracias vamos por mas))</f>
        <v>#NAME?</v>
      </c>
      <c r="C446" s="1">
        <v>43836.637499999997</v>
      </c>
    </row>
    <row r="447" spans="1:3" x14ac:dyDescent="0.2">
      <c r="A447">
        <v>29154</v>
      </c>
      <c r="B447" t="e">
        <f>radiohrn Definimos lo bueno Que se desarrolla Es importante Que buenas cosas las Que se hacen por el pueblo</f>
        <v>#NAME?</v>
      </c>
      <c r="C447" s="1">
        <v>43717.665972222225</v>
      </c>
    </row>
    <row r="448" spans="1:3" x14ac:dyDescent="0.2">
      <c r="A448">
        <v>29169</v>
      </c>
      <c r="B448" t="e">
        <f>radiohrn Que bueno Que se inauguren mas y mas parques en cada comunidad del pais Que bien lo Que se ve cada dia Muchas gracias JOH</f>
        <v>#NAME?</v>
      </c>
      <c r="C448" s="1">
        <v>43815.874305555553</v>
      </c>
    </row>
    <row r="449" spans="1:3" x14ac:dyDescent="0.2">
      <c r="A449">
        <v>29179</v>
      </c>
      <c r="B449" t="e">
        <f>_xlfn.SINGLE(radiohrn _xlfn.SINGLE(TSiHonduras este tipo ponce de Zelaya creo Que Es el t√≠tere de Mel porque solo lo malo quieren para JOH ya basta de Tanto odio en el pais))</f>
        <v>#NAME?</v>
      </c>
      <c r="C449" s="1">
        <v>43760.651388888888</v>
      </c>
    </row>
    <row r="450" spans="1:3" x14ac:dyDescent="0.2">
      <c r="A450">
        <v>29236</v>
      </c>
      <c r="B450" t="e">
        <f>radiohrn Es muy excelente lo Que se hace por nuestra Honduras Que bueno Que se siga construyendo Hospitales para Que los Hondure√±os reciben mas y mas y mejor atenci√≥n Que bien</f>
        <v>#NAME?</v>
      </c>
      <c r="C450" s="1">
        <v>43811.560416666667</v>
      </c>
    </row>
    <row r="451" spans="1:3" x14ac:dyDescent="0.2">
      <c r="A451">
        <v>29242</v>
      </c>
      <c r="B451" t="s">
        <v>161</v>
      </c>
      <c r="C451" s="1">
        <v>43837.65625</v>
      </c>
    </row>
    <row r="452" spans="1:3" x14ac:dyDescent="0.2">
      <c r="A452">
        <v>29345</v>
      </c>
      <c r="B452" t="e">
        <f>radiohrn mas y mas tiempo el Que pierden deben de hacer lo mejor para Que el pais mejore por Que lo Que hacen Es perder tiempo</f>
        <v>#NAME?</v>
      </c>
      <c r="C452" s="1">
        <v>43719.571527777778</v>
      </c>
    </row>
    <row r="453" spans="1:3" x14ac:dyDescent="0.2">
      <c r="A453">
        <v>29437</v>
      </c>
      <c r="B453" t="e">
        <f>radiohrn contentos de ver lo bello Que establece JOH por Que el hace lo correcto por el pais Muchas gracias vamos por lo bueno</f>
        <v>#NAME?</v>
      </c>
      <c r="C453" s="1">
        <v>43815.875694444447</v>
      </c>
    </row>
    <row r="454" spans="1:3" x14ac:dyDescent="0.2">
      <c r="A454">
        <v>29443</v>
      </c>
      <c r="B454" t="e">
        <f>radiohrn se ven grandes alcances Que importante lo Que usted hace JOH gracias por afirmar el cambio por la naci√≥n muy bien</f>
        <v>#NAME?</v>
      </c>
      <c r="C454" s="1">
        <v>43817.834027777775</v>
      </c>
    </row>
    <row r="455" spans="1:3" x14ac:dyDescent="0.2">
      <c r="A455">
        <v>29462</v>
      </c>
      <c r="B455" t="e">
        <f>radiohrn Aplaudimos los buenos proyectos Que esta demostrando JOH por nuestra bella Honduras vamos viendo la construcci√≥n de Hospitales Es muy favorable para el pueblo</f>
        <v>#NAME?</v>
      </c>
      <c r="C455" s="1">
        <v>43811.561111111114</v>
      </c>
    </row>
    <row r="456" spans="1:3" x14ac:dyDescent="0.2">
      <c r="A456">
        <v>29503</v>
      </c>
      <c r="B456" t="e">
        <f>radiohrn Es bueno lo Que hacen las autoridades felicitamos ese gran avance Es muy bueno vamos por mas</f>
        <v>#NAME?</v>
      </c>
      <c r="C456" s="1">
        <v>43732.722222222219</v>
      </c>
    </row>
    <row r="457" spans="1:3" x14ac:dyDescent="0.2">
      <c r="A457">
        <v>29509</v>
      </c>
      <c r="B457" t="e">
        <f>radiohrn Felicidades HRN por sintonizar las mejores noticias por demostrar Que estan cada dia ahi para el pueblo Que bueno</f>
        <v>#NAME?</v>
      </c>
      <c r="C457" s="1">
        <v>43770.696527777778</v>
      </c>
    </row>
    <row r="458" spans="1:3" x14ac:dyDescent="0.2">
      <c r="A458">
        <v>29522</v>
      </c>
      <c r="B458" t="e">
        <f>_xlfn.SINGLE(radiohrn _xlfn.SINGLE(JuanOrlandoH Que bien Que los inversionistas quieren venir al pais a hacer grandes cosas Que bien))</f>
        <v>#NAME?</v>
      </c>
      <c r="C458" s="1">
        <v>43672.647222222222</v>
      </c>
    </row>
    <row r="459" spans="1:3" x14ac:dyDescent="0.2">
      <c r="A459">
        <v>29583</v>
      </c>
      <c r="B459" t="e">
        <f>radiohrn muy bien dicho lo Que dice el exmandatario Que excelente Es ver como la naci√≥n esta cambiando por Que se da un gran apoyo a nuestro gobierno</f>
        <v>#NAME?</v>
      </c>
      <c r="C459" s="1">
        <v>43761.808333333334</v>
      </c>
    </row>
    <row r="460" spans="1:3" x14ac:dyDescent="0.2">
      <c r="A460">
        <v>29709</v>
      </c>
      <c r="B460" t="e">
        <f>radiohrn Que bueno la nueva ley de alivio de deuda Que importante manera de ver lo bueno para el pais</f>
        <v>#NAME?</v>
      </c>
      <c r="C460" s="1">
        <v>43776.818055555559</v>
      </c>
    </row>
    <row r="461" spans="1:3" x14ac:dyDescent="0.2">
      <c r="A461">
        <v>29743</v>
      </c>
      <c r="B461" t="e">
        <f>radiohrn los √±angaras hablando si ustedes mismos quieren Que se haga golpe de estado Que barbaridad y ahora lo niegan sean cerios</f>
        <v>#NAME?</v>
      </c>
      <c r="C461" s="1">
        <v>43760.881249999999</v>
      </c>
    </row>
    <row r="462" spans="1:3" x14ac:dyDescent="0.2">
      <c r="A462">
        <v>29751</v>
      </c>
      <c r="B462" t="e">
        <f>radiohrn muy bien Que se sigue invirtiendo en varios sectores del pais Que gran manera de ver lo bueno por nuestra Honduras</f>
        <v>#NAME?</v>
      </c>
      <c r="C462" s="1">
        <v>43808.649305555555</v>
      </c>
    </row>
    <row r="463" spans="1:3" x14ac:dyDescent="0.2">
      <c r="A463">
        <v>29856</v>
      </c>
      <c r="B463" t="e">
        <f>radiohrn se ve Que lo Que quieren Es perjudicar la naci√≥n ya no dejaremos Que se siga haciendo esto lo malo para Honduras ya basta metan al mamo a estos √±angaras</f>
        <v>#NAME?</v>
      </c>
      <c r="C463" s="1">
        <v>43762.669444444444</v>
      </c>
    </row>
    <row r="464" spans="1:3" x14ac:dyDescent="0.2">
      <c r="A464">
        <v>29866</v>
      </c>
      <c r="B464" t="e">
        <f>radiohrn muy bien Que se mejore en le sistema penitenciario Que bueno lo Que se hace Que se haga lo bueno por mejorar la seguridad en las c√°rceles</f>
        <v>#NAME?</v>
      </c>
      <c r="C464" s="1">
        <v>43817.834722222222</v>
      </c>
    </row>
    <row r="465" spans="1:3" x14ac:dyDescent="0.2">
      <c r="A465">
        <v>29869</v>
      </c>
      <c r="B465" t="e">
        <f>radiohrn Es Que esta gente de libre esta haciendo estas cosas para Que el pais no avance ya estamos cansados de Tanto relajo ya no mas por favor</f>
        <v>#NAME?</v>
      </c>
      <c r="C465" s="1">
        <v>43761.695138888892</v>
      </c>
    </row>
    <row r="466" spans="1:3" x14ac:dyDescent="0.2">
      <c r="A466">
        <v>29877</v>
      </c>
      <c r="B466" t="e">
        <f>radiohrn aun no lo hacemos la idea Que Que gente Que no les interesa mas Que hacer desorden en el pais Que se pongan a trabajar mejor</f>
        <v>#NAME?</v>
      </c>
      <c r="C466" s="1">
        <v>43719.570138888892</v>
      </c>
    </row>
    <row r="467" spans="1:3" x14ac:dyDescent="0.2">
      <c r="A467">
        <v>29901</v>
      </c>
      <c r="B467" t="e">
        <f>radiohrn vamos  caminando por la mejor ruta gracias Presidente</f>
        <v>#NAME?</v>
      </c>
      <c r="C467" s="1">
        <v>43711.713888888888</v>
      </c>
    </row>
    <row r="468" spans="1:3" x14ac:dyDescent="0.2">
      <c r="A468">
        <v>29906</v>
      </c>
      <c r="B468" t="e">
        <f>radiohrn gracias a nuestras autoridades por el gran trabajo Que hacen por el bienestar del pueblo Hondure√±os</f>
        <v>#NAME?</v>
      </c>
      <c r="C468" s="1">
        <v>43690.740277777775</v>
      </c>
    </row>
    <row r="469" spans="1:3" x14ac:dyDescent="0.2">
      <c r="A469">
        <v>29942</v>
      </c>
      <c r="B469" t="e">
        <f>radiohrn gente √±angara Que solo buscan destruir la naci√≥n y el pais Que se ponga mano dura y Que se metan a la c√°rcel a esta gente</f>
        <v>#NAME?</v>
      </c>
      <c r="C469" s="1">
        <v>43761.696527777778</v>
      </c>
    </row>
    <row r="470" spans="1:3" x14ac:dyDescent="0.2">
      <c r="A470">
        <v>29944</v>
      </c>
      <c r="B470" t="s">
        <v>162</v>
      </c>
      <c r="C470" s="1">
        <v>43829.852083333331</v>
      </c>
    </row>
    <row r="471" spans="1:3" x14ac:dyDescent="0.2">
      <c r="A471">
        <v>29946</v>
      </c>
      <c r="B471" t="e">
        <f>radiohrn Es muy bueno Que estos cruceros vengan de visitas por nuestra Honduras Que grandes maneras de ver lo bueno en el pais Que bien</f>
        <v>#NAME?</v>
      </c>
      <c r="C471" s="1">
        <v>43817.875694444447</v>
      </c>
    </row>
    <row r="472" spans="1:3" x14ac:dyDescent="0.2">
      <c r="A472">
        <v>29967</v>
      </c>
      <c r="B472" t="e">
        <f>radiohrn gracias al gran desempe√±o de parte de JOH por hacer el cambio por conseguir estas cosas y proyectos para el pais Que bien</f>
        <v>#NAME?</v>
      </c>
      <c r="C472" s="1">
        <v>43754.722222222219</v>
      </c>
    </row>
    <row r="473" spans="1:3" x14ac:dyDescent="0.2">
      <c r="A473">
        <v>30009</v>
      </c>
      <c r="B473" t="e">
        <f>radiohrn Vemos Que se ven grandes resultados en el pais se alcanzan grandes desarrollos Que bien vamos por mas Que grandioso gracias a nuestro gobierno y a EEUU</f>
        <v>#NAME?</v>
      </c>
      <c r="C473" s="1">
        <v>43787.951388888891</v>
      </c>
    </row>
    <row r="474" spans="1:3" x14ac:dyDescent="0.2">
      <c r="A474">
        <v>30053</v>
      </c>
      <c r="B474" t="e">
        <f>radiohrn se les brinda el gran poyo a os Productores estamos muy contentos por este apoyo</f>
        <v>#NAME?</v>
      </c>
      <c r="C474" s="1">
        <v>43717.666666666664</v>
      </c>
    </row>
    <row r="475" spans="1:3" x14ac:dyDescent="0.2">
      <c r="A475">
        <v>30080</v>
      </c>
      <c r="B475" t="e">
        <f>radiohrn excelente Que esten apoyando a cada uno de nuestros Productores</f>
        <v>#NAME?</v>
      </c>
      <c r="C475" s="1">
        <v>43717.67291666667</v>
      </c>
    </row>
    <row r="476" spans="1:3" x14ac:dyDescent="0.2">
      <c r="A476">
        <v>30089</v>
      </c>
      <c r="B476" t="e">
        <f>radiohrn Es muy importante lo Que se esta haciendo se esta aprovechado esta nueva ley Que excelente</f>
        <v>#NAME?</v>
      </c>
      <c r="C476" s="1">
        <v>43782.681944444441</v>
      </c>
    </row>
    <row r="477" spans="1:3" x14ac:dyDescent="0.2">
      <c r="A477">
        <v>30130</v>
      </c>
      <c r="B477" t="e">
        <f>radiohrn Que bueno Que ya ha llegado a ese dia de potro a√±o de servicio y de festejo Que bueno lo Que se ve</f>
        <v>#NAME?</v>
      </c>
      <c r="C477" s="1">
        <v>43770.695833333331</v>
      </c>
    </row>
    <row r="478" spans="1:3" x14ac:dyDescent="0.2">
      <c r="A478">
        <v>30136</v>
      </c>
      <c r="B478" t="e">
        <f>radiohrn todos los Hondure√±os estamos muy contentos por el gran apoyo Que estamos recibiendo por parte de nuestras autoridades</f>
        <v>#NAME?</v>
      </c>
      <c r="C478" s="1">
        <v>43717.673611111109</v>
      </c>
    </row>
    <row r="479" spans="1:3" x14ac:dyDescent="0.2">
      <c r="A479">
        <v>30137</v>
      </c>
      <c r="B479" t="e">
        <f>radiohrn Vemos los grandes resultados Que excelente Que asi mejorar la econom√≠a de nuestra Honduras</f>
        <v>#NAME?</v>
      </c>
      <c r="C479" s="1">
        <v>43773.722916666666</v>
      </c>
    </row>
    <row r="480" spans="1:3" x14ac:dyDescent="0.2">
      <c r="A480">
        <v>30163</v>
      </c>
      <c r="B480" t="e">
        <f>radiohrn estamos muy contentos de Que se desempe√±en estas actividades por mejorar el pa√≠s Que gran trabajo</f>
        <v>#NAME?</v>
      </c>
      <c r="C480" s="1">
        <v>43727.67083333333</v>
      </c>
    </row>
    <row r="481" spans="1:3" x14ac:dyDescent="0.2">
      <c r="A481">
        <v>30178</v>
      </c>
      <c r="B481" t="e">
        <f>radiohrn estos son los grandes avances en nuestro pais Que bueno Que se haga por Que Es muy importante Que se trabaje mas y mas para combatir el narcotr√°fico</f>
        <v>#NAME?</v>
      </c>
      <c r="C481" s="1">
        <v>43794.563194444447</v>
      </c>
    </row>
    <row r="482" spans="1:3" x14ac:dyDescent="0.2">
      <c r="A482">
        <v>30181</v>
      </c>
      <c r="B482" t="e">
        <f>_xlfn.SINGLE(radiohrn _xlfn.SINGLE(JuanOrlandoH Es muy importante lo Que esta haciendo nuestro gobierno Que se haga lo correcto por un pais mejor por un cambio clim√°tico diferente Que bien))</f>
        <v>#NAME?</v>
      </c>
      <c r="C482" s="1">
        <v>43836.636805555558</v>
      </c>
    </row>
    <row r="483" spans="1:3" x14ac:dyDescent="0.2">
      <c r="A483">
        <v>30185</v>
      </c>
      <c r="B483" t="e">
        <f>radiohrn estamos muy contentos y agradecidos por el gran trabajo Que hace el Presidente</f>
        <v>#NAME?</v>
      </c>
      <c r="C483" s="1">
        <v>43703.88958333333</v>
      </c>
    </row>
    <row r="484" spans="1:3" x14ac:dyDescent="0.2">
      <c r="A484">
        <v>30226</v>
      </c>
      <c r="B484" t="e">
        <f>radiohrn Es muy bien Que se trabaje por desempe√±ar lo bueno porque se ha demostrado Que Es un bien para los ni√±os Que bien estamos alegres de estos grandes desarrollos</f>
        <v>#NAME?</v>
      </c>
      <c r="C484" s="1">
        <v>43738.567361111112</v>
      </c>
    </row>
    <row r="485" spans="1:3" x14ac:dyDescent="0.2">
      <c r="A485">
        <v>30442</v>
      </c>
      <c r="B485" t="e">
        <f>HoyMismoTSI vamos avanzando con estos operativos qe bien Es admirable lo Que se desarrolla por mi naci√≥n  estamos muy alegres de ver lo bueno en seguridad</f>
        <v>#NAME?</v>
      </c>
      <c r="C485" s="1">
        <v>43733.658333333333</v>
      </c>
    </row>
    <row r="486" spans="1:3" x14ac:dyDescent="0.2">
      <c r="A486">
        <v>30486</v>
      </c>
      <c r="B486" t="e">
        <f>HoyMismoTSI excelente Que se esta trabajando por lo bueno Que gran trabajo estamos muy alegres de ver ese gran empe√±o gracias se√±or Presidente</f>
        <v>#NAME?</v>
      </c>
      <c r="C486" s="1">
        <v>43738.561805555553</v>
      </c>
    </row>
    <row r="487" spans="1:3" x14ac:dyDescent="0.2">
      <c r="A487">
        <v>30545</v>
      </c>
      <c r="B487" t="s">
        <v>163</v>
      </c>
      <c r="C487" s="1">
        <v>43767.738194444442</v>
      </c>
    </row>
    <row r="488" spans="1:3" x14ac:dyDescent="0.2">
      <c r="A488">
        <v>30546</v>
      </c>
      <c r="B488" t="e">
        <f>HoyMismoTSI Definimos Que se ha tenido excito Que gran manera de ver lo principal en el pais Que bueno Que se haga lo bueno por el pueblo</f>
        <v>#NAME?</v>
      </c>
      <c r="C488" s="1">
        <v>43766.861111111109</v>
      </c>
    </row>
    <row r="489" spans="1:3" x14ac:dyDescent="0.2">
      <c r="A489">
        <v>30969</v>
      </c>
      <c r="B489" t="e">
        <f>HoyMismoTSI Que gran manera de ver como se solucionas con estas cossa en el pais y en la salud Que gran manera de ver lo bueno Que se ayude Que bien</f>
        <v>#NAME?</v>
      </c>
      <c r="C489" s="1">
        <v>43829.636111111111</v>
      </c>
    </row>
    <row r="490" spans="1:3" x14ac:dyDescent="0.2">
      <c r="A490">
        <v>30970</v>
      </c>
      <c r="B490" t="e">
        <f>HoyMismoTSI Es muy bueno lo Que se esta haciendo en nuestro pais Que bien Que se haga en el pais por mejorar las cosas excelente</f>
        <v>#NAME?</v>
      </c>
      <c r="C490" s="1">
        <v>43836.801388888889</v>
      </c>
    </row>
    <row r="491" spans="1:3" x14ac:dyDescent="0.2">
      <c r="A491">
        <v>30983</v>
      </c>
      <c r="B491" t="s">
        <v>164</v>
      </c>
      <c r="C491" s="1">
        <v>43682.671527777777</v>
      </c>
    </row>
    <row r="492" spans="1:3" x14ac:dyDescent="0.2">
      <c r="A492">
        <v>31258</v>
      </c>
      <c r="B492" t="s">
        <v>12</v>
      </c>
      <c r="C492" s="1">
        <v>43810.795138888891</v>
      </c>
    </row>
    <row r="493" spans="1:3" x14ac:dyDescent="0.2">
      <c r="A493">
        <v>31459</v>
      </c>
      <c r="B493" t="s">
        <v>52</v>
      </c>
      <c r="C493" s="1">
        <v>43763.714583333334</v>
      </c>
    </row>
    <row r="494" spans="1:3" x14ac:dyDescent="0.2">
      <c r="A494">
        <v>31836</v>
      </c>
      <c r="B494" t="s">
        <v>31</v>
      </c>
      <c r="C494" s="1">
        <v>43804.79583333333</v>
      </c>
    </row>
    <row r="495" spans="1:3" x14ac:dyDescent="0.2">
      <c r="A495">
        <v>31895</v>
      </c>
      <c r="B495" t="s">
        <v>45</v>
      </c>
      <c r="C495" s="1">
        <v>43682.821527777778</v>
      </c>
    </row>
    <row r="496" spans="1:3" x14ac:dyDescent="0.2">
      <c r="A496">
        <v>31896</v>
      </c>
      <c r="B496" t="s">
        <v>42</v>
      </c>
      <c r="C496" s="1">
        <v>43683.727083333331</v>
      </c>
    </row>
    <row r="497" spans="1:3" x14ac:dyDescent="0.2">
      <c r="A497">
        <v>31941</v>
      </c>
      <c r="B497" t="s">
        <v>91</v>
      </c>
      <c r="C497" s="1">
        <v>43745.723611111112</v>
      </c>
    </row>
    <row r="498" spans="1:3" x14ac:dyDescent="0.2">
      <c r="A498">
        <v>31943</v>
      </c>
      <c r="B498" t="s">
        <v>148</v>
      </c>
      <c r="C498" s="1">
        <v>43767.863194444442</v>
      </c>
    </row>
    <row r="499" spans="1:3" x14ac:dyDescent="0.2">
      <c r="A499">
        <v>32030</v>
      </c>
      <c r="B499" t="s">
        <v>125</v>
      </c>
      <c r="C499" s="1">
        <v>43754.85833333333</v>
      </c>
    </row>
    <row r="500" spans="1:3" x14ac:dyDescent="0.2">
      <c r="A500">
        <v>32145</v>
      </c>
      <c r="B500" t="s">
        <v>148</v>
      </c>
      <c r="C500" s="1">
        <v>43767.863194444442</v>
      </c>
    </row>
    <row r="501" spans="1:3" x14ac:dyDescent="0.2">
      <c r="A501">
        <v>32260</v>
      </c>
      <c r="B501" t="e">
        <f>hondudiario Sinceramente ya vimos Que esta gente de libre solo caos quieren hacer en el pais ya estamos cansados Que se haga esto ya basta queremos paz</f>
        <v>#NAME?</v>
      </c>
      <c r="C501" s="1">
        <v>43791.933333333334</v>
      </c>
    </row>
    <row r="502" spans="1:3" x14ac:dyDescent="0.2">
      <c r="A502">
        <v>32266</v>
      </c>
      <c r="B502" t="e">
        <f>hondudiario muy bien lo Que se esta poniendo para mejorar la migraci√≥n y los Hondure√±os no se vayan de el pais excelente trabajo</f>
        <v>#NAME?</v>
      </c>
      <c r="C502" s="1">
        <v>43672.711111111108</v>
      </c>
    </row>
    <row r="503" spans="1:3" x14ac:dyDescent="0.2">
      <c r="A503">
        <v>32269</v>
      </c>
      <c r="B503" t="e">
        <f>hondudiario Que bueno lo Que se hace por e pueblo Que se esta ayudando con la salud comunitaria Que bien Que se haga lo bueno</f>
        <v>#NAME?</v>
      </c>
      <c r="C503" s="1">
        <v>43763.943055555559</v>
      </c>
    </row>
    <row r="504" spans="1:3" x14ac:dyDescent="0.2">
      <c r="A504">
        <v>32282</v>
      </c>
      <c r="B504" t="e">
        <f>hondudiario vaya otro Que no haya ni Que inventar dejate de Tanto odio papito Que triste Es ver Que gente asi solo lo malo quieren para el pais ya vasta queremos lo mejor</f>
        <v>#NAME?</v>
      </c>
      <c r="C504" s="1">
        <v>43787.651388888888</v>
      </c>
    </row>
    <row r="505" spans="1:3" x14ac:dyDescent="0.2">
      <c r="A505">
        <v>32288</v>
      </c>
      <c r="B505" t="e">
        <f>hondudiario muy bien Que se haga las mejores decisiones Que bien se√±or Presidente Que se haga lo bueno para la naci√≥n</f>
        <v>#NAME?</v>
      </c>
      <c r="C505" s="1">
        <v>43783.618750000001</v>
      </c>
    </row>
    <row r="506" spans="1:3" x14ac:dyDescent="0.2">
      <c r="A506">
        <v>32358</v>
      </c>
      <c r="B506" t="e">
        <f>hondudiario Verdaderamente este tipo solo lo malo mira para el pais ya vasta nasralla por Que solo quieren ver al pais en caos ya basta queremos paz</f>
        <v>#NAME?</v>
      </c>
      <c r="C506" s="1">
        <v>43812.652083333334</v>
      </c>
    </row>
    <row r="507" spans="1:3" x14ac:dyDescent="0.2">
      <c r="A507">
        <v>32368</v>
      </c>
      <c r="B507" t="e">
        <f>hondudiario apoyamos a nuestro gobernante sabemos Que el si ha demostrado lo bueno por la naci√≥n si ha demostrado Que Es una gran persona lo apoyamos y estamos con usted JOH</f>
        <v>#NAME?</v>
      </c>
      <c r="C507" s="1">
        <v>43762.722222222219</v>
      </c>
    </row>
    <row r="508" spans="1:3" x14ac:dyDescent="0.2">
      <c r="A508">
        <v>32381</v>
      </c>
      <c r="B508" t="s">
        <v>165</v>
      </c>
      <c r="C508" s="1">
        <v>43780.74722222222</v>
      </c>
    </row>
    <row r="509" spans="1:3" x14ac:dyDescent="0.2">
      <c r="A509">
        <v>32383</v>
      </c>
      <c r="B509" t="e">
        <f>hondudiario gracias al Presidente Que esta buscando una soluci√≥n para esta sequ√≠a y estar preparados</f>
        <v>#NAME?</v>
      </c>
      <c r="C509" s="1">
        <v>43718.675000000003</v>
      </c>
    </row>
    <row r="510" spans="1:3" x14ac:dyDescent="0.2">
      <c r="A510">
        <v>32396</v>
      </c>
      <c r="B510" t="e">
        <f>hondudiario Es muy bueno lo Que se hace por mi pais Que grandes avances estamos muy alegres de Que mi Honduras avanza</f>
        <v>#NAME?</v>
      </c>
      <c r="C510" s="1">
        <v>43726.677083333336</v>
      </c>
    </row>
    <row r="511" spans="1:3" x14ac:dyDescent="0.2">
      <c r="A511">
        <v>32398</v>
      </c>
      <c r="B511" t="e">
        <f>hondudiario felicitaciones Que se mejore en el aria de la salud Es muy importante para el pueblo Que bien</f>
        <v>#NAME?</v>
      </c>
      <c r="C511" s="1">
        <v>43810.717361111114</v>
      </c>
    </row>
    <row r="512" spans="1:3" x14ac:dyDescent="0.2">
      <c r="A512">
        <v>32400</v>
      </c>
      <c r="B512" t="e">
        <f>hondudiario Es importante Que se trabaje por lo bueno qe gran maneras de Que se desarrolle mi pais en producciones a beneficio</f>
        <v>#NAME?</v>
      </c>
      <c r="C512" s="1">
        <v>43718.711805555555</v>
      </c>
    </row>
    <row r="513" spans="1:3" x14ac:dyDescent="0.2">
      <c r="A513">
        <v>32409</v>
      </c>
      <c r="B513" t="e">
        <f>hondudiario muy buena labor departe de nuestra Honduras Que se hag lo bueno por detener estas cosas Que llevan al fracaso al pais</f>
        <v>#NAME?</v>
      </c>
      <c r="C513" s="1">
        <v>43718.675694444442</v>
      </c>
    </row>
    <row r="514" spans="1:3" x14ac:dyDescent="0.2">
      <c r="A514">
        <v>32440</v>
      </c>
      <c r="B514" t="e">
        <f>hondudiario Es muy bueno lo Que se hace de parte de la instituci√≥n de vida mejor Que gran trabajo Que se haga lo bueno</f>
        <v>#NAME?</v>
      </c>
      <c r="C514" s="1">
        <v>43714.654166666667</v>
      </c>
    </row>
    <row r="515" spans="1:3" x14ac:dyDescent="0.2">
      <c r="A515">
        <v>32467</v>
      </c>
      <c r="B515" t="e">
        <f>hondudiario lo √∫nico Que el pueblo exige Es paz y tranquilidad y ya Vemos Que estos √±angaras no les importa solo hacer relajo en el pais ya basta Que se ponga mano dura con ellos</f>
        <v>#NAME?</v>
      </c>
      <c r="C515" s="1">
        <v>43791.935416666667</v>
      </c>
    </row>
    <row r="516" spans="1:3" x14ac:dyDescent="0.2">
      <c r="A516">
        <v>32469</v>
      </c>
      <c r="B516" t="e">
        <f>hondudiario Dios lo bendiga JOH por demostrar Que usted Es una gran persona Que se preocupa por Que el pais este bien</f>
        <v>#NAME?</v>
      </c>
      <c r="C516" s="1">
        <v>43776.634027777778</v>
      </c>
    </row>
    <row r="517" spans="1:3" x14ac:dyDescent="0.2">
      <c r="A517">
        <v>32477</v>
      </c>
      <c r="B517" t="e">
        <f>hondudiario no cave duda Que se esta demostrando los buenos logros asi el pais cambia y se desarrolla por Que Es de gran trabajo Que se mejore Que bien</f>
        <v>#NAME?</v>
      </c>
      <c r="C517" s="1">
        <v>43762.63958333333</v>
      </c>
    </row>
    <row r="518" spans="1:3" x14ac:dyDescent="0.2">
      <c r="A518">
        <v>32480</v>
      </c>
      <c r="B518" t="e">
        <f>hondudiario Honduras avanza Que se demuestre cada dia lo bueno Que se hace en la naci√≥n Que bien vamos por mas de mi Honduras</f>
        <v>#NAME?</v>
      </c>
      <c r="C518" s="1">
        <v>43760.890277777777</v>
      </c>
    </row>
    <row r="519" spans="1:3" x14ac:dyDescent="0.2">
      <c r="A519">
        <v>32511</v>
      </c>
      <c r="B519" t="e">
        <f>hondudiario muy buen trabajo felicitamos a loas EEUU y a nuestro gobierno Que han demostrado lo bueno por el pais Que genial</f>
        <v>#NAME?</v>
      </c>
      <c r="C519" s="1">
        <v>43732.827777777777</v>
      </c>
    </row>
    <row r="520" spans="1:3" x14ac:dyDescent="0.2">
      <c r="A520">
        <v>32557</v>
      </c>
      <c r="B520" t="e">
        <f>hondudiario felicitamos a nuestro Presidente Que ha demostrado lo bueno por mi Honduras Es Verdaderamente Que se haga lo bueno por poner orden en el pais</f>
        <v>#NAME?</v>
      </c>
      <c r="C520" s="1">
        <v>43728.659722222219</v>
      </c>
    </row>
    <row r="521" spans="1:3" x14ac:dyDescent="0.2">
      <c r="A521">
        <v>32558</v>
      </c>
      <c r="B521" t="e">
        <f>hondudiario Es importante Que se quiera hacer lo mejor por nuestra Honduras por Que se necesitaba levantar estas cosas Es un gran trabajo</f>
        <v>#NAME?</v>
      </c>
      <c r="C521" s="1">
        <v>43718.672222222223</v>
      </c>
    </row>
    <row r="522" spans="1:3" x14ac:dyDescent="0.2">
      <c r="A522">
        <v>32567</v>
      </c>
      <c r="B522" t="e">
        <f>hondudiario Es Impresionante Que ya se aproximan los feriados para Que puedan ir a disfrutar con su familia quer buenos alcances</f>
        <v>#NAME?</v>
      </c>
      <c r="C522" s="1">
        <v>43725.820138888892</v>
      </c>
    </row>
    <row r="523" spans="1:3" x14ac:dyDescent="0.2">
      <c r="A523">
        <v>32572</v>
      </c>
      <c r="B523" t="e">
        <f>hondudiario muy buenas obras las Que est√° haciendo el mejor Presidente por Que demuestra lo bueno gracias Que Dios lo bendiga</f>
        <v>#NAME?</v>
      </c>
      <c r="C523" s="1">
        <v>43762.731944444444</v>
      </c>
    </row>
    <row r="524" spans="1:3" x14ac:dyDescent="0.2">
      <c r="A524">
        <v>32609</v>
      </c>
      <c r="B524" t="s">
        <v>166</v>
      </c>
      <c r="C524" s="1">
        <v>43756.843055555553</v>
      </c>
    </row>
    <row r="525" spans="1:3" x14ac:dyDescent="0.2">
      <c r="A525">
        <v>32619</v>
      </c>
      <c r="B525" t="e">
        <f>hondudiario esta Es la era para todos los Productores</f>
        <v>#NAME?</v>
      </c>
      <c r="C525" s="1">
        <v>43696.803472222222</v>
      </c>
    </row>
    <row r="526" spans="1:3" x14ac:dyDescent="0.2">
      <c r="A526">
        <v>32629</v>
      </c>
      <c r="B526" t="e">
        <f>hondudiario miles de maneras Que nuestro Presidente apoya la pais Que bueno Que se trabaje mas y mas por esto</f>
        <v>#NAME?</v>
      </c>
      <c r="C526" s="1">
        <v>43727.850694444445</v>
      </c>
    </row>
    <row r="527" spans="1:3" x14ac:dyDescent="0.2">
      <c r="A527">
        <v>32652</v>
      </c>
      <c r="B527" t="e">
        <f>hondudiario vamos todos contra el dengue</f>
        <v>#NAME?</v>
      </c>
      <c r="C527" s="1">
        <v>43707.782638888886</v>
      </c>
    </row>
    <row r="528" spans="1:3" x14ac:dyDescent="0.2">
      <c r="A528">
        <v>32691</v>
      </c>
      <c r="B528" t="e">
        <f>hondudiario se ve Que Roatan  Es un lugar muy bello Que bueno Que se hagan estas visitas bien venidos a nuestra bella Honduras</f>
        <v>#NAME?</v>
      </c>
      <c r="C528" s="1">
        <v>43790.748611111114</v>
      </c>
    </row>
    <row r="529" spans="1:3" x14ac:dyDescent="0.2">
      <c r="A529">
        <v>32703</v>
      </c>
      <c r="B529" t="e">
        <f>hondudiario Honduras esta avanzando con buenas oportunidades gracias Presidente Es el mejor Que hemos tenido</f>
        <v>#NAME?</v>
      </c>
      <c r="C529" s="1">
        <v>43712.790277777778</v>
      </c>
    </row>
    <row r="530" spans="1:3" x14ac:dyDescent="0.2">
      <c r="A530">
        <v>32718</v>
      </c>
      <c r="B530" t="e">
        <f>hondudiario Honduras cambia Que importante Es ver lo excelente Que trabaja por mejorar la econom√≠a del pais Que gran trabajo</f>
        <v>#NAME?</v>
      </c>
      <c r="C530" s="1">
        <v>43777.868055555555</v>
      </c>
    </row>
    <row r="531" spans="1:3" x14ac:dyDescent="0.2">
      <c r="A531">
        <v>32748</v>
      </c>
      <c r="B531" t="e">
        <f>hondudiario estamos muy agradecidos Que se ha visto el gran cambio Que bueno estamos muy contentos vamos por lo bueno Honduras cambia</f>
        <v>#NAME?</v>
      </c>
      <c r="C531" s="1">
        <v>43788.747916666667</v>
      </c>
    </row>
    <row r="532" spans="1:3" x14ac:dyDescent="0.2">
      <c r="A532">
        <v>32764</v>
      </c>
      <c r="B532" t="e">
        <f>hondudiario la salud Es lo importante Que se debe de mejorar Que buenos avances estamos muy contentos de ver el cambio</f>
        <v>#NAME?</v>
      </c>
      <c r="C532" s="1">
        <v>43810.718055555553</v>
      </c>
    </row>
    <row r="533" spans="1:3" x14ac:dyDescent="0.2">
      <c r="A533">
        <v>32768</v>
      </c>
      <c r="B533" t="e">
        <f>_xlfn.SINGLE(hondudiario _xlfn.SINGLE(JuanOrlandoH solo este gobierno Es el Que ha trabajado porque se mejoren las cosas en el pa√≠s Que bien Que se haga lo bueno por nuestra Honduras Aplaudimos muy bien))</f>
        <v>#NAME?</v>
      </c>
      <c r="C533" s="1">
        <v>43801.886111111111</v>
      </c>
    </row>
    <row r="534" spans="1:3" x14ac:dyDescent="0.2">
      <c r="A534">
        <v>32785</v>
      </c>
      <c r="B534" t="e">
        <f>hondudiario no cave duda Que se desarrolla lo bueno estamos muy agradecidos por Que mi Honduras avanza muy bien</f>
        <v>#NAME?</v>
      </c>
      <c r="C534" s="1">
        <v>43774.856249999997</v>
      </c>
    </row>
    <row r="535" spans="1:3" x14ac:dyDescent="0.2">
      <c r="A535">
        <v>32786</v>
      </c>
      <c r="B535" t="e">
        <f>hondudiario Que bien Es saber Que tenemos un buen Presidente Que hace lo mejor por el pais Que gran trabajo</f>
        <v>#NAME?</v>
      </c>
      <c r="C535" s="1">
        <v>43676.633333333331</v>
      </c>
    </row>
    <row r="536" spans="1:3" x14ac:dyDescent="0.2">
      <c r="A536">
        <v>32797</v>
      </c>
      <c r="B536" t="e">
        <f>hondudiario contentos de Que se realicen estosa proyectos estamos muy agradecidos porque se ha demostrado lo bueno en el pais vamos por mas y mas</f>
        <v>#NAME?</v>
      </c>
      <c r="C536" s="1">
        <v>43802.634722222225</v>
      </c>
    </row>
    <row r="537" spans="1:3" x14ac:dyDescent="0.2">
      <c r="A537">
        <v>32799</v>
      </c>
      <c r="B537" t="e">
        <f>hondudiario sabemos Que lo Que vive esta rata Es dolida sabemos Que JOH hace lo bueno por Honduras por Que Honduras Es lo mejor para el pais</f>
        <v>#NAME?</v>
      </c>
      <c r="C537" s="1">
        <v>43717.570833333331</v>
      </c>
    </row>
    <row r="538" spans="1:3" x14ac:dyDescent="0.2">
      <c r="A538">
        <v>32828</v>
      </c>
      <c r="B538" t="e">
        <f>hondudiario excelente Que nuestro pa√≠s tengan lugares bellos</f>
        <v>#NAME?</v>
      </c>
      <c r="C538" s="1">
        <v>43703.841666666667</v>
      </c>
    </row>
    <row r="539" spans="1:3" x14ac:dyDescent="0.2">
      <c r="A539">
        <v>32867</v>
      </c>
      <c r="B539" t="e">
        <f>hondudiario lo principal Es lo Que importa Que gran manera de Que mi Honduras se desempe√±e Que bien vamos en lo bueno por el pais excelente regenerando el turismo</f>
        <v>#NAME?</v>
      </c>
      <c r="C539" s="1">
        <v>43774.836805555555</v>
      </c>
    </row>
    <row r="540" spans="1:3" x14ac:dyDescent="0.2">
      <c r="A540">
        <v>32876</v>
      </c>
      <c r="B540" t="e">
        <f>hondudiario Es muy bueno el trabajo Que est√°n haciendo las autoridades en trasladar estos reos Que buen noticia Que se ponga mano dura</f>
        <v>#NAME?</v>
      </c>
      <c r="C540" s="1">
        <v>43809.868055555555</v>
      </c>
    </row>
    <row r="541" spans="1:3" x14ac:dyDescent="0.2">
      <c r="A541">
        <v>32904</v>
      </c>
      <c r="B541" t="e">
        <f>hondudiario sabemos Que mi Honduras ha cambiado y ha mejorado y gracias a JOH por Que el ha hecho lo bueno y el pueblo lo apoya por siempre</f>
        <v>#NAME?</v>
      </c>
      <c r="C541" s="1">
        <v>43759.819444444445</v>
      </c>
    </row>
    <row r="542" spans="1:3" x14ac:dyDescent="0.2">
      <c r="A542">
        <v>32939</v>
      </c>
      <c r="B542" t="e">
        <f>hondudiario Haci Es Verdaderamente donde se ve lo bueno Que grandes maneras de demostrar Que el pais tiene lo mejor parta demostrar</f>
        <v>#NAME?</v>
      </c>
      <c r="C542" s="1">
        <v>43788.754861111112</v>
      </c>
    </row>
    <row r="543" spans="1:3" x14ac:dyDescent="0.2">
      <c r="A543">
        <v>32943</v>
      </c>
      <c r="B543" t="e">
        <f>hondudiario Que grandes avances se ven en el pais Que bueno por Que esta Es una gran oportunidad para el hondure√±o felicitaciones</f>
        <v>#NAME?</v>
      </c>
      <c r="C543" s="1">
        <v>43790.827777777777</v>
      </c>
    </row>
    <row r="544" spans="1:3" x14ac:dyDescent="0.2">
      <c r="A544">
        <v>32944</v>
      </c>
      <c r="B544" t="s">
        <v>167</v>
      </c>
      <c r="C544" s="1">
        <v>43717.854861111111</v>
      </c>
    </row>
    <row r="545" spans="1:3" x14ac:dyDescent="0.2">
      <c r="A545">
        <v>32946</v>
      </c>
      <c r="B545" t="e">
        <f>hondudiario excelente noticia para el desarrollo de nuestro pais</f>
        <v>#NAME?</v>
      </c>
      <c r="C545" s="1">
        <v>43700.925694444442</v>
      </c>
    </row>
    <row r="546" spans="1:3" x14ac:dyDescent="0.2">
      <c r="A546">
        <v>32953</v>
      </c>
      <c r="B546" t="e">
        <f>hondudiario Definitivamente estamos muy agradecidas Que mi pais esta cambiando Que importante lo Que JOH hace por la naci√≥n muy bien vamos por lo bueno cada dia</f>
        <v>#NAME?</v>
      </c>
      <c r="C546" s="1">
        <v>43809.791666666664</v>
      </c>
    </row>
    <row r="547" spans="1:3" x14ac:dyDescent="0.2">
      <c r="A547">
        <v>32997</v>
      </c>
      <c r="B547" t="e">
        <f>hondudiario Que bueno Que se esta ayudando a estas obras Que esta haciendo el gobierno Que grandes avances</f>
        <v>#NAME?</v>
      </c>
      <c r="C547" s="1">
        <v>43761.644444444442</v>
      </c>
    </row>
    <row r="548" spans="1:3" x14ac:dyDescent="0.2">
      <c r="A548">
        <v>33047</v>
      </c>
      <c r="B548" t="e">
        <f>hondudiario se ven grandes resultados en el pais Que excelente lo Que hace el gobierno a favor de nuestro pueblo vamos por mas avances</f>
        <v>#NAME?</v>
      </c>
      <c r="C548" s="1">
        <v>43809.85</v>
      </c>
    </row>
    <row r="549" spans="1:3" x14ac:dyDescent="0.2">
      <c r="A549">
        <v>33069</v>
      </c>
      <c r="B549" t="e">
        <f>hondudiario admirable manera Que se haga lo Que se tenga Que hacer por nuestra Honduras estamos muy agradecidos con JOH vamos por mas</f>
        <v>#NAME?</v>
      </c>
      <c r="C549" s="1">
        <v>43801.9</v>
      </c>
    </row>
    <row r="550" spans="1:3" x14ac:dyDescent="0.2">
      <c r="A550">
        <v>33079</v>
      </c>
      <c r="B550" t="s">
        <v>168</v>
      </c>
      <c r="C550" s="1">
        <v>43724.715277777781</v>
      </c>
    </row>
    <row r="551" spans="1:3" x14ac:dyDescent="0.2">
      <c r="A551">
        <v>33088</v>
      </c>
      <c r="B551" t="e">
        <f>hondudiario muy bueno lo Que esta pidiendo el gobierno Que bueno Que se haga lo mejor por el pais y Que se haga la mayor justicia como se debe y si Es inocente Que se demuestre</f>
        <v>#NAME?</v>
      </c>
      <c r="C551" s="1">
        <v>43755.623611111114</v>
      </c>
    </row>
    <row r="552" spans="1:3" x14ac:dyDescent="0.2">
      <c r="A552">
        <v>33093</v>
      </c>
      <c r="B552" t="e">
        <f>hondudiario Bendecimos a nuestra tierra bella Honduras mi bella naci√≥n Que maravilloso dia excelente</f>
        <v>#NAME?</v>
      </c>
      <c r="C552" s="1">
        <v>43728.822222222225</v>
      </c>
    </row>
    <row r="553" spans="1:3" x14ac:dyDescent="0.2">
      <c r="A553">
        <v>33123</v>
      </c>
      <c r="B553" t="e">
        <f>hondudiario Es una gran noticia Que bueno Que el gobierno esta dando ese mayor apoyo al pueblo para Que puedan cer beneficiados con mejores viviendas Que bien</f>
        <v>#NAME?</v>
      </c>
      <c r="C553" s="1">
        <v>43809.618055555555</v>
      </c>
    </row>
    <row r="554" spans="1:3" x14ac:dyDescent="0.2">
      <c r="A554">
        <v>33136</v>
      </c>
      <c r="B554" t="e">
        <f>hondudiario siempre el organizador de estar marchas Que lo Que hacen Es traer cosas  ben el pais ya basta queremos paz para la naci√≥n</f>
        <v>#NAME?</v>
      </c>
      <c r="C554" s="1">
        <v>43756.841666666667</v>
      </c>
    </row>
    <row r="555" spans="1:3" x14ac:dyDescent="0.2">
      <c r="A555">
        <v>33137</v>
      </c>
      <c r="B555" t="e">
        <f>hondudiario Es muy bien Que se haya demostrado lo bueno en este feriado moraz√°nico Que bien</f>
        <v>#NAME?</v>
      </c>
      <c r="C555" s="1">
        <v>43745.734027777777</v>
      </c>
    </row>
    <row r="556" spans="1:3" x14ac:dyDescent="0.2">
      <c r="A556">
        <v>33141</v>
      </c>
      <c r="B556" t="e">
        <f>hondudiario Es muy bueno lo Que se demuestra en el pais Vemos los mayores resultados de nuevas oportunidades</f>
        <v>#NAME?</v>
      </c>
      <c r="C556" s="1">
        <v>43777.700694444444</v>
      </c>
    </row>
    <row r="557" spans="1:3" x14ac:dyDescent="0.2">
      <c r="A557">
        <v>33166</v>
      </c>
      <c r="B557" t="e">
        <f>hondudiario Vemos lo bueno Que se demuestra cada dia Que grandes cambios para la econom√≠a Que gran trabajo vamos por mas</f>
        <v>#NAME?</v>
      </c>
      <c r="C557" s="1">
        <v>43746.668749999997</v>
      </c>
    </row>
    <row r="558" spans="1:3" x14ac:dyDescent="0.2">
      <c r="A558">
        <v>33180</v>
      </c>
      <c r="B558" t="e">
        <f>hondudiario Que barbaridad y sigue este se√±or queriendo ver el pais mal Que barbaro Que cea cerio</f>
        <v>#NAME?</v>
      </c>
      <c r="C558" s="1">
        <v>43684.745833333334</v>
      </c>
    </row>
    <row r="559" spans="1:3" x14ac:dyDescent="0.2">
      <c r="A559">
        <v>33200</v>
      </c>
      <c r="B559" t="e">
        <f>hondudiario estamos muy alegres de ver lo bueno en el pais Que buenas acciones vamos por mas</f>
        <v>#NAME?</v>
      </c>
      <c r="C559" s="1">
        <v>43728.795138888891</v>
      </c>
    </row>
    <row r="560" spans="1:3" x14ac:dyDescent="0.2">
      <c r="A560">
        <v>33211</v>
      </c>
      <c r="B560" t="e">
        <f>hondudiario Que bueno los grandes avances Que se ven cada dia Que excelente trabajo Que se tenga excito en este evento</f>
        <v>#NAME?</v>
      </c>
      <c r="C560" s="1">
        <v>43769.70416666667</v>
      </c>
    </row>
    <row r="561" spans="1:3" x14ac:dyDescent="0.2">
      <c r="A561">
        <v>33213</v>
      </c>
      <c r="B561" t="e">
        <f>hondudiario se esta viendo los grandes apoyos para los maestros Que bien felicitamos al gobierno</f>
        <v>#NAME?</v>
      </c>
      <c r="C561" s="1">
        <v>43775.745138888888</v>
      </c>
    </row>
    <row r="562" spans="1:3" x14ac:dyDescent="0.2">
      <c r="A562">
        <v>33238</v>
      </c>
      <c r="B562" t="e">
        <f>hondudiario grandes beneficios de compradores de mariscos Que sus compras tenga excio muy bien Que genial lo Que se ve cada dia</f>
        <v>#NAME?</v>
      </c>
      <c r="C562" s="1">
        <v>43733.729166666664</v>
      </c>
    </row>
    <row r="563" spans="1:3" x14ac:dyDescent="0.2">
      <c r="A563">
        <v>33261</v>
      </c>
      <c r="B563" t="e">
        <f>hondudiario Que gran manera de Que se ve lo bueno en el pais porque Que se ense√±e a poder cuidar el agua Que bien</f>
        <v>#NAME?</v>
      </c>
      <c r="C563" s="1">
        <v>43791.664583333331</v>
      </c>
    </row>
    <row r="564" spans="1:3" x14ac:dyDescent="0.2">
      <c r="A564">
        <v>33274</v>
      </c>
      <c r="B564" t="e">
        <f>hondudiario Es grandioso lo Que se hace con estos apoyos paar el pais Que gran trabajo estamos muy alegres</f>
        <v>#NAME?</v>
      </c>
      <c r="C564" s="1">
        <v>43718.711111111108</v>
      </c>
    </row>
    <row r="565" spans="1:3" x14ac:dyDescent="0.2">
      <c r="A565">
        <v>33275</v>
      </c>
      <c r="B565" t="e">
        <f>hondudiario vamos por mas cambios gracias al buen trabajo Que hace las autoridades</f>
        <v>#NAME?</v>
      </c>
      <c r="C565" s="1">
        <v>43717.862500000003</v>
      </c>
    </row>
    <row r="566" spans="1:3" x14ac:dyDescent="0.2">
      <c r="A566">
        <v>33303</v>
      </c>
      <c r="B566" t="e">
        <f>hondudiario Es un gran apoyo Que se les ayude a los inmigrantes Que gran trabajo vamos por mas</f>
        <v>#NAME?</v>
      </c>
      <c r="C566" s="1">
        <v>43727.851388888892</v>
      </c>
    </row>
    <row r="567" spans="1:3" x14ac:dyDescent="0.2">
      <c r="A567">
        <v>33305</v>
      </c>
      <c r="B567" t="e">
        <f>hondudiario muy bueno Que se est√°n comprando mariscos para Que puedan desempe√±ar una gran venta para Que todo mejore en la econom√≠a del pa√≠s</f>
        <v>#NAME?</v>
      </c>
      <c r="C567" s="1">
        <v>43733.728472222225</v>
      </c>
    </row>
    <row r="568" spans="1:3" x14ac:dyDescent="0.2">
      <c r="A568">
        <v>33312</v>
      </c>
      <c r="B568" t="e">
        <f>hondudiario Que alegria Que lo Que les interesa a desempe√±arse Es Que haya una mejor ambiente y una bella naturaleza</f>
        <v>#NAME?</v>
      </c>
      <c r="C568" s="1">
        <v>43719.726388888892</v>
      </c>
    </row>
    <row r="569" spans="1:3" x14ac:dyDescent="0.2">
      <c r="A569">
        <v>33343</v>
      </c>
      <c r="B569" t="e">
        <f>hondudiario excelente Que se desarrolle lo bueno por el pais Que bien vamos por mas</f>
        <v>#NAME?</v>
      </c>
      <c r="C569" s="1">
        <v>43719.802777777775</v>
      </c>
    </row>
    <row r="570" spans="1:3" x14ac:dyDescent="0.2">
      <c r="A570">
        <v>33348</v>
      </c>
      <c r="B570" t="e">
        <f>hondudiario esta gente de libre solo hacer lo malo para el pais hacen Que barbaridad ya no queremos mas relajados  para nuestra Honduras</f>
        <v>#NAME?</v>
      </c>
      <c r="C570" s="1">
        <v>43746.755555555559</v>
      </c>
    </row>
    <row r="571" spans="1:3" x14ac:dyDescent="0.2">
      <c r="A571">
        <v>33372</v>
      </c>
      <c r="B571" t="e">
        <f>hondudiario Definimos lo bueno en nuestra naci√≥n Que bien uqe Honduras se siga regenerando en estos grandes proyectos de bien para el pueblo</f>
        <v>#NAME?</v>
      </c>
      <c r="C571" s="1">
        <v>43727.647916666669</v>
      </c>
    </row>
    <row r="572" spans="1:3" x14ac:dyDescent="0.2">
      <c r="A572">
        <v>33390</v>
      </c>
      <c r="B572" t="e">
        <f>hondudiario Esperamos Que se vean los mayores resultados en materia de seguridad Que excelente vamos por mas avances</f>
        <v>#NAME?</v>
      </c>
      <c r="C572" s="1">
        <v>43838.710416666669</v>
      </c>
    </row>
    <row r="573" spans="1:3" x14ac:dyDescent="0.2">
      <c r="A573">
        <v>33398</v>
      </c>
      <c r="B573" t="e">
        <f>hondudiario Honduras bella naci√≥n estamos orgullosos de ser Hondure√±os</f>
        <v>#NAME?</v>
      </c>
      <c r="C573" s="1">
        <v>43726.706250000003</v>
      </c>
    </row>
    <row r="574" spans="1:3" x14ac:dyDescent="0.2">
      <c r="A574">
        <v>33418</v>
      </c>
      <c r="B574" t="e">
        <f>hondudiario Sobre todo se esta demostrando Que se ve lo importante para el pais Que grandes maneras las Que se establecen de grandes avances</f>
        <v>#NAME?</v>
      </c>
      <c r="C574" s="1">
        <v>43731.657638888886</v>
      </c>
    </row>
    <row r="575" spans="1:3" x14ac:dyDescent="0.2">
      <c r="A575">
        <v>33433</v>
      </c>
      <c r="B575" t="e">
        <f>hondudiario no cave duda Que se ve los grandes resultados de lo Que el gobierno promete Que bien est√°n trabajando por lo bueno</f>
        <v>#NAME?</v>
      </c>
      <c r="C575" s="1">
        <v>43838.811805555553</v>
      </c>
    </row>
    <row r="576" spans="1:3" x14ac:dyDescent="0.2">
      <c r="A576">
        <v>33454</v>
      </c>
      <c r="B576" t="e">
        <f>hondudiario tenemos mucho Que ofrecer nuestra Honduras Es bella</f>
        <v>#NAME?</v>
      </c>
      <c r="C576" s="1">
        <v>43726.706250000003</v>
      </c>
    </row>
    <row r="577" spans="1:3" x14ac:dyDescent="0.2">
      <c r="A577">
        <v>33465</v>
      </c>
      <c r="B577" t="e">
        <f>hondudiario Es muy bueno Que se esta logrando lo bueno para el pais Que excelente Es ver como se hacen grandes investigaciones por Que el gobierno ha demostrado constante sinceridad</f>
        <v>#NAME?</v>
      </c>
      <c r="C577" s="1">
        <v>43784.731249999997</v>
      </c>
    </row>
    <row r="578" spans="1:3" x14ac:dyDescent="0.2">
      <c r="A578">
        <v>33471</v>
      </c>
      <c r="B578" t="e">
        <f>hondudiario gracias Que esten apoyando a cada uno de nuestros peque√±os</f>
        <v>#NAME?</v>
      </c>
      <c r="C578" s="1">
        <v>43699.92291666667</v>
      </c>
    </row>
    <row r="579" spans="1:3" x14ac:dyDescent="0.2">
      <c r="A579">
        <v>33475</v>
      </c>
      <c r="B579" t="e">
        <f>hondudiario Honduras esta cambiando Que buen trabajo Que se trabaja en esta aria asi el hondure√±o tendr√° mas oportunidades Que excelente</f>
        <v>#NAME?</v>
      </c>
      <c r="C579" s="1">
        <v>43790.632638888892</v>
      </c>
    </row>
    <row r="580" spans="1:3" x14ac:dyDescent="0.2">
      <c r="A580">
        <v>33485</v>
      </c>
      <c r="B580" t="e">
        <f>hondudiario gracias a  Que se brindan estos feriados podemos salir a disfrutar con las familia Que bueno</f>
        <v>#NAME?</v>
      </c>
      <c r="C580" s="1">
        <v>43725.821527777778</v>
      </c>
    </row>
    <row r="581" spans="1:3" x14ac:dyDescent="0.2">
      <c r="A581">
        <v>33486</v>
      </c>
      <c r="B581" t="e">
        <f>hondudiario Honduras avanza estamos muy contentos de ver los cambios Que gran trabajo Dios bendiga sus vidas</f>
        <v>#NAME?</v>
      </c>
      <c r="C581" s="1">
        <v>43718.670138888891</v>
      </c>
    </row>
    <row r="582" spans="1:3" x14ac:dyDescent="0.2">
      <c r="A582">
        <v>33488</v>
      </c>
      <c r="B582" t="e">
        <f>hondudiario excelente todo lo Que se busca en el pais Muchas gracias por todo</f>
        <v>#NAME?</v>
      </c>
      <c r="C582" s="1">
        <v>43735.868750000001</v>
      </c>
    </row>
    <row r="583" spans="1:3" x14ac:dyDescent="0.2">
      <c r="A583">
        <v>33506</v>
      </c>
      <c r="B583" t="e">
        <f>hondudiario Es muy bueno lo Que se demuestra Es un gran trabajo Que se hagan los construcciones de estos Hospitales para Que puedan tomar las consultas las personas de este pueblo</f>
        <v>#NAME?</v>
      </c>
      <c r="C583" s="1">
        <v>43727.647222222222</v>
      </c>
    </row>
    <row r="584" spans="1:3" x14ac:dyDescent="0.2">
      <c r="A584">
        <v>33512</v>
      </c>
      <c r="B584" t="e">
        <f>hondudiario vaya miren quien esta hablando la haragana Que no le gusta trabajar por Que a ustedes si no les gusta trabajar</f>
        <v>#NAME?</v>
      </c>
      <c r="C584" s="1">
        <v>43763.698611111111</v>
      </c>
    </row>
    <row r="585" spans="1:3" x14ac:dyDescent="0.2">
      <c r="A585">
        <v>33522</v>
      </c>
      <c r="B585" t="e">
        <f>hondudiario se ven los mayores resultados en turismo Que bien Que se avance en Muchas cosas a beneficio del hondure√±o</f>
        <v>#NAME?</v>
      </c>
      <c r="C585" s="1">
        <v>43794.707638888889</v>
      </c>
    </row>
    <row r="586" spans="1:3" x14ac:dyDescent="0.2">
      <c r="A586">
        <v>33541</v>
      </c>
      <c r="B586" t="e">
        <f>hondudiario excelente Que cada vez mas est√°n escuchando la voz de nuestro Productores y Sobre todo los est√°n apoyando</f>
        <v>#NAME?</v>
      </c>
      <c r="C586" s="1">
        <v>43693.934027777781</v>
      </c>
    </row>
    <row r="587" spans="1:3" x14ac:dyDescent="0.2">
      <c r="A587">
        <v>33562</v>
      </c>
      <c r="B587" t="e">
        <f>hondudiario Que admirable manera de ver las acciones importante Que se hacen Que buenas maneras de ver lo bueno en mi Honduras en turismo</f>
        <v>#NAME?</v>
      </c>
      <c r="C587" s="1">
        <v>43790.643750000003</v>
      </c>
    </row>
    <row r="588" spans="1:3" x14ac:dyDescent="0.2">
      <c r="A588">
        <v>33597</v>
      </c>
      <c r="B588" t="e">
        <f>hondudiario el gobierno esta haciendo un gran trabajo</f>
        <v>#NAME?</v>
      </c>
      <c r="C588" s="1">
        <v>43727.864583333336</v>
      </c>
    </row>
    <row r="589" spans="1:3" x14ac:dyDescent="0.2">
      <c r="A589">
        <v>33603</v>
      </c>
      <c r="B589" t="e">
        <f>hondudiario Es un gran trabajo lo Que hace JOH Es cierto caiga quien caiga por Que laws leyes son las leyes</f>
        <v>#NAME?</v>
      </c>
      <c r="C589" s="1">
        <v>43676.631944444445</v>
      </c>
    </row>
    <row r="590" spans="1:3" x14ac:dyDescent="0.2">
      <c r="A590">
        <v>33621</v>
      </c>
      <c r="B590" t="e">
        <f>hondudiario Vemos Que se esta brindando ese gran apoyo Que gran desempe√±o para el pais y se mejorar la economia</f>
        <v>#NAME?</v>
      </c>
      <c r="C590" s="1">
        <v>43739.649305555555</v>
      </c>
    </row>
    <row r="591" spans="1:3" x14ac:dyDescent="0.2">
      <c r="A591">
        <v>33653</v>
      </c>
      <c r="B591" t="e">
        <f>hondudiario Es una grandiosa manera de combatir esta epidemia Que bueno Que se hagan las cosas para esto muy bien</f>
        <v>#NAME?</v>
      </c>
      <c r="C591" s="1">
        <v>43769.675000000003</v>
      </c>
    </row>
    <row r="592" spans="1:3" x14ac:dyDescent="0.2">
      <c r="A592">
        <v>33654</v>
      </c>
      <c r="B592" t="e">
        <f>hondudiario muy bueno se√±or Presidente Que gran visita la suya Que genial estamos muy alegres Que se tenga excito</f>
        <v>#NAME?</v>
      </c>
      <c r="C592" s="1">
        <v>43725.947222222225</v>
      </c>
    </row>
    <row r="593" spans="1:3" x14ac:dyDescent="0.2">
      <c r="A593">
        <v>33664</v>
      </c>
      <c r="B593" t="e">
        <f>hondudiario Es muy bueno lo Que se esta viendo en nuestro pais vamos trabajando por mas Que bueno Que se hagan estas cosas</f>
        <v>#NAME?</v>
      </c>
      <c r="C593" s="1">
        <v>43789.833333333336</v>
      </c>
    </row>
    <row r="594" spans="1:3" x14ac:dyDescent="0.2">
      <c r="A594">
        <v>33668</v>
      </c>
      <c r="B594" t="e">
        <f>hondudiario muy bien Es poder ver Que se est√°n dando estas buenas ayudas Que bien Que apoye la gente de esta comunidad Que bueno</f>
        <v>#NAME?</v>
      </c>
      <c r="C594" s="1">
        <v>43774.952777777777</v>
      </c>
    </row>
    <row r="595" spans="1:3" x14ac:dyDescent="0.2">
      <c r="A595">
        <v>33689</v>
      </c>
      <c r="B595" t="e">
        <f>hondudiario apoyamos lo bueno Que hace JOH por Que esta bueno Que se construyan estas c√°rceles muy buen trabajo Que bueno Que se hace lo bueno</f>
        <v>#NAME?</v>
      </c>
      <c r="C595" s="1">
        <v>43774.902777777781</v>
      </c>
    </row>
    <row r="596" spans="1:3" x14ac:dyDescent="0.2">
      <c r="A596">
        <v>33710</v>
      </c>
      <c r="B596" t="e">
        <f>hondudiario Es muy bueno lo Que esta haciendo construyendo esas maravillosas cosas en el pais Que bien</f>
        <v>#NAME?</v>
      </c>
      <c r="C596" s="1">
        <v>43749.743055555555</v>
      </c>
    </row>
    <row r="597" spans="1:3" x14ac:dyDescent="0.2">
      <c r="A597">
        <v>33725</v>
      </c>
      <c r="B597" t="e">
        <f>hondudiario Que gran trabajo lo Que est√°n haciendo las autoridades Que bueno Que se hagan estas decomisaciones para el bien del pueblo</f>
        <v>#NAME?</v>
      </c>
      <c r="C597" s="1">
        <v>43748.850694444445</v>
      </c>
    </row>
    <row r="598" spans="1:3" x14ac:dyDescent="0.2">
      <c r="A598">
        <v>33730</v>
      </c>
      <c r="B598" t="e">
        <f>hondudiario felicitamos al gobierno en construir estas c√°rceles de seguridad para el pueblo Que excelente Felicidades</f>
        <v>#NAME?</v>
      </c>
      <c r="C598" s="1">
        <v>43774.902777777781</v>
      </c>
    </row>
    <row r="599" spans="1:3" x14ac:dyDescent="0.2">
      <c r="A599">
        <v>33739</v>
      </c>
      <c r="B599" t="e">
        <f>hondudiario Pucha deberia de buscar la paz por el pais esta gente como siempre haciendo relajos  Que barbaridad</f>
        <v>#NAME?</v>
      </c>
      <c r="C599" s="1">
        <v>43746.756249999999</v>
      </c>
    </row>
    <row r="600" spans="1:3" x14ac:dyDescent="0.2">
      <c r="A600">
        <v>33745</v>
      </c>
      <c r="B600" t="e">
        <f>hondudiario Que bueno lo Que se esta viendo en el pais Vemos los grandes resultados por la nueva ley de alivio de deuda Que gran trabajo</f>
        <v>#NAME?</v>
      </c>
      <c r="C600" s="1">
        <v>43747.645138888889</v>
      </c>
    </row>
    <row r="601" spans="1:3" x14ac:dyDescent="0.2">
      <c r="A601">
        <v>33750</v>
      </c>
      <c r="B601" t="e">
        <f>hondudiario muy importante Que se brinden estos grandes apoyos pot Que se hace lo mejor por el pais Que gran trabajo estamos a lo mejor</f>
        <v>#NAME?</v>
      </c>
      <c r="C601" s="1">
        <v>43755.695833333331</v>
      </c>
    </row>
    <row r="602" spans="1:3" x14ac:dyDescent="0.2">
      <c r="A602">
        <v>33772</v>
      </c>
      <c r="B602" t="e">
        <f>hondudiario Aplaudimos lo bueno Que se demuestra cada dia Que bien estamos avanzando Que buenas acciones muy bien Que se trabaje por mas y mas en mejoras</f>
        <v>#NAME?</v>
      </c>
      <c r="C602" s="1">
        <v>43774.71875</v>
      </c>
    </row>
    <row r="603" spans="1:3" x14ac:dyDescent="0.2">
      <c r="A603">
        <v>33792</v>
      </c>
      <c r="B603" t="e">
        <f>hondudiario excelente Que se este dando este apoyo a nuevos emprendedores agr√≠colas y Productores de peque√±o perfil Felicidades</f>
        <v>#NAME?</v>
      </c>
      <c r="C603" s="1">
        <v>43677.8125</v>
      </c>
    </row>
    <row r="604" spans="1:3" x14ac:dyDescent="0.2">
      <c r="A604">
        <v>33851</v>
      </c>
      <c r="B604" t="e">
        <f>hondudiario esta gente no se cansa de estar incitando al pueblo a la violencia</f>
        <v>#NAME?</v>
      </c>
      <c r="C604" s="1">
        <v>43724.919444444444</v>
      </c>
    </row>
    <row r="605" spans="1:3" x14ac:dyDescent="0.2">
      <c r="A605">
        <v>33865</v>
      </c>
      <c r="B605" t="e">
        <f>_xlfn.SINGLE(DllSWqjvMbCrtUNGN0CA23hYgwPW83B5aBnYuBnEFZY)= muy buenas acciones las Que ha hecho mi Presidente por  Que  se haga lo correcto muy bien estamos contentos</f>
        <v>#NAME?</v>
      </c>
      <c r="C605" s="1">
        <v>43728.738888888889</v>
      </c>
    </row>
    <row r="606" spans="1:3" x14ac:dyDescent="0.2">
      <c r="A606">
        <v>33873</v>
      </c>
      <c r="B606" t="e">
        <f>TN5Telenoticias Es muy cierto lo Que dice mi Presidente  Que ense√±en pruebas por Que eso Es lo Que les interesa destruir a nuestro gobernante pero no lo van a lograr</f>
        <v>#NAME?</v>
      </c>
      <c r="C606" s="1">
        <v>43745.887499999997</v>
      </c>
    </row>
    <row r="607" spans="1:3" x14ac:dyDescent="0.2">
      <c r="A607">
        <v>33883</v>
      </c>
      <c r="B607" t="e">
        <f>BancadaLibre esta gente no busca la paz del pais Que barbaridad Que mi Honduras no avance por gente corrupta como los de libre</f>
        <v>#NAME?</v>
      </c>
      <c r="C607" s="1">
        <v>43721.643750000003</v>
      </c>
    </row>
    <row r="608" spans="1:3" x14ac:dyDescent="0.2">
      <c r="A608">
        <v>33923</v>
      </c>
      <c r="B608" t="e">
        <f>TN5Telenoticias Aplaudimos lo bueno Que se ve se√±or JOH gracias por demostrar Que el pais mejorara por Que se sabe Que nuestra naci√≥n cambia
 Que la seguridad en las c√°rceles mejorara</f>
        <v>#NAME?</v>
      </c>
      <c r="C608" s="1">
        <v>43815.65902777778</v>
      </c>
    </row>
    <row r="609" spans="1:3" x14ac:dyDescent="0.2">
      <c r="A609">
        <v>33952</v>
      </c>
      <c r="B609" t="e">
        <f>TN5Telenoticias excelente el trabajo Que hace nuestras autoridades</f>
        <v>#NAME?</v>
      </c>
      <c r="C609" s="1">
        <v>43721.749305555553</v>
      </c>
    </row>
    <row r="610" spans="1:3" x14ac:dyDescent="0.2">
      <c r="A610">
        <v>33996</v>
      </c>
      <c r="B610" t="e">
        <f>_xlfn.SINGLE(DllSWqjvMbCrtUNGN0CA23hYgwPW83B5aBnYuBnEFZY)= Es grandioso Que se ha puesto mano dura en estas personas Que grandes maneras de ver lo bueno por el pais Que paguen todo el Que cometa cr√≠menes</f>
        <v>#NAME?</v>
      </c>
      <c r="C610" s="1">
        <v>43728.738194444442</v>
      </c>
    </row>
    <row r="611" spans="1:3" x14ac:dyDescent="0.2">
      <c r="A611">
        <v>34074</v>
      </c>
      <c r="B611" t="s">
        <v>169</v>
      </c>
      <c r="C611" s="1">
        <v>43732.636111111111</v>
      </c>
    </row>
    <row r="612" spans="1:3" x14ac:dyDescent="0.2">
      <c r="A612">
        <v>34077</v>
      </c>
      <c r="B612" t="e">
        <f>_xlfn.SINGLE(DllSWqjvMbCrtUNGN0CA23hYgwPW83B5aBnYuBnEFZY)= se√±or Presidente usted no haga caso a las habladur√≠as de la gente usted sabe Que usted hace lo correcto por el pa√≠s</f>
        <v>#NAME?</v>
      </c>
      <c r="C612" s="1">
        <v>43731.810416666667</v>
      </c>
    </row>
    <row r="613" spans="1:3" x14ac:dyDescent="0.2">
      <c r="A613">
        <v>34090</v>
      </c>
      <c r="B613" t="e">
        <f>TN5Telenoticias esta Es una grandiosa noticia Que se haga lo bueno a favor del hondure√±o cuidemos la naturaleza Es muy bien</f>
        <v>#NAME?</v>
      </c>
      <c r="C613" s="1">
        <v>43726.693749999999</v>
      </c>
    </row>
    <row r="614" spans="1:3" x14ac:dyDescent="0.2">
      <c r="A614">
        <v>34119</v>
      </c>
      <c r="B614" t="e">
        <f>_xlfn.SINGLE(DllSWqjvMbCrtUNGN0CA23hYgwPW83B5aBnYuBnEFZY)= Es un gran apoyo para la naci√≥n Muchas gracias mi JOH por alcanzar estas grandes ayudas y grandes avances para la naci√≥n</f>
        <v>#NAME?</v>
      </c>
      <c r="C614" s="1">
        <v>43767.841666666667</v>
      </c>
    </row>
    <row r="615" spans="1:3" x14ac:dyDescent="0.2">
      <c r="A615">
        <v>34136</v>
      </c>
      <c r="B615" t="e">
        <f>_xlfn.SINGLE(TN5Telenoticias _xlfn.SINGLE(JuanOrlandoH muy bien dicho mi Presidente Honduras Es un pais diferente y se hara lo mejor por Que se apoye cada dia y se detengan estas cosas))</f>
        <v>#NAME?</v>
      </c>
      <c r="C615" s="1">
        <v>43755.731944444444</v>
      </c>
    </row>
    <row r="616" spans="1:3" x14ac:dyDescent="0.2">
      <c r="A616">
        <v>34148</v>
      </c>
      <c r="B616" t="e">
        <f>TN5Telenoticias se√±or Presidente lo felicitamos por Que usted sabe lo Que hace sabemos Que se ha demostrado lo bueno he importante para mi Honduras</f>
        <v>#NAME?</v>
      </c>
      <c r="C616" s="1">
        <v>43782.842361111114</v>
      </c>
    </row>
    <row r="617" spans="1:3" x14ac:dyDescent="0.2">
      <c r="A617">
        <v>34171</v>
      </c>
      <c r="B617" t="e">
        <f>TN5Telenoticias Honduras a cambiado se ha demostrado lo bueno para nuestro pa√≠s hay gente Que nada aceptan de lo bueno Que se hace</f>
        <v>#NAME?</v>
      </c>
      <c r="C617" s="1">
        <v>43714.563194444447</v>
      </c>
    </row>
    <row r="618" spans="1:3" x14ac:dyDescent="0.2">
      <c r="A618">
        <v>34191</v>
      </c>
      <c r="B618" t="e">
        <f>_xlfn.SINGLE(DllSWqjvMbCrtUNGN0CA23hYgwPW83B5aBnYuBnEFZY)= estas si son grandes oportunidades las Que se hacen para el pais felicitamos al gobierno por hacer lo bueno</f>
        <v>#NAME?</v>
      </c>
      <c r="C618" s="1">
        <v>43749.654861111114</v>
      </c>
    </row>
    <row r="619" spans="1:3" x14ac:dyDescent="0.2">
      <c r="A619">
        <v>34202</v>
      </c>
      <c r="B619" t="e">
        <f>TN5Telenoticias Honduras avanza Que buenas cosas lo primero Es Que deben de tomar el dialogo Es importante y se solucionan las cosas</f>
        <v>#NAME?</v>
      </c>
      <c r="C619" s="1">
        <v>43725.813888888886</v>
      </c>
    </row>
    <row r="620" spans="1:3" x14ac:dyDescent="0.2">
      <c r="A620">
        <v>34205</v>
      </c>
      <c r="B620" t="e">
        <f>_xlfn.SINGLE(DllSWqjvMbCrtUNGN0CA23hYgwPW83B5aBnYuBnEFZY)= felicitaciones Que buenas obras las Que se ven Que se trabaja cada dia por demostrar Que mi Honduras cambia Que buen desempe√±o Que bien</f>
        <v>#NAME?</v>
      </c>
      <c r="C620" s="1">
        <v>43791.63958333333</v>
      </c>
    </row>
    <row r="621" spans="1:3" x14ac:dyDescent="0.2">
      <c r="A621">
        <v>34246</v>
      </c>
      <c r="B621" t="s">
        <v>170</v>
      </c>
      <c r="C621" s="1">
        <v>43769.586805555555</v>
      </c>
    </row>
    <row r="622" spans="1:3" x14ac:dyDescent="0.2">
      <c r="A622">
        <v>34281</v>
      </c>
      <c r="B622" t="e">
        <f>DrMauriciolivaH muy bien se ven miles de cambios Que gran manera de Que se de ese apoyo gracias a Dios por estas bendiciones</f>
        <v>#NAME?</v>
      </c>
      <c r="C622" s="1">
        <v>43714.870833333334</v>
      </c>
    </row>
    <row r="623" spans="1:3" x14ac:dyDescent="0.2">
      <c r="A623">
        <v>34294</v>
      </c>
      <c r="B623" t="e">
        <f>_xlfn.SINGLE(DllSWqjvMbCrtUNGN0CA23hYgwPW83B5aBnYuBnEFZY)= muy bueno lo Que esta haciendo nuestro gobierno para hacer el gran argumento de favor para los Hondure√±os Que bueno Que se apoye</f>
        <v>#NAME?</v>
      </c>
      <c r="C623" s="1">
        <v>43768.599305555559</v>
      </c>
    </row>
    <row r="624" spans="1:3" x14ac:dyDescent="0.2">
      <c r="A624">
        <v>34295</v>
      </c>
      <c r="B624" t="e">
        <f>BancadaLibre esta gente no se cansa de estar incitando al pueblo a la violencia y al vandalismo</f>
        <v>#NAME?</v>
      </c>
      <c r="C624" s="1">
        <v>43724.868750000001</v>
      </c>
    </row>
    <row r="625" spans="1:3" x14ac:dyDescent="0.2">
      <c r="A625">
        <v>34322</v>
      </c>
      <c r="B625" t="e">
        <f>_xlfn.SINGLE(DllSWqjvMbCrtUNGN0CA23hYgwPW83B5aBnYuBnEFZY)= admirable Es ver como la primera dama hace grandiosas cosas como lo hace JOH felicitaciones por su gran desempe√±o</f>
        <v>#NAME?</v>
      </c>
      <c r="C625" s="1">
        <v>43732.618055555555</v>
      </c>
    </row>
    <row r="626" spans="1:3" x14ac:dyDescent="0.2">
      <c r="A626">
        <v>34359</v>
      </c>
      <c r="B626" t="e">
        <f>_xlfn.SINGLE(DllSWqjvMbCrtUNGN0CA23hYgwPW83B5aBnYuBnEFZY)= Vemos buenos avances para los j√≥venes y adultos con esta nueva ley Vemos el gran cambio</f>
        <v>#NAME?</v>
      </c>
      <c r="C626" s="1">
        <v>43762.885416666664</v>
      </c>
    </row>
    <row r="627" spans="1:3" x14ac:dyDescent="0.2">
      <c r="A627">
        <v>34368</v>
      </c>
      <c r="B627" t="e">
        <f>_xlfn.SINGLE(DllSWqjvMbCrtUNGN0CA23hYgwPW83B5aBnYuBnEFZY)= estamos alegres de ver como la naci√≥n cambia vamos por lo bueno gracias JOH por hacer lo bueno</f>
        <v>#NAME?</v>
      </c>
      <c r="C627" s="1">
        <v>43762.886111111111</v>
      </c>
    </row>
    <row r="628" spans="1:3" x14ac:dyDescent="0.2">
      <c r="A628">
        <v>34383</v>
      </c>
      <c r="B628" t="e">
        <f>_xlfn.SINGLE(DllSWqjvMbCrtUNGN0CA23hYgwPW83B5aBnYuBnEFZY)= _xlfn.SINGLE(JuanOrlandoH Es muy bueno lo Que dice el Presidente en el pa√≠s Que gran trabajo lo Que se ve por mi Honduras Que se trabaje mas y mas)</f>
        <v>#NAME?</v>
      </c>
      <c r="C628" s="1">
        <v>43734.857638888891</v>
      </c>
    </row>
    <row r="629" spans="1:3" x14ac:dyDescent="0.2">
      <c r="A629">
        <v>34389</v>
      </c>
      <c r="B629" t="s">
        <v>171</v>
      </c>
      <c r="C629" s="1">
        <v>43790.933333333334</v>
      </c>
    </row>
    <row r="630" spans="1:3" x14ac:dyDescent="0.2">
      <c r="A630">
        <v>34455</v>
      </c>
      <c r="B630" t="e">
        <f>TN5Telenoticias este tipo lo Que hace Es Que el pais este mal pero no lo lograran por Que sabemos Que tenemos al mejor gobierno</f>
        <v>#NAME?</v>
      </c>
      <c r="C630" s="1">
        <v>43760.822916666664</v>
      </c>
    </row>
    <row r="631" spans="1:3" x14ac:dyDescent="0.2">
      <c r="A631">
        <v>34458</v>
      </c>
      <c r="B631" t="e">
        <f>_xlfn.SINGLE(DllSWqjvMbCrtUNGN0CA23hYgwPW83B5aBnYuBnEFZY)= no cave duda Que se esta demostrando Que se trabaja por Que el feriado cea el mejor Que gran alcance vamos por lo bueno para el pais</f>
        <v>#NAME?</v>
      </c>
      <c r="C631" s="1">
        <v>43735.840277777781</v>
      </c>
    </row>
    <row r="632" spans="1:3" x14ac:dyDescent="0.2">
      <c r="A632">
        <v>34483</v>
      </c>
      <c r="B632" t="e">
        <f>_xlfn.SINGLE(DllSWqjvMbCrtUNGN0CA23hYgwPW83B5aBnYuBnEFZY)= Dios bendiga la pareja Presidencial Que Dios les de mas y mas inteligencia para seguir adelante</f>
        <v>#NAME?</v>
      </c>
      <c r="C632" s="1">
        <v>43732.618750000001</v>
      </c>
    </row>
    <row r="633" spans="1:3" x14ac:dyDescent="0.2">
      <c r="A633">
        <v>34486</v>
      </c>
      <c r="B633" t="e">
        <f>_xlfn.SINGLE(DllSWqjvMbCrtUNGN0CA23hYgwPW83B5aBnYuBnEFZY)= Que bueno Que se esta apoyando el f√∫tbol Que excelente nuestra Honduras sigue cambiando cada da Que bien</f>
        <v>#NAME?</v>
      </c>
      <c r="C633" s="1">
        <v>43789.847222222219</v>
      </c>
    </row>
    <row r="634" spans="1:3" x14ac:dyDescent="0.2">
      <c r="A634">
        <v>34521</v>
      </c>
      <c r="B634" t="e">
        <f>TN5Telenoticias excelente iniciativa por el bienestar de todos nosotros</f>
        <v>#NAME?</v>
      </c>
      <c r="C634" s="1">
        <v>43726.693749999999</v>
      </c>
    </row>
    <row r="635" spans="1:3" x14ac:dyDescent="0.2">
      <c r="A635">
        <v>34523</v>
      </c>
      <c r="B635" t="e">
        <f>_xlfn.SINGLE(DllSWqjvMbCrtUNGN0CA23hYgwPW83B5aBnYuBnEFZY)= lo bueno se logra Que admirable Es ver Que mi pais avanza muy bien Que se haga lo bueno por el pueblo y Que Dios lo bendiga JOH</f>
        <v>#NAME?</v>
      </c>
      <c r="C635" s="1">
        <v>43775.796527777777</v>
      </c>
    </row>
    <row r="636" spans="1:3" x14ac:dyDescent="0.2">
      <c r="A636">
        <v>34554</v>
      </c>
      <c r="B636" t="s">
        <v>172</v>
      </c>
      <c r="C636" s="1">
        <v>43782.842361111114</v>
      </c>
    </row>
    <row r="637" spans="1:3" x14ac:dyDescent="0.2">
      <c r="A637">
        <v>34578</v>
      </c>
      <c r="B637" t="e">
        <f>_xlfn.SINGLE(DllSWqjvMbCrtUNGN0CA23hYgwPW83B5aBnYuBnEFZY)= vamos por grandes avances estamos muy alegres de Que mi Honduras cambia muy bien Que se haga lo bueno</f>
        <v>#NAME?</v>
      </c>
      <c r="C637" s="1">
        <v>43760.729166666664</v>
      </c>
    </row>
    <row r="638" spans="1:3" x14ac:dyDescent="0.2">
      <c r="A638">
        <v>34579</v>
      </c>
      <c r="B638" t="e">
        <f>_xlfn.SINGLE(TN5Telenoticias _xlfn.SINGLE(JuanOrlandoH Vemos los grandes resultados Que se han logrado en contra del narcotr√°fico Que buen trabajo lo Que se ha hecho y se logra))</f>
        <v>#NAME?</v>
      </c>
      <c r="C638" s="1">
        <v>43755.732638888891</v>
      </c>
    </row>
    <row r="639" spans="1:3" x14ac:dyDescent="0.2">
      <c r="A639">
        <v>34580</v>
      </c>
      <c r="B639" t="e">
        <f>_xlfn.SINGLE(DllSWqjvMbCrtUNGN0CA23hYgwPW83B5aBnYuBnEFZY)= estas si son grandiosas bendiciones Que gran maneras de ver lo bueno para la naci√≥n Que bien vamos por mas avances</f>
        <v>#NAME?</v>
      </c>
      <c r="C639" s="1">
        <v>43731.822222222225</v>
      </c>
    </row>
    <row r="640" spans="1:3" x14ac:dyDescent="0.2">
      <c r="A640">
        <v>34583</v>
      </c>
      <c r="B640" t="e">
        <f>_xlfn.SINGLE(DllSWqjvMbCrtUNGN0CA23hYgwPW83B5aBnYuBnEFZY)= Es admirable Que se desarrolle lo bueno Que gran trabajo departe de el gobierno Que bien estamos muy afortunados de Que Dios bendiga nuestra naci√≥n</f>
        <v>#NAME?</v>
      </c>
      <c r="C640" s="1">
        <v>43768.600694444445</v>
      </c>
    </row>
    <row r="641" spans="1:3" x14ac:dyDescent="0.2">
      <c r="A641">
        <v>34591</v>
      </c>
      <c r="B641" t="e">
        <f>_xlfn.SINGLE(DllSWqjvMbCrtUNGN0CA23hYgwPW83B5aBnYuBnEFZY)= acciones como estas no tienen precio Que gran manera de ver lo importante Que excelente trabajo Que bien vamos por mas en el pais</f>
        <v>#NAME?</v>
      </c>
      <c r="C641" s="1">
        <v>43768.6</v>
      </c>
    </row>
    <row r="642" spans="1:3" x14ac:dyDescent="0.2">
      <c r="A642">
        <v>34595</v>
      </c>
      <c r="B642" t="e">
        <f>_xlfn.SINGLE(DllSWqjvMbCrtUNGN0CA23hYgwPW83B5aBnYuBnEFZY)= gracias a nuestras autoridades por su gran trabajo Que hacen por el bienestar de su pueblo</f>
        <v>#NAME?</v>
      </c>
      <c r="C642" s="1">
        <v>43655.803472222222</v>
      </c>
    </row>
    <row r="643" spans="1:3" x14ac:dyDescent="0.2">
      <c r="A643">
        <v>34605</v>
      </c>
      <c r="B643" t="e">
        <f>_xlfn.SINGLE(DllSWqjvMbCrtUNGN0CA23hYgwPW83B5aBnYuBnEFZY)= Vemos los mayores  resultados estamos muy contentos de Que el pais cambia cada dia Que se tenga excito en todo</f>
        <v>#NAME?</v>
      </c>
      <c r="C643" s="1">
        <v>43761.749305555553</v>
      </c>
    </row>
    <row r="644" spans="1:3" x14ac:dyDescent="0.2">
      <c r="A644">
        <v>34606</v>
      </c>
      <c r="B644" t="e">
        <f>_xlfn.SINGLE(DllSWqjvMbCrtUNGN0CA23hYgwPW83B5aBnYuBnEFZY)= felicitamos al gobierno por hacer lo bueno y Que se llegue al final de esta investigaci√≥n Que bueno vamos por mas</f>
        <v>#NAME?</v>
      </c>
      <c r="C644" s="1">
        <v>43767.78402777778</v>
      </c>
    </row>
    <row r="645" spans="1:3" x14ac:dyDescent="0.2">
      <c r="A645">
        <v>34607</v>
      </c>
      <c r="B645" t="e">
        <f>_xlfn.SINGLE(DllSWqjvMbCrtUNGN0CA23hYgwPW83B5aBnYuBnEFZY)= Aplaudimos la grandiosa misi√≥n departe de JOH gracias por afirmar lo bueno por mi Honduras</f>
        <v>#NAME?</v>
      </c>
      <c r="C645" s="1">
        <v>43731.698611111111</v>
      </c>
    </row>
    <row r="646" spans="1:3" x14ac:dyDescent="0.2">
      <c r="A646">
        <v>34645</v>
      </c>
      <c r="B646" t="e">
        <f>_xlfn.SINGLE(DllSWqjvMbCrtUNGN0CA23hYgwPW83B5aBnYuBnEFZY)= excelente Que se haga el cambio Que bien Que excelente Es ver Que la naci√≥n va mejorando en el aria de tener los r√≠os y playas limpias</f>
        <v>#NAME?</v>
      </c>
      <c r="C646" s="1">
        <v>43768.611805555556</v>
      </c>
    </row>
    <row r="647" spans="1:3" x14ac:dyDescent="0.2">
      <c r="A647">
        <v>34657</v>
      </c>
      <c r="B647" t="e">
        <f>_xlfn.SINGLE(DllSWqjvMbCrtUNGN0CA23hYgwPW83B5aBnYuBnEFZY)= estamos muy agradecido con el gobierno por Que hizo hacer mejorar la vida de muchos Hondure√±os demostrando Que se trabajo por una vida mejor Que bien estamos avanzando</f>
        <v>#NAME?</v>
      </c>
      <c r="C647" s="1">
        <v>43790.931250000001</v>
      </c>
    </row>
    <row r="648" spans="1:3" x14ac:dyDescent="0.2">
      <c r="A648">
        <v>34673</v>
      </c>
      <c r="B648" t="e">
        <f>_xlfn.SINGLE(DllSWqjvMbCrtUNGN0CA23hYgwPW83B5aBnYuBnEFZY)= lo Que pasa Que a este tipo le han de haber pagado par Que levantara estos falsos en contra de el Presidente pero sabemos Que Es inocente</f>
        <v>#NAME?</v>
      </c>
      <c r="C648" s="1">
        <v>43746.660416666666</v>
      </c>
    </row>
    <row r="649" spans="1:3" x14ac:dyDescent="0.2">
      <c r="A649">
        <v>34707</v>
      </c>
      <c r="B649" t="e">
        <f>_xlfn.SINGLE(DllSWqjvMbCrtUNGN0CA23hYgwPW83B5aBnYuBnEFZY)= muy buen trabajo por Que Es de gran beneficio para el pueblo Que grandes obras las Que se haran Que  bien estamos contentos</f>
        <v>#NAME?</v>
      </c>
      <c r="C649" s="1">
        <v>43747.626388888886</v>
      </c>
    </row>
    <row r="650" spans="1:3" x14ac:dyDescent="0.2">
      <c r="A650">
        <v>34735</v>
      </c>
      <c r="B650" t="e">
        <f>_xlfn.SINGLE(DllSWqjvMbCrtUNGN0CA23hYgwPW83B5aBnYuBnEFZY)= todos estamos muy contentos y agradecidos</f>
        <v>#NAME?</v>
      </c>
      <c r="C650" s="1">
        <v>43705.954861111109</v>
      </c>
    </row>
    <row r="651" spans="1:3" x14ac:dyDescent="0.2">
      <c r="A651">
        <v>34745</v>
      </c>
      <c r="B651" t="s">
        <v>173</v>
      </c>
      <c r="C651" s="1">
        <v>43724.572222222225</v>
      </c>
    </row>
    <row r="652" spans="1:3" x14ac:dyDescent="0.2">
      <c r="A652">
        <v>34754</v>
      </c>
      <c r="B652" t="e">
        <f>_xlfn.SINGLE(DllSWqjvMbCrtUNGN0CA23hYgwPW83B5aBnYuBnEFZY)= esta si Es una gran noticia Que gran manera de dar estas ayudas asi el pueblo podr√° comprar c√≥modo y barato gracias a nuestro gobierno</f>
        <v>#NAME?</v>
      </c>
      <c r="C652" s="1">
        <v>43761.675694444442</v>
      </c>
    </row>
    <row r="653" spans="1:3" x14ac:dyDescent="0.2">
      <c r="A653">
        <v>34768</v>
      </c>
      <c r="B653" t="e">
        <f>_xlfn.SINGLE(DllSWqjvMbCrtUNGN0CA23hYgwPW83B5aBnYuBnEFZY)= Definitivamente sabemos Que nuevamente se ve el cambio en la seguridad para el pueblo Que bueno lo Que se hace muy bien</f>
        <v>#NAME?</v>
      </c>
      <c r="C653" s="1">
        <v>43811.706250000003</v>
      </c>
    </row>
    <row r="654" spans="1:3" x14ac:dyDescent="0.2">
      <c r="A654">
        <v>34769</v>
      </c>
      <c r="B654" t="e">
        <f>_xlfn.SINGLE(DllSWqjvMbCrtUNGN0CA23hYgwPW83B5aBnYuBnEFZY)= Que bueno lo Que esta demostrando nuestro Presidente Que bien Que se est√°n dando estos focos de ahorro par un gran beneficio para el pueblo</f>
        <v>#NAME?</v>
      </c>
      <c r="C654" s="1">
        <v>43768.636111111111</v>
      </c>
    </row>
    <row r="655" spans="1:3" x14ac:dyDescent="0.2">
      <c r="A655">
        <v>34778</v>
      </c>
      <c r="B655" t="e">
        <f>TN5Telenoticias lo Que deben de hacer con este Hombre Es meterlo al mamo para Que vea Que con JOH no se juega Sinceramente ya estamos cansados de Tanto odio ya basta</f>
        <v>#NAME?</v>
      </c>
      <c r="C655" s="1">
        <v>43760.824305555558</v>
      </c>
    </row>
    <row r="656" spans="1:3" x14ac:dyDescent="0.2">
      <c r="A656">
        <v>34866</v>
      </c>
      <c r="B656" t="e">
        <f>TN5Telenoticias Sobre todo lo Que importa Es Que mi Honduras avanza Sobre todo Es Que se ve lo importante para la naci√≥n</f>
        <v>#NAME?</v>
      </c>
      <c r="C656" s="1">
        <v>43732.804861111108</v>
      </c>
    </row>
    <row r="657" spans="1:3" x14ac:dyDescent="0.2">
      <c r="A657">
        <v>34876</v>
      </c>
      <c r="B657" t="e">
        <f>_xlfn.SINGLE(DllSWqjvMbCrtUNGN0CA23hYgwPW83B5aBnYuBnEFZY)= _xlfn.SINGLE(JuanOrlandoH Claro Que lo Que dice el Presidente Es verdad ya no somos el pais mas peligroso por Que se ha puesto mano dura para losa narcotraficantes y los delincuentes maras y pandillas)</f>
        <v>#NAME?</v>
      </c>
      <c r="C657" s="1">
        <v>43734.859027777777</v>
      </c>
    </row>
    <row r="658" spans="1:3" x14ac:dyDescent="0.2">
      <c r="A658">
        <v>34906</v>
      </c>
      <c r="B658" t="e">
        <f>_xlfn.SINGLE(DllSWqjvMbCrtUNGN0CA23hYgwPW83B5aBnYuBnEFZY)= se esta trabajando por un futuro mejor  Vemos los mejores alcances estamos viendo los mayores resultados Que bien Que se trabaje por el cambio clim√°tico</f>
        <v>#NAME?</v>
      </c>
      <c r="C658" s="1">
        <v>43801.933333333334</v>
      </c>
    </row>
    <row r="659" spans="1:3" x14ac:dyDescent="0.2">
      <c r="A659">
        <v>34918</v>
      </c>
      <c r="B659" t="e">
        <f>_xlfn.SINGLE(DllSWqjvMbCrtUNGN0CA23hYgwPW83B5aBnYuBnEFZY)= Que excelente se√±or Presidente gracias por hacerle realidad el sue√±o a este peque√±o</f>
        <v>#NAME?</v>
      </c>
      <c r="C659" s="1">
        <v>43782.729166666664</v>
      </c>
    </row>
    <row r="660" spans="1:3" x14ac:dyDescent="0.2">
      <c r="A660">
        <v>34924</v>
      </c>
      <c r="B660" t="e">
        <f>_xlfn.SINGLE(DllSWqjvMbCrtUNGN0CA23hYgwPW83B5aBnYuBnEFZY)= Que gran desempe√±o lo Que se ha logrado vamos   por Que  pais ha mejorado Que gran manera Es excelente</f>
        <v>#NAME?</v>
      </c>
      <c r="C660" s="1">
        <v>43802.907638888886</v>
      </c>
    </row>
    <row r="661" spans="1:3" x14ac:dyDescent="0.2">
      <c r="A661">
        <v>34927</v>
      </c>
      <c r="B661" t="e">
        <f>_xlfn.SINGLE(DllSWqjvMbCrtUNGN0CA23hYgwPW83B5aBnYuBnEFZY)= el gobierno Es un buen gobierno Que importante Es saber Que nuestra Honduras mejore Que bueno Que admirable</f>
        <v>#NAME?</v>
      </c>
      <c r="C661" s="1">
        <v>43802.90625</v>
      </c>
    </row>
    <row r="662" spans="1:3" x14ac:dyDescent="0.2">
      <c r="A662">
        <v>34974</v>
      </c>
      <c r="B662" t="e">
        <f>_xlfn.SINGLE(DllSWqjvMbCrtUNGN0CA23hYgwPW83B5aBnYuBnEFZY)= Vemos los grandes avances Que se desempe√±an haciendo estos establecimientos de diversi√≥n Que bueno</f>
        <v>#NAME?</v>
      </c>
      <c r="C662" s="1">
        <v>43773.732638888891</v>
      </c>
    </row>
    <row r="663" spans="1:3" x14ac:dyDescent="0.2">
      <c r="A663">
        <v>35059</v>
      </c>
      <c r="B663" t="e">
        <f>_xlfn.SINGLE(DllSWqjvMbCrtUNGN0CA23hYgwPW83B5aBnYuBnEFZY)= _xlfn.SINGLE(JuanOrlandoH _xlfn.SINGLE(DaniOqueli muy bien lo Que hace el Presidente Vemos lo bueno Que el hace para Que Honduras mejore cada dia))</f>
        <v>#NAME?</v>
      </c>
      <c r="C663" s="1">
        <v>43734.592361111114</v>
      </c>
    </row>
    <row r="664" spans="1:3" x14ac:dyDescent="0.2">
      <c r="A664">
        <v>35241</v>
      </c>
      <c r="B664" t="s">
        <v>174</v>
      </c>
      <c r="C664" s="1">
        <v>43749.655555555553</v>
      </c>
    </row>
    <row r="665" spans="1:3" x14ac:dyDescent="0.2">
      <c r="A665">
        <v>35245</v>
      </c>
      <c r="B665" t="e">
        <f>TN5Telenoticias Salvador mejor busca Que hacer ya estamos cansados de vos viejo rid√≠culo</f>
        <v>#NAME?</v>
      </c>
      <c r="C665" s="1">
        <v>43686.620833333334</v>
      </c>
    </row>
    <row r="666" spans="1:3" x14ac:dyDescent="0.2">
      <c r="A666">
        <v>35260</v>
      </c>
      <c r="B666" t="e">
        <f>TN5Telenoticias se han alcanzado las magnificas obras de desempe√±o para el pueblo hondure√±o Que bien</f>
        <v>#NAME?</v>
      </c>
      <c r="C666" s="1">
        <v>43727.637499999997</v>
      </c>
    </row>
    <row r="667" spans="1:3" x14ac:dyDescent="0.2">
      <c r="A667">
        <v>35271</v>
      </c>
      <c r="B667" t="e">
        <f>_xlfn.SINGLE(DllSWqjvMbCrtUNGN0CA23hYgwPW83B5aBnYuBnEFZY)= Que bueno lo Que se hace en mi pais Que excelente trabajo lo bueno ha comenzado Que se tenga excito en estas grandes acciones</f>
        <v>#NAME?</v>
      </c>
      <c r="C667" s="1">
        <v>43787.666666666664</v>
      </c>
    </row>
    <row r="668" spans="1:3" x14ac:dyDescent="0.2">
      <c r="A668">
        <v>35370</v>
      </c>
      <c r="B668" t="s">
        <v>99</v>
      </c>
      <c r="C668" s="1">
        <v>43790.69027777778</v>
      </c>
    </row>
    <row r="669" spans="1:3" x14ac:dyDescent="0.2">
      <c r="A669">
        <v>35510</v>
      </c>
      <c r="B669" t="s">
        <v>68</v>
      </c>
      <c r="C669" s="1">
        <v>43749.906944444447</v>
      </c>
    </row>
    <row r="670" spans="1:3" x14ac:dyDescent="0.2">
      <c r="A670">
        <v>35633</v>
      </c>
      <c r="B670" t="s">
        <v>10</v>
      </c>
      <c r="C670" s="1">
        <v>43739.711805555555</v>
      </c>
    </row>
    <row r="671" spans="1:3" x14ac:dyDescent="0.2">
      <c r="A671">
        <v>35634</v>
      </c>
      <c r="B671" t="s">
        <v>37</v>
      </c>
      <c r="C671" s="1">
        <v>43690.885416666664</v>
      </c>
    </row>
    <row r="672" spans="1:3" x14ac:dyDescent="0.2">
      <c r="A672">
        <v>35678</v>
      </c>
      <c r="B672" t="s">
        <v>175</v>
      </c>
      <c r="C672" s="1">
        <v>43703.925000000003</v>
      </c>
    </row>
    <row r="673" spans="1:3" x14ac:dyDescent="0.2">
      <c r="A673">
        <v>35679</v>
      </c>
      <c r="B673" t="s">
        <v>13</v>
      </c>
      <c r="C673" s="1">
        <v>43689.640972222223</v>
      </c>
    </row>
    <row r="674" spans="1:3" x14ac:dyDescent="0.2">
      <c r="A674">
        <v>35716</v>
      </c>
      <c r="B674" t="s">
        <v>136</v>
      </c>
      <c r="C674" s="1">
        <v>43819.876388888886</v>
      </c>
    </row>
    <row r="675" spans="1:3" x14ac:dyDescent="0.2">
      <c r="A675">
        <v>35729</v>
      </c>
      <c r="B675" t="s">
        <v>75</v>
      </c>
      <c r="C675" s="1">
        <v>43676.802083333336</v>
      </c>
    </row>
    <row r="676" spans="1:3" x14ac:dyDescent="0.2">
      <c r="A676">
        <v>35730</v>
      </c>
      <c r="B676" t="s">
        <v>75</v>
      </c>
      <c r="C676" s="1">
        <v>43676.801388888889</v>
      </c>
    </row>
    <row r="677" spans="1:3" x14ac:dyDescent="0.2">
      <c r="A677">
        <v>35731</v>
      </c>
      <c r="B677" t="s">
        <v>74</v>
      </c>
      <c r="C677" s="1">
        <v>43714.793749999997</v>
      </c>
    </row>
    <row r="678" spans="1:3" x14ac:dyDescent="0.2">
      <c r="A678">
        <v>35769</v>
      </c>
      <c r="B678" t="s">
        <v>6</v>
      </c>
      <c r="C678" s="1">
        <v>43829.756944444445</v>
      </c>
    </row>
    <row r="679" spans="1:3" x14ac:dyDescent="0.2">
      <c r="A679">
        <v>35796</v>
      </c>
      <c r="B679" t="s">
        <v>108</v>
      </c>
      <c r="C679" s="1">
        <v>43718.727777777778</v>
      </c>
    </row>
    <row r="680" spans="1:3" x14ac:dyDescent="0.2">
      <c r="A680">
        <v>35931</v>
      </c>
      <c r="B680" s="2" t="s">
        <v>150</v>
      </c>
      <c r="C680" s="1">
        <v>43718.696527777778</v>
      </c>
    </row>
    <row r="681" spans="1:3" x14ac:dyDescent="0.2">
      <c r="A681">
        <v>35932</v>
      </c>
      <c r="B681" t="s">
        <v>98</v>
      </c>
      <c r="C681" s="1">
        <v>43700.727777777778</v>
      </c>
    </row>
    <row r="682" spans="1:3" x14ac:dyDescent="0.2">
      <c r="A682">
        <v>35933</v>
      </c>
      <c r="B682" t="s">
        <v>176</v>
      </c>
      <c r="C682" s="1">
        <v>43705.906944444447</v>
      </c>
    </row>
    <row r="683" spans="1:3" x14ac:dyDescent="0.2">
      <c r="A683">
        <v>35950</v>
      </c>
      <c r="B683" t="s">
        <v>69</v>
      </c>
      <c r="C683" s="1">
        <v>43756.749305555553</v>
      </c>
    </row>
    <row r="684" spans="1:3" x14ac:dyDescent="0.2">
      <c r="A684">
        <v>36107</v>
      </c>
      <c r="B684" t="s">
        <v>133</v>
      </c>
      <c r="C684" s="1">
        <v>43789.799305555556</v>
      </c>
    </row>
    <row r="685" spans="1:3" x14ac:dyDescent="0.2">
      <c r="A685">
        <v>36188</v>
      </c>
      <c r="B685" t="s">
        <v>177</v>
      </c>
      <c r="C685" s="1">
        <v>43669.834722222222</v>
      </c>
    </row>
    <row r="686" spans="1:3" x14ac:dyDescent="0.2">
      <c r="A686">
        <v>36372</v>
      </c>
      <c r="B686" t="s">
        <v>178</v>
      </c>
      <c r="C686" s="1">
        <v>43670.840277777781</v>
      </c>
    </row>
    <row r="687" spans="1:3" x14ac:dyDescent="0.2">
      <c r="A687">
        <v>36411</v>
      </c>
      <c r="B687" s="2" t="s">
        <v>179</v>
      </c>
      <c r="C687" s="1">
        <v>43549.859027777777</v>
      </c>
    </row>
    <row r="688" spans="1:3" x14ac:dyDescent="0.2">
      <c r="A688">
        <v>36518</v>
      </c>
      <c r="B688" s="2" t="s">
        <v>180</v>
      </c>
      <c r="C688" s="1">
        <v>43654.71875</v>
      </c>
    </row>
    <row r="689" spans="1:3" x14ac:dyDescent="0.2">
      <c r="A689">
        <v>36624</v>
      </c>
      <c r="B689" t="s">
        <v>181</v>
      </c>
      <c r="C689" s="1">
        <v>43669.676388888889</v>
      </c>
    </row>
    <row r="690" spans="1:3" x14ac:dyDescent="0.2">
      <c r="A690">
        <v>36633</v>
      </c>
      <c r="B690" t="s">
        <v>182</v>
      </c>
      <c r="C690" s="1">
        <v>43668.677777777775</v>
      </c>
    </row>
    <row r="691" spans="1:3" x14ac:dyDescent="0.2">
      <c r="A691">
        <v>36955</v>
      </c>
      <c r="B691" t="s">
        <v>183</v>
      </c>
      <c r="C691" s="1">
        <v>43654.859027777777</v>
      </c>
    </row>
    <row r="692" spans="1:3" x14ac:dyDescent="0.2">
      <c r="A692">
        <v>36993</v>
      </c>
      <c r="B692" t="s">
        <v>184</v>
      </c>
      <c r="C692" s="1">
        <v>43669.675694444442</v>
      </c>
    </row>
    <row r="693" spans="1:3" x14ac:dyDescent="0.2">
      <c r="A693">
        <v>37215</v>
      </c>
      <c r="B693" s="2" t="s">
        <v>150</v>
      </c>
      <c r="C693" s="1">
        <v>43718.696527777778</v>
      </c>
    </row>
    <row r="694" spans="1:3" x14ac:dyDescent="0.2">
      <c r="A694">
        <v>37288</v>
      </c>
      <c r="B694" t="s">
        <v>68</v>
      </c>
      <c r="C694" s="1">
        <v>43749.90625</v>
      </c>
    </row>
    <row r="695" spans="1:3" x14ac:dyDescent="0.2">
      <c r="A695">
        <v>37301</v>
      </c>
      <c r="B695" t="s">
        <v>146</v>
      </c>
      <c r="C695" s="1">
        <v>43705.70208333333</v>
      </c>
    </row>
    <row r="696" spans="1:3" x14ac:dyDescent="0.2">
      <c r="A696">
        <v>37443</v>
      </c>
      <c r="B696" t="s">
        <v>185</v>
      </c>
      <c r="C696" s="1">
        <v>43721.67291666667</v>
      </c>
    </row>
    <row r="697" spans="1:3" x14ac:dyDescent="0.2">
      <c r="A697">
        <v>37549</v>
      </c>
      <c r="B697" t="s">
        <v>148</v>
      </c>
      <c r="C697" s="1">
        <v>43767.862500000003</v>
      </c>
    </row>
    <row r="698" spans="1:3" x14ac:dyDescent="0.2">
      <c r="A698">
        <v>37617</v>
      </c>
      <c r="B698" t="s">
        <v>98</v>
      </c>
      <c r="C698" s="1">
        <v>43700.727083333331</v>
      </c>
    </row>
    <row r="699" spans="1:3" x14ac:dyDescent="0.2">
      <c r="A699">
        <v>37618</v>
      </c>
      <c r="B699" t="s">
        <v>185</v>
      </c>
      <c r="C699" s="1">
        <v>43721.673611111109</v>
      </c>
    </row>
    <row r="700" spans="1:3" x14ac:dyDescent="0.2">
      <c r="A700">
        <v>37619</v>
      </c>
      <c r="B700" t="s">
        <v>186</v>
      </c>
      <c r="C700" s="1">
        <v>43703.832638888889</v>
      </c>
    </row>
    <row r="701" spans="1:3" x14ac:dyDescent="0.2">
      <c r="A701">
        <v>37648</v>
      </c>
      <c r="B701" s="2" t="s">
        <v>47</v>
      </c>
      <c r="C701" s="1">
        <v>43832.834027777775</v>
      </c>
    </row>
    <row r="702" spans="1:3" x14ac:dyDescent="0.2">
      <c r="A702">
        <v>37674</v>
      </c>
      <c r="B702" t="s">
        <v>64</v>
      </c>
      <c r="C702" s="1">
        <v>43735.713194444441</v>
      </c>
    </row>
    <row r="703" spans="1:3" x14ac:dyDescent="0.2">
      <c r="A703">
        <v>37675</v>
      </c>
      <c r="B703" t="s">
        <v>114</v>
      </c>
      <c r="C703" s="1">
        <v>43746.886111111111</v>
      </c>
    </row>
    <row r="704" spans="1:3" x14ac:dyDescent="0.2">
      <c r="A704">
        <v>37676</v>
      </c>
      <c r="B704" t="s">
        <v>17</v>
      </c>
      <c r="C704" s="1">
        <v>43676.642361111109</v>
      </c>
    </row>
    <row r="705" spans="1:3" x14ac:dyDescent="0.2">
      <c r="A705">
        <v>37677</v>
      </c>
      <c r="B705" s="2" t="s">
        <v>126</v>
      </c>
      <c r="C705" s="1">
        <v>43732.837500000001</v>
      </c>
    </row>
    <row r="706" spans="1:3" x14ac:dyDescent="0.2">
      <c r="A706">
        <v>37678</v>
      </c>
      <c r="B706" t="s">
        <v>48</v>
      </c>
      <c r="C706" s="1">
        <v>43706.873611111114</v>
      </c>
    </row>
    <row r="707" spans="1:3" x14ac:dyDescent="0.2">
      <c r="A707">
        <v>37679</v>
      </c>
      <c r="B707" t="s">
        <v>72</v>
      </c>
      <c r="C707" s="1">
        <v>43759.841666666667</v>
      </c>
    </row>
    <row r="708" spans="1:3" x14ac:dyDescent="0.2">
      <c r="A708">
        <v>37734</v>
      </c>
      <c r="B708" t="s">
        <v>15</v>
      </c>
      <c r="C708" s="1">
        <v>43809.68472222222</v>
      </c>
    </row>
    <row r="709" spans="1:3" x14ac:dyDescent="0.2">
      <c r="A709">
        <v>37751</v>
      </c>
      <c r="B709" t="s">
        <v>38</v>
      </c>
      <c r="C709" s="1">
        <v>43689.831250000003</v>
      </c>
    </row>
    <row r="710" spans="1:3" x14ac:dyDescent="0.2">
      <c r="A710">
        <v>37789</v>
      </c>
      <c r="B710" s="2" t="s">
        <v>155</v>
      </c>
      <c r="C710" s="1">
        <v>43748.925694444442</v>
      </c>
    </row>
    <row r="711" spans="1:3" x14ac:dyDescent="0.2">
      <c r="A711">
        <v>37792</v>
      </c>
      <c r="B711" t="s">
        <v>39</v>
      </c>
      <c r="C711" s="1">
        <v>43719.685416666667</v>
      </c>
    </row>
    <row r="712" spans="1:3" x14ac:dyDescent="0.2">
      <c r="A712">
        <v>37793</v>
      </c>
      <c r="B712" t="s">
        <v>66</v>
      </c>
      <c r="C712" s="1">
        <v>43745.652777777781</v>
      </c>
    </row>
    <row r="713" spans="1:3" x14ac:dyDescent="0.2">
      <c r="A713">
        <v>37883</v>
      </c>
      <c r="B713" s="2" t="s">
        <v>95</v>
      </c>
      <c r="C713" s="1">
        <v>43690.681250000001</v>
      </c>
    </row>
    <row r="714" spans="1:3" x14ac:dyDescent="0.2">
      <c r="A714">
        <v>37884</v>
      </c>
      <c r="B714" t="s">
        <v>187</v>
      </c>
      <c r="C714" s="1">
        <v>43735.670138888891</v>
      </c>
    </row>
    <row r="715" spans="1:3" x14ac:dyDescent="0.2">
      <c r="A715">
        <v>38090</v>
      </c>
      <c r="B715" t="s">
        <v>67</v>
      </c>
      <c r="C715" s="1">
        <v>43810.82708333333</v>
      </c>
    </row>
    <row r="716" spans="1:3" x14ac:dyDescent="0.2">
      <c r="A716">
        <v>38135</v>
      </c>
      <c r="B716" t="e">
        <f>SalvaPresidente Es indiscutible Que este Hombre solo lo malo miara Que barbaridad ya deber√≠a de madura se cerio nasralla</f>
        <v>#NAME?</v>
      </c>
      <c r="C716" s="1">
        <v>43734.706250000003</v>
      </c>
    </row>
    <row r="717" spans="1:3" x14ac:dyDescent="0.2">
      <c r="A717">
        <v>38171</v>
      </c>
      <c r="B717" t="e">
        <f>_xlfn.SINGLE(JuanOrlandoH _xlfn.SINGLE(el_BID obras como estas son las Que no tienen pecio se ven grandes alcances de manera importante para el pueblo))</f>
        <v>#NAME?</v>
      </c>
      <c r="C717" s="1">
        <v>43748.752083333333</v>
      </c>
    </row>
    <row r="718" spans="1:3" x14ac:dyDescent="0.2">
      <c r="A718">
        <v>38172</v>
      </c>
      <c r="B718" t="e">
        <f>_xlfn.SINGLE(JuanOrlandoH _xlfn.SINGLE(VidaMejorHN _xlfn.SINGLE(dnparqueshn _xlfn.SINGLE(radiohrn _xlfn.SINGLE(DiarioLaPrensa _xlfn.SINGLE(diarioelheraldo _xlfn.SINGLE(DiarioRoatan Vemos esta Impresionante noticia Que gran trabajo lo Que se ha logrado con estas buenas actividades Que bien)))))))</f>
        <v>#NAME?</v>
      </c>
      <c r="C718" s="1">
        <v>43724.65625</v>
      </c>
    </row>
    <row r="719" spans="1:3" x14ac:dyDescent="0.2">
      <c r="A719">
        <v>38200</v>
      </c>
      <c r="B719" t="e">
        <f>_xlfn.SINGLE(JuanOrlandoH _xlfn.SINGLE(radiohrn _xlfn.SINGLE(LaTribunahn _xlfn.SINGLE(TN5Telenoticias _xlfn.SINGLE(diarioelheraldo _xlfn.SINGLE(televicentrohn _xlfn.SINGLE(ProcesoDigital _xlfn.SINGLE(DiarioLaPrensa _xlfn.SINGLE(elpaishn _xlfn.SINGLE(Telemundo Aplaudimos la buena labor de nuestro gobierno Que afirman el cambio por el pa√≠s Que gran maner de ver las cosas vamos por mas))))))))))</f>
        <v>#NAME?</v>
      </c>
      <c r="C719" s="1">
        <v>43706.805555555555</v>
      </c>
    </row>
    <row r="720" spans="1:3" x14ac:dyDescent="0.2">
      <c r="A720">
        <v>38263</v>
      </c>
      <c r="B720" t="s">
        <v>188</v>
      </c>
      <c r="C720" s="1">
        <v>43811.811111111114</v>
      </c>
    </row>
    <row r="721" spans="1:3" x14ac:dyDescent="0.2">
      <c r="A721">
        <v>38292</v>
      </c>
      <c r="B721" t="e">
        <f>JuanOrlandoH Damos las gracias a JOH por demostrar Que Honduras avanza y cambia cada dia Que bien Que se regenere turismo en el pais</f>
        <v>#NAME?</v>
      </c>
      <c r="C721" s="1">
        <v>43761.840277777781</v>
      </c>
    </row>
    <row r="722" spans="1:3" x14ac:dyDescent="0.2">
      <c r="A722">
        <v>38454</v>
      </c>
      <c r="B722" t="e">
        <f>_xlfn.SINGLE(JuanOrlandoH _xlfn.SINGLE(radiohrn _xlfn.SINGLE(LaTribunahn _xlfn.SINGLE(RCVHonduras _xlfn.SINGLE(diarioelheraldo _xlfn.SINGLE(radioamericahn _xlfn.SINGLE(elpaishn Aplaudimos lo bueno JOH gracias por Que solo su gobierno ah afirmado el cambio para las comunidades)))))))</f>
        <v>#NAME?</v>
      </c>
      <c r="C722" s="1">
        <v>43776.857638888891</v>
      </c>
    </row>
    <row r="723" spans="1:3" x14ac:dyDescent="0.2">
      <c r="A723">
        <v>38477</v>
      </c>
      <c r="B723" t="e">
        <f>JuanOrlandoH Esperamos Que estas asambleas tenga excit Que gran trabajo Que se haga lo bueno en el pais</f>
        <v>#NAME?</v>
      </c>
      <c r="C723" s="1">
        <v>43733.805555555555</v>
      </c>
    </row>
    <row r="724" spans="1:3" x14ac:dyDescent="0.2">
      <c r="A724">
        <v>38515</v>
      </c>
      <c r="B724" t="s">
        <v>189</v>
      </c>
      <c r="C724" s="1">
        <v>43759.688194444447</v>
      </c>
    </row>
    <row r="725" spans="1:3" x14ac:dyDescent="0.2">
      <c r="A725">
        <v>38558</v>
      </c>
      <c r="B725" t="e">
        <f>JuanOrlandoH Sobre todo darle gracias a Dios por Que se ha demostrado lo bueno por mi Honduras Que genial gracias JOH</f>
        <v>#NAME?</v>
      </c>
      <c r="C725" s="1">
        <v>43721.801388888889</v>
      </c>
    </row>
    <row r="726" spans="1:3" x14ac:dyDescent="0.2">
      <c r="A726">
        <v>38569</v>
      </c>
      <c r="B726" t="e">
        <f>_xlfn.SINGLE(JuanOrlandoH _xlfn.SINGLE(LaTribunahn _xlfn.SINGLE(TN5Telenoticias _xlfn.SINGLE(Canal6Honduras _xlfn.SINGLE(televicentrohn _xlfn.SINGLE(radiohrn _xlfn.SINGLE(HoyMismoTSI Es excelente Que se siguen dando estos parques de vida mejor para el pueblo Que buena noticia)))))))</f>
        <v>#NAME?</v>
      </c>
      <c r="C726" s="1">
        <v>43808.790277777778</v>
      </c>
    </row>
    <row r="727" spans="1:3" x14ac:dyDescent="0.2">
      <c r="A727">
        <v>38585</v>
      </c>
      <c r="B727" t="e">
        <f>_xlfn.SINGLE(JuanOrlandoH _xlfn.SINGLE(LaTribunahn _xlfn.SINGLE(RCVHonduras _xlfn.SINGLE(radioamericahn _xlfn.SINGLE(elpaishn _xlfn.SINGLE(radiohrn _xlfn.SINGLE(FenafuthOrg _xlfn.SINGLE(HCHTelevDigital _xlfn.SINGLE(radiohousehn se ve Que se trabaja por un pais mejor por Que viendo bien las cosas estamos haciendo la mejor Honduras en el mundo y con grandes oportunidades)))))))))</f>
        <v>#NAME?</v>
      </c>
      <c r="C727" s="1">
        <v>43788.920138888891</v>
      </c>
    </row>
    <row r="728" spans="1:3" x14ac:dyDescent="0.2">
      <c r="A728">
        <v>38738</v>
      </c>
      <c r="B728" t="e">
        <f>JuanOrlandoH excelente Felicidades en su dia Que Dios los bendiga porque han demostrado su valent√≠a Que bien vamos por mas y mas en seguridad</f>
        <v>#NAME?</v>
      </c>
      <c r="C728" s="1">
        <v>43810.744444444441</v>
      </c>
    </row>
    <row r="729" spans="1:3" x14ac:dyDescent="0.2">
      <c r="A729">
        <v>38764</v>
      </c>
      <c r="B729" t="s">
        <v>190</v>
      </c>
      <c r="C729" s="1">
        <v>43745.637499999997</v>
      </c>
    </row>
    <row r="730" spans="1:3" x14ac:dyDescent="0.2">
      <c r="A730">
        <v>38771</v>
      </c>
      <c r="B730" t="e">
        <f>_xlfn.SINGLE(JuanOrlandoH Es muy bueno lo Que se ve en nuestro pais Que buenas cosas las Que se ven Es importante lo bueno Que se haga
                                                                                                                                                                                                                                                                _xlfn.SINGLE(DiarioLaPrensa))</f>
        <v>#NAME?</v>
      </c>
      <c r="C730" s="1">
        <v>43714.74722222222</v>
      </c>
    </row>
    <row r="731" spans="1:3" x14ac:dyDescent="0.2">
      <c r="A731">
        <v>38819</v>
      </c>
      <c r="B731" t="e">
        <f>_xlfn.SINGLE(JuanOrlandoH _xlfn.SINGLE(Canal6Honduras _xlfn.SINGLE(elpaishn _xlfn.SINGLE(LaTribunahn _xlfn.SINGLE(DiarioLaPrensa _xlfn.SINGLE(radiohrn estamos muy agradecidos Que se regeneren mas y mas empleos para Que el pueblo pueda hacer un gran trabajo))))))</f>
        <v>#NAME?</v>
      </c>
      <c r="C731" s="1">
        <v>43748.809027777781</v>
      </c>
    </row>
    <row r="732" spans="1:3" x14ac:dyDescent="0.2">
      <c r="A732">
        <v>38941</v>
      </c>
      <c r="B732" t="e">
        <f>_xlfn.SINGLE(JuanOrlandoH _xlfn.SINGLE(sanchezcastejon _xlfn.SINGLE(HCHTelevDigital _xlfn.SINGLE(TN5Telenoticias _xlfn.SINGLE(WSJ _xlfn.SINGLE(RCVHonduras _xlfn.SINGLE(elnuevoherald _xlfn.SINGLE(nytimes _xlfn.SINGLE(radioamericahn _xlfn.SINGLE(elpaishn _xlfn.SINGLE(radiohrn _xlfn.SINGLE(diarioelheraldo estamos muy agradecidos con nuestro gobierno por trabajar por lo mejor en el pais uniendo las manos con Espa√±a Que se haga lo bueno))))))))))))</f>
        <v>#NAME?</v>
      </c>
      <c r="C732" s="1">
        <v>43801.723611111112</v>
      </c>
    </row>
    <row r="733" spans="1:3" x14ac:dyDescent="0.2">
      <c r="A733">
        <v>39046</v>
      </c>
      <c r="B733" t="e">
        <f>JuanOrlandoH agradecemos Que importante Es para JOH hace lo bueno para Que la naci√≥n cambie vamos por mas</f>
        <v>#NAME?</v>
      </c>
      <c r="C733" s="1">
        <v>43756.796527777777</v>
      </c>
    </row>
    <row r="734" spans="1:3" x14ac:dyDescent="0.2">
      <c r="A734">
        <v>39112</v>
      </c>
      <c r="B734" t="e">
        <f>JuanOrlandoH Honduras esta cambiando por Que JOH ha demostrado Que se ha hecho lo mejor por el pais Que bueno gracias mi JOH</f>
        <v>#NAME?</v>
      </c>
      <c r="C734" s="1">
        <v>43763.817361111112</v>
      </c>
    </row>
    <row r="735" spans="1:3" x14ac:dyDescent="0.2">
      <c r="A735">
        <v>39173</v>
      </c>
      <c r="B735" t="e">
        <f>JuanOrlandoH Definitivamente sabemos Que tenemos la mayor seguridad en el pais Que bueno lo Que se ve cada dia Muchas gracias a nuestro gobierno por afirmar el cambio con la seguridad</f>
        <v>#NAME?</v>
      </c>
      <c r="C735" s="1">
        <v>43810.823611111111</v>
      </c>
    </row>
    <row r="736" spans="1:3" x14ac:dyDescent="0.2">
      <c r="A736">
        <v>39375</v>
      </c>
      <c r="B736" t="e">
        <f>_xlfn.SINGLE(JuanOrlandoH _xlfn.SINGLE(anagarciacarias _xlfn.SINGLE(HoyMismoTSI _xlfn.SINGLE(DiarioRoatan _xlfn.SINGLE(radiohrn _xlfn.SINGLE(LaTribunahn _xlfn.SINGLE(diarioelheraldo _xlfn.SINGLE(DiarioLaPrensa _xlfn.SINGLE(elpaishn gracias a los maestros por dar de su tiempo para Que los ni√±os estudien y puedan hacer algo mejor y tener un mejor futuro)))))))))</f>
        <v>#NAME?</v>
      </c>
      <c r="C736" s="1">
        <v>43725.791666666664</v>
      </c>
    </row>
    <row r="737" spans="1:3" x14ac:dyDescent="0.2">
      <c r="A737">
        <v>39391</v>
      </c>
      <c r="B737" t="e">
        <f>_xlfn.SINGLE(JuanOrlandoH _xlfn.SINGLE(Congreso_HND excelente Que se trabaje mas y mas por dar ese gran apoyo Que gran manera de ver las cosas Que bien estamos contentos gracias por hacer lo bueno por el pueblo bendiciones))</f>
        <v>#NAME?</v>
      </c>
      <c r="C737" s="1">
        <v>43745.638888888891</v>
      </c>
    </row>
    <row r="738" spans="1:3" x14ac:dyDescent="0.2">
      <c r="A738">
        <v>39392</v>
      </c>
      <c r="B738" t="e">
        <f>JuanOrlandoH Es la gracia de ver el cambio gracias a lo bueno Que se elabora por la seguridad de nuestra naci√≥n Que bien</f>
        <v>#NAME?</v>
      </c>
      <c r="C738" s="1">
        <v>43703.592361111114</v>
      </c>
    </row>
    <row r="739" spans="1:3" x14ac:dyDescent="0.2">
      <c r="A739">
        <v>39433</v>
      </c>
      <c r="B739" t="e">
        <f>_xlfn.SINGLE(JuanOrlandoH _xlfn.SINGLE(radiohrn _xlfn.SINGLE(RCVHonduras _xlfn.SINGLE(elpaishn _xlfn.SINGLE(diarioelheraldo _xlfn.SINGLE(FrenteaFrenteHN _xlfn.SINGLE(televicentrohn _xlfn.SINGLE(LaTribunahn _xlfn.SINGLE(DiarioLaPrensa excelente iniciativa Que est√°n realizando nuestras autoridades de plantar un √°rbol por el bienestar de nuestro planeta)))))))))</f>
        <v>#NAME?</v>
      </c>
      <c r="C739" s="1">
        <v>43718.655555555553</v>
      </c>
    </row>
    <row r="740" spans="1:3" x14ac:dyDescent="0.2">
      <c r="A740">
        <v>39480</v>
      </c>
      <c r="B740" t="e">
        <f>_xlfn.SINGLE(JuanOrlandoH _xlfn.SINGLE(yannickglemarec _xlfn.SINGLE(TelemundoNews _xlfn.SINGLE(LaTribunahn _xlfn.SINGLE(radiohrn _xlfn.SINGLE(TN5Telenoticias _xlfn.SINGLE(diarioelheraldo _xlfn.SINGLE(televicentrohn _xlfn.SINGLE(DiarioLaPrensa _xlfn.SINGLE(elpaishn _xlfn.SINGLE(AlPunto Honduras avanza gracias por Que se ha demostrado lo bueno estamos muy alegres de ver Que el pais ha mejorado de cada problem Aplaudimos mi se√±or Presidente)))))))))))</f>
        <v>#NAME?</v>
      </c>
      <c r="C740" s="1">
        <v>43733.617361111108</v>
      </c>
    </row>
    <row r="741" spans="1:3" x14ac:dyDescent="0.2">
      <c r="A741">
        <v>39486</v>
      </c>
      <c r="B741" t="e">
        <f>radioamericahn excelente noticia y vamos por mas cambios</f>
        <v>#NAME?</v>
      </c>
      <c r="C741" s="1">
        <v>43727.915972222225</v>
      </c>
    </row>
    <row r="742" spans="1:3" x14ac:dyDescent="0.2">
      <c r="A742">
        <v>39492</v>
      </c>
      <c r="B742" t="s">
        <v>191</v>
      </c>
      <c r="C742" s="1">
        <v>43816.935416666667</v>
      </c>
    </row>
    <row r="743" spans="1:3" x14ac:dyDescent="0.2">
      <c r="A743">
        <v>39495</v>
      </c>
      <c r="B743" t="e">
        <f>radioamericahn muy bueno Que se est√°n alcanzando estas buenas cosas para el pais Que excelente estamos  algo bueno por mi Honduras</f>
        <v>#NAME?</v>
      </c>
      <c r="C743" s="1">
        <v>43724.672222222223</v>
      </c>
    </row>
    <row r="744" spans="1:3" x14ac:dyDescent="0.2">
      <c r="A744">
        <v>39521</v>
      </c>
      <c r="B744" t="e">
        <f>radioamericahn no deben dejar Que este tipo hable estupideces peor un Hombre como este jajajaj Que Es mula de sinverguenza</f>
        <v>#NAME?</v>
      </c>
      <c r="C744" s="1">
        <v>43838.820833333331</v>
      </c>
    </row>
    <row r="745" spans="1:3" x14ac:dyDescent="0.2">
      <c r="A745">
        <v>39526</v>
      </c>
      <c r="B745" t="e">
        <f>radioamericahn sabemos Que se esta demostrando lo bueno por el pais Que gran trabajo Que se haga lo bueno par Que se desarrolle un mayor turismo</f>
        <v>#NAME?</v>
      </c>
      <c r="C745" s="1">
        <v>43738.807638888888</v>
      </c>
    </row>
    <row r="746" spans="1:3" x14ac:dyDescent="0.2">
      <c r="A746">
        <v>39527</v>
      </c>
      <c r="B746" t="e">
        <f>radioamericahn siempre estamos al pie de la bandera somos un pueblo Que apoya al mejor gobierno Que lo gobierna usted se√±or JOH Dios lo bendiga</f>
        <v>#NAME?</v>
      </c>
      <c r="C746" s="1">
        <v>43761.918749999997</v>
      </c>
    </row>
    <row r="747" spans="1:3" x14ac:dyDescent="0.2">
      <c r="A747">
        <v>39528</v>
      </c>
      <c r="B747" t="e">
        <f>radioamericahn sabemos qe esta gente Es la Que hacen Que el pais este en llamas ya estamos cansados de Tanto caos en el pais</f>
        <v>#NAME?</v>
      </c>
      <c r="C747" s="1">
        <v>43757.088194444441</v>
      </c>
    </row>
    <row r="748" spans="1:3" x14ac:dyDescent="0.2">
      <c r="A748">
        <v>39530</v>
      </c>
      <c r="B748" t="e">
        <f>radioamericahn Es excelente lo Que esta tomando el gobierno e decision Que bueno Que se ponga mas seguridad para las c√°rceles</f>
        <v>#NAME?</v>
      </c>
      <c r="C748" s="1">
        <v>43816.633333333331</v>
      </c>
    </row>
    <row r="749" spans="1:3" x14ac:dyDescent="0.2">
      <c r="A749">
        <v>39533</v>
      </c>
      <c r="B749" t="e">
        <f>radioamericahn Pucha en ves de aprovechar el tiempo perdido Que mal lo Que hacen ya no hagan lo malo para el pais por Que perjudican el pueblo</f>
        <v>#NAME?</v>
      </c>
      <c r="C749" s="1">
        <v>43762.9</v>
      </c>
    </row>
    <row r="750" spans="1:3" x14ac:dyDescent="0.2">
      <c r="A750">
        <v>39535</v>
      </c>
      <c r="B750" t="e">
        <f>radioamericahn Que triste con estos bajos cejitran esperando por Que llegara navidad y ustedes como siempre esperando jajajajjajajajaja</f>
        <v>#NAME?</v>
      </c>
      <c r="C750" s="1">
        <v>43766.81527777778</v>
      </c>
    </row>
    <row r="751" spans="1:3" x14ac:dyDescent="0.2">
      <c r="A751">
        <v>39576</v>
      </c>
      <c r="B751" t="e">
        <f>_xlfn.SINGLE(radioamericahn esta gente Que solo lo malo hacen para el pais ya basta de Tanto relajo ya no queremos) ,mas caos en el pais</f>
        <v>#NAME?</v>
      </c>
      <c r="C751" s="1">
        <v>43766.842361111114</v>
      </c>
    </row>
    <row r="752" spans="1:3" x14ac:dyDescent="0.2">
      <c r="A752">
        <v>39590</v>
      </c>
      <c r="B752" t="s">
        <v>192</v>
      </c>
      <c r="C752" s="1">
        <v>43833.859722222223</v>
      </c>
    </row>
    <row r="753" spans="1:3" x14ac:dyDescent="0.2">
      <c r="A753">
        <v>39591</v>
      </c>
      <c r="B753" t="e">
        <f>radioamericahn el pueblo sabe Que tenemos al mejor gobierno del mundo y Que esta mejorado cada dia mas y en materia de seguridad en todos los sectores ni asi digan lo contrario Es lo mejor</f>
        <v>#NAME?</v>
      </c>
      <c r="C753" s="1">
        <v>43816.936805555553</v>
      </c>
    </row>
    <row r="754" spans="1:3" x14ac:dyDescent="0.2">
      <c r="A754">
        <v>39601</v>
      </c>
      <c r="B754" t="e">
        <f>radioamericahn el gobierno hace lo correcto para Que se brinde la mayor seguridad el dia de la independencia Que bien excelente</f>
        <v>#NAME?</v>
      </c>
      <c r="C754" s="1">
        <v>43721.743750000001</v>
      </c>
    </row>
    <row r="755" spans="1:3" x14ac:dyDescent="0.2">
      <c r="A755">
        <v>39617</v>
      </c>
      <c r="B755" t="e">
        <f>radioamericahn debemos de hacer algo para Que este tipo deje de tira su veneno ya Es demasiado tanta tonter√≠a la tuya ya basta</f>
        <v>#NAME?</v>
      </c>
      <c r="C755" s="1">
        <v>43748.855555555558</v>
      </c>
    </row>
    <row r="756" spans="1:3" x14ac:dyDescent="0.2">
      <c r="A756">
        <v>39674</v>
      </c>
      <c r="B756" t="e">
        <f>radioamericahn si da verg√ºenza lo Que este tipo dice ve y a este Que mosca lo pic√≥ imaginense decir Que lo quieren matar Que triste</f>
        <v>#NAME?</v>
      </c>
      <c r="C756" s="1">
        <v>43767.779166666667</v>
      </c>
    </row>
    <row r="757" spans="1:3" x14ac:dyDescent="0.2">
      <c r="A757">
        <v>39684</v>
      </c>
      <c r="B757" t="e">
        <f>radioamericahn Que se haga lo importante y Que salgan las solicitudes de la ley de alivio de deuda muy bien Que  gran manera</f>
        <v>#NAME?</v>
      </c>
      <c r="C757" s="1">
        <v>43829.659722222219</v>
      </c>
    </row>
    <row r="758" spans="1:3" x14ac:dyDescent="0.2">
      <c r="A758">
        <v>39697</v>
      </c>
      <c r="B758" t="s">
        <v>193</v>
      </c>
      <c r="C758" s="1">
        <v>43721.743750000001</v>
      </c>
    </row>
    <row r="759" spans="1:3" x14ac:dyDescent="0.2">
      <c r="A759">
        <v>39711</v>
      </c>
      <c r="B759" t="e">
        <f>radioamericahn Honduras avanza gracias a los mejores mejoramientos Que se brindan estamos a lo mejor por el pais Que grandes acciones de seguridad</f>
        <v>#NAME?</v>
      </c>
      <c r="C759" s="1">
        <v>43721.745138888888</v>
      </c>
    </row>
    <row r="760" spans="1:3" x14ac:dyDescent="0.2">
      <c r="A760">
        <v>39722</v>
      </c>
      <c r="B760" t="e">
        <f>radioamericahn Que bueno Que se est√°n haciendo estas exportaciones por Que asi se hace lo bueno para la econom√≠a del pais</f>
        <v>#NAME?</v>
      </c>
      <c r="C760" s="1">
        <v>43727.838888888888</v>
      </c>
    </row>
    <row r="761" spans="1:3" x14ac:dyDescent="0.2">
      <c r="A761">
        <v>39725</v>
      </c>
      <c r="B761" t="e">
        <f>radioamericahn Que bueno Que se mejore en el √°rea de la educaci√≥n y Que se les brinde el mayor apoyo a los docentes perfecto</f>
        <v>#NAME?</v>
      </c>
      <c r="C761" s="1">
        <v>43775.900694444441</v>
      </c>
    </row>
    <row r="762" spans="1:3" x14ac:dyDescent="0.2">
      <c r="A762">
        <v>39748</v>
      </c>
      <c r="B762" t="e">
        <f>radioamericahn deber√≠a darles verg√ºenzas a estos Que solo haciendo Que el pais se atrace  Que barbaridad ya no queremos  mas relajaos ya no mas</f>
        <v>#NAME?</v>
      </c>
      <c r="C762" s="1">
        <v>43766.816666666666</v>
      </c>
    </row>
    <row r="763" spans="1:3" x14ac:dyDescent="0.2">
      <c r="A763">
        <v>39800</v>
      </c>
      <c r="B763" t="e">
        <f>radioamericahn Vemos Que Que triste con esta se√±ora Que solo lo malo mira para el pais para ella nada Es bueno</f>
        <v>#NAME?</v>
      </c>
      <c r="C763" s="1">
        <v>43775.688194444447</v>
      </c>
    </row>
    <row r="764" spans="1:3" x14ac:dyDescent="0.2">
      <c r="A764">
        <v>39809</v>
      </c>
      <c r="B764" t="e">
        <f>radioamericahn Es muy bueno para mi Que las FFAA tomen ese mando de poner seguridad en las c√°rceles Que bien</f>
        <v>#NAME?</v>
      </c>
      <c r="C764" s="1">
        <v>43816.896527777775</v>
      </c>
    </row>
    <row r="765" spans="1:3" x14ac:dyDescent="0.2">
      <c r="A765">
        <v>39845</v>
      </c>
      <c r="B765" t="e">
        <f>radioamericahn Honduras avanza Que buena noticia Que bello Es saber Que los Hondure√±os se beneficiaran de grandes oportunistas en el pais excelente</f>
        <v>#NAME?</v>
      </c>
      <c r="C765" s="1">
        <v>43802.935416666667</v>
      </c>
    </row>
    <row r="766" spans="1:3" x14ac:dyDescent="0.2">
      <c r="A766">
        <v>39866</v>
      </c>
      <c r="B766" t="e">
        <f>radioamericahn no entiendo porque se meten Tanto en las cosas de el gobierno si sabemos Que se trabaja por lo mejor de mi Honduras felicitaciones a las autoridades</f>
        <v>#NAME?</v>
      </c>
      <c r="C766" s="1">
        <v>43776.880555555559</v>
      </c>
    </row>
    <row r="767" spans="1:3" x14ac:dyDescent="0.2">
      <c r="A767">
        <v>39868</v>
      </c>
      <c r="B767" t="e">
        <f>radioamericahn Es muy excelente Que se est√°n viendo los grandes avances Que hace el gobierno Que bien excelente</f>
        <v>#NAME?</v>
      </c>
      <c r="C767" s="1">
        <v>43775.788194444445</v>
      </c>
    </row>
    <row r="768" spans="1:3" x14ac:dyDescent="0.2">
      <c r="A768">
        <v>39906</v>
      </c>
      <c r="B768" t="e">
        <f>radioamericahn Que bueno lo Que se hace en nuestra Honduras asi mejorara nuestra econom√≠a Que excelente</f>
        <v>#NAME?</v>
      </c>
      <c r="C768" s="1">
        <v>43815.637499999997</v>
      </c>
    </row>
    <row r="769" spans="1:3" x14ac:dyDescent="0.2">
      <c r="A769">
        <v>39908</v>
      </c>
      <c r="B769" t="e">
        <f>radioamericahn Definitivamente ya estamos cansados de Que quieran destruir al pais ya no mas qeremos paz</f>
        <v>#NAME?</v>
      </c>
      <c r="C769" s="1">
        <v>43757.089583333334</v>
      </c>
    </row>
    <row r="770" spans="1:3" x14ac:dyDescent="0.2">
      <c r="A770">
        <v>39992</v>
      </c>
      <c r="B770" t="e">
        <f>radioamericahn estamos alegres por estas gran noticia Que bueno Que se ve lo bueno por el pais vamos por mas a viajar se ha dicho</f>
        <v>#NAME?</v>
      </c>
      <c r="C770" s="1">
        <v>43725.869444444441</v>
      </c>
    </row>
    <row r="771" spans="1:3" x14ac:dyDescent="0.2">
      <c r="A771">
        <v>39993</v>
      </c>
      <c r="B771" t="e">
        <f>LaTribunahn Honduras Es muy buena tierra Es admirable manera de Que se hace los nuevos cambios de promover las cosas en el pa√≠s</f>
        <v>#NAME?</v>
      </c>
      <c r="C771" s="1">
        <v>43726.793055555558</v>
      </c>
    </row>
    <row r="772" spans="1:3" x14ac:dyDescent="0.2">
      <c r="A772">
        <v>40005</v>
      </c>
      <c r="B772" t="e">
        <f>radioamericahn Que barbaridad Que ya no degan avanzar en lo bueno del pais ya estamos cansados hay no Que barbaros</f>
        <v>#NAME?</v>
      </c>
      <c r="C772" s="1">
        <v>43756.957638888889</v>
      </c>
    </row>
    <row r="773" spans="1:3" x14ac:dyDescent="0.2">
      <c r="A773">
        <v>40049</v>
      </c>
      <c r="B773" t="e">
        <f>radioamericahn lo importante Es seguir se√±or JOH Honduras ha mejorado gracias a usted por ha demostrado ser el mejor gobernante de pais</f>
        <v>#NAME?</v>
      </c>
      <c r="C773" s="1">
        <v>43732.738888888889</v>
      </c>
    </row>
    <row r="774" spans="1:3" x14ac:dyDescent="0.2">
      <c r="A774">
        <v>40063</v>
      </c>
      <c r="B774" t="e">
        <f>radioamericahn se sabe Que Que se ha trabajado por hacer lo correcto para el pais se sabe Que se ha mejorado todo en la naci√≥n vamos bien Que hay gente envidiosa Que lo Que hace Es juzgar al Presidente</f>
        <v>#NAME?</v>
      </c>
      <c r="C774" s="1">
        <v>43760.945833333331</v>
      </c>
    </row>
    <row r="775" spans="1:3" x14ac:dyDescent="0.2">
      <c r="A775">
        <v>40072</v>
      </c>
      <c r="B775" t="e">
        <f>radioamericahn estamos alegres de ver Que grandes bendiciones vienen para el pais Que gran maneras de ver lo bueno por el pais</f>
        <v>#NAME?</v>
      </c>
      <c r="C775" s="1">
        <v>43735.629861111112</v>
      </c>
    </row>
    <row r="776" spans="1:3" x14ac:dyDescent="0.2">
      <c r="A776">
        <v>40091</v>
      </c>
      <c r="B776" t="e">
        <f>radioamericahn Vemos Que solo hacen lo malo para el pais Que se les ponga un alto a esos √±angara Que no se hagan eso por Que qeremos un pais diferente</f>
        <v>#NAME?</v>
      </c>
      <c r="C776" s="1">
        <v>43757.092361111114</v>
      </c>
    </row>
    <row r="777" spans="1:3" x14ac:dyDescent="0.2">
      <c r="A777">
        <v>40098</v>
      </c>
      <c r="B777" t="e">
        <f>radioamericahn poniendo mano dura a cada uno de los delincuentes Que son un mal para nuestro pa√≠s</f>
        <v>#NAME?</v>
      </c>
      <c r="C777" s="1">
        <v>43707.836805555555</v>
      </c>
    </row>
    <row r="778" spans="1:3" x14ac:dyDescent="0.2">
      <c r="A778">
        <v>40105</v>
      </c>
      <c r="B778" t="e">
        <f>radioamericahn Definitivamente sabemos Que JOH lo √∫nico Que ha hecho Es hacer lo bueno por la naci√≥n se sabe Que Honduras avanza y aunque quieran sacarlo no lo lograran</f>
        <v>#NAME?</v>
      </c>
      <c r="C778" s="1">
        <v>43760.945138888892</v>
      </c>
    </row>
    <row r="779" spans="1:3" x14ac:dyDescent="0.2">
      <c r="A779">
        <v>40148</v>
      </c>
      <c r="B779" t="e">
        <f>radioamericahn Que page por sus actos ya Que sabemos Que ella siempre fue la culpable de poner al pais en revoluci√≥n varias veces</f>
        <v>#NAME?</v>
      </c>
      <c r="C779" s="1">
        <v>43837.802777777775</v>
      </c>
    </row>
    <row r="780" spans="1:3" x14ac:dyDescent="0.2">
      <c r="A780">
        <v>40260</v>
      </c>
      <c r="B780" t="e">
        <f>radioamericahn sabemos Que se ha hecho el mayor reconocimiento por parte de EEUU porque JOH ha trabajado grandemente por combatir el narcotr√°fico del pais Que excelente</f>
        <v>#NAME?</v>
      </c>
      <c r="C780" s="1">
        <v>43809.607638888891</v>
      </c>
    </row>
    <row r="781" spans="1:3" x14ac:dyDescent="0.2">
      <c r="A781">
        <v>40264</v>
      </c>
      <c r="B781" t="e">
        <f>radioamericahn estamos muy agradecidos por Que nuestro gobierno trabaja por apoyar al pueblo y hacer ver Que se hace lo correcto por nuestra Honduras</f>
        <v>#NAME?</v>
      </c>
      <c r="C781" s="1">
        <v>43802.93472222222</v>
      </c>
    </row>
    <row r="782" spans="1:3" x14ac:dyDescent="0.2">
      <c r="A782">
        <v>40266</v>
      </c>
      <c r="B782" t="e">
        <f>radioamericahn se sabe Que se ha regenerado mayores oportunidades en el pais Que grandes avances los Que se ven por nuestra Honduras y lo bueno no lo ben solo lo malo</f>
        <v>#NAME?</v>
      </c>
      <c r="C782" s="1">
        <v>43760.63958333333</v>
      </c>
    </row>
    <row r="783" spans="1:3" x14ac:dyDescent="0.2">
      <c r="A783">
        <v>40269</v>
      </c>
      <c r="B783" t="e">
        <f>radioamericahn Es muy bueno Que se est√°n apoyando las FFAA Que importante manera de ver lo bueno para mi pais Que bien vamos por mas</f>
        <v>#NAME?</v>
      </c>
      <c r="C783" s="1">
        <v>43776.932638888888</v>
      </c>
    </row>
    <row r="784" spans="1:3" x14ac:dyDescent="0.2">
      <c r="A784">
        <v>40270</v>
      </c>
      <c r="B784" t="e">
        <f>radioamericahn gracias al gran esfuerzo Que se hace en MI8 pais Que gran manera de Que se haga lo bueno por mejorar la seguridad</f>
        <v>#NAME?</v>
      </c>
      <c r="C784" s="1">
        <v>43719.564583333333</v>
      </c>
    </row>
    <row r="785" spans="1:3" x14ac:dyDescent="0.2">
      <c r="A785">
        <v>40278</v>
      </c>
      <c r="B785" t="e">
        <f>radioamericahn vaya ya va este opinando Que barbaridad Sinceramente Que solo para ver lo malo en el pais ya basta queremos Que se haga lo correcto</f>
        <v>#NAME?</v>
      </c>
      <c r="C785" s="1">
        <v>43776.879861111112</v>
      </c>
    </row>
    <row r="786" spans="1:3" x14ac:dyDescent="0.2">
      <c r="A786">
        <v>40314</v>
      </c>
      <c r="B786" t="e">
        <f>radioamericahn se ha demostrado lo bueno para la naci√≥n Vemos los grandes logros departe de el gobierno y las autoridades Que se siga trabajando asi</f>
        <v>#NAME?</v>
      </c>
      <c r="C786" s="1">
        <v>43746.667361111111</v>
      </c>
    </row>
    <row r="787" spans="1:3" x14ac:dyDescent="0.2">
      <c r="A787">
        <v>40321</v>
      </c>
      <c r="B787" t="e">
        <f>radioamericahn Es admirable ver Que se preocupan por las buenas acciones por el pais Que bien estamos alegres Que se haga lo bueno</f>
        <v>#NAME?</v>
      </c>
      <c r="C787" s="1">
        <v>43724.67291666667</v>
      </c>
    </row>
    <row r="788" spans="1:3" x14ac:dyDescent="0.2">
      <c r="A788">
        <v>40332</v>
      </c>
      <c r="B788" t="e">
        <f>radioamericahn mira pepe busca Que hacer mejor en vez de andar de metiche en lo Que no te importa ya no ayas como llamar al atencion</f>
        <v>#NAME?</v>
      </c>
      <c r="C788" s="1">
        <v>43767.779861111114</v>
      </c>
    </row>
    <row r="789" spans="1:3" x14ac:dyDescent="0.2">
      <c r="A789">
        <v>40370</v>
      </c>
      <c r="B789" t="e">
        <f>radioamericahn Honduras esta cambiando en materia de seguridad y se combaten las maras y pandillas Que excelente labor departe de nuestro gobierno y nuestro Presidente vamos por mas</f>
        <v>#NAME?</v>
      </c>
      <c r="C789" s="1">
        <v>43832.765277777777</v>
      </c>
    </row>
    <row r="790" spans="1:3" x14ac:dyDescent="0.2">
      <c r="A790">
        <v>40380</v>
      </c>
      <c r="B790" t="e">
        <f>radioamericahn Definitivamente sabemos Que se hace lo peor departe de nasralla y de la oposici√≥n por Que lo Que a ellos les interesa Es Que el pais este patas arriba</f>
        <v>#NAME?</v>
      </c>
      <c r="C790" s="1">
        <v>43766.732638888891</v>
      </c>
    </row>
    <row r="791" spans="1:3" x14ac:dyDescent="0.2">
      <c r="A791">
        <v>40404</v>
      </c>
      <c r="B791" t="e">
        <f>radioamericahn vaya ya se puso este √±angara a hablar mal de nuestro gobierno cual Es tu dolor luis deja de meterte en lo Que no te importa ya basta</f>
        <v>#NAME?</v>
      </c>
      <c r="C791" s="1">
        <v>43763.932638888888</v>
      </c>
    </row>
    <row r="792" spans="1:3" x14ac:dyDescent="0.2">
      <c r="A792">
        <v>40409</v>
      </c>
      <c r="B792" t="e">
        <f>radioamericahn Aplaudimos la buena labor Que se haga lo bueno porque el pais avance en materia de seguridad vamos por mas</f>
        <v>#NAME?</v>
      </c>
      <c r="C792" s="1">
        <v>43836.72152777778</v>
      </c>
    </row>
    <row r="793" spans="1:3" x14ac:dyDescent="0.2">
      <c r="A793">
        <v>40410</v>
      </c>
      <c r="B793" t="e">
        <f>LaTribunahn Es excelente Que se consoliden con el mercado de Taiwan Que bien estamos a lo bueno cada dia de grandes exportaciones</f>
        <v>#NAME?</v>
      </c>
      <c r="C793" s="1">
        <v>43815.820138888892</v>
      </c>
    </row>
    <row r="794" spans="1:3" x14ac:dyDescent="0.2">
      <c r="A794">
        <v>40411</v>
      </c>
      <c r="B794" t="e">
        <f>radioamericahn Es muy bueno Que se est√°n haciendo estas convocaciones en el pais para buscar hacer lo mejor Que gran manera de ver lo bueno por mi naci√≥n Que se haga lo Que se tenga Que hacer</f>
        <v>#NAME?</v>
      </c>
      <c r="C794" s="1">
        <v>43836.592361111114</v>
      </c>
    </row>
    <row r="795" spans="1:3" x14ac:dyDescent="0.2">
      <c r="A795">
        <v>40463</v>
      </c>
      <c r="B795" t="e">
        <f>radioamericahn muy bien Que excelente trabajo Es muy bueno lo Que se hace muy bien Que se tenga excito</f>
        <v>#NAME?</v>
      </c>
      <c r="C795" s="1">
        <v>43836.84375</v>
      </c>
    </row>
    <row r="796" spans="1:3" x14ac:dyDescent="0.2">
      <c r="A796">
        <v>40472</v>
      </c>
      <c r="B796" t="e">
        <f>radioamericahn este √±angara ya suena como Mel Zelaya Que solo de victimas solo falta Que se pongan a llorar Que barbaridad</f>
        <v>#NAME?</v>
      </c>
      <c r="C796" s="1">
        <v>43748.915277777778</v>
      </c>
    </row>
    <row r="797" spans="1:3" x14ac:dyDescent="0.2">
      <c r="A797">
        <v>40477</v>
      </c>
      <c r="B797" t="e">
        <f>radioamericahn Definimos Que ahora si caer√° al pozo este corrupto Que solo ce la tira de mosquita muerta para Que mires Que a cada chancho le llega su navidad</f>
        <v>#NAME?</v>
      </c>
      <c r="C797" s="1">
        <v>43675.830555555556</v>
      </c>
    </row>
    <row r="798" spans="1:3" x14ac:dyDescent="0.2">
      <c r="A798">
        <v>40509</v>
      </c>
      <c r="B798" t="e">
        <f>_xlfn.SINGLE(radioamericahn _xlfn.SINGLE(JuanOrlandoH orgullosos de ver como a cada comunidad se les construye estos parques para Que los j√≥venes y ni√±os y adultos puedan disfrutarlo Que bien))</f>
        <v>#NAME?</v>
      </c>
      <c r="C798" s="1">
        <v>43809.838194444441</v>
      </c>
    </row>
    <row r="799" spans="1:3" x14ac:dyDescent="0.2">
      <c r="A799">
        <v>40516</v>
      </c>
      <c r="B799" t="e">
        <f>radioamericahn se√±or Presidente lo felicitamos por Que usted Es una gran persona Que hace lo bueno por nuestra Honduras Que Dios lo bendiga siempre y estamos con usted</f>
        <v>#NAME?</v>
      </c>
      <c r="C799" s="1">
        <v>43784.87222222222</v>
      </c>
    </row>
    <row r="800" spans="1:3" x14ac:dyDescent="0.2">
      <c r="A800">
        <v>40534</v>
      </c>
      <c r="B800" t="e">
        <f>radioamericahn √ëangaras Que solo haces Que el pais fracase ya estamos cansados de Que seas asi ya no queremos paz por nuestra Honduras</f>
        <v>#NAME?</v>
      </c>
      <c r="C800" s="1">
        <v>43762.936805555553</v>
      </c>
    </row>
    <row r="801" spans="1:3" x14ac:dyDescent="0.2">
      <c r="A801">
        <v>40570</v>
      </c>
      <c r="B801" t="e">
        <f>radioamericahn sabemos Que este tipo Es el Que manda hacer estos tipos de vandalismos Que barbaridad ya deja en paz el pais</f>
        <v>#NAME?</v>
      </c>
      <c r="C801" s="1">
        <v>43762.936111111114</v>
      </c>
    </row>
    <row r="802" spans="1:3" x14ac:dyDescent="0.2">
      <c r="A802">
        <v>40575</v>
      </c>
      <c r="B802" t="e">
        <f>radioamericahn se sabe Que todo lo Que hagan los de la oposici√≥n no lograran hacer nada en contra de JOH por Que el no esta solo el pueblo lo apoya</f>
        <v>#NAME?</v>
      </c>
      <c r="C802" s="1">
        <v>43761.917361111111</v>
      </c>
    </row>
    <row r="803" spans="1:3" x14ac:dyDescent="0.2">
      <c r="A803">
        <v>40587</v>
      </c>
      <c r="B803" t="e">
        <f>radioamericahn admiramos y felicitamos lo bueno Que Es de partee de el gobierno y de parte de las autoridades Que gran trabajo vamos por mas</f>
        <v>#NAME?</v>
      </c>
      <c r="C803" s="1">
        <v>43738.613888888889</v>
      </c>
    </row>
    <row r="804" spans="1:3" x14ac:dyDescent="0.2">
      <c r="A804">
        <v>40626</v>
      </c>
      <c r="B804" t="e">
        <f>LaTribunahn muy buen trabajo lo Que se hace Que bien vamos por lo importante en mejorar en uqe ya no se permitan estas cosas malas en la naci√≥n Que bien excelente</f>
        <v>#NAME?</v>
      </c>
      <c r="C804" s="1">
        <v>43749.636111111111</v>
      </c>
    </row>
    <row r="805" spans="1:3" x14ac:dyDescent="0.2">
      <c r="A805">
        <v>40627</v>
      </c>
      <c r="B805" t="e">
        <f>radioamericahn solo atrasando el pais viven estos √±agaras ya basta de Tanto relajo queremos lo mejor por Honduras ya no mas por favor</f>
        <v>#NAME?</v>
      </c>
      <c r="C805" s="1">
        <v>43766.815972222219</v>
      </c>
    </row>
    <row r="806" spans="1:3" x14ac:dyDescent="0.2">
      <c r="A806">
        <v>40658</v>
      </c>
      <c r="B806" t="e">
        <f>radioamericahn gracias se√±or JOH gracias por hacer Que se desempe√±e las grandes oportunidades de exportaci√≥n asi la economia del pais cambia</f>
        <v>#NAME?</v>
      </c>
      <c r="C806" s="1">
        <v>43761.664583333331</v>
      </c>
    </row>
    <row r="807" spans="1:3" x14ac:dyDescent="0.2">
      <c r="A807">
        <v>40663</v>
      </c>
      <c r="B807" t="e">
        <f>radioamericahn estamos muy atentos a las grandiosas cosas Que hacer JOH por mi Honduras Que gran trabajo estamos por mas</f>
        <v>#NAME?</v>
      </c>
      <c r="C807" s="1">
        <v>43719.810416666667</v>
      </c>
    </row>
    <row r="808" spans="1:3" x14ac:dyDescent="0.2">
      <c r="A808">
        <v>40708</v>
      </c>
      <c r="B808" t="e">
        <f>_xlfn.SINGLE(radioamericahn _xlfn.SINGLE(luiszelaya_hn Que barbaridad no hayan como molestar y hacer Que el Presidente quiera salir del poder pero no lo lograran por Que el pueblo lo apoya y siempre lo apoyaremos))</f>
        <v>#NAME?</v>
      </c>
      <c r="C808" s="1">
        <v>43754.850694444445</v>
      </c>
    </row>
    <row r="809" spans="1:3" x14ac:dyDescent="0.2">
      <c r="A809">
        <v>40736</v>
      </c>
      <c r="B809" t="e">
        <f>_xlfn.SINGLE(radioamericahn _xlfn.SINGLE(PMOP016 Aplaudimos al gobierno por su gran trabajo Que bueno lo Que se ve cada dia Que gracias a ellos se esta combatiendo todo lo malo en el pais))</f>
        <v>#NAME?</v>
      </c>
      <c r="C809" s="1">
        <v>43732.5625</v>
      </c>
    </row>
    <row r="810" spans="1:3" x14ac:dyDescent="0.2">
      <c r="A810">
        <v>40738</v>
      </c>
      <c r="B810" t="e">
        <f>radioamericahn felicitamos a nuestro Presidente porque ha demostrado lo mejor por el pais promoviendo grandes cossa para la naci√≥n Que bien</f>
        <v>#NAME?</v>
      </c>
      <c r="C810" s="1">
        <v>43761.663888888892</v>
      </c>
    </row>
    <row r="811" spans="1:3" x14ac:dyDescent="0.2">
      <c r="A811">
        <v>40785</v>
      </c>
      <c r="B811" t="e">
        <f>radioamericahn estamos muy contentos de ver como se desarrolla los productos Que son de gran beneficio para Honduras muy bien</f>
        <v>#NAME?</v>
      </c>
      <c r="C811" s="1">
        <v>43761.663888888892</v>
      </c>
    </row>
    <row r="812" spans="1:3" x14ac:dyDescent="0.2">
      <c r="A812">
        <v>40791</v>
      </c>
      <c r="B812" t="e">
        <f>radioamericahn Es excelente noticia Que admirable departe de JOH gracias Que Dios lo bendiga por su gran apoyo</f>
        <v>#NAME?</v>
      </c>
      <c r="C812" s="1">
        <v>43782.719444444447</v>
      </c>
    </row>
    <row r="813" spans="1:3" x14ac:dyDescent="0.2">
      <c r="A813">
        <v>40822</v>
      </c>
      <c r="B813" t="e">
        <f>LaTribunahn no cave duda Que JOH hace lo bueno por el cambio clim√°tico por las sequ√≠a del agua por lo incendios en los bosques cuidemos la naturaleza</f>
        <v>#NAME?</v>
      </c>
      <c r="C813" s="1">
        <v>43836.578472222223</v>
      </c>
    </row>
    <row r="814" spans="1:3" x14ac:dyDescent="0.2">
      <c r="A814">
        <v>40834</v>
      </c>
      <c r="B814" t="e">
        <f>radioamericahn esta bueno Que se metan al mamo a estos √±angaras delincuentes Que solo lo malo hacen en el pais Que paguen</f>
        <v>#NAME?</v>
      </c>
      <c r="C814" s="1">
        <v>43756.956250000003</v>
      </c>
    </row>
    <row r="815" spans="1:3" x14ac:dyDescent="0.2">
      <c r="A815">
        <v>40840</v>
      </c>
      <c r="B815" t="e">
        <f>LaTribunahn excelente Que Dios lo bendiga JOH por Que solo usted ha afirmado el cambio muy bien vamos por lo bueno</f>
        <v>#NAME?</v>
      </c>
      <c r="C815" s="1">
        <v>43782.556250000001</v>
      </c>
    </row>
    <row r="816" spans="1:3" x14ac:dyDescent="0.2">
      <c r="A816">
        <v>40845</v>
      </c>
      <c r="B816" t="e">
        <f>radioamericahn Que bueno Que roat√°n Es uno de los mejores destinos tur√≠sticos del pais Que bueno Que se demuestre el turismo hondure√±o</f>
        <v>#NAME?</v>
      </c>
      <c r="C816" s="1">
        <v>43833.761805555558</v>
      </c>
    </row>
    <row r="817" spans="1:3" x14ac:dyDescent="0.2">
      <c r="A817">
        <v>40873</v>
      </c>
      <c r="B817" t="e">
        <f>radioamericahn as√≠ Es estamos con usted mi Presidente gracias por demostrar lo bueno por nuestra Honduras Dios lo bendiga</f>
        <v>#NAME?</v>
      </c>
      <c r="C817" s="1">
        <v>43732.738194444442</v>
      </c>
    </row>
    <row r="818" spans="1:3" x14ac:dyDescent="0.2">
      <c r="A818">
        <v>40902</v>
      </c>
      <c r="B818" t="e">
        <f>radioamericahn esta √±angara lo Que hace Es oponer al pais patas arriba Que barbaridad con gente chusma como nasralla Que barbaro deber√≠a de darle verg√ºenza a este tipo</f>
        <v>#NAME?</v>
      </c>
      <c r="C818" s="1">
        <v>43745.769444444442</v>
      </c>
    </row>
    <row r="819" spans="1:3" x14ac:dyDescent="0.2">
      <c r="A819">
        <v>40909</v>
      </c>
      <c r="B819" t="e">
        <f>radioamericahn Que bueno lo Que se esta haciendo en el pa√≠s Que buenas cosas lo Que se hace por el pueblo</f>
        <v>#NAME?</v>
      </c>
      <c r="C819" s="1">
        <v>43719.576388888891</v>
      </c>
    </row>
    <row r="820" spans="1:3" x14ac:dyDescent="0.2">
      <c r="A820">
        <v>40912</v>
      </c>
      <c r="B820" t="e">
        <f>radioamericahn excelente Que se desarrolle en el sector seco y rural por Que los bosques son importantes para la naturaleza</f>
        <v>#NAME?</v>
      </c>
      <c r="C820" s="1">
        <v>43811.720833333333</v>
      </c>
    </row>
    <row r="821" spans="1:3" x14ac:dyDescent="0.2">
      <c r="A821">
        <v>40935</v>
      </c>
      <c r="B821" t="e">
        <f>radioamericahn sabemos Que esta gente lo Que tiene Es odio en contra de el Presidente porque si hace lo posible por poner en mal al pais</f>
        <v>#NAME?</v>
      </c>
      <c r="C821" s="1">
        <v>43755.799305555556</v>
      </c>
    </row>
    <row r="822" spans="1:3" x14ac:dyDescent="0.2">
      <c r="A822">
        <v>40936</v>
      </c>
      <c r="B822" t="e">
        <f>radioamericahn Impresionante noticia lo Que se ve por nuestra Honduras Que grandes logros los Que se ven para mi pais Que bien</f>
        <v>#NAME?</v>
      </c>
      <c r="C822" s="1">
        <v>43724.612500000003</v>
      </c>
    </row>
    <row r="823" spans="1:3" x14ac:dyDescent="0.2">
      <c r="A823">
        <v>40940</v>
      </c>
      <c r="B823" t="e">
        <f>radioamericahn sabemos Que ya tenemos al mejor gobierno no necesitamos mas para mi pais suficiente con JOH el pueblo lo apoya</f>
        <v>#NAME?</v>
      </c>
      <c r="C823" s="1">
        <v>43721.572222222225</v>
      </c>
    </row>
    <row r="824" spans="1:3" x14ac:dyDescent="0.2">
      <c r="A824">
        <v>40943</v>
      </c>
      <c r="B824" t="e">
        <f>radioamericahn no se debe de permitir lo malo para nuestra naci√≥n queremos la paz por nuestra Honduras y nasralla solo eso hace mal por Honduras</f>
        <v>#NAME?</v>
      </c>
      <c r="C824" s="1">
        <v>43745.904861111114</v>
      </c>
    </row>
    <row r="825" spans="1:3" x14ac:dyDescent="0.2">
      <c r="A825">
        <v>40953</v>
      </c>
      <c r="B825" t="e">
        <f>radioamericahn si Es cierto ella Es la Que tiene la culpa de hacer Que el pais saliera a marchas Que se√±ora mas picara pero lo bueno Que no hay nada oculto Que pague por sus actos</f>
        <v>#NAME?</v>
      </c>
      <c r="C825" s="1">
        <v>43837.803472222222</v>
      </c>
    </row>
    <row r="826" spans="1:3" x14ac:dyDescent="0.2">
      <c r="A826">
        <v>40996</v>
      </c>
      <c r="B826" t="e">
        <f>radioamericahn Que se manden al mamo a estos √±angaras Que solo lo malo hacen para la naci√≥n ya estamos cansados ya basta queremos paz</f>
        <v>#NAME?</v>
      </c>
      <c r="C826" s="1">
        <v>43766.843055555553</v>
      </c>
    </row>
    <row r="827" spans="1:3" x14ac:dyDescent="0.2">
      <c r="A827">
        <v>41010</v>
      </c>
      <c r="B827" t="e">
        <f>radioamericahn lo Que pasa Que este Es uno de los √±angaras de nasralla y Mel porque para ver lo malo del pais son numero uno ya dejense de Tanto odio</f>
        <v>#NAME?</v>
      </c>
      <c r="C827" s="1">
        <v>43815.761805555558</v>
      </c>
    </row>
    <row r="828" spans="1:3" x14ac:dyDescent="0.2">
      <c r="A828">
        <v>41014</v>
      </c>
      <c r="B828" t="e">
        <f>LaTribunahn esta Es una grandiosa noticia lo Que hace el gobierno por nuestra Honduras Que bien Que se mejore el turismo del pais</f>
        <v>#NAME?</v>
      </c>
      <c r="C828" s="1">
        <v>43726.755555555559</v>
      </c>
    </row>
    <row r="829" spans="1:3" x14ac:dyDescent="0.2">
      <c r="A829">
        <v>41034</v>
      </c>
      <c r="B829" t="e">
        <f>radioamericahn agradecemos Que mi pais esta avanzando gracias por apoyar a los docentes Que tengan un salario digno</f>
        <v>#NAME?</v>
      </c>
      <c r="C829" s="1">
        <v>43775.638888888891</v>
      </c>
    </row>
    <row r="830" spans="1:3" x14ac:dyDescent="0.2">
      <c r="A830">
        <v>41077</v>
      </c>
      <c r="B830" t="e">
        <f>_xlfn.SINGLE(radioamericahn _xlfn.SINGLE(JuanOrlandoH proyectos asi son los Que valen la pena Que importante para nuestra Honduras Que se haga lo bueno para el pais muy bien))</f>
        <v>#NAME?</v>
      </c>
      <c r="C830" s="1">
        <v>43809.838888888888</v>
      </c>
    </row>
    <row r="831" spans="1:3" x14ac:dyDescent="0.2">
      <c r="A831">
        <v>41098</v>
      </c>
      <c r="B831" t="e">
        <f>radioamericahn gente mas chusma esta Que solo ver al pais vuelta atr√°s quieren Que barbaridad ya basta de Tanto relajo en el pais</f>
        <v>#NAME?</v>
      </c>
      <c r="C831" s="1">
        <v>43756.932638888888</v>
      </c>
    </row>
    <row r="832" spans="1:3" x14ac:dyDescent="0.2">
      <c r="A832">
        <v>41103</v>
      </c>
      <c r="B832" t="e">
        <f>radioamericahn no cave duda Que los de la opocicion piden Que lo saquen pero no lo lograran por Que se sabe Que JOH ha hecho y hara lo mejor para la naci√≥n Es una buena persona</f>
        <v>#NAME?</v>
      </c>
      <c r="C832" s="1">
        <v>43759.710416666669</v>
      </c>
    </row>
    <row r="833" spans="1:3" x14ac:dyDescent="0.2">
      <c r="A833">
        <v>41122</v>
      </c>
      <c r="B833" t="e">
        <f>_xlfn.SINGLE(radioamericahn _xlfn.SINGLE(luiszelaya_hn no entiendo por Que solo acusando a nuestro Presidente de narcotraficante corrupto si con la voca yo puedo decir lo Que cea Sin tener pruebas no valen mis palabras))</f>
        <v>#NAME?</v>
      </c>
      <c r="C833" s="1">
        <v>43754.85</v>
      </c>
    </row>
    <row r="834" spans="1:3" x14ac:dyDescent="0.2">
      <c r="A834">
        <v>41131</v>
      </c>
      <c r="B834" t="e">
        <f>radioamericahn Que se tenga excito con estos proyectos Que buenas obras Que bien asi mejora nuestra econom√≠a cada dia</f>
        <v>#NAME?</v>
      </c>
      <c r="C834" s="1">
        <v>43770.592361111114</v>
      </c>
    </row>
    <row r="835" spans="1:3" x14ac:dyDescent="0.2">
      <c r="A835">
        <v>41160</v>
      </c>
      <c r="B835" t="e">
        <f>LaTribunahn Es muy bueno lo Que se ve en el pais Que importante Que se ha dado ese gran apoyo vamos por lo bueno</f>
        <v>#NAME?</v>
      </c>
      <c r="C835" s="1">
        <v>43782.553472222222</v>
      </c>
    </row>
    <row r="836" spans="1:3" x14ac:dyDescent="0.2">
      <c r="A836">
        <v>41184</v>
      </c>
      <c r="B836" t="e">
        <f>radioamericahn Definimos los grandes alcances Que buenas acciones las Que se ven Que se trabaje por la ganaderia y agricultura del pais Que bueno</f>
        <v>#NAME?</v>
      </c>
      <c r="C836" s="1">
        <v>43770.591666666667</v>
      </c>
    </row>
    <row r="837" spans="1:3" x14ac:dyDescent="0.2">
      <c r="A837">
        <v>41217</v>
      </c>
      <c r="B837" t="e">
        <f>radioamericahn no dejaremos Que este tipo siga molestando Que se ponga mano dura para Que deje de chingar y dejen en paz a Honduras</f>
        <v>#NAME?</v>
      </c>
      <c r="C837" s="1">
        <v>43745.770138888889</v>
      </c>
    </row>
    <row r="838" spans="1:3" x14ac:dyDescent="0.2">
      <c r="A838">
        <v>41227</v>
      </c>
      <c r="B838" t="e">
        <f>radioamericahn agradecemos Que se ayudara a los inmigrantes Que grandes trabajos Que se haga lo bueno por Que se les apoye</f>
        <v>#NAME?</v>
      </c>
      <c r="C838" s="1">
        <v>43725.876388888886</v>
      </c>
    </row>
    <row r="839" spans="1:3" x14ac:dyDescent="0.2">
      <c r="A839">
        <v>41262</v>
      </c>
      <c r="B839" t="e">
        <f>radioamericahn hay no Pobre de este √±angara Que solo busca lo malo de el pais ya basta voz sos el culpable de Que se haag lo malo</f>
        <v>#NAME?</v>
      </c>
      <c r="C839" s="1">
        <v>43762.935416666667</v>
      </c>
    </row>
    <row r="840" spans="1:3" x14ac:dyDescent="0.2">
      <c r="A840">
        <v>41267</v>
      </c>
      <c r="B840" t="e">
        <f>radioamericahn Que triste con este √±angara Que solo viendo lo malo del pais imaginense tanta inseguridad y egoismo decir Que el pais no avanzar√°</f>
        <v>#NAME?</v>
      </c>
      <c r="C840" s="1">
        <v>43802.818749999999</v>
      </c>
    </row>
    <row r="841" spans="1:3" x14ac:dyDescent="0.2">
      <c r="A841">
        <v>41271</v>
      </c>
      <c r="B841" t="e">
        <f>radioamericahn excelente mi Presidente por hacer estas espectaculares supervisiones Que bueno lo Que usted hace por un pais mejor</f>
        <v>#NAME?</v>
      </c>
      <c r="C841" s="1">
        <v>43633.700694444444</v>
      </c>
    </row>
    <row r="842" spans="1:3" x14ac:dyDescent="0.2">
      <c r="A842">
        <v>41320</v>
      </c>
      <c r="B842" t="e">
        <f>radioamericahn Vemos los grandes avances Que excelente lo Que se hace en mi Honduras Vemos Que el se√±or Presidente trabaja por apoyar al pueblo</f>
        <v>#NAME?</v>
      </c>
      <c r="C842" s="1">
        <v>43776.886805555558</v>
      </c>
    </row>
    <row r="843" spans="1:3" x14ac:dyDescent="0.2">
      <c r="A843">
        <v>41332</v>
      </c>
      <c r="B843" t="e">
        <f>radioamericahn no cave duda Que bien se√±or Presidente agradecemos  su  buena labor Que hace cada dia gracias bendiciones</f>
        <v>#NAME?</v>
      </c>
      <c r="C843" s="1">
        <v>43788.935416666667</v>
      </c>
    </row>
    <row r="844" spans="1:3" x14ac:dyDescent="0.2">
      <c r="A844">
        <v>41340</v>
      </c>
      <c r="B844" t="e">
        <f>radioamericahn Que barbaridad solo lo malo les gusta ver al pais y por eso no aceptan Que el Presidente trabaja cada dia por combatir estas cosas malas</f>
        <v>#NAME?</v>
      </c>
      <c r="C844" s="1">
        <v>43749.779166666667</v>
      </c>
    </row>
    <row r="845" spans="1:3" x14ac:dyDescent="0.2">
      <c r="A845">
        <v>41351</v>
      </c>
      <c r="B845" t="e">
        <f>radioamericahn excelente el trabajo Que esta haciendo el Presidente</f>
        <v>#NAME?</v>
      </c>
      <c r="C845" s="1">
        <v>43704.884722222225</v>
      </c>
    </row>
    <row r="846" spans="1:3" x14ac:dyDescent="0.2">
      <c r="A846">
        <v>41388</v>
      </c>
      <c r="B846" t="e">
        <f>radioamericahn estamos muy contentos por el gran desempe√±o Que hacen por mantener la tranquilidad en  nuestro pa√≠s</f>
        <v>#NAME?</v>
      </c>
      <c r="C846" s="1">
        <v>43721.744444444441</v>
      </c>
    </row>
    <row r="847" spans="1:3" x14ac:dyDescent="0.2">
      <c r="A847">
        <v>41389</v>
      </c>
      <c r="B847" t="e">
        <f>radioamericahn estamos a leyes por Que se esta encontrando la solucion al pais en esta sequ√≠a Que grandes avances Que se haga lo bueno</f>
        <v>#NAME?</v>
      </c>
      <c r="C847" s="1">
        <v>43725.879166666666</v>
      </c>
    </row>
    <row r="848" spans="1:3" x14ac:dyDescent="0.2">
      <c r="A848">
        <v>41459</v>
      </c>
      <c r="B848" t="e">
        <f>radioamericahn Vemos lo bueno Que gran manera de apoyar a los Hondure√±os Damos las gracias al gobierno vamos por grandes logros</f>
        <v>#NAME?</v>
      </c>
      <c r="C848" s="1">
        <v>43769.612500000003</v>
      </c>
    </row>
    <row r="849" spans="1:3" x14ac:dyDescent="0.2">
      <c r="A849">
        <v>41503</v>
      </c>
      <c r="B849" t="e">
        <f>_xlfn.SINGLE(radioamericahn dam),os esas grandiosas acciones de parte de el gobierno Que gran trabajo el Que se demuestra por capturar estas personas Que lo Que hacen Es poner mal al paisa Que bien</f>
        <v>#NAME?</v>
      </c>
      <c r="C849" s="1">
        <v>43738.613888888889</v>
      </c>
    </row>
    <row r="850" spans="1:3" x14ac:dyDescent="0.2">
      <c r="A850">
        <v>41512</v>
      </c>
      <c r="B850" t="e">
        <f>LaTribunahn Definimos las grandes acciones Que impactante Es ver como nuestra Honduras tiene grandes oportunidades Que bien vamos por mas</f>
        <v>#NAME?</v>
      </c>
      <c r="C850" s="1">
        <v>43833.859722222223</v>
      </c>
    </row>
    <row r="851" spans="1:3" x14ac:dyDescent="0.2">
      <c r="A851">
        <v>41574</v>
      </c>
      <c r="B851" t="e">
        <f>radioamericahn Vemos Que se est√°n demostrando grandes resultados Que bien vamos por mas excelente</f>
        <v>#NAME?</v>
      </c>
      <c r="C851" s="1">
        <v>43769.838888888888</v>
      </c>
    </row>
    <row r="852" spans="1:3" x14ac:dyDescent="0.2">
      <c r="A852">
        <v>41610</v>
      </c>
      <c r="B852" t="e">
        <f>radioamericahn Sobre todo Que genial Es Que se hace estas cosas para  Que la gente ya no endeude y les salga el salario libre</f>
        <v>#NAME?</v>
      </c>
      <c r="C852" s="1">
        <v>43776.887499999997</v>
      </c>
    </row>
    <row r="853" spans="1:3" x14ac:dyDescent="0.2">
      <c r="A853">
        <v>41615</v>
      </c>
      <c r="B853" t="e">
        <f>radioamericahn vaya ya va esta gente Que barbaridad ya basta de Tanto caos porfavor ya sean cerios estudien haraganes</f>
        <v>#NAME?</v>
      </c>
      <c r="C853" s="1">
        <v>43762.898611111108</v>
      </c>
    </row>
    <row r="854" spans="1:3" x14ac:dyDescent="0.2">
      <c r="A854">
        <v>41667</v>
      </c>
      <c r="B854" t="e">
        <f>radioamericahn aunque hablen lo Que hablen de JOH el pueblo lo apoya por Que sabemos Que Es lo mejor Que le ha pasado al pais Que bien</f>
        <v>#NAME?</v>
      </c>
      <c r="C854" s="1">
        <v>43773.855555555558</v>
      </c>
    </row>
    <row r="855" spans="1:3" x14ac:dyDescent="0.2">
      <c r="A855">
        <v>41738</v>
      </c>
      <c r="B855" t="s">
        <v>194</v>
      </c>
      <c r="C855" s="1">
        <v>43739.934027777781</v>
      </c>
    </row>
    <row r="856" spans="1:3" x14ac:dyDescent="0.2">
      <c r="A856">
        <v>41755</v>
      </c>
      <c r="B856" t="e">
        <f>radioamericahn Que ya se ponga mano dura con estos √±angaras Que lo √∫nico Que hacen Es poner la economiza del pais en riesgo con estas huelgas ya basta</f>
        <v>#NAME?</v>
      </c>
      <c r="C856" s="1">
        <v>43773.802777777775</v>
      </c>
    </row>
    <row r="857" spans="1:3" x14ac:dyDescent="0.2">
      <c r="A857">
        <v>41758</v>
      </c>
      <c r="B857" t="e">
        <f>radioamericahn vamos caminando por la mejor ruta gracias Presidente</f>
        <v>#NAME?</v>
      </c>
      <c r="C857" s="1">
        <v>43707.878472222219</v>
      </c>
    </row>
    <row r="858" spans="1:3" x14ac:dyDescent="0.2">
      <c r="A858">
        <v>41807</v>
      </c>
      <c r="B858" t="s">
        <v>195</v>
      </c>
      <c r="C858" s="1">
        <v>43667.770138888889</v>
      </c>
    </row>
    <row r="859" spans="1:3" x14ac:dyDescent="0.2">
      <c r="A859">
        <v>41808</v>
      </c>
      <c r="B859" t="s">
        <v>196</v>
      </c>
      <c r="C859" s="1">
        <v>43673.938194444447</v>
      </c>
    </row>
    <row r="860" spans="1:3" x14ac:dyDescent="0.2">
      <c r="A860">
        <v>41991</v>
      </c>
      <c r="B860" t="s">
        <v>96</v>
      </c>
      <c r="C860" s="1">
        <v>43745.85833333333</v>
      </c>
    </row>
    <row r="861" spans="1:3" x14ac:dyDescent="0.2">
      <c r="A861">
        <v>42065</v>
      </c>
      <c r="B861" t="s">
        <v>101</v>
      </c>
      <c r="C861" s="1">
        <v>43766.681250000001</v>
      </c>
    </row>
    <row r="862" spans="1:3" x14ac:dyDescent="0.2">
      <c r="A862">
        <v>42066</v>
      </c>
      <c r="B862" t="s">
        <v>19</v>
      </c>
      <c r="C862" s="1">
        <v>43773.704861111109</v>
      </c>
    </row>
    <row r="863" spans="1:3" x14ac:dyDescent="0.2">
      <c r="A863">
        <v>42068</v>
      </c>
      <c r="B863" t="s">
        <v>62</v>
      </c>
      <c r="C863" s="1">
        <v>43703.736805555556</v>
      </c>
    </row>
    <row r="864" spans="1:3" x14ac:dyDescent="0.2">
      <c r="A864">
        <v>42092</v>
      </c>
      <c r="B864" t="s">
        <v>67</v>
      </c>
      <c r="C864" s="1">
        <v>43810.827777777777</v>
      </c>
    </row>
    <row r="865" spans="1:3" x14ac:dyDescent="0.2">
      <c r="A865">
        <v>42149</v>
      </c>
      <c r="B865" t="s">
        <v>87</v>
      </c>
      <c r="C865" s="1">
        <v>43816.865972222222</v>
      </c>
    </row>
    <row r="866" spans="1:3" x14ac:dyDescent="0.2">
      <c r="A866">
        <v>42156</v>
      </c>
      <c r="B866" t="s">
        <v>39</v>
      </c>
      <c r="C866" s="1">
        <v>43719.68472222222</v>
      </c>
    </row>
    <row r="867" spans="1:3" x14ac:dyDescent="0.2">
      <c r="A867">
        <v>42251</v>
      </c>
      <c r="B867" t="s">
        <v>56</v>
      </c>
      <c r="C867" s="1">
        <v>43810.63958333333</v>
      </c>
    </row>
    <row r="868" spans="1:3" x14ac:dyDescent="0.2">
      <c r="A868">
        <v>42252</v>
      </c>
      <c r="B868" t="s">
        <v>32</v>
      </c>
      <c r="C868" s="1">
        <v>43801.790972222225</v>
      </c>
    </row>
    <row r="869" spans="1:3" x14ac:dyDescent="0.2">
      <c r="A869">
        <v>42304</v>
      </c>
      <c r="B869" s="2" t="s">
        <v>47</v>
      </c>
      <c r="C869" s="1">
        <v>43832.832638888889</v>
      </c>
    </row>
    <row r="870" spans="1:3" x14ac:dyDescent="0.2">
      <c r="A870">
        <v>42597</v>
      </c>
      <c r="B870" t="s">
        <v>50</v>
      </c>
      <c r="C870" s="1">
        <v>43733.633333333331</v>
      </c>
    </row>
    <row r="871" spans="1:3" x14ac:dyDescent="0.2">
      <c r="A871">
        <v>42649</v>
      </c>
      <c r="B871" t="s">
        <v>197</v>
      </c>
      <c r="C871" s="1">
        <v>43774.730555555558</v>
      </c>
    </row>
    <row r="872" spans="1:3" x14ac:dyDescent="0.2">
      <c r="A872">
        <v>42754</v>
      </c>
      <c r="B872" t="s">
        <v>198</v>
      </c>
      <c r="C872" s="1">
        <v>43689.750694444447</v>
      </c>
    </row>
    <row r="873" spans="1:3" x14ac:dyDescent="0.2">
      <c r="A873">
        <v>42879</v>
      </c>
      <c r="B873" t="s">
        <v>21</v>
      </c>
      <c r="C873" s="1">
        <v>43811.84097222222</v>
      </c>
    </row>
    <row r="874" spans="1:3" x14ac:dyDescent="0.2">
      <c r="A874">
        <v>42880</v>
      </c>
      <c r="B874" t="s">
        <v>78</v>
      </c>
      <c r="C874" s="1">
        <v>43791.847916666666</v>
      </c>
    </row>
    <row r="875" spans="1:3" x14ac:dyDescent="0.2">
      <c r="A875">
        <v>43002</v>
      </c>
      <c r="B875" t="s">
        <v>151</v>
      </c>
      <c r="C875" s="1">
        <v>43801.84097222222</v>
      </c>
    </row>
    <row r="876" spans="1:3" x14ac:dyDescent="0.2">
      <c r="A876">
        <v>43003</v>
      </c>
      <c r="B876" t="s">
        <v>199</v>
      </c>
      <c r="C876" s="1">
        <v>43836.726388888892</v>
      </c>
    </row>
    <row r="877" spans="1:3" x14ac:dyDescent="0.2">
      <c r="A877">
        <v>43004</v>
      </c>
      <c r="B877" t="s">
        <v>106</v>
      </c>
      <c r="C877" s="1">
        <v>43837.838194444441</v>
      </c>
    </row>
    <row r="878" spans="1:3" x14ac:dyDescent="0.2">
      <c r="A878">
        <v>43005</v>
      </c>
      <c r="B878" t="s">
        <v>56</v>
      </c>
      <c r="C878" s="1">
        <v>43810.63958333333</v>
      </c>
    </row>
    <row r="879" spans="1:3" x14ac:dyDescent="0.2">
      <c r="A879">
        <v>43048</v>
      </c>
      <c r="B879" t="s">
        <v>120</v>
      </c>
      <c r="C879" s="1">
        <v>43704.835416666669</v>
      </c>
    </row>
    <row r="880" spans="1:3" x14ac:dyDescent="0.2">
      <c r="A880">
        <v>43049</v>
      </c>
      <c r="B880" t="s">
        <v>57</v>
      </c>
      <c r="C880" s="1">
        <v>43762.831250000003</v>
      </c>
    </row>
    <row r="881" spans="1:3" x14ac:dyDescent="0.2">
      <c r="A881">
        <v>43138</v>
      </c>
      <c r="B881" t="s">
        <v>122</v>
      </c>
      <c r="C881" s="1">
        <v>43746.73333333333</v>
      </c>
    </row>
    <row r="882" spans="1:3" x14ac:dyDescent="0.2">
      <c r="A882">
        <v>43139</v>
      </c>
      <c r="B882" t="s">
        <v>134</v>
      </c>
      <c r="C882" s="1">
        <v>43678.840277777781</v>
      </c>
    </row>
    <row r="883" spans="1:3" x14ac:dyDescent="0.2">
      <c r="A883">
        <v>43140</v>
      </c>
      <c r="B883" t="s">
        <v>143</v>
      </c>
      <c r="C883" s="1">
        <v>43706.811111111114</v>
      </c>
    </row>
    <row r="884" spans="1:3" x14ac:dyDescent="0.2">
      <c r="A884">
        <v>43270</v>
      </c>
      <c r="B884" t="s">
        <v>200</v>
      </c>
      <c r="C884" s="1">
        <v>43819.746527777781</v>
      </c>
    </row>
    <row r="885" spans="1:3" x14ac:dyDescent="0.2">
      <c r="A885">
        <v>43272</v>
      </c>
      <c r="B885" t="s">
        <v>10</v>
      </c>
      <c r="C885" s="1">
        <v>43739.712500000001</v>
      </c>
    </row>
    <row r="886" spans="1:3" x14ac:dyDescent="0.2">
      <c r="A886">
        <v>43273</v>
      </c>
      <c r="B886" t="s">
        <v>100</v>
      </c>
      <c r="C886" s="1">
        <v>43733.856249999997</v>
      </c>
    </row>
    <row r="887" spans="1:3" x14ac:dyDescent="0.2">
      <c r="A887">
        <v>43277</v>
      </c>
      <c r="B887" t="s">
        <v>186</v>
      </c>
      <c r="C887" s="1">
        <v>43703.833333333336</v>
      </c>
    </row>
    <row r="888" spans="1:3" x14ac:dyDescent="0.2">
      <c r="A888">
        <v>43278</v>
      </c>
      <c r="B888" t="s">
        <v>41</v>
      </c>
      <c r="C888" s="1">
        <v>43710.720833333333</v>
      </c>
    </row>
    <row r="889" spans="1:3" x14ac:dyDescent="0.2">
      <c r="A889">
        <v>43279</v>
      </c>
      <c r="B889" t="s">
        <v>8</v>
      </c>
      <c r="C889" s="1">
        <v>43752.677083333336</v>
      </c>
    </row>
    <row r="890" spans="1:3" x14ac:dyDescent="0.2">
      <c r="A890">
        <v>43280</v>
      </c>
      <c r="B890" t="s">
        <v>201</v>
      </c>
      <c r="C890" s="1">
        <v>43691.870138888888</v>
      </c>
    </row>
    <row r="891" spans="1:3" x14ac:dyDescent="0.2">
      <c r="A891">
        <v>43351</v>
      </c>
      <c r="B891" t="s">
        <v>146</v>
      </c>
      <c r="C891" s="1">
        <v>43705.701388888891</v>
      </c>
    </row>
    <row r="892" spans="1:3" x14ac:dyDescent="0.2">
      <c r="A892">
        <v>43352</v>
      </c>
      <c r="B892" t="s">
        <v>48</v>
      </c>
      <c r="C892" s="1">
        <v>43706.872916666667</v>
      </c>
    </row>
    <row r="893" spans="1:3" x14ac:dyDescent="0.2">
      <c r="A893">
        <v>43484</v>
      </c>
      <c r="B893" t="s">
        <v>202</v>
      </c>
      <c r="C893" s="1">
        <v>43670.914583333331</v>
      </c>
    </row>
    <row r="894" spans="1:3" x14ac:dyDescent="0.2">
      <c r="A894">
        <v>43485</v>
      </c>
      <c r="B894" t="s">
        <v>203</v>
      </c>
      <c r="C894" s="1">
        <v>43670.0625</v>
      </c>
    </row>
    <row r="895" spans="1:3" x14ac:dyDescent="0.2">
      <c r="A895">
        <v>43532</v>
      </c>
      <c r="B895" t="s">
        <v>50</v>
      </c>
      <c r="C895" s="1">
        <v>43733.631944444445</v>
      </c>
    </row>
    <row r="896" spans="1:3" x14ac:dyDescent="0.2">
      <c r="A896">
        <v>43552</v>
      </c>
      <c r="B896" t="s">
        <v>29</v>
      </c>
      <c r="C896" s="1">
        <v>43836.605555555558</v>
      </c>
    </row>
    <row r="897" spans="1:3" x14ac:dyDescent="0.2">
      <c r="A897">
        <v>43575</v>
      </c>
      <c r="B897" t="s">
        <v>204</v>
      </c>
      <c r="C897" s="1">
        <v>43670.647916666669</v>
      </c>
    </row>
    <row r="898" spans="1:3" x14ac:dyDescent="0.2">
      <c r="A898">
        <v>43576</v>
      </c>
      <c r="B898" t="s">
        <v>109</v>
      </c>
      <c r="C898" s="1">
        <v>43696.951388888891</v>
      </c>
    </row>
    <row r="899" spans="1:3" x14ac:dyDescent="0.2">
      <c r="A899">
        <v>43771</v>
      </c>
      <c r="B899" t="s">
        <v>29</v>
      </c>
      <c r="C899" s="1">
        <v>43836.606249999997</v>
      </c>
    </row>
    <row r="900" spans="1:3" x14ac:dyDescent="0.2">
      <c r="A900">
        <v>43773</v>
      </c>
      <c r="B900" t="s">
        <v>25</v>
      </c>
      <c r="C900" s="1">
        <v>43774.839583333334</v>
      </c>
    </row>
    <row r="901" spans="1:3" x14ac:dyDescent="0.2">
      <c r="A901">
        <v>43774</v>
      </c>
      <c r="B901" t="s">
        <v>57</v>
      </c>
      <c r="C901" s="1">
        <v>43762.832638888889</v>
      </c>
    </row>
    <row r="902" spans="1:3" x14ac:dyDescent="0.2">
      <c r="A902">
        <v>43775</v>
      </c>
      <c r="B902" t="s">
        <v>143</v>
      </c>
      <c r="C902" s="1">
        <v>43706.811805555553</v>
      </c>
    </row>
    <row r="903" spans="1:3" x14ac:dyDescent="0.2">
      <c r="A903">
        <v>43776</v>
      </c>
      <c r="B903" t="s">
        <v>96</v>
      </c>
      <c r="C903" s="1">
        <v>43745.859722222223</v>
      </c>
    </row>
    <row r="904" spans="1:3" x14ac:dyDescent="0.2">
      <c r="A904">
        <v>43888</v>
      </c>
      <c r="B904" t="e">
        <f>radioamericahn excelente el gran trabajo Que esta haciendo el Presidente el si nos esta poniendo en alto nuestro pais</f>
        <v>#NAME?</v>
      </c>
      <c r="C904" s="1">
        <v>43707.878472222219</v>
      </c>
    </row>
    <row r="905" spans="1:3" x14ac:dyDescent="0.2">
      <c r="A905">
        <v>43932</v>
      </c>
      <c r="B905" t="e">
        <f>radioamericahn Vemos Que por parte de las autoridades se ha obtenido un gran avance en nuestro pai Que bueno lo Que se ve excelente</f>
        <v>#NAME?</v>
      </c>
      <c r="C905" s="1">
        <v>43829.919444444444</v>
      </c>
    </row>
    <row r="906" spans="1:3" x14ac:dyDescent="0.2">
      <c r="A906">
        <v>43942</v>
      </c>
      <c r="B906" t="e">
        <f>radioamericahn todos estamos muy contentos y agradecidos por su gran trabajo Presidente</f>
        <v>#NAME?</v>
      </c>
      <c r="C906" s="1">
        <v>43704.934027777781</v>
      </c>
    </row>
    <row r="907" spans="1:3" x14ac:dyDescent="0.2">
      <c r="A907">
        <v>43946</v>
      </c>
      <c r="B907" t="e">
        <f>radioamericahn Que triste esta gente esta loca por Que imaginense de todo lo Que pasa Es culpa del gobierno cean cerios</f>
        <v>#NAME?</v>
      </c>
      <c r="C907" s="1">
        <v>43767.852083333331</v>
      </c>
    </row>
    <row r="908" spans="1:3" x14ac:dyDescent="0.2">
      <c r="A908">
        <v>43960</v>
      </c>
      <c r="B908" t="e">
        <f>radioamericahn vaya ahora si ya no quiere reconocer Que Es de los bajos de bajos ya basta nasralla ya deja el pais en paz</f>
        <v>#NAME?</v>
      </c>
      <c r="C908" s="1">
        <v>43759.77847222222</v>
      </c>
    </row>
    <row r="909" spans="1:3" x14ac:dyDescent="0.2">
      <c r="A909">
        <v>44008</v>
      </c>
      <c r="B909" t="e">
        <f>_xlfn.SINGLE(LaTribunahn _xlfn.SINGLE(JuanOrlandoH muy bien Que se invierta en mejores carreteras y asi tendremos las mas bellas y de primer nivel Que bien))</f>
        <v>#NAME?</v>
      </c>
      <c r="C909" s="1">
        <v>43833.675000000003</v>
      </c>
    </row>
    <row r="910" spans="1:3" x14ac:dyDescent="0.2">
      <c r="A910">
        <v>44011</v>
      </c>
      <c r="B910" t="e">
        <f>LaTribunahn excelente Es Que Definimos Que Honduras trabaja por Que se mejore la seguridad del pais Que bien</f>
        <v>#NAME?</v>
      </c>
      <c r="C910" s="1">
        <v>43769.713888888888</v>
      </c>
    </row>
    <row r="911" spans="1:3" x14ac:dyDescent="0.2">
      <c r="A911">
        <v>44057</v>
      </c>
      <c r="B911" t="e">
        <f>radioamericahn hay Mel ya te la vas ir a pagar todo lo Que has hecho Sin verg√ºenza Que barbaro sois Que lo Que te importa Es eso para Que mire Que todo se paga</f>
        <v>#NAME?</v>
      </c>
      <c r="C911" s="1">
        <v>43675.828472222223</v>
      </c>
    </row>
    <row r="912" spans="1:3" x14ac:dyDescent="0.2">
      <c r="A912">
        <v>44104</v>
      </c>
      <c r="B912" t="e">
        <f>radioamericahn Es muy bueno las acciones Que se est√°n haciendo en nuestro pais para mejorar la naturaleza y Que hayan mejores bosques Que bien</f>
        <v>#NAME?</v>
      </c>
      <c r="C912" s="1">
        <v>43811.720138888886</v>
      </c>
    </row>
    <row r="913" spans="1:3" x14ac:dyDescent="0.2">
      <c r="A913">
        <v>44113</v>
      </c>
      <c r="B913" t="e">
        <f>_xlfn.SINGLE(radioamericahn _xlfn.SINGLE(BomberosHn Felicidades a estos grandiosos guerreros Que Sin duda alguna han demostrado su valent√≠a y gran apoyo hacia Honduras Muchas gracias Que la pasen super en su dia))</f>
        <v>#NAME?</v>
      </c>
      <c r="C913" s="1">
        <v>43770.607638888891</v>
      </c>
    </row>
    <row r="914" spans="1:3" x14ac:dyDescent="0.2">
      <c r="A914">
        <v>44231</v>
      </c>
      <c r="B914" t="e">
        <f>radioamericahn tipos como este Es a los Que no le deber√≠an de para bola por Que solo lo malo hace para el pais ya Es demasiado por favor ya basta</f>
        <v>#NAME?</v>
      </c>
      <c r="C914" s="1">
        <v>43760.929861111108</v>
      </c>
    </row>
    <row r="915" spans="1:3" x14ac:dyDescent="0.2">
      <c r="A915">
        <v>44232</v>
      </c>
      <c r="B915" t="e">
        <f>_xlfn.SINGLE(radioamericahn _xlfn.SINGLE(PMOP016 Es muy bueno lo Que hacen las autoridades Que desempe√±an lo bueno para el pais y brindar la mayor seguridad))</f>
        <v>#NAME?</v>
      </c>
      <c r="C915" s="1">
        <v>43732.561805555553</v>
      </c>
    </row>
    <row r="916" spans="1:3" x14ac:dyDescent="0.2">
      <c r="A916">
        <v>44266</v>
      </c>
      <c r="B916" t="e">
        <f>LaTribunahn se ven los grandes alcances Que se han generado con esta nueva ley de alivio de deuda Que excelente vamos por mas avances</f>
        <v>#NAME?</v>
      </c>
      <c r="C916" s="1">
        <v>43784.581944444442</v>
      </c>
    </row>
    <row r="917" spans="1:3" x14ac:dyDescent="0.2">
      <c r="A917">
        <v>44275</v>
      </c>
      <c r="B917" t="e">
        <f>radioamericahn gracias a los grandes avances Que esta demostrando el gobierno Que hace ese gran apoyo a nuestra vida Que genial Que se haga lo bueno por apoyar al pueblo</f>
        <v>#NAME?</v>
      </c>
      <c r="C917" s="1">
        <v>43717.63958333333</v>
      </c>
    </row>
    <row r="918" spans="1:3" x14ac:dyDescent="0.2">
      <c r="A918">
        <v>44277</v>
      </c>
      <c r="B918" t="e">
        <f>radioamericahn muy bien Que se esta colaborando el sector mipymes Que se hace los grandes desarrollos muy buen trabajo</f>
        <v>#NAME?</v>
      </c>
      <c r="C918" s="1">
        <v>43748.637499999997</v>
      </c>
    </row>
    <row r="919" spans="1:3" x14ac:dyDescent="0.2">
      <c r="A919">
        <v>44279</v>
      </c>
      <c r="B919" t="e">
        <f>radioamericahn a romeo v√°squez solo hablar mal del gobierno le gusta ya estamos cansados de Que no dejan en paz al mandatario JOH Es el mejor y punto</f>
        <v>#NAME?</v>
      </c>
      <c r="C919" s="1">
        <v>43759.788194444445</v>
      </c>
    </row>
    <row r="920" spans="1:3" x14ac:dyDescent="0.2">
      <c r="A920">
        <v>44283</v>
      </c>
      <c r="B920" t="e">
        <f>LaTribunahn muy bueno Que Honduras esta participando en estas maravillosas cosas Que bueno Que se haga lo bueno en el pais</f>
        <v>#NAME?</v>
      </c>
      <c r="C920" s="1">
        <v>43769.713194444441</v>
      </c>
    </row>
    <row r="921" spans="1:3" x14ac:dyDescent="0.2">
      <c r="A921">
        <v>44296</v>
      </c>
      <c r="B921" t="e">
        <f>LaTribunahn muy bien Que sea un puerto de cruceros Que bien estamos viendo Que mi Honduras hay belleza Hondure√±a</f>
        <v>#NAME?</v>
      </c>
      <c r="C921" s="1">
        <v>43832.775694444441</v>
      </c>
    </row>
    <row r="922" spans="1:3" x14ac:dyDescent="0.2">
      <c r="A922">
        <v>44313</v>
      </c>
      <c r="B922" t="e">
        <f>LaTribunahn Vemos los mayores resultados Que buena labor Que bien Que se haga lo importante para mi naci√≥n Que bien excelente trabajo</f>
        <v>#NAME?</v>
      </c>
      <c r="C922" s="1">
        <v>43769.713888888888</v>
      </c>
    </row>
    <row r="923" spans="1:3" x14ac:dyDescent="0.2">
      <c r="A923">
        <v>44317</v>
      </c>
      <c r="B923" t="e">
        <f>radioamericahn Vemos Que el pais va por mayores desempe√±os vamos en buenas maneras vamos por mas Honduras y el turismo avanza</f>
        <v>#NAME?</v>
      </c>
      <c r="C923" s="1">
        <v>43833.762499999997</v>
      </c>
    </row>
    <row r="924" spans="1:3" x14ac:dyDescent="0.2">
      <c r="A924">
        <v>44318</v>
      </c>
      <c r="B924" t="e">
        <f>radioamericahn excelente noticia Que bueno Que se establezcan estas impresionantes maneras de ver como mi Honduras avanza Que bien Que se tenga excito</f>
        <v>#NAME?</v>
      </c>
      <c r="C924" s="1">
        <v>43809.626388888886</v>
      </c>
    </row>
    <row r="925" spans="1:3" x14ac:dyDescent="0.2">
      <c r="A925">
        <v>44334</v>
      </c>
      <c r="B925" t="e">
        <f>radioamericahn cera Que esta gente de libre no se cansa de molestar por Que solo lo malo quieren para la naci√≥n  ya queremos lo mejor para Honduras</f>
        <v>#NAME?</v>
      </c>
      <c r="C925" s="1">
        <v>43773.802083333336</v>
      </c>
    </row>
    <row r="926" spans="1:3" x14ac:dyDescent="0.2">
      <c r="A926">
        <v>44356</v>
      </c>
      <c r="B926" t="e">
        <f>_xlfn.SINGLE(LaTribunahn _xlfn.SINGLE(JuanOrlandoH admirable Es poder ver como JOH hace lo correcto por Que mi pais mejore muy bien vamos avanzando mas y mas Que excelente Que Dios lo bendiga y excito en sus proyectos))</f>
        <v>#NAME?</v>
      </c>
      <c r="C926" s="1">
        <v>43833.676388888889</v>
      </c>
    </row>
    <row r="927" spans="1:3" x14ac:dyDescent="0.2">
      <c r="A927">
        <v>44407</v>
      </c>
      <c r="B927" t="e">
        <f>radioamericahn hay no Pobre este toda la vida hablando mal de nuestro gobierno ya no queremos escuchar lo venenoso Que Es este tipo</f>
        <v>#NAME?</v>
      </c>
      <c r="C927" s="1">
        <v>43760.942361111112</v>
      </c>
    </row>
    <row r="928" spans="1:3" x14ac:dyDescent="0.2">
      <c r="A928">
        <v>44413</v>
      </c>
      <c r="B928" t="e">
        <f>_xlfn.SINGLE(radioamericahn _xlfn.SINGLE(JuanOrlandoH agradecemos lo proyectos Que hacen Que sean de gran beneficio para el pueblo Muchas gracias se√±or Presidente Dios lo bendiga))</f>
        <v>#NAME?</v>
      </c>
      <c r="C928" s="1">
        <v>43769.82916666667</v>
      </c>
    </row>
    <row r="929" spans="1:3" x14ac:dyDescent="0.2">
      <c r="A929">
        <v>44418</v>
      </c>
      <c r="B929" t="e">
        <f>radioamericahn Es muy bueno lo Que esta haciendo el gobierno Que gran avance estamos muy agradecidos Que se haga lo mejor</f>
        <v>#NAME?</v>
      </c>
      <c r="C929" s="1">
        <v>43767.686111111114</v>
      </c>
    </row>
    <row r="930" spans="1:3" x14ac:dyDescent="0.2">
      <c r="A930">
        <v>44452</v>
      </c>
      <c r="B930" t="e">
        <f>radioamericahn no era de decir Que esta se√±ora Es la culpable como siempre fue la Que hacia las marchas y quer√≠a ver al pais destruido</f>
        <v>#NAME?</v>
      </c>
      <c r="C930" s="1">
        <v>43837.802083333336</v>
      </c>
    </row>
    <row r="931" spans="1:3" x14ac:dyDescent="0.2">
      <c r="A931">
        <v>44544</v>
      </c>
      <c r="B931" t="e">
        <f>radioamericahn demostrando grandes desarrollos para mi pais Que gran manera de Que mi Honduras cambia vamos por mas</f>
        <v>#NAME?</v>
      </c>
      <c r="C931" s="1">
        <v>43717.638888888891</v>
      </c>
    </row>
    <row r="932" spans="1:3" x14ac:dyDescent="0.2">
      <c r="A932">
        <v>44554</v>
      </c>
      <c r="B932" t="e">
        <f>radioamericahn Definitivamente Aplaudimos lo bueno Que se hace estamos alegres de Que Honduras avanza muy bien</f>
        <v>#NAME?</v>
      </c>
      <c r="C932" s="1">
        <v>43760.681250000001</v>
      </c>
    </row>
    <row r="933" spans="1:3" x14ac:dyDescent="0.2">
      <c r="A933">
        <v>44568</v>
      </c>
      <c r="B933" t="e">
        <f>radioamericahn Que triste con nasralla como el sabe Que nunca llegara hacer lo Que JOH ha hecho nadie porque el si Es un buen gobernante</f>
        <v>#NAME?</v>
      </c>
      <c r="C933" s="1">
        <v>43802.949305555558</v>
      </c>
    </row>
    <row r="934" spans="1:3" x14ac:dyDescent="0.2">
      <c r="A934">
        <v>44612</v>
      </c>
      <c r="B934" t="e">
        <f>radioamericahn buenas maneras de ver lo bueno por mi pais Que bien Que el gobierno h√°galo Que tenga Que hacer por lo mejor en el p√†is</f>
        <v>#NAME?</v>
      </c>
      <c r="C934" s="1">
        <v>43816.633333333331</v>
      </c>
    </row>
    <row r="935" spans="1:3" x14ac:dyDescent="0.2">
      <c r="A935">
        <v>44613</v>
      </c>
      <c r="B935" t="e">
        <f>radioamericahn sabemos Que este Es el dolor de muchos ya dejense de Tanto odio y busquen Que hacer y principal voz √±angara</f>
        <v>#NAME?</v>
      </c>
      <c r="C935" s="1">
        <v>43802.95</v>
      </c>
    </row>
    <row r="936" spans="1:3" x14ac:dyDescent="0.2">
      <c r="A936">
        <v>44616</v>
      </c>
      <c r="B936" t="e">
        <f>LaTribunahn Es muy bueno lo Que se hace en nuestro pais Que se esta invirtiendo en estas represas para Que se acabe la sequ√≠a del pais</f>
        <v>#NAME?</v>
      </c>
      <c r="C936" s="1">
        <v>43838.804166666669</v>
      </c>
    </row>
    <row r="937" spans="1:3" x14ac:dyDescent="0.2">
      <c r="A937">
        <v>44648</v>
      </c>
      <c r="B937" t="e">
        <f>radioamericahn Que no se permita estos tipos de bandalismo ya no mas paz para el pais</f>
        <v>#NAME?</v>
      </c>
      <c r="C937" s="1">
        <v>43757.09097222222</v>
      </c>
    </row>
    <row r="938" spans="1:3" x14ac:dyDescent="0.2">
      <c r="A938">
        <v>47444</v>
      </c>
      <c r="B938" t="e">
        <f>FrenteaFrenteHN se han visto las grandes organizaciones por Que se ha demostrado Que mi pa√≠s si tiene seguridad lo Que pasa Que si Es bueno Que se investigue esto pero no0 Es de culpar al gobierno</f>
        <v>#NAME?</v>
      </c>
      <c r="C938" s="1">
        <v>43767.564583333333</v>
      </c>
    </row>
    <row r="939" spans="1:3" x14ac:dyDescent="0.2">
      <c r="A939">
        <v>47446</v>
      </c>
      <c r="B939" t="s">
        <v>205</v>
      </c>
      <c r="C939" s="1">
        <v>43698.572222222225</v>
      </c>
    </row>
    <row r="940" spans="1:3" x14ac:dyDescent="0.2">
      <c r="A940">
        <v>47480</v>
      </c>
      <c r="B940" t="e">
        <f>FrenteaFrenteHN yo veo Que ah√≠ no Es culpa de nadie por Que cada quien hace lo Que quiere por su vida no tratemos de encontrar quien tiene la culpa ya basta</f>
        <v>#NAME?</v>
      </c>
      <c r="C940" s="1">
        <v>43767.561805555553</v>
      </c>
    </row>
    <row r="941" spans="1:3" x14ac:dyDescent="0.2">
      <c r="A941">
        <v>47488</v>
      </c>
      <c r="B941" t="e">
        <f>FrenteaFrenteHN Rosita te vas a refundir en la c√°rcel por ladrona para Que pagues todo lo Que te robaste</f>
        <v>#NAME?</v>
      </c>
      <c r="C941" s="1">
        <v>43698.587500000001</v>
      </c>
    </row>
    <row r="942" spans="1:3" x14ac:dyDescent="0.2">
      <c r="A942">
        <v>47499</v>
      </c>
      <c r="B942" t="s">
        <v>206</v>
      </c>
      <c r="C942" s="1">
        <v>43670.557638888888</v>
      </c>
    </row>
    <row r="943" spans="1:3" x14ac:dyDescent="0.2">
      <c r="A943">
        <v>47525</v>
      </c>
      <c r="B943" t="e">
        <f>FrenteaFrenteHN si aqu√≠ se resuelven los Problemas si nuestro Presidente lo puede hacer lo Que pasa Que ustedes son gente negativa Que solo lo malo ven ya basta seamos positivos porfavor</f>
        <v>#NAME?</v>
      </c>
      <c r="C943" s="1">
        <v>43767.598611111112</v>
      </c>
    </row>
    <row r="944" spans="1:3" x14ac:dyDescent="0.2">
      <c r="A944">
        <v>47533</v>
      </c>
      <c r="B944" t="s">
        <v>207</v>
      </c>
      <c r="C944" s="1">
        <v>43698.575694444444</v>
      </c>
    </row>
    <row r="945" spans="1:3" x14ac:dyDescent="0.2">
      <c r="A945">
        <v>47580</v>
      </c>
      <c r="B945" t="e">
        <f>FrenteaFrenteHN Maduro deja de mandar tu gente a ver lo Que no les importa voz ya estas igual Que los √±angaras de libres Que no se resignan Que lo bueno esta mejor y lloran</f>
        <v>#NAME?</v>
      </c>
      <c r="C945" s="1">
        <v>43670.604166666664</v>
      </c>
    </row>
    <row r="946" spans="1:3" x14ac:dyDescent="0.2">
      <c r="A946">
        <v>47587</v>
      </c>
      <c r="B946" t="e">
        <f>FrenteaFrenteHN si se ha puesto mano dura en el pais se sabe Que Honduras Es un pais muy seguro se sabe Que JOH ha hecho lo correcto por hacer lo bueno por brindar la mayor seguridad para el pueblo lo felicitamos</f>
        <v>#NAME?</v>
      </c>
      <c r="C946" s="1">
        <v>43767.584027777775</v>
      </c>
    </row>
    <row r="947" spans="1:3" x14ac:dyDescent="0.2">
      <c r="A947">
        <v>47610</v>
      </c>
      <c r="B947" t="e">
        <f>_xlfn.SINGLE(FrenteaFrenteHN _xlfn.SINGLE(el5hn Es Que Vemos Que no hayan Que inventar en contra de JOH se ve Que esta gente solo les interesa ver lo malo Que el hace por Que no ven las maravillosas cosas Que el ha hecho y hace))</f>
        <v>#NAME?</v>
      </c>
      <c r="C947" s="1">
        <v>43682.55972222222</v>
      </c>
    </row>
    <row r="948" spans="1:3" x14ac:dyDescent="0.2">
      <c r="A948">
        <v>47611</v>
      </c>
      <c r="B948" t="e">
        <f>FrenteaFrenteHN las situaciones de venezuela no Es culp√† de nosotros por Que si ya ellos no hacen nada por mejorar el pais no Es culpa de Honduras</f>
        <v>#NAME?</v>
      </c>
      <c r="C948" s="1">
        <v>43670.590277777781</v>
      </c>
    </row>
    <row r="949" spans="1:3" x14ac:dyDescent="0.2">
      <c r="A949">
        <v>47617</v>
      </c>
      <c r="B949" t="e">
        <f>FrenteaFrenteHN gracias a nuestro Presidente se ha mejorado los grandes desarrollos Que se haga lo bueno por el pais felicitaciones JOH</f>
        <v>#NAME?</v>
      </c>
      <c r="C949" s="1">
        <v>43683.615277777775</v>
      </c>
    </row>
    <row r="950" spans="1:3" x14ac:dyDescent="0.2">
      <c r="A950">
        <v>47621</v>
      </c>
      <c r="B950" t="e">
        <f>FrenteaFrenteHN se vana quedar esperando por Que se ve Que JOH ha demostrado Que hace lo bueno para nuestro pais</f>
        <v>#NAME?</v>
      </c>
      <c r="C950" s="1">
        <v>43683.57708333333</v>
      </c>
    </row>
    <row r="951" spans="1:3" x14ac:dyDescent="0.2">
      <c r="A951">
        <v>47649</v>
      </c>
      <c r="B951" t="e">
        <f>_xlfn.SINGLE(FrenteaFrenteHN ve Pobre de estos Dos hay no ya dejen de lloran y e tirar)-celas de Que son compacionistas si ustedes ese papel no les queda par de rid√≠culos</f>
        <v>#NAME?</v>
      </c>
      <c r="C951" s="1">
        <v>43766.599305555559</v>
      </c>
    </row>
    <row r="952" spans="1:3" x14ac:dyDescent="0.2">
      <c r="A952">
        <v>47650</v>
      </c>
      <c r="B952" t="e">
        <f>_xlfn.SINGLE(FrenteaFrenteHN _xlfn.SINGLE(SalvaPresidente deja de hablar tanta paja nasralla y voz hablando de Que haria democracia hay Que triste))</f>
        <v>#NAME?</v>
      </c>
      <c r="C952" s="1">
        <v>43782.605555555558</v>
      </c>
    </row>
    <row r="953" spans="1:3" x14ac:dyDescent="0.2">
      <c r="A953">
        <v>47678</v>
      </c>
      <c r="B953" t="e">
        <f>FrenteaFrenteHN no ce por Que solo saben causar Que JOH Es un narcotraficante deben de ver todo lo bueno Que el ha hecho solo ven lo malo de las personas</f>
        <v>#NAME?</v>
      </c>
      <c r="C953" s="1">
        <v>43683.584722222222</v>
      </c>
    </row>
    <row r="954" spans="1:3" x14ac:dyDescent="0.2">
      <c r="A954">
        <v>47824</v>
      </c>
      <c r="B954" t="e">
        <f>FrenteaFrenteHN Oigan  a este Que las FFAA est√°n involucrados al narcotrafico voz Que crees Que son igual Que voz no se cerio</f>
        <v>#NAME?</v>
      </c>
      <c r="C954" s="1">
        <v>43782.588194444441</v>
      </c>
    </row>
    <row r="955" spans="1:3" x14ac:dyDescent="0.2">
      <c r="A955">
        <v>47871</v>
      </c>
      <c r="B955" t="e">
        <f>FrenteaFrenteHN esta bueno Que se esta poniendo todo el peso de la ley Que paguen mas bien pepe tambien deberia de estar ah√≠</f>
        <v>#NAME?</v>
      </c>
      <c r="C955" s="1">
        <v>43698.59097222222</v>
      </c>
    </row>
    <row r="956" spans="1:3" x14ac:dyDescent="0.2">
      <c r="A956">
        <v>47880</v>
      </c>
      <c r="B956" t="s">
        <v>208</v>
      </c>
      <c r="C956" s="1">
        <v>43670.573611111111</v>
      </c>
    </row>
    <row r="957" spans="1:3" x14ac:dyDescent="0.2">
      <c r="A957">
        <v>47887</v>
      </c>
      <c r="B957" t="e">
        <f>FrenteaFrenteHN Que triste Es ver como esta gente solo saben hablar y hablar bien sab√≠an lo Que hac√≠an ahora Que la aprieten ni modo eso lo hubieran pensado</f>
        <v>#NAME?</v>
      </c>
      <c r="C957" s="1">
        <v>43698.57708333333</v>
      </c>
    </row>
    <row r="958" spans="1:3" x14ac:dyDescent="0.2">
      <c r="A958">
        <v>47891</v>
      </c>
      <c r="B958" t="e">
        <f>FrenteaFrenteHN ha este √±angara lo deben de mandar al pozo por Que si Es bueno para levantar falsos y el no mira todo lo malo Que ha hecho verguenza te debe de dar nasralla</f>
        <v>#NAME?</v>
      </c>
      <c r="C958" s="1">
        <v>43782.598611111112</v>
      </c>
    </row>
    <row r="959" spans="1:3" x14ac:dyDescent="0.2">
      <c r="A959">
        <v>47897</v>
      </c>
      <c r="B959" t="e">
        <f>FrenteaFrenteHN sabemos Que se hace lo bueno por la seguridad al pais Que bien lo Que se elabora y sabemos Que todo esta bajo control excelente JOH</f>
        <v>#NAME?</v>
      </c>
      <c r="C959" s="1">
        <v>43767.628472222219</v>
      </c>
    </row>
    <row r="960" spans="1:3" x14ac:dyDescent="0.2">
      <c r="A960">
        <v>47943</v>
      </c>
      <c r="B960" s="2" t="s">
        <v>209</v>
      </c>
      <c r="C960" s="1">
        <v>43641.592361111114</v>
      </c>
    </row>
    <row r="961" spans="1:3" x14ac:dyDescent="0.2">
      <c r="A961">
        <v>47956</v>
      </c>
      <c r="B961" t="e">
        <f>_xlfn.SINGLE(FrenteaFrenteHN _xlfn.SINGLE(el5hn gente ignorante Que solo se dedican hacer mas y mas caos para el pais queremos Que el pais contin√∫e en paz ustedes por andar de t√≠teres de Mel hablan asi del pa√çs y de JOH))</f>
        <v>#NAME?</v>
      </c>
      <c r="C961" s="1">
        <v>43682.589583333334</v>
      </c>
    </row>
    <row r="962" spans="1:3" x14ac:dyDescent="0.2">
      <c r="A962">
        <v>47973</v>
      </c>
      <c r="B962" t="e">
        <f>FrenteaFrenteHN Es un gran cambio el Que tiene para nuestra Honduras Damos las gracias a JOH por demostrar lo bueno por nuestra naci√≥n Que bien estamos a lo mejor</f>
        <v>#NAME?</v>
      </c>
      <c r="C962" s="1">
        <v>43710.592361111114</v>
      </c>
    </row>
    <row r="963" spans="1:3" x14ac:dyDescent="0.2">
      <c r="A963">
        <v>47976</v>
      </c>
      <c r="B963" t="e">
        <f>FrenteaFrenteHN buenos desarrollos los esperan para nuestra Honduras gran trabajo se√±or Presidente bendiciones gracias por demostrar lo bueno por el pais</f>
        <v>#NAME?</v>
      </c>
      <c r="C963" s="1">
        <v>43710.6</v>
      </c>
    </row>
    <row r="964" spans="1:3" x14ac:dyDescent="0.2">
      <c r="A964">
        <v>47977</v>
      </c>
      <c r="B964" t="e">
        <f>FrenteaFrenteHN Es un gran trabajo lo Que hace el gobierno formando lo mejor para combatir la corrupci√≥n</f>
        <v>#NAME?</v>
      </c>
      <c r="C964" s="1">
        <v>43698.568055555559</v>
      </c>
    </row>
    <row r="965" spans="1:3" x14ac:dyDescent="0.2">
      <c r="A965">
        <v>47978</v>
      </c>
      <c r="B965" t="s">
        <v>210</v>
      </c>
      <c r="C965" s="1">
        <v>43767.559027777781</v>
      </c>
    </row>
    <row r="966" spans="1:3" x14ac:dyDescent="0.2">
      <c r="A966">
        <v>48017</v>
      </c>
      <c r="B966" t="e">
        <f>FrenteaFrenteHN Es cierto lo Que esta diciendo fernando solo poniendo en mal se la llevan porque no hablan de todas las obras Que ha hecho en cada uno de los rincones</f>
        <v>#NAME?</v>
      </c>
      <c r="C966" s="1">
        <v>43710.647222222222</v>
      </c>
    </row>
    <row r="967" spans="1:3" x14ac:dyDescent="0.2">
      <c r="A967">
        <v>48019</v>
      </c>
      <c r="B967" t="e">
        <f>FrenteaFrenteHN tanta paja Que habla ese renato pobrecito da lastima hay no y sigue alegando como mercadera se sabe Que se hace lo mejor para el pais ya deja de Tanto odio papa</f>
        <v>#NAME?</v>
      </c>
      <c r="C967" s="1">
        <v>43767.592361111114</v>
      </c>
    </row>
    <row r="968" spans="1:3" x14ac:dyDescent="0.2">
      <c r="A968">
        <v>48039</v>
      </c>
      <c r="B968" t="e">
        <f>FrenteaFrenteHN ya Es hora Que paguen por Que lo Que les ha importado Es mas y mas  cosas malas para el pais nunca se vio otra cosa de parte de ustedes ni cuando gobernaron</f>
        <v>#NAME?</v>
      </c>
      <c r="C968" s="1">
        <v>43698.587500000001</v>
      </c>
    </row>
    <row r="969" spans="1:3" x14ac:dyDescent="0.2">
      <c r="A969">
        <v>48048</v>
      </c>
      <c r="B969" t="e">
        <f>_xlfn.SINGLE(FrenteaFrenteHN _xlfn.SINGLE(el5hn Que paguen por todo el da√±o Que le han hecho a cada familia Hondure√±a))</f>
        <v>#NAME?</v>
      </c>
      <c r="C969" s="1">
        <v>43697.583333333336</v>
      </c>
    </row>
    <row r="970" spans="1:3" x14ac:dyDescent="0.2">
      <c r="A970">
        <v>48055</v>
      </c>
      <c r="B970" t="s">
        <v>211</v>
      </c>
      <c r="C970" s="1">
        <v>43698.582638888889</v>
      </c>
    </row>
    <row r="971" spans="1:3" x14ac:dyDescent="0.2">
      <c r="A971">
        <v>48075</v>
      </c>
      <c r="B971" t="s">
        <v>212</v>
      </c>
      <c r="C971" s="1">
        <v>43642.606249999997</v>
      </c>
    </row>
    <row r="972" spans="1:3" x14ac:dyDescent="0.2">
      <c r="A972">
        <v>48078</v>
      </c>
      <c r="B972" t="e">
        <f>_xlfn.SINGLE(FrenteaFrenteHN _xlfn.SINGLE(el5hn Baya ya comenz√≥ la llorona no deben de estar  a esta rata en ese canal Que solo tonteras habla madura voz llor√≥n  deja de tir√°rtela de la victima))</f>
        <v>#NAME?</v>
      </c>
      <c r="C972" s="1">
        <v>43682.570833333331</v>
      </c>
    </row>
    <row r="973" spans="1:3" x14ac:dyDescent="0.2">
      <c r="A973">
        <v>48099</v>
      </c>
      <c r="B973" t="s">
        <v>213</v>
      </c>
      <c r="C973" s="1">
        <v>43766.606249999997</v>
      </c>
    </row>
    <row r="974" spans="1:3" x14ac:dyDescent="0.2">
      <c r="A974">
        <v>48104</v>
      </c>
      <c r="B974" t="e">
        <f>_xlfn.SINGLE(FrenteaFrenteHN _xlfn.SINGLE(EbalDiazHN nueva mente queremos felicitar al mejor gobierno del mundoo Que se ponga mano dura))</f>
        <v>#NAME?</v>
      </c>
      <c r="C974" s="1">
        <v>43682.80972222222</v>
      </c>
    </row>
    <row r="975" spans="1:3" x14ac:dyDescent="0.2">
      <c r="A975">
        <v>48120</v>
      </c>
      <c r="B975" t="e">
        <f>FrenteaFrenteHN Que se trafica en la necesidad humana por favor cea cerios lo Que pasa Que hay trabajo pero hay gente Que les gusta lo f√°cil</f>
        <v>#NAME?</v>
      </c>
      <c r="C975" s="1">
        <v>43670.575694444444</v>
      </c>
    </row>
    <row r="976" spans="1:3" x14ac:dyDescent="0.2">
      <c r="A976">
        <v>48134</v>
      </c>
      <c r="B976" t="e">
        <f>FrenteaFrenteHN hay y este renato y ese abojado viene pegandoce en el pecho como cuando judas enga√±o al se√±or sabemos Que si no tienen pruebas no pueden hablar por Que la boca sirve para todo</f>
        <v>#NAME?</v>
      </c>
      <c r="C976" s="1">
        <v>43766.59375</v>
      </c>
    </row>
    <row r="977" spans="1:3" x14ac:dyDescent="0.2">
      <c r="A977">
        <v>48201</v>
      </c>
      <c r="B977" t="s">
        <v>214</v>
      </c>
      <c r="C977" s="1">
        <v>43801.690972222219</v>
      </c>
    </row>
    <row r="978" spans="1:3" x14ac:dyDescent="0.2">
      <c r="A978">
        <v>48275</v>
      </c>
      <c r="B978" t="s">
        <v>215</v>
      </c>
      <c r="C978" s="1">
        <v>43672.982638888891</v>
      </c>
    </row>
    <row r="979" spans="1:3" x14ac:dyDescent="0.2">
      <c r="A979">
        <v>48276</v>
      </c>
      <c r="B979" t="s">
        <v>216</v>
      </c>
      <c r="C979" s="1">
        <v>43683.054166666669</v>
      </c>
    </row>
    <row r="980" spans="1:3" x14ac:dyDescent="0.2">
      <c r="A980">
        <v>48603</v>
      </c>
      <c r="B980" t="s">
        <v>217</v>
      </c>
      <c r="C980" s="1">
        <v>43705.556250000001</v>
      </c>
    </row>
    <row r="981" spans="1:3" x14ac:dyDescent="0.2">
      <c r="A981">
        <v>48604</v>
      </c>
      <c r="B981" t="s">
        <v>156</v>
      </c>
      <c r="C981" s="1">
        <v>43684.715277777781</v>
      </c>
    </row>
    <row r="982" spans="1:3" x14ac:dyDescent="0.2">
      <c r="A982">
        <v>48752</v>
      </c>
      <c r="B982" t="s">
        <v>218</v>
      </c>
      <c r="C982" s="1">
        <v>43698.783333333333</v>
      </c>
    </row>
    <row r="983" spans="1:3" x14ac:dyDescent="0.2">
      <c r="A983">
        <v>48823</v>
      </c>
      <c r="B983" t="s">
        <v>78</v>
      </c>
      <c r="C983" s="1">
        <v>43791.848611111112</v>
      </c>
    </row>
    <row r="984" spans="1:3" x14ac:dyDescent="0.2">
      <c r="A984">
        <v>48824</v>
      </c>
      <c r="B984" t="s">
        <v>67</v>
      </c>
      <c r="C984" s="1">
        <v>43810.826388888891</v>
      </c>
    </row>
    <row r="985" spans="1:3" x14ac:dyDescent="0.2">
      <c r="A985">
        <v>48890</v>
      </c>
      <c r="B985" t="s">
        <v>27</v>
      </c>
      <c r="C985" s="1">
        <v>43809.818055555559</v>
      </c>
    </row>
    <row r="986" spans="1:3" x14ac:dyDescent="0.2">
      <c r="A986">
        <v>48891</v>
      </c>
      <c r="B986" t="s">
        <v>31</v>
      </c>
      <c r="C986" s="1">
        <v>43804.794444444444</v>
      </c>
    </row>
    <row r="987" spans="1:3" x14ac:dyDescent="0.2">
      <c r="A987">
        <v>48947</v>
      </c>
      <c r="B987" s="2" t="s">
        <v>132</v>
      </c>
      <c r="C987" s="1">
        <v>43812.856249999997</v>
      </c>
    </row>
    <row r="988" spans="1:3" x14ac:dyDescent="0.2">
      <c r="A988">
        <v>48973</v>
      </c>
      <c r="B988" t="e">
        <f>FrenteaFrenteHN esta bueno gracias se√±or Presidente por demostrar estas buenas cosas para mi pais Que bien estamos a  lo mejor</f>
        <v>#NAME?</v>
      </c>
      <c r="C988" s="1">
        <v>43698.591666666667</v>
      </c>
    </row>
    <row r="989" spans="1:3" x14ac:dyDescent="0.2">
      <c r="A989">
        <v>48991</v>
      </c>
      <c r="B989" t="e">
        <f>FrenteaFrenteHN este renato solo tirando ese odio Que se carga hay renato bien sabemos Que ah√≠ no Es culpable nadie y sabemos Que este tipo hizo miles de cosas malas no Es culpa de nadie</f>
        <v>#NAME?</v>
      </c>
      <c r="C989" s="1">
        <v>43767.586111111108</v>
      </c>
    </row>
    <row r="990" spans="1:3" x14ac:dyDescent="0.2">
      <c r="A990">
        <v>49014</v>
      </c>
      <c r="B990" t="e">
        <f>FrenteaFrenteHN hay pepe te toca llorar ni modo eso lo hubieran pensado en ves de cometer estas tonteras pero como no pensaron Que p√†gue tu esposa</f>
        <v>#NAME?</v>
      </c>
      <c r="C990" s="1">
        <v>43698.573611111111</v>
      </c>
    </row>
    <row r="991" spans="1:3" x14ac:dyDescent="0.2">
      <c r="A991">
        <v>49017</v>
      </c>
      <c r="B991" t="e">
        <f>_xlfn.SINGLE(FrenteaFrenteHN _xlfn.SINGLE(SalvaPresidente Tanto Que habla este ni le luce Que mal por renato se ve Que Es mula de arrastrado jajajaajajaaja ce cerio renato))</f>
        <v>#NAME?</v>
      </c>
      <c r="C991" s="1">
        <v>43782.560416666667</v>
      </c>
    </row>
    <row r="992" spans="1:3" x14ac:dyDescent="0.2">
      <c r="A992">
        <v>49025</v>
      </c>
      <c r="B992" t="e">
        <f>FrenteaFrenteHN se respeta todo para como al pueblo y para el pais como para gente Que esta en los reclusorios y sabemos y felicitamos al gobierno por hacer lo bueno</f>
        <v>#NAME?</v>
      </c>
      <c r="C992" s="1">
        <v>43767.557638888888</v>
      </c>
    </row>
    <row r="993" spans="1:3" x14ac:dyDescent="0.2">
      <c r="A993">
        <v>49031</v>
      </c>
      <c r="B993" t="e">
        <f>FrenteaFrenteHN esta se√±ora solo sirve para hablar mal de gobierno Que va saber ella de el gobierno busque Que hacer mejor</f>
        <v>#NAME?</v>
      </c>
      <c r="C993" s="1">
        <v>43683.565972222219</v>
      </c>
    </row>
    <row r="994" spans="1:3" x14ac:dyDescent="0.2">
      <c r="A994">
        <v>49050</v>
      </c>
      <c r="B994" t="e">
        <f>FrenteaFrenteHN no cave duda Que se e4sta trabajando por lo bueno Que se demuestra en mi Honduras Damos las gracias a nuestro Presidente por ser un gran ejemplo para el pa√≠s</f>
        <v>#NAME?</v>
      </c>
      <c r="C994" s="1">
        <v>43710.561805555553</v>
      </c>
    </row>
    <row r="995" spans="1:3" x14ac:dyDescent="0.2">
      <c r="A995">
        <v>49116</v>
      </c>
      <c r="B995" t="e">
        <f>FrenteaFrenteHN sabemos Que nuestra econom√≠a se desarrolla grandemente por Que JOH ha demostrado lo bueno por el pais Que bien vamos por lo bueno</f>
        <v>#NAME?</v>
      </c>
      <c r="C995" s="1">
        <v>43710.599305555559</v>
      </c>
    </row>
    <row r="996" spans="1:3" x14ac:dyDescent="0.2">
      <c r="A996">
        <v>49167</v>
      </c>
      <c r="B996" t="e">
        <f>FrenteaFrenteHN a la Masich los felicito por Que si se est√° viendo reflejado con este caso de la Rosita su gran labor y su trabajo de investigaci√≥n</f>
        <v>#NAME?</v>
      </c>
      <c r="C996" s="1">
        <v>43698.586805555555</v>
      </c>
    </row>
    <row r="997" spans="1:3" x14ac:dyDescent="0.2">
      <c r="A997">
        <v>49171</v>
      </c>
      <c r="B997" t="e">
        <f>FrenteaFrenteHN Claro Que se ha puesto la mayor seguridad en el pais por Que se sabe Que Honduras ha generado por grandes cosas a favor de la seguridad como en las c√°rceles y afuera</f>
        <v>#NAME?</v>
      </c>
      <c r="C997" s="1">
        <v>43766.582638888889</v>
      </c>
    </row>
    <row r="998" spans="1:3" x14ac:dyDescent="0.2">
      <c r="A998">
        <v>49173</v>
      </c>
      <c r="B998" t="e">
        <f>FrenteaFrenteHN Que bello lo Que se hace por el pais estamos alegres de Que JOH hace lo bueno por mi Honduras estamos agradecidos gracias JOH</f>
        <v>#NAME?</v>
      </c>
      <c r="C998" s="1">
        <v>43710.584027777775</v>
      </c>
    </row>
    <row r="999" spans="1:3" x14ac:dyDescent="0.2">
      <c r="A999">
        <v>49207</v>
      </c>
      <c r="B999" t="e">
        <f>_xlfn.SINGLE(FrenteaFrenteHN _xlfn.SINGLE(el5hn esta bien Que se hagan grandes condenas por Que la justicia siempre sale Que bueno Que se esta demostrando lo bueno por mas casos establecidos))</f>
        <v>#NAME?</v>
      </c>
      <c r="C999" s="1">
        <v>43697.59375</v>
      </c>
    </row>
    <row r="1000" spans="1:3" x14ac:dyDescent="0.2">
      <c r="A1000">
        <v>49230</v>
      </c>
      <c r="B1000" t="e">
        <f>FrenteaFrenteHN Tanto Que alegan y la ora de la ora no llegaran a nada mira renato deja de decir Que te da verguenza verguenza te debe de dar porque solo papadas hablas eso Es lo √∫nico Que sale de tu boca</f>
        <v>#NAME?</v>
      </c>
      <c r="C1000" s="1">
        <v>43767.591666666667</v>
      </c>
    </row>
    <row r="1001" spans="1:3" x14ac:dyDescent="0.2">
      <c r="A1001">
        <v>49246</v>
      </c>
      <c r="B1001" t="e">
        <f>FrenteaFrenteHN Simplemente creemos Que si en el pais se trabaja mejor y no se permiten estos tipos de cosas Es muy bueno por Que lo importante Es la tranquilidad</f>
        <v>#NAME?</v>
      </c>
      <c r="C1001" s="1">
        <v>43780.590277777781</v>
      </c>
    </row>
    <row r="1002" spans="1:3" x14ac:dyDescent="0.2">
      <c r="A1002">
        <v>49255</v>
      </c>
      <c r="B1002" t="s">
        <v>219</v>
      </c>
      <c r="C1002" s="1">
        <v>43766.570138888892</v>
      </c>
    </row>
    <row r="1003" spans="1:3" x14ac:dyDescent="0.2">
      <c r="A1003">
        <v>49293</v>
      </c>
      <c r="B1003" t="e">
        <f>_xlfn.SINGLE(FrenteaFrenteHN _xlfn.SINGLE(JorgeCalixHN esta gente   la deber√≠an de expulsar del pa√≠s porque no son nada productivo son unos buenos para nada)), solo para trabajar con los carteles son buenos</f>
        <v>#NAME?</v>
      </c>
      <c r="C1003" s="1">
        <v>43682.601388888892</v>
      </c>
    </row>
    <row r="1004" spans="1:3" x14ac:dyDescent="0.2">
      <c r="A1004">
        <v>49328</v>
      </c>
      <c r="B1004" t="e">
        <f>FrenteaFrenteHN lo Que pasa Que se ponen a querer solucionar las cosas Que bueno Que se haga lo Que se tenga Que hacer JOH estamos contigo</f>
        <v>#NAME?</v>
      </c>
      <c r="C1004" s="1">
        <v>43683.581250000003</v>
      </c>
    </row>
    <row r="1005" spans="1:3" x14ac:dyDescent="0.2">
      <c r="A1005">
        <v>49332</v>
      </c>
      <c r="B1005" t="e">
        <f>FrenteaFrenteHN Tarde o temprano las cosas Que uno hace las paga Que gran fichita era este tipo para Que lo defiendan Tanto por favor cean cerios</f>
        <v>#NAME?</v>
      </c>
      <c r="C1005" s="1">
        <v>43766.598611111112</v>
      </c>
    </row>
    <row r="1006" spans="1:3" x14ac:dyDescent="0.2">
      <c r="A1006">
        <v>49359</v>
      </c>
      <c r="B1006" t="e">
        <f>FrenteaFrenteHN los fraudes Que se han cometido tienen Que ser pagados de cualquier manera Que se haga justicia por las cosas malas</f>
        <v>#NAME?</v>
      </c>
      <c r="C1006" s="1">
        <v>43698.574305555558</v>
      </c>
    </row>
    <row r="1007" spans="1:3" x14ac:dyDescent="0.2">
      <c r="A1007">
        <v>49364</v>
      </c>
      <c r="B1007" t="e">
        <f>FrenteaFrenteHN si se tiene derecho a la vida y Sobre todo se ha trabajado por Que se hace lo mayor en  seguridad en las c√°rceles y el gobierno ha logrado eso</f>
        <v>#NAME?</v>
      </c>
      <c r="C1007" s="1">
        <v>43767.570833333331</v>
      </c>
    </row>
    <row r="1008" spans="1:3" x14ac:dyDescent="0.2">
      <c r="A1008">
        <v>49435</v>
      </c>
      <c r="B1008" t="e">
        <f>FrenteaFrenteHN pobrecito da mucha tristeza saber Que este ni cabeza tiene para pensar lo √∫nico Que le ha inspirado al pueblo Es odio no hay otra cosa</f>
        <v>#NAME?</v>
      </c>
      <c r="C1008" s="1">
        <v>43782.599305555559</v>
      </c>
    </row>
    <row r="1009" spans="1:3" x14ac:dyDescent="0.2">
      <c r="A1009">
        <v>49439</v>
      </c>
      <c r="B1009" t="e">
        <f>FrenteaFrenteHN Que gran compromiso lo Que se esta haciendo Que gran trabajo lo Que hace JOH Que bueno bendiciones y gracias por hacer lo bueno por el pais</f>
        <v>#NAME?</v>
      </c>
      <c r="C1009" s="1">
        <v>43710.570833333331</v>
      </c>
    </row>
    <row r="1010" spans="1:3" x14ac:dyDescent="0.2">
      <c r="A1010">
        <v>49445</v>
      </c>
      <c r="B1010" t="e">
        <f>FrenteaFrenteHN se ha visto Que por el Presidente se ha disminuido la corrupci√≥n el narcotrafico  Muchas cosas ha cambiado</f>
        <v>#NAME?</v>
      </c>
      <c r="C1010" s="1">
        <v>43683.602777777778</v>
      </c>
    </row>
    <row r="1011" spans="1:3" x14ac:dyDescent="0.2">
      <c r="A1011">
        <v>49457</v>
      </c>
      <c r="B1011" t="e">
        <f>FrenteaFrenteHN Obviamente Que el abogado esta llorando por Que sabe Que le matan a este Hombre Que el defend√≠a y ya no ganara con este caso mas dinero pero se sabe Que perdi√≥ demaciado</f>
        <v>#NAME?</v>
      </c>
      <c r="C1011" s="1">
        <v>43766.597222222219</v>
      </c>
    </row>
    <row r="1012" spans="1:3" x14ac:dyDescent="0.2">
      <c r="A1012">
        <v>49476</v>
      </c>
      <c r="B1012" t="e">
        <f>FrenteaFrenteHN debemos de ver Que aqu√≠ nadie tiene culpa de nada por Que cada quien hace  lo Que quiere aqu√≠ ya no digan Es culpa del gobierno por lo √∫nico Que ha hecho Es trabajar por la seguridad</f>
        <v>#NAME?</v>
      </c>
      <c r="C1012" s="1">
        <v>43766.594444444447</v>
      </c>
    </row>
    <row r="1013" spans="1:3" x14ac:dyDescent="0.2">
      <c r="A1013">
        <v>49479</v>
      </c>
      <c r="B1013" t="e">
        <f>FrenteaFrenteHN las caravanas son por Que la gente agarra de migran ya sabemos Que se est√°n abriendo oportunidades en el pais y esta viene hablar de la gente de aqui porfavor si sabemos Que venezuela Es muy Pobre</f>
        <v>#NAME?</v>
      </c>
      <c r="C1013" s="1">
        <v>43670.578472222223</v>
      </c>
    </row>
    <row r="1014" spans="1:3" x14ac:dyDescent="0.2">
      <c r="A1014">
        <v>49495</v>
      </c>
      <c r="B1014" t="e">
        <f>_xlfn.SINGLE(FrenteaFrenteHN _xlfn.SINGLE(JuanOrlandoH _xlfn.SINGLE(SalvaPresidente nalgas ralas busca Que hacer mejor en ves de andar de metido en lo Que no te importa eso hace y no queremos mas gente venenosa en el pais)))</f>
        <v>#NAME?</v>
      </c>
      <c r="C1014" s="1">
        <v>43682.625</v>
      </c>
    </row>
    <row r="1015" spans="1:3" x14ac:dyDescent="0.2">
      <c r="A1015">
        <v>49556</v>
      </c>
      <c r="B1015" t="e">
        <f>FrenteaFrenteHN a renato le agarra la llorazon ni por Que Es hondure√±o nunca quieren ver lo positivo para el pais Que barbaridad</f>
        <v>#NAME?</v>
      </c>
      <c r="C1015" s="1">
        <v>43780.584722222222</v>
      </c>
    </row>
    <row r="1016" spans="1:3" x14ac:dyDescent="0.2">
      <c r="A1016">
        <v>49563</v>
      </c>
      <c r="B1016" t="e">
        <f>FrenteaFrenteHN se ha logrado un gran objetivo y se ve Que se esta demostrando grandes acciones de combate Que se ponga mano dura</f>
        <v>#NAME?</v>
      </c>
      <c r="C1016" s="1">
        <v>43698.572916666664</v>
      </c>
    </row>
    <row r="1017" spans="1:3" x14ac:dyDescent="0.2">
      <c r="A1017">
        <v>49567</v>
      </c>
      <c r="B1017" t="e">
        <f>_xlfn.SINGLE(FrenteaFrenteHN _xlfn.SINGLE(SalvaPresidente Pobre cito este idiota Que solo hablando mal del pais ya c√°llate nasrala ahogate con tu odio Que para eso cerbis))</f>
        <v>#NAME?</v>
      </c>
      <c r="C1017" s="1">
        <v>43782.622916666667</v>
      </c>
    </row>
    <row r="1018" spans="1:3" x14ac:dyDescent="0.2">
      <c r="A1018">
        <v>49572</v>
      </c>
      <c r="B1018" t="e">
        <f>_xlfn.SINGLE(FrenteaFrenteHN _xlfn.SINGLE(JuanOrlandoH Definitivamente no se puede confiar en alguien Que dejo el pais de la forma en la Que la dejo pepe lobo _xlfn.SINGLE(vivajoh)))</f>
        <v>#NAME?</v>
      </c>
      <c r="C1018" s="1">
        <v>43641.604166666664</v>
      </c>
    </row>
    <row r="1019" spans="1:3" x14ac:dyDescent="0.2">
      <c r="A1019">
        <v>49582</v>
      </c>
      <c r="B1019" t="e">
        <f>_xlfn.SINGLE(FrenteaFrenteHN _xlfn.SINGLE(EbalDiazHN felicitaciones Que se haga lo Que se tenga Que hacer estamos afirmando lo bueno por el p√†is vamos por mas))</f>
        <v>#NAME?</v>
      </c>
      <c r="C1019" s="1">
        <v>43682.809027777781</v>
      </c>
    </row>
    <row r="1020" spans="1:3" x14ac:dyDescent="0.2">
      <c r="A1020">
        <v>49591</v>
      </c>
      <c r="B1020" t="e">
        <f>_xlfn.SINGLE(FrenteaFrenteHN _xlfn.SINGLE(el5hn hay Vemos la realidad por Que se ha visto Que el gobierno hace lo posible por Que el pais este mas Que seguro por Que se sabe Que JOH hace lo correcto por la naci√≥n y quieren inculparlo de algo Que el no hace))</f>
        <v>#NAME?</v>
      </c>
      <c r="C1020" s="1">
        <v>43766.612500000003</v>
      </c>
    </row>
    <row r="1021" spans="1:3" x14ac:dyDescent="0.2">
      <c r="A1021">
        <v>49594</v>
      </c>
      <c r="B1021" t="s">
        <v>220</v>
      </c>
      <c r="C1021" s="1">
        <v>43767.597916666666</v>
      </c>
    </row>
    <row r="1022" spans="1:3" x14ac:dyDescent="0.2">
      <c r="A1022">
        <v>49610</v>
      </c>
      <c r="B1022" t="e">
        <f>_xlfn.SINGLE(FrenteaFrenteHN _xlfn.SINGLE(SalvaPresidente hay no Que barbaridad Tanto Que lloran estos deberian de ver lo positivo en el pais pero solo lo malo miran))</f>
        <v>#NAME?</v>
      </c>
      <c r="C1022" s="1">
        <v>43782.556944444441</v>
      </c>
    </row>
    <row r="1023" spans="1:3" x14ac:dyDescent="0.2">
      <c r="A1023">
        <v>49617</v>
      </c>
      <c r="B1023" t="e">
        <f>_xlfn.SINGLE(FrenteaFrenteHN _xlfn.SINGLE(el5hn Honduras ha alcanzado grandes logros por Que Es muy bueno Que se trabaje por la criminalidad del pais Que bien saludos y felicitaciones al gobierno))</f>
        <v>#NAME?</v>
      </c>
      <c r="C1023" s="1">
        <v>43682.563194444447</v>
      </c>
    </row>
    <row r="1024" spans="1:3" x14ac:dyDescent="0.2">
      <c r="A1024">
        <v>49634</v>
      </c>
      <c r="B1024" t="e">
        <f>FrenteaFrenteHN se ha logrado lo bueno en nuestra naci√≥n Honduras Es un pais muy bendecido y por eso la gente lo critica pero no importa se saldr√° adelante se hara siempre y hay oportunidades si hay</f>
        <v>#NAME?</v>
      </c>
      <c r="C1024" s="1">
        <v>43670.595138888886</v>
      </c>
    </row>
    <row r="1025" spans="1:3" x14ac:dyDescent="0.2">
      <c r="A1025">
        <v>49637</v>
      </c>
      <c r="B1025" t="s">
        <v>221</v>
      </c>
      <c r="C1025" s="1">
        <v>43710.580555555556</v>
      </c>
    </row>
    <row r="1026" spans="1:3" x14ac:dyDescent="0.2">
      <c r="A1026">
        <v>49641</v>
      </c>
      <c r="B1026" t="s">
        <v>222</v>
      </c>
      <c r="C1026" s="1">
        <v>43670.560416666667</v>
      </c>
    </row>
    <row r="1027" spans="1:3" x14ac:dyDescent="0.2">
      <c r="A1027">
        <v>49649</v>
      </c>
      <c r="B1027" t="s">
        <v>223</v>
      </c>
      <c r="C1027" s="1">
        <v>43670.561805555553</v>
      </c>
    </row>
    <row r="1028" spans="1:3" x14ac:dyDescent="0.2">
      <c r="A1028">
        <v>49656</v>
      </c>
      <c r="B1028" t="e">
        <f>FrenteaFrenteHN nosotros debemos de respetar nuestro pa√≠s no debemos de hablar de mal de la tierra de donde nos vio nacer</f>
        <v>#NAME?</v>
      </c>
      <c r="C1028" s="1">
        <v>43670.618750000001</v>
      </c>
    </row>
    <row r="1029" spans="1:3" x14ac:dyDescent="0.2">
      <c r="A1029">
        <v>49677</v>
      </c>
      <c r="B1029" t="e">
        <f>FrenteaFrenteHN se har√≠a un gran avance Que bueno Que el gobierno esta trabajando por hacer el mejor esfuerzo tenga excito y se haga lo Que se tenga Que hacer</f>
        <v>#NAME?</v>
      </c>
      <c r="C1029" s="1">
        <v>43768.563194444447</v>
      </c>
    </row>
    <row r="1030" spans="1:3" x14ac:dyDescent="0.2">
      <c r="A1030">
        <v>49684</v>
      </c>
      <c r="B1030" t="e">
        <f>FrenteaFrenteHN se ve lo bueno Que esta haciendo el gobierno Que bueno lo Que se ve cada dia debemos entender Que se quiere hacer lo bueno para mejorar la econom√≠a</f>
        <v>#NAME?</v>
      </c>
      <c r="C1030" s="1">
        <v>43768.564583333333</v>
      </c>
    </row>
    <row r="1031" spans="1:3" x14ac:dyDescent="0.2">
      <c r="A1031">
        <v>49737</v>
      </c>
      <c r="B1031" t="e">
        <f>JuanOrlandoH Que bien Que se cuiden estas cosas por Que se regenerar empleos grandes oportunidades para el pueblo Que Dios lo bendiga JOH</f>
        <v>#NAME?</v>
      </c>
      <c r="C1031" s="1">
        <v>43759.744444444441</v>
      </c>
    </row>
    <row r="1032" spans="1:3" x14ac:dyDescent="0.2">
      <c r="A1032">
        <v>49776</v>
      </c>
      <c r="B1032" t="e">
        <f>_xlfn.SINGLE(JuanOrlandoH _xlfn.SINGLE(LaTribunahn _xlfn.SINGLE(radioamericahn _xlfn.SINGLE(radiohrn _xlfn.SINGLE(RCVHonduras _xlfn.SINGLE(diarioelheraldo _xlfn.SINGLE(elpaishn _xlfn.SINGLE(HCHTelevDigital Que bueno Que se est√°n mejorando los centros de educaci√≥n Muchas grcaisa a JOH por formar el cambio))))))))</f>
        <v>#NAME?</v>
      </c>
      <c r="C1032" s="1">
        <v>43768.861805555556</v>
      </c>
    </row>
    <row r="1033" spans="1:3" x14ac:dyDescent="0.2">
      <c r="A1033">
        <v>49879</v>
      </c>
      <c r="B1033" t="e">
        <f>_xlfn.SINGLE(JuanOrlandoH _xlfn.SINGLE(radiohrn _xlfn.SINGLE(LaTribunahn _xlfn.SINGLE(RCVHonduras _xlfn.SINGLE(diarioelheraldo _xlfn.SINGLE(CHTVHN _xlfn.SINGLE(radioamericahn _xlfn.SINGLE(elpaishn Honduras esta avanzando Que bien estamos alegres de ver lo importante Que se hace Que bien vamos por lo bueno cada dia))))))))</f>
        <v>#NAME?</v>
      </c>
      <c r="C1033" s="1">
        <v>43762.774305555555</v>
      </c>
    </row>
    <row r="1034" spans="1:3" x14ac:dyDescent="0.2">
      <c r="A1034">
        <v>49959</v>
      </c>
      <c r="B1034" t="e">
        <f>_xlfn.SINGLE(JuanOrlandoH _xlfn.SINGLE(radiohrn _xlfn.SINGLE(dnparqueshn _xlfn.SINGLE(RCVHonduras _xlfn.SINGLE(elpaishn _xlfn.SINGLE(diarioelheraldo _xlfn.SINGLE(radioamericahn Sobre todo se mira las grandes acciones Que importante para mi pueblo  Muchas gracias)))))))</f>
        <v>#NAME?</v>
      </c>
      <c r="C1034" s="1">
        <v>43777.800694444442</v>
      </c>
    </row>
    <row r="1035" spans="1:3" x14ac:dyDescent="0.2">
      <c r="A1035">
        <v>50062</v>
      </c>
      <c r="B1035" t="e">
        <f>JuanOrlandoH gracias Que Dios bendiga su vida grandemente gracias por afirmar el gran desempe√±o camos por lo mejor</f>
        <v>#NAME?</v>
      </c>
      <c r="C1035" s="1">
        <v>43773.67083333333</v>
      </c>
    </row>
    <row r="1036" spans="1:3" x14ac:dyDescent="0.2">
      <c r="A1036">
        <v>50105</v>
      </c>
      <c r="B1036" t="e">
        <f>JuanOrlandoH Aplaudimos lo bueno Que se esta haciendo por el medio ambiente gran trabajo JOH gracias por demostrar lo bueno</f>
        <v>#NAME?</v>
      </c>
      <c r="C1036" s="1">
        <v>43719.640277777777</v>
      </c>
    </row>
    <row r="1037" spans="1:3" x14ac:dyDescent="0.2">
      <c r="A1037">
        <v>50257</v>
      </c>
      <c r="B1037" t="e">
        <f>JuanOrlandoH este Es un gran objetivo Que se ponga mano dura con estos criminales muy bien Presidente vamos por mas</f>
        <v>#NAME?</v>
      </c>
      <c r="C1037" s="1">
        <v>43784.629166666666</v>
      </c>
    </row>
    <row r="1038" spans="1:3" x14ac:dyDescent="0.2">
      <c r="A1038">
        <v>50262</v>
      </c>
      <c r="B1038"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gracias Presidente por ir a buscar y traer al pa√≠s mas oportunidades)))))))))))))</f>
        <v>#NAME?</v>
      </c>
      <c r="C1038" s="1">
        <v>43703.65347222222</v>
      </c>
    </row>
    <row r="1039" spans="1:3" x14ac:dyDescent="0.2">
      <c r="A1039">
        <v>50322</v>
      </c>
      <c r="B1039" t="e">
        <f>_xlfn.SINGLE(JuanOrlandoH _xlfn.SINGLE(DiarioLaPrensa _xlfn.SINGLE(radiohrn _xlfn.SINGLE(DiarioRoatan _xlfn.SINGLE(diarioelheraldo _xlfn.SINGLE(elpaishn agradecemos la buena labor de JOH Que ha demostrado su gran esfuerzo Muchas gracias por dar lo mejor por el pais Que bien vamosa por mejores logros _xlfn.SINGLE(DiarioDiezHn)))))))</f>
        <v>#NAME?</v>
      </c>
      <c r="C1039" s="1">
        <v>43724.845138888886</v>
      </c>
    </row>
    <row r="1040" spans="1:3" x14ac:dyDescent="0.2">
      <c r="A1040">
        <v>50451</v>
      </c>
      <c r="B1040" t="e">
        <f>Abriendo_Brecha Es muy importante esta noticia Muchas gracias Que Dios lo bendiga se√±or JOH por hacer lo bueno y Que se vea el gran apoyo a la naci√≥n Que bien</f>
        <v>#NAME?</v>
      </c>
      <c r="C1040" s="1">
        <v>43777.9375</v>
      </c>
    </row>
    <row r="1041" spans="1:3" x14ac:dyDescent="0.2">
      <c r="A1041">
        <v>50468</v>
      </c>
      <c r="B1041" t="e">
        <f>DiarioTiempo deberia de darles verguenza y dar el ejemplo por Que imaginense deben de dejar Que el pais pase en paz no ponerlo en peligro</f>
        <v>#NAME?</v>
      </c>
      <c r="C1041" s="1">
        <v>43746.697222222225</v>
      </c>
    </row>
    <row r="1042" spans="1:3" x14ac:dyDescent="0.2">
      <c r="A1042">
        <v>50528</v>
      </c>
      <c r="B1042" t="e">
        <f>Abriendo_Brecha vamos por la mejor ruta y gracias  usted Presidente Que si se preocupa por cada uno de nosotros</f>
        <v>#NAME?</v>
      </c>
      <c r="C1042" s="1">
        <v>43685.654166666667</v>
      </c>
    </row>
    <row r="1043" spans="1:3" x14ac:dyDescent="0.2">
      <c r="A1043">
        <v>50551</v>
      </c>
      <c r="B1043" t="e">
        <f>Abriendo_Brecha Es muy buen logro Que gran manera de Que se haga lo bueno para mi Honduras Muchas felicitaciones al gobierno y a las autoridades</f>
        <v>#NAME?</v>
      </c>
      <c r="C1043" s="1">
        <v>43734.615277777775</v>
      </c>
    </row>
    <row r="1044" spans="1:3" x14ac:dyDescent="0.2">
      <c r="A1044">
        <v>50600</v>
      </c>
      <c r="B1044" t="e">
        <f>Abriendo_Brecha Aplaudimos la buena labore de parte de el gobierno haciendo el gran cambio Que manera mas buena de hacer lo bien por la naci√≥n</f>
        <v>#NAME?</v>
      </c>
      <c r="C1044" s="1">
        <v>43763.8125</v>
      </c>
    </row>
    <row r="1045" spans="1:3" x14ac:dyDescent="0.2">
      <c r="A1045">
        <v>50616</v>
      </c>
      <c r="B1045" t="e">
        <f>Abriendo_Brecha Es muy bueno Que se esta generando nuevas oportunidades de desarrollos para la naci√≥n con israel Que bien estamos a lo bueno</f>
        <v>#NAME?</v>
      </c>
      <c r="C1045" s="1">
        <v>43808.675000000003</v>
      </c>
    </row>
    <row r="1046" spans="1:3" x14ac:dyDescent="0.2">
      <c r="A1046">
        <v>50640</v>
      </c>
      <c r="B1046" t="e">
        <f>DiarioTiempo excelente Que se trabaja por los programas agr√≠colas Que admirable Que todo salga bien y Que puedan hacer lo bueno</f>
        <v>#NAME?</v>
      </c>
      <c r="C1046" s="1">
        <v>43773.884027777778</v>
      </c>
    </row>
    <row r="1047" spans="1:3" x14ac:dyDescent="0.2">
      <c r="A1047">
        <v>50695</v>
      </c>
      <c r="B1047" t="e">
        <f>DiarioTiempo se esta demostrando lo bueno Que hace el partido nacional osea nuestro gobierno hondure√±o Que bien Que se trabaje por mas y mas</f>
        <v>#NAME?</v>
      </c>
      <c r="C1047" s="1">
        <v>43697.853472222225</v>
      </c>
    </row>
    <row r="1048" spans="1:3" x14ac:dyDescent="0.2">
      <c r="A1048">
        <v>50699</v>
      </c>
      <c r="B1048" t="e">
        <f>DiarioTiempo estamos cansados de Que este tipo solo lo malo quiera hacer para el pais ya basta con Tanto odio ya basta</f>
        <v>#NAME?</v>
      </c>
      <c r="C1048" s="1">
        <v>43767.824305555558</v>
      </c>
    </row>
    <row r="1049" spans="1:3" x14ac:dyDescent="0.2">
      <c r="A1049">
        <v>50724</v>
      </c>
      <c r="B1049" t="e">
        <f>Abriendo_Brecha Vemos los grandes resultados Que se est√°n llevando en este juicio Que bueno Que se haga  lo mejor en el pais</f>
        <v>#NAME?</v>
      </c>
      <c r="C1049" s="1">
        <v>43755.675000000003</v>
      </c>
    </row>
    <row r="1050" spans="1:3" x14ac:dyDescent="0.2">
      <c r="A1050">
        <v>50759</v>
      </c>
      <c r="B1050" t="e">
        <f>Abriendo_Brecha se√±or JOH Que se ponga el peso de la ley con esta gente corrupta Que lo Que hacen Es perjudicar a la  naci√≥n</f>
        <v>#NAME?</v>
      </c>
      <c r="C1050" s="1">
        <v>43762.848611111112</v>
      </c>
    </row>
    <row r="1051" spans="1:3" x14ac:dyDescent="0.2">
      <c r="A1051">
        <v>50770</v>
      </c>
      <c r="B1051" t="e">
        <f>DiarioTiempo hay calix busca Que hacer mejor deja de andar de metido buscando lo Que no ce te ha perdido Que barbaridad hablando del burro con orejas</f>
        <v>#NAME?</v>
      </c>
      <c r="C1051" s="1">
        <v>43706.85</v>
      </c>
    </row>
    <row r="1052" spans="1:3" x14ac:dyDescent="0.2">
      <c r="A1052">
        <v>50858</v>
      </c>
      <c r="B1052" t="e">
        <f>DiarioTiempo Vemos Que cada ves esta mas y mas loco este p√†rrtido Que ya no saben ni Que inventar sean cerios porfavor ya basta con tanta payasada</f>
        <v>#NAME?</v>
      </c>
      <c r="C1052" s="1">
        <v>43731.62777777778</v>
      </c>
    </row>
    <row r="1053" spans="1:3" x14ac:dyDescent="0.2">
      <c r="A1053">
        <v>50913</v>
      </c>
      <c r="B1053" t="e">
        <f>DiarioTiempo Definimos Que lo Que les interesa Es poner al pa√≠s partas arriba ya no mas porfavor mejor preocupate Que no te vaya pasar lo de tu esposa</f>
        <v>#NAME?</v>
      </c>
      <c r="C1053" s="1">
        <v>43760.902083333334</v>
      </c>
    </row>
    <row r="1054" spans="1:3" x14ac:dyDescent="0.2">
      <c r="A1054">
        <v>50955</v>
      </c>
      <c r="B1054" t="e">
        <f>DiarioTiempo Que bueno Que se est√°n apoyando a los maestros a Que se mejore su salario Que bien estamos viendo lo bueno</f>
        <v>#NAME?</v>
      </c>
      <c r="C1054" s="1">
        <v>43776.625</v>
      </c>
    </row>
    <row r="1055" spans="1:3" x14ac:dyDescent="0.2">
      <c r="A1055">
        <v>50996</v>
      </c>
      <c r="B1055" t="e">
        <f>Abriendo_Brecha muy buen trabajo el Que se hace por obtener un pais seguro Que bueno lo Que se esta logrando Que gran trabajo</f>
        <v>#NAME?</v>
      </c>
      <c r="C1055" s="1">
        <v>43718.600694444445</v>
      </c>
    </row>
    <row r="1056" spans="1:3" x14ac:dyDescent="0.2">
      <c r="A1056">
        <v>51004</v>
      </c>
      <c r="B1056" t="e">
        <f>DiarioTiempo Que triste con este tipo lo Que deben de hacer Es Que se ponga mano dura para Que deje de andar de hablador Que mal</f>
        <v>#NAME?</v>
      </c>
      <c r="C1056" s="1">
        <v>43728.60833333333</v>
      </c>
    </row>
    <row r="1057" spans="1:3" x14ac:dyDescent="0.2">
      <c r="A1057">
        <v>51059</v>
      </c>
      <c r="B1057" t="e">
        <f>Abriendo_Brecha fundacion excelente ciudad blanca Es muy bueno Que ha demostrado lo excelente Que hay en Honduras con sus bella naturaleza y su bellos lugares de representaci√≥n</f>
        <v>#NAME?</v>
      </c>
      <c r="C1057" s="1">
        <v>43714.620833333334</v>
      </c>
    </row>
    <row r="1058" spans="1:3" x14ac:dyDescent="0.2">
      <c r="A1058">
        <v>51082</v>
      </c>
      <c r="B1058" t="e">
        <f>DiarioTiempo Es cierto lo Que dice el Presidente se sabe Que se hace lo Que se puede pero tampoco se le puede dar toda la responsabilidad a el de todo lo apoyamos JOH</f>
        <v>#NAME?</v>
      </c>
      <c r="C1058" s="1">
        <v>43734.598611111112</v>
      </c>
    </row>
    <row r="1059" spans="1:3" x14ac:dyDescent="0.2">
      <c r="A1059">
        <v>51104</v>
      </c>
      <c r="B1059" t="e">
        <f>DiarioTiempo no dejaremos  Que se haga estas cosas por mi pais Que se ponga mano dura con esta gente</f>
        <v>#NAME?</v>
      </c>
      <c r="C1059" s="1">
        <v>43761.852777777778</v>
      </c>
    </row>
    <row r="1060" spans="1:3" x14ac:dyDescent="0.2">
      <c r="A1060">
        <v>51323</v>
      </c>
      <c r="B1060" t="e">
        <f>Abriendo_Brecha Que bien lo Que se ve cada dia Es un gran trabajo  Que se ayude a la persona inmigrante Que bien Que se siga trabajando por mas</f>
        <v>#NAME?</v>
      </c>
      <c r="C1060" s="1">
        <v>43745.720138888886</v>
      </c>
    </row>
    <row r="1061" spans="1:3" x14ac:dyDescent="0.2">
      <c r="A1061">
        <v>51334</v>
      </c>
      <c r="B1061" t="e">
        <f>Abriendo_Brecha se ha visto Que nunca han querido lo bueno para el pais Que solo buscan hacer lo fatal para Que se atrase la econom√≠a ya no mas</f>
        <v>#NAME?</v>
      </c>
      <c r="C1061" s="1">
        <v>43762.847916666666</v>
      </c>
    </row>
    <row r="1062" spans="1:3" x14ac:dyDescent="0.2">
      <c r="A1062">
        <v>51515</v>
      </c>
      <c r="B1062" t="e">
        <f>DiarioTiempo y aes demasiado con gente asi Que solo sabe motivar  al gente Que pongan el pais patas arriba no Que ce ponga mano dura con esta se√±ora</f>
        <v>#NAME?</v>
      </c>
      <c r="C1062" s="1">
        <v>43704.784722222219</v>
      </c>
    </row>
    <row r="1063" spans="1:3" x14ac:dyDescent="0.2">
      <c r="A1063">
        <v>51536</v>
      </c>
      <c r="B1063" t="e">
        <f>Abriendo_Brecha Honduras esta avanzando Que bien lo Que se hace en nuestro pa√≠s Es muy importante Que se tome nota de la jefatura de las FFAA Que bien</f>
        <v>#NAME?</v>
      </c>
      <c r="C1063" s="1">
        <v>43819.892361111109</v>
      </c>
    </row>
    <row r="1064" spans="1:3" x14ac:dyDescent="0.2">
      <c r="A1064">
        <v>51643</v>
      </c>
      <c r="B1064" t="e">
        <f>Abriendo_Brecha Aplaudimos la buena labor departe de el gobierno Que ha demostrado Que se hace lo importante para la seguridad en las c√°rceles</f>
        <v>#NAME?</v>
      </c>
      <c r="C1064" s="1">
        <v>43773.951388888891</v>
      </c>
    </row>
    <row r="1065" spans="1:3" x14ac:dyDescent="0.2">
      <c r="A1065">
        <v>51652</v>
      </c>
      <c r="B1065" t="e">
        <f>Abriendo_Brecha vamos por mas cambios gracias Presidente hernmandez Es el mejor</f>
        <v>#NAME?</v>
      </c>
      <c r="C1065" s="1">
        <v>43712.85</v>
      </c>
    </row>
    <row r="1066" spans="1:3" x14ac:dyDescent="0.2">
      <c r="A1066">
        <v>51672</v>
      </c>
      <c r="B1066" t="e">
        <f>DiarioTiempo hay Que triste con lobo por Que Sinceramente solo lo malo mira para el pais ya no queremos mas llorones por Que lo Que te gusta Es llamar la atenci√≥n</f>
        <v>#NAME?</v>
      </c>
      <c r="C1066" s="1">
        <v>43760.900694444441</v>
      </c>
    </row>
    <row r="1067" spans="1:3" x14ac:dyDescent="0.2">
      <c r="A1067">
        <v>51673</v>
      </c>
      <c r="B1067" t="s">
        <v>224</v>
      </c>
      <c r="C1067" s="1">
        <v>43731.65</v>
      </c>
    </row>
    <row r="1068" spans="1:3" x14ac:dyDescent="0.2">
      <c r="A1068">
        <v>51684</v>
      </c>
      <c r="B1068" t="e">
        <f>Abriendo_Brecha estamos muy contentos Que se desarrolla lo bello Que hay en el pais excelente Que bueno</f>
        <v>#NAME?</v>
      </c>
      <c r="C1068" s="1">
        <v>43775.92083333333</v>
      </c>
    </row>
    <row r="1069" spans="1:3" x14ac:dyDescent="0.2">
      <c r="A1069">
        <v>51689</v>
      </c>
      <c r="B1069" t="e">
        <f>Abriendo_Brecha Es grandioso Que se desarrollen las buenas acciones para dar un mayor desempe√±o al pais Que bueno Que se haga lo importante para dar un gran triunfo a kaha kamasa</f>
        <v>#NAME?</v>
      </c>
      <c r="C1069" s="1">
        <v>43714.620138888888</v>
      </c>
    </row>
    <row r="1070" spans="1:3" x14ac:dyDescent="0.2">
      <c r="A1070">
        <v>51819</v>
      </c>
      <c r="B1070" t="e">
        <f>Abriendo_Brecha se ha demostrado Que se hara lo posible para Que √±angaras como estos no sigan haciendo cosas asi ya basta</f>
        <v>#NAME?</v>
      </c>
      <c r="C1070" s="1">
        <v>43762.854861111111</v>
      </c>
    </row>
    <row r="1071" spans="1:3" x14ac:dyDescent="0.2">
      <c r="A1071">
        <v>51843</v>
      </c>
      <c r="B1071" t="e">
        <f>Abriendo_Brecha estamos muy contentos de ver como se demuestra estas buenas cosas Que lo Que hacen Es Que el pais cambie cada dia gracias y bendiciones</f>
        <v>#NAME?</v>
      </c>
      <c r="C1071" s="1">
        <v>43777.942361111112</v>
      </c>
    </row>
    <row r="1072" spans="1:3" x14ac:dyDescent="0.2">
      <c r="A1072">
        <v>51844</v>
      </c>
      <c r="B1072" t="e">
        <f>DiarioTiempo ya el pueblo estamos cansado de esta gente Que son una plaga para el pais</f>
        <v>#NAME?</v>
      </c>
      <c r="C1072" s="1">
        <v>43696.65</v>
      </c>
    </row>
    <row r="1073" spans="1:3" x14ac:dyDescent="0.2">
      <c r="A1073">
        <v>51873</v>
      </c>
      <c r="B1073" t="e">
        <f>Abriendo_Brecha no cave duda Que se esta demostrando lo importante para nuestra naci√≥n Muchas gracias Presidente Que Dios lo bendiga</f>
        <v>#NAME?</v>
      </c>
      <c r="C1073" s="1">
        <v>43745.72152777778</v>
      </c>
    </row>
    <row r="1074" spans="1:3" x14ac:dyDescent="0.2">
      <c r="A1074">
        <v>51882</v>
      </c>
      <c r="B1074" t="e">
        <f>DiarioTiempo todos estamos muy agradecidos y vamos por mas grandes cambios</f>
        <v>#NAME?</v>
      </c>
      <c r="C1074" s="1">
        <v>43704.789583333331</v>
      </c>
    </row>
    <row r="1075" spans="1:3" x14ac:dyDescent="0.2">
      <c r="A1075">
        <v>51902</v>
      </c>
      <c r="B1075" t="e">
        <f>DiarioTiempo yo digo Que Es una  gran opcion por Que Es necesario Que se haga recuperar el tiempo perdido Que bien</f>
        <v>#NAME?</v>
      </c>
      <c r="C1075" s="1">
        <v>43738.656944444447</v>
      </c>
    </row>
    <row r="1076" spans="1:3" x14ac:dyDescent="0.2">
      <c r="A1076">
        <v>51911</v>
      </c>
      <c r="B1076" t="e">
        <f>Abriendo_Brecha importante Es ver como se analiza lo principal para Que la seguridad avance Que bien excelente trabajo del gobierno</f>
        <v>#NAME?</v>
      </c>
      <c r="C1076" s="1">
        <v>43819.893055555556</v>
      </c>
    </row>
    <row r="1077" spans="1:3" x14ac:dyDescent="0.2">
      <c r="A1077">
        <v>51940</v>
      </c>
      <c r="B1077" t="e">
        <f>DiarioTiempo Es un gran trabajo lo Que esta haciendo el gobierno Que bueno yo digo Que esta bien Que trabajen</f>
        <v>#NAME?</v>
      </c>
      <c r="C1077" s="1">
        <v>43738.654166666667</v>
      </c>
    </row>
    <row r="1078" spans="1:3" x14ac:dyDescent="0.2">
      <c r="A1078">
        <v>52532</v>
      </c>
      <c r="B1078" t="s">
        <v>15</v>
      </c>
      <c r="C1078" s="1">
        <v>43809.684027777781</v>
      </c>
    </row>
    <row r="1079" spans="1:3" x14ac:dyDescent="0.2">
      <c r="A1079">
        <v>52597</v>
      </c>
      <c r="B1079" s="2" t="s">
        <v>225</v>
      </c>
      <c r="C1079" s="1">
        <v>43664.635416666664</v>
      </c>
    </row>
    <row r="1080" spans="1:3" x14ac:dyDescent="0.2">
      <c r="A1080">
        <v>52679</v>
      </c>
      <c r="B1080" t="s">
        <v>39</v>
      </c>
      <c r="C1080" s="1">
        <v>43719.68472222222</v>
      </c>
    </row>
    <row r="1081" spans="1:3" x14ac:dyDescent="0.2">
      <c r="A1081">
        <v>52680</v>
      </c>
      <c r="B1081" s="2" t="s">
        <v>150</v>
      </c>
      <c r="C1081" s="1">
        <v>43718.697222222225</v>
      </c>
    </row>
    <row r="1082" spans="1:3" x14ac:dyDescent="0.2">
      <c r="A1082">
        <v>52816</v>
      </c>
      <c r="B1082" t="s">
        <v>21</v>
      </c>
      <c r="C1082" s="1">
        <v>43811.84097222222</v>
      </c>
    </row>
    <row r="1083" spans="1:3" x14ac:dyDescent="0.2">
      <c r="A1083">
        <v>52952</v>
      </c>
      <c r="B1083" t="s">
        <v>63</v>
      </c>
      <c r="C1083" s="1">
        <v>43773.652083333334</v>
      </c>
    </row>
    <row r="1084" spans="1:3" x14ac:dyDescent="0.2">
      <c r="A1084">
        <v>53204</v>
      </c>
      <c r="B1084" t="s">
        <v>226</v>
      </c>
      <c r="C1084" s="1">
        <v>43819.669444444444</v>
      </c>
    </row>
    <row r="1085" spans="1:3" x14ac:dyDescent="0.2">
      <c r="A1085">
        <v>53261</v>
      </c>
      <c r="B1085" t="s">
        <v>227</v>
      </c>
      <c r="C1085" s="1">
        <v>43700.93472222222</v>
      </c>
    </row>
    <row r="1086" spans="1:3" x14ac:dyDescent="0.2">
      <c r="A1086">
        <v>53357</v>
      </c>
      <c r="B1086" t="s">
        <v>63</v>
      </c>
      <c r="C1086" s="1">
        <v>43773.652083333334</v>
      </c>
    </row>
    <row r="1087" spans="1:3" x14ac:dyDescent="0.2">
      <c r="A1087">
        <v>53358</v>
      </c>
      <c r="B1087" t="s">
        <v>228</v>
      </c>
      <c r="C1087" s="1">
        <v>43672.729861111111</v>
      </c>
    </row>
    <row r="1088" spans="1:3" x14ac:dyDescent="0.2">
      <c r="A1088">
        <v>53465</v>
      </c>
      <c r="B1088" t="s">
        <v>229</v>
      </c>
      <c r="C1088" s="1">
        <v>43791.793749999997</v>
      </c>
    </row>
    <row r="1089" spans="1:3" x14ac:dyDescent="0.2">
      <c r="A1089">
        <v>53559</v>
      </c>
      <c r="B1089" t="e">
        <f>_xlfn.SINGLE(JuanOrlandoH _xlfn.SINGLE(FenafuthOrg estamos viendo Que se basan en querer promover el deporte en el pais Que buenas acciones Que bien))</f>
        <v>#NAME?</v>
      </c>
      <c r="C1089" s="1">
        <v>43788.883333333331</v>
      </c>
    </row>
    <row r="1090" spans="1:3" x14ac:dyDescent="0.2">
      <c r="A1090">
        <v>53664</v>
      </c>
      <c r="B1090" t="e">
        <f>JuanOrlandoH esto Es lo Que me hace sentirme orgullosa de ceer Hondure√±a por Que JOH trabaja por hacer lo bueno y importante para la naci√≥n gracias</f>
        <v>#NAME?</v>
      </c>
      <c r="C1090" s="1">
        <v>43801.668749999997</v>
      </c>
    </row>
    <row r="1091" spans="1:3" x14ac:dyDescent="0.2">
      <c r="A1091">
        <v>53708</v>
      </c>
      <c r="B1091" t="e">
        <f>JuanOrlandoH Es un gran avance Que gran desempe√±o estamos a lo bueno excelente trabajo a nuestro gobierno</f>
        <v>#NAME?</v>
      </c>
      <c r="C1091" s="1">
        <v>43761.840277777781</v>
      </c>
    </row>
    <row r="1092" spans="1:3" x14ac:dyDescent="0.2">
      <c r="A1092">
        <v>53794</v>
      </c>
      <c r="B1092" t="e">
        <f>_xlfn.SINGLE(JuanOrlandoH _xlfn.SINGLE(DHSgov Muchas gracias y bendiciones Que se tenga excito en todas estas cosas Que manera mas Impresionante de hacer el cambio))</f>
        <v>#NAME?</v>
      </c>
      <c r="C1092" s="1">
        <v>43770.795138888891</v>
      </c>
    </row>
    <row r="1093" spans="1:3" x14ac:dyDescent="0.2">
      <c r="A1093">
        <v>53795</v>
      </c>
      <c r="B1093" t="s">
        <v>230</v>
      </c>
      <c r="C1093" s="1">
        <v>43739.646527777775</v>
      </c>
    </row>
    <row r="1094" spans="1:3" x14ac:dyDescent="0.2">
      <c r="A1094">
        <v>53799</v>
      </c>
      <c r="B1094" t="e">
        <f>_xlfn.SINGLE(JuanOrlandoH _xlfn.SINGLE(Canal6Honduras _xlfn.SINGLE(RCVHonduras _xlfn.SINGLE(radiohrn _xlfn.SINGLE(radioamericahn _xlfn.SINGLE(lanotta_ _xlfn.SINGLE(LaTribunahn _xlfn.SINGLE(elpaishn Aplaudimos lo bueno Que se ve Vemos lo genial Que hace JOH Que excelente trabajo muy bien))))))))</f>
        <v>#NAME?</v>
      </c>
      <c r="C1094" s="1">
        <v>43836.863194444442</v>
      </c>
    </row>
    <row r="1095" spans="1:3" x14ac:dyDescent="0.2">
      <c r="A1095">
        <v>53800</v>
      </c>
      <c r="B1095" t="e">
        <f>JuanOrlandoH Vemos los mejores alcances Que bien Que se vea lo importante y Que nuestro gobierno este al Tanto de apoyar</f>
        <v>#NAME?</v>
      </c>
      <c r="C1095" s="1">
        <v>43767.665277777778</v>
      </c>
    </row>
    <row r="1096" spans="1:3" x14ac:dyDescent="0.2">
      <c r="A1096">
        <v>53899</v>
      </c>
      <c r="B1096" t="s">
        <v>231</v>
      </c>
      <c r="C1096" s="1">
        <v>43735.643750000003</v>
      </c>
    </row>
    <row r="1097" spans="1:3" x14ac:dyDescent="0.2">
      <c r="A1097">
        <v>53965</v>
      </c>
      <c r="B1097" t="e">
        <f>_xlfn.SINGLE(JuanOrlandoH _xlfn.SINGLE(TelecadenaHon _xlfn.SINGLE(LaTribunahn _xlfn.SINGLE(diarioelheraldo _xlfn.SINGLE(PoliciaHonduras _xlfn.SINGLE(RCVHonduras _xlfn.SINGLE(radioamericahn Que Diosa lo bendiga JOH gracias por demostrar Que el pais esta cambiando vamos por mas y mas)))))))</f>
        <v>#NAME?</v>
      </c>
      <c r="C1097" s="1">
        <v>43780.779861111114</v>
      </c>
    </row>
    <row r="1098" spans="1:3" x14ac:dyDescent="0.2">
      <c r="A1098">
        <v>53966</v>
      </c>
      <c r="B1098" t="e">
        <f>JuanOrlandoH Honduras Es un pais muy rico y fortalecido y Sobre todo Que tiene los mejores lugares Que bien Es muy bueno lo Que se demuestra</f>
        <v>#NAME?</v>
      </c>
      <c r="C1098" s="1">
        <v>43761.841666666667</v>
      </c>
    </row>
    <row r="1099" spans="1:3" x14ac:dyDescent="0.2">
      <c r="A1099">
        <v>53996</v>
      </c>
      <c r="B1099" t="e">
        <f>_xlfn.SINGLE(JuanOrlandoH _xlfn.SINGLE(radiohrn _xlfn.SINGLE(LaTribunahn _xlfn.SINGLE(RCVHonduras _xlfn.SINGLE(HCHTelevDigital _xlfn.SINGLE(radiohousehn _xlfn.SINGLE(radioamericahn _xlfn.SINGLE(elpaishn Honduras esta cambiando como dice JOH se implementan grandes desarrollos Que bien vamos por mas Honduras Es un pais de bendicion))))))))</f>
        <v>#NAME?</v>
      </c>
      <c r="C1099" s="1">
        <v>43789.642361111109</v>
      </c>
    </row>
    <row r="1100" spans="1:3" x14ac:dyDescent="0.2">
      <c r="A1100">
        <v>54797</v>
      </c>
      <c r="B1100" t="e">
        <f>Abriendo_Brecha se√±or Presidente estamos muy agradecidos con las excelentes obras Que hace en el pais por nuestra Honduras muy bien estamos agradecidos Que Dios lo bendiga</f>
        <v>#NAME?</v>
      </c>
      <c r="C1100" s="1">
        <v>43810.693055555559</v>
      </c>
    </row>
    <row r="1101" spans="1:3" x14ac:dyDescent="0.2">
      <c r="A1101">
        <v>54880</v>
      </c>
      <c r="B1101" t="e">
        <f>Abriendo_Brecha excelente noticia Que gran apoyo esta recibiendo nuestra naci√≥n departe de trump Que gran trabajo lo Que ha logrado nuestro gobernante muy bien</f>
        <v>#NAME?</v>
      </c>
      <c r="C1101" s="1">
        <v>43754.82916666667</v>
      </c>
    </row>
    <row r="1102" spans="1:3" x14ac:dyDescent="0.2">
      <c r="A1102">
        <v>54944</v>
      </c>
      <c r="B1102" t="e">
        <f>Abriendo_Brecha Es un gran trabajo lo Que hacen las autoridades Que se mejora la seguridad para el pueblo estamos muy bien</f>
        <v>#NAME?</v>
      </c>
      <c r="C1102" s="1">
        <v>43734.613194444442</v>
      </c>
    </row>
    <row r="1103" spans="1:3" x14ac:dyDescent="0.2">
      <c r="A1103">
        <v>55233</v>
      </c>
      <c r="B1103" t="e">
        <f>DiarioTiempo sabemos Que este tipo lo Que le conviene Es Que se quede con las cosas de la mama Que barbaro ce cerio voz rata</f>
        <v>#NAME?</v>
      </c>
      <c r="C1103" s="1">
        <v>43698.801388888889</v>
      </c>
    </row>
    <row r="1104" spans="1:3" x14ac:dyDescent="0.2">
      <c r="A1104">
        <v>55264</v>
      </c>
      <c r="B1104" t="e">
        <f>Abriendo_Brecha se ha avanzado por grandes maneras Que bien excelente trabajo Que se trabaje asi mas y mas para lo mejor para lo seguro de el pueblo</f>
        <v>#NAME?</v>
      </c>
      <c r="C1104" s="1">
        <v>43734.613888888889</v>
      </c>
    </row>
    <row r="1105" spans="1:3" x14ac:dyDescent="0.2">
      <c r="A1105">
        <v>55274</v>
      </c>
      <c r="B1105" t="e">
        <f>DiarioTiempo se han demostrado grandes resultados Que gran trabajo el Que se ve cada dia vamos viendo lo bueno y estamos a su apoyo al Presidente el pueblo lo apoya</f>
        <v>#NAME?</v>
      </c>
      <c r="C1105" s="1">
        <v>43734.599305555559</v>
      </c>
    </row>
    <row r="1106" spans="1:3" x14ac:dyDescent="0.2">
      <c r="A1106">
        <v>55292</v>
      </c>
      <c r="B1106" t="e">
        <f>DiarioTiempo no cave duda Que la opiniones siempre estar√°n pero no importa por Que sabemos Que el pueblo esta con JOH</f>
        <v>#NAME?</v>
      </c>
      <c r="C1106" s="1">
        <v>43697.854861111111</v>
      </c>
    </row>
    <row r="1107" spans="1:3" x14ac:dyDescent="0.2">
      <c r="A1107">
        <v>55293</v>
      </c>
      <c r="B1107" t="e">
        <f>DiarioTiempo Que les caiga todo el peso de la ley por hacer vandalismo y robar la paz y tranquilidad en nuestro pa√≠s</f>
        <v>#NAME?</v>
      </c>
      <c r="C1107" s="1">
        <v>43696.649305555555</v>
      </c>
    </row>
    <row r="1108" spans="1:3" x14ac:dyDescent="0.2">
      <c r="A1108">
        <v>55351</v>
      </c>
      <c r="B1108" t="e">
        <f>DiarioTiempo no cave duda Que mi pais avanza Muchas gracias JOH por demostrar lo bueno a mi naci√≥n gracias Que Dios me lo bendiga</f>
        <v>#NAME?</v>
      </c>
      <c r="C1108" s="1">
        <v>43776.625694444447</v>
      </c>
    </row>
    <row r="1109" spans="1:3" x14ac:dyDescent="0.2">
      <c r="A1109">
        <v>55362</v>
      </c>
      <c r="B1109" t="e">
        <f>DiarioTiempo si a este solo le interesa ver lo malo para el pais ya basta porfavor dejate de Tanto caos ya no mas</f>
        <v>#NAME?</v>
      </c>
      <c r="C1109" s="1">
        <v>43782.643750000003</v>
      </c>
    </row>
    <row r="1110" spans="1:3" x14ac:dyDescent="0.2">
      <c r="A1110">
        <v>55442</v>
      </c>
      <c r="B1110" t="e">
        <f>Abriendo_Brecha Es muy buena noticia por Que asi tienen grandes oportunidades para el pueblo Que puedan trabajar Que bien</f>
        <v>#NAME?</v>
      </c>
      <c r="C1110" s="1">
        <v>43775.678472222222</v>
      </c>
    </row>
    <row r="1111" spans="1:3" x14ac:dyDescent="0.2">
      <c r="A1111">
        <v>55443</v>
      </c>
      <c r="B1111" t="e">
        <f>DiarioTiempo Es importante lo Que se ve estamos muy alegres de Que mi p√†is ha generado lo bueno y aunque haya gente como este tipo se seguir√° adelante</f>
        <v>#NAME?</v>
      </c>
      <c r="C1111" s="1">
        <v>43728.609722222223</v>
      </c>
    </row>
    <row r="1112" spans="1:3" x14ac:dyDescent="0.2">
      <c r="A1112">
        <v>55451</v>
      </c>
      <c r="B1112" t="e">
        <f>DiarioTiempo Es un gran trabajo lo Que hace el gobierno se fue a reelecci√≥n por Que JOH Es el mejor gobierno del mundo por eso</f>
        <v>#NAME?</v>
      </c>
      <c r="C1112" s="1">
        <v>43697.852777777778</v>
      </c>
    </row>
    <row r="1113" spans="1:3" x14ac:dyDescent="0.2">
      <c r="A1113">
        <v>55452</v>
      </c>
      <c r="B1113" t="e">
        <f>Abriendo_Brecha Que bueno Que israel haga el gran cambio en el pais para Que Honduras se desarrolle Que gran trabajo</f>
        <v>#NAME?</v>
      </c>
      <c r="C1113" s="1">
        <v>43769.804166666669</v>
      </c>
    </row>
    <row r="1114" spans="1:3" x14ac:dyDescent="0.2">
      <c r="A1114">
        <v>55485</v>
      </c>
      <c r="B1114" t="e">
        <f>DiarioTiempo hay nasralita segu√≠ so√±ando y esperando la salida de JOH Que te quedaras esperando como la navidad jajajajajajajajajaja</f>
        <v>#NAME?</v>
      </c>
      <c r="C1114" s="1">
        <v>43767.824999999997</v>
      </c>
    </row>
    <row r="1115" spans="1:3" x14ac:dyDescent="0.2">
      <c r="A1115">
        <v>55498</v>
      </c>
      <c r="B1115" t="e">
        <f>DiarioTiempo Sinceramente da pesar este √±angara Que siga so√±ando por Que Es lo √∫nico Que le queda no hay otra cosa Que le vamos hacer</f>
        <v>#NAME?</v>
      </c>
      <c r="C1115" s="1">
        <v>43767.823611111111</v>
      </c>
    </row>
    <row r="1116" spans="1:3" x14ac:dyDescent="0.2">
      <c r="A1116">
        <v>55528</v>
      </c>
      <c r="B1116" t="e">
        <f>Abriendo_Brecha Es admirable lo Que se hace Que bien estamos muy contentos de ver Que mi pais esta generando nuevas oportunidades Que bien</f>
        <v>#NAME?</v>
      </c>
      <c r="C1116" s="1">
        <v>43775.678472222222</v>
      </c>
    </row>
    <row r="1117" spans="1:3" x14ac:dyDescent="0.2">
      <c r="A1117">
        <v>55553</v>
      </c>
      <c r="B1117" t="e">
        <f>DiarioTiempo se√±or luiz mejor deje de andar molestando a la gente y mire como le quiere robar las cosas asu mama verguenza le debe de dar hablar de los dem√°s cea cerio papa</f>
        <v>#NAME?</v>
      </c>
      <c r="C1117" s="1">
        <v>43706.851388888892</v>
      </c>
    </row>
    <row r="1118" spans="1:3" x14ac:dyDescent="0.2">
      <c r="A1118">
        <v>55603</v>
      </c>
      <c r="B1118" t="e">
        <f>Abriendo_Brecha excelente el gran desempe√±o Que hace Presidente usted Es el mejor Que hemos tenido</f>
        <v>#NAME?</v>
      </c>
      <c r="C1118" s="1">
        <v>43704.722222222219</v>
      </c>
    </row>
    <row r="1119" spans="1:3" x14ac:dyDescent="0.2">
      <c r="A1119">
        <v>55632</v>
      </c>
      <c r="B1119" t="e">
        <f>DiarioTiempo muy bien dicho Que no se permita esto por Que queremos paz al pais ya basta con la gente Que quiera la destrucci√≥n del pais</f>
        <v>#NAME?</v>
      </c>
      <c r="C1119" s="1">
        <v>43756.902777777781</v>
      </c>
    </row>
    <row r="1120" spans="1:3" x14ac:dyDescent="0.2">
      <c r="A1120">
        <v>55641</v>
      </c>
      <c r="B1120" t="e">
        <f>DiarioTiempo Es muy excelente Que se sabe Que al maestro se le apoya y Que ya no puedan detener su sueldo y Que les salga completamente Que bien de parte de el gobierno</f>
        <v>#NAME?</v>
      </c>
      <c r="C1120" s="1">
        <v>43776.626388888886</v>
      </c>
    </row>
    <row r="1121" spans="1:3" x14ac:dyDescent="0.2">
      <c r="A1121">
        <v>55752</v>
      </c>
      <c r="B1121" t="e">
        <f>DiarioTiempo toda la vida estos opinando en lo Que no les importa Sinceramente busquen Que hacer en vez de andar metiendo las narices en lo Que no les interesa rana</f>
        <v>#NAME?</v>
      </c>
      <c r="C1121" s="1">
        <v>43776.630555555559</v>
      </c>
    </row>
    <row r="1122" spans="1:3" x14ac:dyDescent="0.2">
      <c r="A1122">
        <v>55785</v>
      </c>
      <c r="B1122" t="e">
        <f>DiarioTiempo sabemos Que tenemos al mejor gobierno del mundo y este lo Que le interesa Es hablar mal del pa√≠s y del gobierno Que le callen la boca ya</f>
        <v>#NAME?</v>
      </c>
      <c r="C1122" s="1">
        <v>43728.609027777777</v>
      </c>
    </row>
    <row r="1123" spans="1:3" x14ac:dyDescent="0.2">
      <c r="A1123">
        <v>55835</v>
      </c>
      <c r="B1123" t="e">
        <f>Abriendo_Brecha Que se tenga excito en todo lo Que quieran hacer los israelitas Que buenas acciones estamos muy agradecidos por lo Que hacen por la naci√≥n</f>
        <v>#NAME?</v>
      </c>
      <c r="C1123" s="1">
        <v>43769.805555555555</v>
      </c>
    </row>
    <row r="1124" spans="1:3" x14ac:dyDescent="0.2">
      <c r="A1124">
        <v>55861</v>
      </c>
      <c r="B1124" t="e">
        <f>DiarioTiempo se sabe Que se ha visto lo bueno y Esperamos Que se tenga excito con las cosas Que quiera hacer el gobierno con las FFAA</f>
        <v>#NAME?</v>
      </c>
      <c r="C1124" s="1">
        <v>43773.883333333331</v>
      </c>
    </row>
    <row r="1125" spans="1:3" x14ac:dyDescent="0.2">
      <c r="A1125">
        <v>55939</v>
      </c>
      <c r="B1125" t="e">
        <f>Abriendo_Brecha admirable Que gran desarrollo departe de el gobierno en brindar lo bueno para el pueblo Felicidades a las autoridades</f>
        <v>#NAME?</v>
      </c>
      <c r="C1125" s="1">
        <v>43731.650694444441</v>
      </c>
    </row>
    <row r="1126" spans="1:3" x14ac:dyDescent="0.2">
      <c r="A1126">
        <v>55940</v>
      </c>
      <c r="B1126" t="e">
        <f>DiarioTiempo se ve Que esta gente lo Que les importa Es ver en la ruina a JOH ya Es demaciado con ustedes Que barbaridad ya no porfavor</f>
        <v>#NAME?</v>
      </c>
      <c r="C1126" s="1">
        <v>43760.84652777778</v>
      </c>
    </row>
    <row r="1127" spans="1:3" x14ac:dyDescent="0.2">
      <c r="A1127">
        <v>55999</v>
      </c>
      <c r="B1127" t="e">
        <f>Abriendo_Brecha Es Espectacular lo Que se ve en el pais Que bueno Que Honduras hace  y se demuestra sus bellas y hermosas bellezas tur√≠sticas</f>
        <v>#NAME?</v>
      </c>
      <c r="C1127" s="1">
        <v>43775.918749999997</v>
      </c>
    </row>
    <row r="1128" spans="1:3" x14ac:dyDescent="0.2">
      <c r="A1128">
        <v>56010</v>
      </c>
      <c r="B1128" t="e">
        <f>Abriendo_Brecha agradecemos lo bueno Que hace el gobierno se ven grandes resultados para Que se siga trabajando en detener estas bandas criminales</f>
        <v>#NAME?</v>
      </c>
      <c r="C1128" s="1">
        <v>43734.613888888889</v>
      </c>
    </row>
    <row r="1129" spans="1:3" x14ac:dyDescent="0.2">
      <c r="A1129">
        <v>56128</v>
      </c>
      <c r="B1129" t="e">
        <f>DiarioTiempo Que Oigan a este proteger a la mama queriendo robar todo Que cea cerio este Que cea cerio</f>
        <v>#NAME?</v>
      </c>
      <c r="C1129" s="1">
        <v>43698.800694444442</v>
      </c>
    </row>
    <row r="1130" spans="1:3" x14ac:dyDescent="0.2">
      <c r="A1130">
        <v>56176</v>
      </c>
      <c r="B1130" t="e">
        <f>Abriendo_Brecha Sinceramente Que barbaros estos no se cansan de hacer lo peor por el pais ya basta de Tanto relajo ya basta porfavor</f>
        <v>#NAME?</v>
      </c>
      <c r="C1130" s="1">
        <v>43762.847916666666</v>
      </c>
    </row>
    <row r="1131" spans="1:3" x14ac:dyDescent="0.2">
      <c r="A1131">
        <v>56186</v>
      </c>
      <c r="B1131" t="e">
        <f>DiarioTiempo no cave duda Que se ha demostrado lo bueno para nuestra Honduras Es muy bueno Que se den clases</f>
        <v>#NAME?</v>
      </c>
      <c r="C1131" s="1">
        <v>43738.654861111114</v>
      </c>
    </row>
    <row r="1132" spans="1:3" x14ac:dyDescent="0.2">
      <c r="A1132">
        <v>56196</v>
      </c>
      <c r="B1132" t="e">
        <f>DiarioTiempo Presa la deber√≠an de meter por andar iuncitando al pueblo a la violencia</f>
        <v>#NAME?</v>
      </c>
      <c r="C1132" s="1">
        <v>43704.779166666667</v>
      </c>
    </row>
    <row r="1133" spans="1:3" x14ac:dyDescent="0.2">
      <c r="A1133">
        <v>56223</v>
      </c>
      <c r="B1133" t="e">
        <f>DiarioTiempo anda come mierdsa basura narcotraficante remedo Que tuvimos como Presidente por algo te sacaron mierda en calzones del poder</f>
        <v>#NAME?</v>
      </c>
      <c r="C1133" s="1">
        <v>43681.154166666667</v>
      </c>
    </row>
    <row r="1134" spans="1:3" x14ac:dyDescent="0.2">
      <c r="A1134">
        <v>56236</v>
      </c>
      <c r="B1134" t="e">
        <f>DiarioTiempo sabemos Que lo Que mucha gente quieren Es Que el pais se atrase por Que lo Que saben Es criticar al partido nacional pero sabemos Que el pueblo lo apoya</f>
        <v>#NAME?</v>
      </c>
      <c r="C1134" s="1">
        <v>43706.85</v>
      </c>
    </row>
    <row r="1135" spans="1:3" x14ac:dyDescent="0.2">
      <c r="A1135">
        <v>56259</v>
      </c>
      <c r="B1135" t="e">
        <f>FrenteaFrenteHN sabemos Que lo Que han dejado y han querido Es q haya este tipo de socialismo en la naci√≥n y eso no ce debe permitir</f>
        <v>#NAME?</v>
      </c>
      <c r="C1135" s="1">
        <v>43780.571527777778</v>
      </c>
    </row>
    <row r="1136" spans="1:3" x14ac:dyDescent="0.2">
      <c r="A1136">
        <v>56274</v>
      </c>
      <c r="B1136" t="e">
        <f>FrenteaFrenteHN si este Hombre no era una buena fichita si se sabe Que el hacia miles de cosas peores y ah√≠ no Es de echarle la culpa al gobierno si siempre iva pagar lo Que hab√≠a hecho no Es de hacerlos chibola</f>
        <v>#NAME?</v>
      </c>
      <c r="C1136" s="1">
        <v>43767.585416666669</v>
      </c>
    </row>
    <row r="1137" spans="1:3" x14ac:dyDescent="0.2">
      <c r="A1137">
        <v>56275</v>
      </c>
      <c r="B1137" t="e">
        <f>_xlfn.SINGLE(FrenteaFrenteHN _xlfn.SINGLE(JuanOrlandoH _xlfn.SINGLE(SalvaPresidente esta se√±ora si le encanta andar de metida Es como ese viejo de nasralla y calix busquen Que hacer mejor)))</f>
        <v>#NAME?</v>
      </c>
      <c r="C1137" s="1">
        <v>43682.623611111114</v>
      </c>
    </row>
    <row r="1138" spans="1:3" x14ac:dyDescent="0.2">
      <c r="A1138">
        <v>56276</v>
      </c>
      <c r="B1138" t="s">
        <v>232</v>
      </c>
      <c r="C1138" s="1">
        <v>43682.554166666669</v>
      </c>
    </row>
    <row r="1139" spans="1:3" x14ac:dyDescent="0.2">
      <c r="A1139">
        <v>56306</v>
      </c>
      <c r="B1139" t="e">
        <f>_xlfn.SINGLE(FrenteaFrenteHN _xlfn.SINGLE(el5hn lo Que pasa Es Que esta gente les encanta andar hablando mal del Presidente Hernandez deben de ser conscientes Que el si ha trabajado por un buen gobierno))</f>
        <v>#NAME?</v>
      </c>
      <c r="C1139" s="1">
        <v>43682.552777777775</v>
      </c>
    </row>
    <row r="1140" spans="1:3" x14ac:dyDescent="0.2">
      <c r="A1140">
        <v>56355</v>
      </c>
      <c r="B1140" t="e">
        <f>FrenteaFrenteHN bueno despues de el gustazo el tancazo quiz√°s disfrutarlos en su tiempo su rrobo pero ahora Que paguen ni modo Rosita y pepito a pagar</f>
        <v>#NAME?</v>
      </c>
      <c r="C1140" s="1">
        <v>43698.57916666667</v>
      </c>
    </row>
    <row r="1141" spans="1:3" x14ac:dyDescent="0.2">
      <c r="A1141">
        <v>56366</v>
      </c>
      <c r="B1141" t="e">
        <f>_xlfn.SINGLE(FrenteaFrenteHN _xlfn.SINGLE(JuanOrlandoH _xlfn.SINGLE(SalvaPresidente y siguen ya no porfavor resignense ya ya Es demasiado tanta pajas Que hablan sean cerios por favor)))</f>
        <v>#NAME?</v>
      </c>
      <c r="C1141" s="1">
        <v>43682.624305555553</v>
      </c>
    </row>
    <row r="1142" spans="1:3" x14ac:dyDescent="0.2">
      <c r="A1142">
        <v>56410</v>
      </c>
      <c r="B1142" t="e">
        <f>FrenteaFrenteHN lo √∫nico Que busca la gente Es culpar al Presidente si el hace lo Que se tiene Que hacer lo Que pasa Que el no Es adivino para saber lo Que pueda pasar</f>
        <v>#NAME?</v>
      </c>
      <c r="C1142" s="1">
        <v>43767.574305555558</v>
      </c>
    </row>
    <row r="1143" spans="1:3" x14ac:dyDescent="0.2">
      <c r="A1143">
        <v>56414</v>
      </c>
      <c r="B1143" t="e">
        <f>FrenteaFrenteHN israel Es un pis completamente democr√°tico Que bueno Es Que Honduras se esta relacionando con este pa√≠s Que grandes actividades de fortalecer Que todo tenga excito</f>
        <v>#NAME?</v>
      </c>
      <c r="C1143" s="1">
        <v>43710.579861111109</v>
      </c>
    </row>
    <row r="1144" spans="1:3" x14ac:dyDescent="0.2">
      <c r="A1144">
        <v>56437</v>
      </c>
      <c r="B1144" t="e">
        <f>FrenteaFrenteHN Es cierto queremos paz por nuestro pais no busquen la destruccion por Honduras ya Es tiempo de tomar conciencia por una Honduras mejor</f>
        <v>#NAME?</v>
      </c>
      <c r="C1144" s="1">
        <v>43683.584027777775</v>
      </c>
    </row>
    <row r="1145" spans="1:3" x14ac:dyDescent="0.2">
      <c r="A1145">
        <v>56447</v>
      </c>
      <c r="B1145" t="e">
        <f>FrenteaFrenteHN las FFAA han regenerado la mayor seguridad para el pais y este vien ea decir tu dolor Es Que ellos detiene Que voz hagas caos en el pais</f>
        <v>#NAME?</v>
      </c>
      <c r="C1145" s="1">
        <v>43782.590277777781</v>
      </c>
    </row>
    <row r="1146" spans="1:3" x14ac:dyDescent="0.2">
      <c r="A1146">
        <v>56457</v>
      </c>
      <c r="B1146" t="e">
        <f>_xlfn.SINGLE(FrenteaFrenteHN _xlfn.SINGLE(SalvaPresidente el pueblo est√° bien agradecido con las grandes acciones Que ha hecho JOH y este viene a decir Que ganar√≠a la Presidencia so√±a nasralla Que nada cuesta))</f>
        <v>#NAME?</v>
      </c>
      <c r="C1146" s="1">
        <v>43782.567361111112</v>
      </c>
    </row>
    <row r="1147" spans="1:3" x14ac:dyDescent="0.2">
      <c r="A1147">
        <v>56472</v>
      </c>
      <c r="B1147" t="e">
        <f>FrenteaFrenteHN esta bueno Que el gobierno de JOH ha combatido esta gente picara se ve Que solo este gobierno lo ha hecho Que bien</f>
        <v>#NAME?</v>
      </c>
      <c r="C1147" s="1">
        <v>43698.580555555556</v>
      </c>
    </row>
    <row r="1148" spans="1:3" x14ac:dyDescent="0.2">
      <c r="A1148">
        <v>56473</v>
      </c>
      <c r="B1148" t="e">
        <f>_xlfn.SINGLE(FrenteaFrenteHN _xlfn.SINGLE(el5hn Que se haga justicia por todo lo Que han hecho y causado a cada uno de los Hondure√±os))</f>
        <v>#NAME?</v>
      </c>
      <c r="C1148" s="1">
        <v>43697.574305555558</v>
      </c>
    </row>
    <row r="1149" spans="1:3" x14ac:dyDescent="0.2">
      <c r="A1149">
        <v>56521</v>
      </c>
      <c r="B1149" t="e">
        <f>FrenteaFrenteHN muy bueno lo Que ha hecho JOH en hacer Que la justicia valga en el pais porque otro gobierno lo hubiera dejado asi</f>
        <v>#NAME?</v>
      </c>
      <c r="C1149" s="1">
        <v>43698.584027777775</v>
      </c>
    </row>
    <row r="1150" spans="1:3" x14ac:dyDescent="0.2">
      <c r="A1150">
        <v>56528</v>
      </c>
      <c r="B1150" t="e">
        <f>_xlfn.SINGLE(FrenteaFrenteHN _xlfn.SINGLE(SalvaPresidente si solo de perfecto este y de perfecto no tiene nada Que locos Sinceramente da tristeza pro Que solo lo malo ven y saben Que ellos no ser√°n capaces de hacer lo Que JOH ha hecho))</f>
        <v>#NAME?</v>
      </c>
      <c r="C1150" s="1">
        <v>43782.563888888886</v>
      </c>
    </row>
    <row r="1151" spans="1:3" x14ac:dyDescent="0.2">
      <c r="A1151">
        <v>56551</v>
      </c>
      <c r="B1151" t="e">
        <f>FrenteaFrenteHN Principalmente Que definan las buenas oportunidades por Que estoy de acuerdo Que el gobierno habar estas empresas por Que ente mas mejora la econom√≠a mejor mejora la vida del hondure√±o</f>
        <v>#NAME?</v>
      </c>
      <c r="C1151" s="1">
        <v>43768.570833333331</v>
      </c>
    </row>
    <row r="1152" spans="1:3" x14ac:dyDescent="0.2">
      <c r="A1152">
        <v>56568</v>
      </c>
      <c r="B1152" t="s">
        <v>233</v>
      </c>
      <c r="C1152" s="1">
        <v>43710.568749999999</v>
      </c>
    </row>
    <row r="1153" spans="1:3" x14ac:dyDescent="0.2">
      <c r="A1153">
        <v>56601</v>
      </c>
      <c r="B1153" t="e">
        <f>_xlfn.SINGLE(FrenteaFrenteHN _xlfn.SINGLE(el5hn muy cierto solo en este gobierno se ha demostrado el cambio Vemos Que se hace lo bueno por el pais por Que se han combatido las maras  pandillas y narcotr√°fico))</f>
        <v>#NAME?</v>
      </c>
      <c r="C1153" s="1">
        <v>43682.556944444441</v>
      </c>
    </row>
    <row r="1154" spans="1:3" x14ac:dyDescent="0.2">
      <c r="A1154">
        <v>56606</v>
      </c>
      <c r="B1154" t="e">
        <f>FrenteaFrenteHN Aprendemos Que son buenos los objetivos Que se demuestran Que bien estamos en los mejores apoyos aunque no le guste a la oposici√≥n mala suerte</f>
        <v>#NAME?</v>
      </c>
      <c r="C1154" s="1">
        <v>43710.649305555555</v>
      </c>
    </row>
    <row r="1155" spans="1:3" x14ac:dyDescent="0.2">
      <c r="A1155">
        <v>56630</v>
      </c>
      <c r="B1155" t="e">
        <f>FrenteaFrenteHN solo son buenos para criticar al gobierno se sabe Que todos deben de ponerse a hacer todos unidos por mejorar el pais pero todo quieren Que lo haga una sola persona</f>
        <v>#NAME?</v>
      </c>
      <c r="C1155" s="1">
        <v>43683.591666666667</v>
      </c>
    </row>
    <row r="1156" spans="1:3" x14ac:dyDescent="0.2">
      <c r="A1156">
        <v>56648</v>
      </c>
      <c r="B1156" t="e">
        <f>FrenteaFrenteHN Definitivamente se trabaja por grandes cosas en el pais y ni asi ustedes vengan a querer hablar mal de nuestro gobierno no importa lo apoyamos y sabemos Que se trabaja mejor</f>
        <v>#NAME?</v>
      </c>
      <c r="C1156" s="1">
        <v>43670.594444444447</v>
      </c>
    </row>
    <row r="1157" spans="1:3" x14ac:dyDescent="0.2">
      <c r="A1157">
        <v>56686</v>
      </c>
      <c r="B1157" t="e">
        <f>FrenteaFrenteHN muy bueno lo Que se ve estamos a lo mejor por nuestra Honduras Que buenas acciones gracias JOH por demostrar lo bueno</f>
        <v>#NAME?</v>
      </c>
      <c r="C1157" s="1">
        <v>43710.647916666669</v>
      </c>
    </row>
    <row r="1158" spans="1:3" x14ac:dyDescent="0.2">
      <c r="A1158">
        <v>56691</v>
      </c>
      <c r="B1158" t="e">
        <f>_xlfn.SINGLE(FrenteaFrenteHN _xlfn.SINGLE(SalvaPresidente Que sue√±os los de ese nasralla cree Que el pueblo votar√≠a por el ni locos Que triste Es so√±ar despierto))</f>
        <v>#NAME?</v>
      </c>
      <c r="C1158" s="1">
        <v>43782.561805555553</v>
      </c>
    </row>
    <row r="1159" spans="1:3" x14ac:dyDescent="0.2">
      <c r="A1159">
        <v>56693</v>
      </c>
      <c r="B1159" t="e">
        <f>_xlfn.SINGLE(FrenteaFrenteHN _xlfn.SINGLE(EbalDiazHN el Presidente ha hecho un gran trabajo por sacar adelante el desarrollo del pais))</f>
        <v>#NAME?</v>
      </c>
      <c r="C1159" s="1">
        <v>43682.811111111114</v>
      </c>
    </row>
    <row r="1160" spans="1:3" x14ac:dyDescent="0.2">
      <c r="A1160">
        <v>56701</v>
      </c>
      <c r="B1160" t="e">
        <f>_xlfn.SINGLE(FrenteaFrenteHN _xlfn.SINGLE(el5hn siempre he dicho viva JOH Es el mejor gobierno del mundo y el partido nacional Dios bendiga la vida del Presidente))</f>
        <v>#NAME?</v>
      </c>
      <c r="C1160" s="1">
        <v>43682.59375</v>
      </c>
    </row>
    <row r="1161" spans="1:3" x14ac:dyDescent="0.2">
      <c r="A1161">
        <v>56742</v>
      </c>
      <c r="B1161" t="e">
        <f>FrenteaFrenteHN si Es cierto como dice ese se√±or si eso lo iban hacer de matar a este Hombre en cualquier lado iba pasar no busquen culpable por Que solo ellos saben por Que lo hicieron</f>
        <v>#NAME?</v>
      </c>
      <c r="C1161" s="1">
        <v>43767.582638888889</v>
      </c>
    </row>
    <row r="1162" spans="1:3" x14ac:dyDescent="0.2">
      <c r="A1162">
        <v>56750</v>
      </c>
      <c r="B1162" t="s">
        <v>234</v>
      </c>
      <c r="C1162" s="1">
        <v>43766.576388888891</v>
      </c>
    </row>
    <row r="1163" spans="1:3" x14ac:dyDescent="0.2">
      <c r="A1163">
        <v>56766</v>
      </c>
      <c r="B1163" t="e">
        <f>_xlfn.SINGLE(FrenteaFrenteHN _xlfn.SINGLE(el5hn Pobrecitos deben de darles pa√±uelos por Que solo llorar y llorar Que b√°rbaros esta gente da tristeza pero solo eso tienen Que hacer estar llorando y llorando no aceptan Que JOH Es lo mejor Que le ha pasado al pais))</f>
        <v>#NAME?</v>
      </c>
      <c r="C1163" s="1">
        <v>43682.595833333333</v>
      </c>
    </row>
    <row r="1164" spans="1:3" x14ac:dyDescent="0.2">
      <c r="A1164">
        <v>56821</v>
      </c>
      <c r="B1164" t="e">
        <f>FrenteaFrenteHN hay degence de Tanto drama y aqu√≠ ya no busquen echarle la culpa a nadie este tipo ya saber en lo Que andaba y tenia Que pagar Tarde o temprano asi Que no echen la culpa al gobierno ya basta</f>
        <v>#NAME?</v>
      </c>
      <c r="C1164" s="1">
        <v>43766.581944444442</v>
      </c>
    </row>
    <row r="1165" spans="1:3" x14ac:dyDescent="0.2">
      <c r="A1165">
        <v>56848</v>
      </c>
      <c r="B1165" t="e">
        <f>_xlfn.SINGLE(FrenteaFrenteHN _xlfn.SINGLE(el5hn Es un gran trabajo lo Que est√°n haciendo las autoridades esta bueno Que paguen estas mujeres por lo Que han hecho))</f>
        <v>#NAME?</v>
      </c>
      <c r="C1165" s="1">
        <v>43697.586805555555</v>
      </c>
    </row>
    <row r="1166" spans="1:3" x14ac:dyDescent="0.2">
      <c r="A1166">
        <v>56868</v>
      </c>
      <c r="B1166" t="e">
        <f>FrenteaFrenteHN el gobierno ha hecho un gran trabajo contra los narcotraficantes si los ha puesto en su lugar para Que no sigan da√±ando el pais</f>
        <v>#NAME?</v>
      </c>
      <c r="C1166" s="1">
        <v>43683.585416666669</v>
      </c>
    </row>
    <row r="1167" spans="1:3" x14ac:dyDescent="0.2">
      <c r="A1167">
        <v>56877</v>
      </c>
      <c r="B1167" t="e">
        <f>FrenteaFrenteHN Claro lo Que imp√≤rta Es Que Honduras mejorar y sera un pais excelente hay Que ser positivos y no aguitarlos p√≤r nada Que bien lo Que se hace por mi pais Dios bendiga esta bella nacion</f>
        <v>#NAME?</v>
      </c>
      <c r="C1167" s="1">
        <v>43710.57708333333</v>
      </c>
    </row>
    <row r="1168" spans="1:3" x14ac:dyDescent="0.2">
      <c r="A1168">
        <v>56903</v>
      </c>
      <c r="B1168" t="e">
        <f>FrenteaFrenteHN Desanimo de Que renato si har√°n lo mejor por el pais Que barbaridad tener tanta gente negativa Que solo lo malo ven en el pais Que gente esta deber√≠a ser positivo</f>
        <v>#NAME?</v>
      </c>
      <c r="C1168" s="1">
        <v>43767.601388888892</v>
      </c>
    </row>
    <row r="1169" spans="1:3" x14ac:dyDescent="0.2">
      <c r="A1169">
        <v>56904</v>
      </c>
      <c r="B1169" t="e">
        <f>FrenteaFrenteHN Sinceramente Que culpabilidad le pueden echar al gobierno en contra de la muerte de esta persona no de todo se le puede culpar si se ha trabajado por mejorar en el har√≠a de las c√°rceles y se ha logrado</f>
        <v>#NAME?</v>
      </c>
      <c r="C1169" s="1">
        <v>43766.567361111112</v>
      </c>
    </row>
    <row r="1170" spans="1:3" x14ac:dyDescent="0.2">
      <c r="A1170">
        <v>56918</v>
      </c>
      <c r="B1170" t="e">
        <f>FrenteaFrenteHN lo Que pasa Que ya los pueblos se han cansado de ver Que se levante una impunidad por Que lo Que mas se quiere Es paz y armonia en el pais</f>
        <v>#NAME?</v>
      </c>
      <c r="C1170" s="1">
        <v>43780.587500000001</v>
      </c>
    </row>
    <row r="1171" spans="1:3" x14ac:dyDescent="0.2">
      <c r="A1171">
        <v>56939</v>
      </c>
      <c r="B1171" t="e">
        <f>_xlfn.SINGLE(FrenteaFrenteHN Ablo a favor de nuestro gobierno se ha visto Que siempre), se culpa por Que se sabe Que siempre quieren poner su nombre por el suelo pero sabemos Que se  ha trabajado  por Que todo mejore en esas c√°rceles</f>
        <v>#NAME?</v>
      </c>
      <c r="C1171" s="1">
        <v>43766.565972222219</v>
      </c>
    </row>
    <row r="1172" spans="1:3" x14ac:dyDescent="0.2">
      <c r="A1172">
        <v>56948</v>
      </c>
      <c r="B1172" t="e">
        <f>FrenteaFrenteHN ya se sabe Que esta Es otra estrategia de la gente de libre por Que a quienes les ha importando ver mal al pais a ellos no podemos negarlo</f>
        <v>#NAME?</v>
      </c>
      <c r="C1172" s="1">
        <v>43780.575694444444</v>
      </c>
    </row>
    <row r="1173" spans="1:3" x14ac:dyDescent="0.2">
      <c r="A1173">
        <v>57006</v>
      </c>
      <c r="B1173" t="e">
        <f>_xlfn.SINGLE(FrenteaFrenteHN _xlfn.SINGLE(EbalDiazHN estamos con usted ebal d√≠az apoyando a nuestro Presidente Que se haga lo bueno por el pais))</f>
        <v>#NAME?</v>
      </c>
      <c r="C1173" s="1">
        <v>43682.809027777781</v>
      </c>
    </row>
    <row r="1174" spans="1:3" x14ac:dyDescent="0.2">
      <c r="A1174">
        <v>57105</v>
      </c>
      <c r="B1174" t="s">
        <v>235</v>
      </c>
      <c r="C1174" s="1">
        <v>43700.833333333336</v>
      </c>
    </row>
    <row r="1175" spans="1:3" x14ac:dyDescent="0.2">
      <c r="A1175">
        <v>57214</v>
      </c>
      <c r="B1175" t="s">
        <v>236</v>
      </c>
      <c r="C1175" s="1">
        <v>43817.836805555555</v>
      </c>
    </row>
    <row r="1176" spans="1:3" x14ac:dyDescent="0.2">
      <c r="A1176">
        <v>57281</v>
      </c>
      <c r="B1176" t="s">
        <v>25</v>
      </c>
      <c r="C1176" s="1">
        <v>43774.839583333334</v>
      </c>
    </row>
    <row r="1177" spans="1:3" x14ac:dyDescent="0.2">
      <c r="A1177">
        <v>57282</v>
      </c>
      <c r="B1177" t="s">
        <v>237</v>
      </c>
      <c r="C1177" s="1">
        <v>43710.67083333333</v>
      </c>
    </row>
    <row r="1178" spans="1:3" x14ac:dyDescent="0.2">
      <c r="A1178">
        <v>57283</v>
      </c>
      <c r="B1178" t="s">
        <v>98</v>
      </c>
      <c r="C1178" s="1">
        <v>43700.726388888892</v>
      </c>
    </row>
    <row r="1179" spans="1:3" x14ac:dyDescent="0.2">
      <c r="A1179">
        <v>57353</v>
      </c>
      <c r="B1179" t="s">
        <v>67</v>
      </c>
      <c r="C1179" s="1">
        <v>43810.826388888891</v>
      </c>
    </row>
    <row r="1180" spans="1:3" x14ac:dyDescent="0.2">
      <c r="A1180">
        <v>57482</v>
      </c>
      <c r="B1180" t="s">
        <v>18</v>
      </c>
      <c r="C1180" s="1">
        <v>43774.791666666664</v>
      </c>
    </row>
    <row r="1181" spans="1:3" x14ac:dyDescent="0.2">
      <c r="A1181">
        <v>57537</v>
      </c>
      <c r="B1181" t="s">
        <v>123</v>
      </c>
      <c r="C1181" s="1">
        <v>43763.820833333331</v>
      </c>
    </row>
    <row r="1182" spans="1:3" x14ac:dyDescent="0.2">
      <c r="A1182">
        <v>57538</v>
      </c>
      <c r="B1182" t="s">
        <v>13</v>
      </c>
      <c r="C1182" s="1">
        <v>43689.640277777777</v>
      </c>
    </row>
    <row r="1183" spans="1:3" x14ac:dyDescent="0.2">
      <c r="A1183">
        <v>57722</v>
      </c>
      <c r="B1183" t="s">
        <v>218</v>
      </c>
      <c r="C1183" s="1">
        <v>43698.783333333333</v>
      </c>
    </row>
    <row r="1184" spans="1:3" x14ac:dyDescent="0.2">
      <c r="A1184">
        <v>57822</v>
      </c>
      <c r="B1184" t="s">
        <v>146</v>
      </c>
      <c r="C1184" s="1">
        <v>43705.701388888891</v>
      </c>
    </row>
    <row r="1185" spans="1:3" x14ac:dyDescent="0.2">
      <c r="A1185">
        <v>57873</v>
      </c>
      <c r="B1185" t="s">
        <v>8</v>
      </c>
      <c r="C1185" s="1">
        <v>43752.676388888889</v>
      </c>
    </row>
    <row r="1186" spans="1:3" x14ac:dyDescent="0.2">
      <c r="A1186">
        <v>57874</v>
      </c>
      <c r="B1186" t="s">
        <v>38</v>
      </c>
      <c r="C1186" s="1">
        <v>43689.831250000003</v>
      </c>
    </row>
    <row r="1187" spans="1:3" x14ac:dyDescent="0.2">
      <c r="A1187">
        <v>57875</v>
      </c>
      <c r="B1187" t="s">
        <v>16</v>
      </c>
      <c r="C1187" s="1">
        <v>43719.736805555556</v>
      </c>
    </row>
    <row r="1188" spans="1:3" x14ac:dyDescent="0.2">
      <c r="A1188">
        <v>57876</v>
      </c>
      <c r="B1188" t="s">
        <v>59</v>
      </c>
      <c r="C1188" s="1">
        <v>43684.881249999999</v>
      </c>
    </row>
    <row r="1189" spans="1:3" x14ac:dyDescent="0.2">
      <c r="A1189">
        <v>57877</v>
      </c>
      <c r="B1189" t="s">
        <v>235</v>
      </c>
      <c r="C1189" s="1">
        <v>43700.833333333336</v>
      </c>
    </row>
    <row r="1190" spans="1:3" x14ac:dyDescent="0.2">
      <c r="A1190">
        <v>57878</v>
      </c>
      <c r="B1190" t="s">
        <v>13</v>
      </c>
      <c r="C1190" s="1">
        <v>43689.640972222223</v>
      </c>
    </row>
    <row r="1191" spans="1:3" x14ac:dyDescent="0.2">
      <c r="A1191">
        <v>58452</v>
      </c>
      <c r="B1191" t="e">
        <f>_xlfn.SINGLE(FrenteaFrenteHN _xlfn.SINGLE(JuanOrlandoH _xlfn.SINGLE(SalvaPresidente vaya ya se meti√≥ la rata de rastralla Que triste con este mejor encargarte de cuidar a tu mujer rata Que poreso te la bajan)))</f>
        <v>#NAME?</v>
      </c>
      <c r="C1191" s="1">
        <v>43682.619444444441</v>
      </c>
    </row>
    <row r="1192" spans="1:3" x14ac:dyDescent="0.2">
      <c r="A1192">
        <v>58459</v>
      </c>
      <c r="B1192" t="e">
        <f>_xlfn.SINGLE(FrenteaFrenteHN _xlfn.SINGLE(el5hn estas viejas deben de quedar presas para toda su vida para Que ya no sigan robandole al pa√≠s y al pueblo))</f>
        <v>#NAME?</v>
      </c>
      <c r="C1192" s="1">
        <v>43697.574305555558</v>
      </c>
    </row>
    <row r="1193" spans="1:3" x14ac:dyDescent="0.2">
      <c r="A1193">
        <v>58467</v>
      </c>
      <c r="B1193" t="e">
        <f>FrenteaFrenteHN siempre renato defendiendo estos tipos de cosas como el Es uno de los de libres Que solo lo malo quieren para la naci√≥n ya Es demasiado</f>
        <v>#NAME?</v>
      </c>
      <c r="C1193" s="1">
        <v>43780.572916666664</v>
      </c>
    </row>
    <row r="1194" spans="1:3" x14ac:dyDescent="0.2">
      <c r="A1194">
        <v>58474</v>
      </c>
      <c r="B1194" t="s">
        <v>238</v>
      </c>
      <c r="C1194" s="1">
        <v>43670.587500000001</v>
      </c>
    </row>
    <row r="1195" spans="1:3" x14ac:dyDescent="0.2">
      <c r="A1195">
        <v>58476</v>
      </c>
      <c r="B1195" t="e">
        <f>FrenteaFrenteHN si son miles de cosas lasa Que se esta haciendo Que se combatan estos tipos de robos Es un gran trabajo</f>
        <v>#NAME?</v>
      </c>
      <c r="C1195" s="1">
        <v>43698.592361111114</v>
      </c>
    </row>
    <row r="1196" spans="1:3" x14ac:dyDescent="0.2">
      <c r="A1196">
        <v>58526</v>
      </c>
      <c r="B1196" t="e">
        <f>FrenteaFrenteHN el gobierno Es el Que ha hecho el cambio Dios me lo bendiga JOH gracias</f>
        <v>#NAME?</v>
      </c>
      <c r="C1196" s="1">
        <v>43710.647916666669</v>
      </c>
    </row>
    <row r="1197" spans="1:3" x14ac:dyDescent="0.2">
      <c r="A1197">
        <v>58536</v>
      </c>
      <c r="B1197" t="s">
        <v>239</v>
      </c>
      <c r="C1197" s="1">
        <v>43766.615277777775</v>
      </c>
    </row>
    <row r="1198" spans="1:3" x14ac:dyDescent="0.2">
      <c r="A1198">
        <v>58663</v>
      </c>
      <c r="B1198" t="s">
        <v>240</v>
      </c>
      <c r="C1198" s="1">
        <v>43782.585416666669</v>
      </c>
    </row>
    <row r="1199" spans="1:3" x14ac:dyDescent="0.2">
      <c r="A1199">
        <v>58674</v>
      </c>
      <c r="B1199" t="e">
        <f>FrenteaFrenteHN Es cierto uno nuca sabe lo Que va pasar y Es favorable por Que no tiene la culpa nadie por Que si pasaron las cosas asi ya solo Dios sabe pero algo si entiendo Que el Que cosas malas hace las paga Tarde o temprano</f>
        <v>#NAME?</v>
      </c>
      <c r="C1199" s="1">
        <v>43767.579861111109</v>
      </c>
    </row>
    <row r="1200" spans="1:3" x14ac:dyDescent="0.2">
      <c r="A1200">
        <v>58681</v>
      </c>
      <c r="B1200" t="e">
        <f>FrenteaFrenteHN tendremos las mejores respuestas por Que se sabe Que el gobierno hace lo mejor por la naci√≥n y da la mayor seguridad y se ve el gran cambio</f>
        <v>#NAME?</v>
      </c>
      <c r="C1200" s="1">
        <v>43767.607638888891</v>
      </c>
    </row>
    <row r="1201" spans="1:3" x14ac:dyDescent="0.2">
      <c r="A1201">
        <v>58684</v>
      </c>
      <c r="B1201" t="e">
        <f>FrenteaFrenteHN Mel y Salvador Es u af√°n de sed de poder no se Que e s e l Que dejaron Sin realizar cuando el fue Presidente Que esa obsesi√≥n por volver al poder</f>
        <v>#NAME?</v>
      </c>
      <c r="C1201" s="1">
        <v>43696.609027777777</v>
      </c>
    </row>
    <row r="1202" spans="1:3" x14ac:dyDescent="0.2">
      <c r="A1202">
        <v>58694</v>
      </c>
      <c r="B1202" t="e">
        <f>FrenteaFrenteHN necesitamos Que se haga la lucha por un pais mejor tanta casaca Que hablan y no hacen nada solo quieren Que todo lo haga JOH sean cerios</f>
        <v>#NAME?</v>
      </c>
      <c r="C1202" s="1">
        <v>43683.588194444441</v>
      </c>
    </row>
    <row r="1203" spans="1:3" x14ac:dyDescent="0.2">
      <c r="A1203">
        <v>58707</v>
      </c>
      <c r="B1203" t="e">
        <f>FrenteaFrenteHN no cave duda Que el pueblo est√° molesto porque lo Que deber√≠an de ver Es Que el pais este mejor cada dia no Que se haga lo incorrecto ya sabemos Que eso Es lo Que debe ser</f>
        <v>#NAME?</v>
      </c>
      <c r="C1203" s="1">
        <v>43780.584722222222</v>
      </c>
    </row>
    <row r="1204" spans="1:3" x14ac:dyDescent="0.2">
      <c r="A1204">
        <v>58768</v>
      </c>
      <c r="B1204" t="e">
        <f>FrenteaFrenteHN el Presidente Maduro no le basta Que su pa√≠s Es muy Pobre y quiere venirse a meter las narices a Honduras</f>
        <v>#NAME?</v>
      </c>
      <c r="C1204" s="1">
        <v>43670.598611111112</v>
      </c>
    </row>
    <row r="1205" spans="1:3" x14ac:dyDescent="0.2">
      <c r="A1205">
        <v>58821</v>
      </c>
      <c r="B1205" t="s">
        <v>241</v>
      </c>
      <c r="C1205" s="1">
        <v>43782.587500000001</v>
      </c>
    </row>
    <row r="1206" spans="1:3" x14ac:dyDescent="0.2">
      <c r="A1206">
        <v>58852</v>
      </c>
      <c r="B1206" t="e">
        <f>FrenteaFrenteHN si este abojado esta hablando Que demuestre las pruebas contundentes  por Que para hablar hasta yo puedo opinar</f>
        <v>#NAME?</v>
      </c>
      <c r="C1206" s="1">
        <v>43766.579861111109</v>
      </c>
    </row>
    <row r="1207" spans="1:3" x14ac:dyDescent="0.2">
      <c r="A1207">
        <v>58863</v>
      </c>
      <c r="B1207" t="e">
        <f>FrenteaFrenteHN Muchas gracias al pais de israel y a nuestro Presidente Que lo Que esta haciendo Es Que el pais mejore Que grandioso vamos por lo bueno</f>
        <v>#NAME?</v>
      </c>
      <c r="C1207" s="1">
        <v>43710.575694444444</v>
      </c>
    </row>
    <row r="1208" spans="1:3" x14ac:dyDescent="0.2">
      <c r="A1208">
        <v>58891</v>
      </c>
      <c r="B1208" t="e">
        <f>FrenteaFrenteHN sabemos Que se ha demostrado Que Honduras cambia Que se desarrollan buenas cosas por el pais pero la gente de libre nunca miraron eso</f>
        <v>#NAME?</v>
      </c>
      <c r="C1208" s="1">
        <v>43724.581944444442</v>
      </c>
    </row>
    <row r="1209" spans="1:3" x14ac:dyDescent="0.2">
      <c r="A1209">
        <v>58935</v>
      </c>
      <c r="B1209" t="s">
        <v>242</v>
      </c>
      <c r="C1209" s="1">
        <v>43766.588888888888</v>
      </c>
    </row>
    <row r="1210" spans="1:3" x14ac:dyDescent="0.2">
      <c r="A1210">
        <v>58966</v>
      </c>
      <c r="B1210" t="e">
        <f>FrenteaFrenteHN Es Que para nadie Es un secreto Que estas son las bajezas a las Que desea llevar el pais Mel Zelaya Que verguenza Que alguien del mismo pais afectado como lo Es venezuela nos tenga Que venir abrir los ojos del enga√±o en Que desean tener al pueblo</f>
        <v>#NAME?</v>
      </c>
      <c r="C1210" s="1">
        <v>43670.592361111114</v>
      </c>
    </row>
    <row r="1211" spans="1:3" x14ac:dyDescent="0.2">
      <c r="A1211">
        <v>58972</v>
      </c>
      <c r="B1211" t="e">
        <f>FrenteaFrenteHN los Que hicieron esto Es Que lo hacen para Que digan Que Es culpable el gobierno pero no se puede culpar a todo el mundo y peor al gobierno de esas cosas asi</f>
        <v>#NAME?</v>
      </c>
      <c r="C1211" s="1">
        <v>43766.591666666667</v>
      </c>
    </row>
    <row r="1212" spans="1:3" x14ac:dyDescent="0.2">
      <c r="A1212">
        <v>58980</v>
      </c>
      <c r="B1212" t="e">
        <f>FrenteaFrenteHN esto Es demasiado lo Que les importa Es un socialismo Que perjudic√≥ Que lo Que pasa en el pueblo ya deben de ver Que lo importante Es ver lo mejor para Honduras</f>
        <v>#NAME?</v>
      </c>
      <c r="C1212" s="1">
        <v>43780.577777777777</v>
      </c>
    </row>
    <row r="1213" spans="1:3" x14ac:dyDescent="0.2">
      <c r="A1213">
        <v>58983</v>
      </c>
      <c r="B1213" t="e">
        <f>FrenteaFrenteHN vamos se√±or JOH vamos Que se ponga mano dura con esta gente Que lo Que hacen Es perjudicar al gobierno haciendo estas cosas para Que digan Que el Es el responsable</f>
        <v>#NAME?</v>
      </c>
      <c r="C1213" s="1">
        <v>43766.563194444447</v>
      </c>
    </row>
    <row r="1214" spans="1:3" x14ac:dyDescent="0.2">
      <c r="A1214">
        <v>58984</v>
      </c>
      <c r="B1214" t="e">
        <f>FrenteaFrenteHN se esta demostrando Que israel Es un pais muy bendecido Que buenas acciones y grandes cosas para Honduras</f>
        <v>#NAME?</v>
      </c>
      <c r="C1214" s="1">
        <v>43710.560416666667</v>
      </c>
    </row>
    <row r="1215" spans="1:3" x14ac:dyDescent="0.2">
      <c r="A1215">
        <v>58989</v>
      </c>
      <c r="B1215" t="e">
        <f>FrenteaFrenteHN Que show el Que armar estos Pobrecitos ya dejence de ridiculeces ya no le da eso cean cerios por favor</f>
        <v>#NAME?</v>
      </c>
      <c r="C1215" s="1">
        <v>43766.600694444445</v>
      </c>
    </row>
    <row r="1216" spans="1:3" x14ac:dyDescent="0.2">
      <c r="A1216">
        <v>58992</v>
      </c>
      <c r="B1216" t="e">
        <f>_xlfn.SINGLE(FrenteaFrenteHN _xlfn.SINGLE(SalvaPresidente hay no Que mal Que estos solo lo malo quieren para la naci√≥n ya basta ya dejense de tirar Tanto veneno))</f>
        <v>#NAME?</v>
      </c>
      <c r="C1216" s="1">
        <v>43782.571527777778</v>
      </c>
    </row>
    <row r="1217" spans="1:3" x14ac:dyDescent="0.2">
      <c r="A1217">
        <v>58994</v>
      </c>
      <c r="B1217" t="e">
        <f>FrenteaFrenteHN nosotros los Hondure√±os estamos bendecidos porque tenemos un Presidente Que si escucha cada una de nuestras necesidades y en cambio venezuela no tienen a nadie</f>
        <v>#NAME?</v>
      </c>
      <c r="C1217" s="1">
        <v>43670.595138888886</v>
      </c>
    </row>
    <row r="1218" spans="1:3" x14ac:dyDescent="0.2">
      <c r="A1218">
        <v>59008</v>
      </c>
      <c r="B1218" t="e">
        <f>FrenteaFrenteHN ve Pobre de este renato lo Que le gusta Es llamar la atenci√≥n dejate  de ridiculeces diciendo Que te da verguenxza lo Que esta pasando si voz nunca te ha interezado</f>
        <v>#NAME?</v>
      </c>
      <c r="C1218" s="1">
        <v>43766.584722222222</v>
      </c>
    </row>
    <row r="1219" spans="1:3" x14ac:dyDescent="0.2">
      <c r="A1219">
        <v>59017</v>
      </c>
      <c r="B1219" t="e">
        <f>FrenteaFrenteHN como excigiran si el Presidente no puede involucra ce en cosas asi cuando el ha mejorado en el tema de narcotr√°fico</f>
        <v>#NAME?</v>
      </c>
      <c r="C1219" s="1">
        <v>43780.595138888886</v>
      </c>
    </row>
    <row r="1220" spans="1:3" x14ac:dyDescent="0.2">
      <c r="A1220">
        <v>59035</v>
      </c>
      <c r="B1220" t="e">
        <f>_xlfn.SINGLE(FrenteaFrenteHN _xlfn.SINGLE(el5hn Definitivamente se ha demostrado Que se esta reduciendo el crimen organizado por Que este gobierno ha sido el mejor Que ha trabajado en la seguridad))</f>
        <v>#NAME?</v>
      </c>
      <c r="C1220" s="1">
        <v>43682.557638888888</v>
      </c>
    </row>
    <row r="1221" spans="1:3" x14ac:dyDescent="0.2">
      <c r="A1221">
        <v>59051</v>
      </c>
      <c r="B1221" t="s">
        <v>243</v>
      </c>
      <c r="C1221" s="1">
        <v>43768.570138888892</v>
      </c>
    </row>
    <row r="1222" spans="1:3" x14ac:dyDescent="0.2">
      <c r="A1222">
        <v>59082</v>
      </c>
      <c r="B1222" t="e">
        <f>FrenteaFrenteHN Pucha Sinceramente da tristeza Es cierto pero tampoco unos pueden venir a pagar por otros si este Hombre hacia cosas malas la vida le paso factura no Es de echarle la culpa a nadie</f>
        <v>#NAME?</v>
      </c>
      <c r="C1222" s="1">
        <v>43766.590277777781</v>
      </c>
    </row>
    <row r="1223" spans="1:3" x14ac:dyDescent="0.2">
      <c r="A1223">
        <v>59094</v>
      </c>
      <c r="B1223" t="e">
        <f>_xlfn.SINGLE(FrenteaFrenteHN _xlfn.SINGLE(SalvaPresidente voz sos numero uno nasralla para hablar y decir Que tenemos un pais narcotraficante mejor calla tu boca Que ni para eso sirve))</f>
        <v>#NAME?</v>
      </c>
      <c r="C1223" s="1">
        <v>43782.568749999999</v>
      </c>
    </row>
    <row r="1224" spans="1:3" x14ac:dyDescent="0.2">
      <c r="A1224">
        <v>59137</v>
      </c>
      <c r="B1224" t="e">
        <f>FrenteaFrenteHN vamos por la mejor ruta gracias JOH por demostrar lo bueno por mi Honduras Que se haga lo Que se tenga Que hacer felicitaciones</f>
        <v>#NAME?</v>
      </c>
      <c r="C1224" s="1">
        <v>43710.604861111111</v>
      </c>
    </row>
    <row r="1225" spans="1:3" x14ac:dyDescent="0.2">
      <c r="A1225">
        <v>59146</v>
      </c>
      <c r="B1225" t="e">
        <f>_xlfn.SINGLE(FrenteaFrenteHN _xlfn.SINGLE(SalvaPresidente ustedes hablando de democracia jajajajja si nasralla solo lo malo mira para el pais si el Es el jefe de los desastres))</f>
        <v>#NAME?</v>
      </c>
      <c r="C1225" s="1">
        <v>43782.557638888888</v>
      </c>
    </row>
    <row r="1226" spans="1:3" x14ac:dyDescent="0.2">
      <c r="A1226">
        <v>59151</v>
      </c>
      <c r="B1226" t="e">
        <f>FrenteaFrenteHN esta bueno Que pague ahora si hay justicia en el pa√≠s para estos corruptos</f>
        <v>#NAME?</v>
      </c>
      <c r="C1226" s="1">
        <v>43698.590277777781</v>
      </c>
    </row>
    <row r="1227" spans="1:3" x14ac:dyDescent="0.2">
      <c r="A1227">
        <v>59170</v>
      </c>
      <c r="B1227" t="s">
        <v>244</v>
      </c>
      <c r="C1227" s="1">
        <v>43682.595138888886</v>
      </c>
    </row>
    <row r="1228" spans="1:3" x14ac:dyDescent="0.2">
      <c r="A1228">
        <v>59185</v>
      </c>
      <c r="B1228" t="s">
        <v>245</v>
      </c>
      <c r="C1228" s="1">
        <v>43780.595833333333</v>
      </c>
    </row>
    <row r="1229" spans="1:3" x14ac:dyDescent="0.2">
      <c r="A1229">
        <v>59248</v>
      </c>
      <c r="B1229" t="s">
        <v>246</v>
      </c>
      <c r="C1229" s="1">
        <v>43654.724305555559</v>
      </c>
    </row>
    <row r="1230" spans="1:3" x14ac:dyDescent="0.2">
      <c r="A1230">
        <v>59283</v>
      </c>
      <c r="B1230" t="s">
        <v>247</v>
      </c>
      <c r="C1230" s="1">
        <v>43670.841666666667</v>
      </c>
    </row>
    <row r="1231" spans="1:3" x14ac:dyDescent="0.2">
      <c r="A1231">
        <v>59569</v>
      </c>
      <c r="B1231" t="s">
        <v>248</v>
      </c>
      <c r="C1231" s="1">
        <v>43664.878472222219</v>
      </c>
    </row>
    <row r="1232" spans="1:3" x14ac:dyDescent="0.2">
      <c r="A1232">
        <v>59898</v>
      </c>
      <c r="B1232" t="s">
        <v>249</v>
      </c>
      <c r="C1232" s="1">
        <v>43654.727777777778</v>
      </c>
    </row>
    <row r="1233" spans="1:3" x14ac:dyDescent="0.2">
      <c r="A1233">
        <v>60640</v>
      </c>
      <c r="B1233" t="e">
        <f>HoyMismoTSI Definimos los grandes alcances muy buenas acciones Que se tenga excito Que admirable manera de apoyar al pais y  los emprendedores</f>
        <v>#NAME?</v>
      </c>
      <c r="C1233" s="1">
        <v>43769.731249999997</v>
      </c>
    </row>
    <row r="1234" spans="1:3" x14ac:dyDescent="0.2">
      <c r="A1234">
        <v>60738</v>
      </c>
      <c r="B1234" t="s">
        <v>250</v>
      </c>
      <c r="C1234" s="1">
        <v>43714.613888888889</v>
      </c>
    </row>
    <row r="1235" spans="1:3" x14ac:dyDescent="0.2">
      <c r="A1235">
        <v>61018</v>
      </c>
      <c r="B1235" t="e">
        <f>_xlfn.SINGLE(HoyMismoTSI _xlfn.SINGLE(radiohrn muy bueno Que se apoye a JOH por Que ha demostrado Que ha hecho lo bueno por el pias muy bien Que se apoye))</f>
        <v>#NAME?</v>
      </c>
      <c r="C1235" s="1">
        <v>43761.756944444445</v>
      </c>
    </row>
    <row r="1236" spans="1:3" x14ac:dyDescent="0.2">
      <c r="A1236">
        <v>61126</v>
      </c>
      <c r="B1236" t="e">
        <f>HoyMismoTSI Es un gran trabajo lo Que se esta haciendo por mejorar nuestra Honduras Que bien trabajo Que copeco esta alerta</f>
        <v>#NAME?</v>
      </c>
      <c r="C1236" s="1">
        <v>43672.676388888889</v>
      </c>
    </row>
    <row r="1237" spans="1:3" x14ac:dyDescent="0.2">
      <c r="A1237">
        <v>61148</v>
      </c>
      <c r="B1237" t="e">
        <f>HoyMismoTSI siga adelante y Muchas Felicidades Que hagan un gran labor siempre en favor de los Hondure√±os</f>
        <v>#NAME?</v>
      </c>
      <c r="C1237" s="1">
        <v>43689.950694444444</v>
      </c>
    </row>
    <row r="1238" spans="1:3" x14ac:dyDescent="0.2">
      <c r="A1238">
        <v>61224</v>
      </c>
      <c r="B1238" t="e">
        <f>_xlfn.SINGLE(JuanOrlandoH _xlfn.SINGLE(tencanal10 _xlfn.SINGLE(DiarioTiempo _xlfn.SINGLE(radiohousehn _xlfn.SINGLE(radiohrn _xlfn.SINGLE(LaTribunahn _xlfn.SINGLE(elpaishn _xlfn.SINGLE(diarioelheraldo _xlfn.SINGLE(DiarioRoatan muy bien lo Que esta haciendo nuestro Presidente Que grandioso Es ver lo bueno por el pais Que bien excelente)))))))))</f>
        <v>#NAME?</v>
      </c>
      <c r="C1238" s="1">
        <v>43794.631249999999</v>
      </c>
    </row>
    <row r="1239" spans="1:3" x14ac:dyDescent="0.2">
      <c r="A1239">
        <v>61241</v>
      </c>
      <c r="B1239" t="e">
        <f>_xlfn.SINGLE(JuanOrlandoH _xlfn.SINGLE(DiarioLaPrensa _xlfn.SINGLE(LaTribunahn _xlfn.SINGLE(HCHTelevDigital _xlfn.SINGLE(radiohrn _xlfn.SINGLE(radioamericahn _xlfn.SINGLE(diarioelheraldo _xlfn.SINGLE(elpaishn nuestra econom√≠a va mejorando porque sabemos Que tenemos un gobernante Que trabaja cada dia por dar lo mejor por Honduras Muchas gracias))))))))</f>
        <v>#NAME?</v>
      </c>
      <c r="C1239" s="1">
        <v>43754.743055555555</v>
      </c>
    </row>
    <row r="1240" spans="1:3" x14ac:dyDescent="0.2">
      <c r="A1240">
        <v>61242</v>
      </c>
      <c r="B1240" t="e">
        <f>_xlfn.SINGLE(JuanOrlandoH _xlfn.SINGLE(Congreso_HND con esta nueva ley de alivio de deuda se esta dando lo mejor para mi Honduras Muchas gracias a nuestro Presidente Que ha trabajado por lo bueno para el pais))</f>
        <v>#NAME?</v>
      </c>
      <c r="C1240" s="1">
        <v>43745.638194444444</v>
      </c>
    </row>
    <row r="1241" spans="1:3" x14ac:dyDescent="0.2">
      <c r="A1241">
        <v>61253</v>
      </c>
      <c r="B1241" t="s">
        <v>251</v>
      </c>
      <c r="C1241" s="1">
        <v>43837.795138888891</v>
      </c>
    </row>
    <row r="1242" spans="1:3" x14ac:dyDescent="0.2">
      <c r="A1242">
        <v>61281</v>
      </c>
      <c r="B1242" t="e">
        <f>JuanOrlandoH se√±or JOH gracias por dar alegria a cada comunidad muy bien lo Que usted hace por el pais vamos por mas alcances</f>
        <v>#NAME?</v>
      </c>
      <c r="C1242" s="1">
        <v>43815.77847222222</v>
      </c>
    </row>
    <row r="1243" spans="1:3" x14ac:dyDescent="0.2">
      <c r="A1243">
        <v>61282</v>
      </c>
      <c r="B1243" t="s">
        <v>252</v>
      </c>
      <c r="C1243" s="1">
        <v>43791.913888888892</v>
      </c>
    </row>
    <row r="1244" spans="1:3" x14ac:dyDescent="0.2">
      <c r="A1244">
        <v>61363</v>
      </c>
      <c r="B1244" t="e">
        <f>JuanOrlandoH Que ya se dejen de ridiculeces por Que tenemos al mejor Presidente del mundo Que hace lo mejor por la naci√≥n</f>
        <v>#NAME?</v>
      </c>
      <c r="C1244" s="1">
        <v>43756.78402777778</v>
      </c>
    </row>
    <row r="1245" spans="1:3" x14ac:dyDescent="0.2">
      <c r="A1245">
        <v>61509</v>
      </c>
      <c r="B1245" t="e">
        <f>_xlfn.SINGLE(JuanOrlandoH _xlfn.SINGLE(el5hn _xlfn.SINGLE(elpaishn _xlfn.SINGLE(radiohrn _xlfn.SINGLE(HCHTelevDigital _xlfn.SINGLE(CHTVHN _xlfn.SINGLE(LaTribunahn _xlfn.SINGLE(RCVHonduras _xlfn.SINGLE(radioamericahn _xlfn.SINGLE(Canal6Honduras con estas viviendas se benefician miles de personas Que importante manera de ver el cambio por nuestra Honduras))))))))))</f>
        <v>#NAME?</v>
      </c>
      <c r="C1245" s="1">
        <v>43838.776388888888</v>
      </c>
    </row>
    <row r="1246" spans="1:3" x14ac:dyDescent="0.2">
      <c r="A1246">
        <v>61517</v>
      </c>
      <c r="B1246" t="e">
        <f>_xlfn.SINGLE(JuanOrlandoH _xlfn.SINGLE(DiarioRoatan _xlfn.SINGLE(radiohrn _xlfn.SINGLE(diarioelheraldo _xlfn.SINGLE(VidaMejorHN _xlfn.SINGLE(DiarioLaPrensa _xlfn.SINGLE(elpaishn _xlfn.SINGLE(elpaishn Es un importante trabajo lo Que se hace en mi pais Que bien estamos contentos de los grandes avances Que hace JOH))))))))</f>
        <v>#NAME?</v>
      </c>
      <c r="C1246" s="1">
        <v>43724.842361111114</v>
      </c>
    </row>
    <row r="1247" spans="1:3" x14ac:dyDescent="0.2">
      <c r="A1247">
        <v>61518</v>
      </c>
      <c r="B1247" t="e">
        <f>_xlfn.SINGLE(JuanOrlandoH _xlfn.SINGLE(Congreso_HND Aplaudimos la buena labor Que ha propuesto JOH por apoya a los Que tienen deudas grandes Que bueno Que se haga eso))</f>
        <v>#NAME?</v>
      </c>
      <c r="C1247" s="1">
        <v>43731.568055555559</v>
      </c>
    </row>
    <row r="1248" spans="1:3" x14ac:dyDescent="0.2">
      <c r="A1248">
        <v>61525</v>
      </c>
      <c r="B1248" t="e">
        <f>_xlfn.SINGLE(JuanOrlandoH _xlfn.SINGLE(DiarioRoatan _xlfn.SINGLE(radiohrn _xlfn.SINGLE(diarioelheraldo _xlfn.SINGLE(DiarioLaPrensa _xlfn.SINGLE(elpaishn _xlfn.SINGLE(LaTribunahn _xlfn.SINGLE(HoyMismoTSI Es un gran cambio Que la pasen muy bien los maestros en su d√≠a Muchas bendiciones para cada uno))))))))</f>
        <v>#NAME?</v>
      </c>
      <c r="C1248" s="1">
        <v>43725.79583333333</v>
      </c>
    </row>
    <row r="1249" spans="1:3" x14ac:dyDescent="0.2">
      <c r="A1249">
        <v>61560</v>
      </c>
      <c r="B1249" t="e">
        <f>_xlfn.SINGLE(JuanOrlandoH _xlfn.SINGLE(radiohrn _xlfn.SINGLE(LaTribunahn _xlfn.SINGLE(HoyMismoTSI _xlfn.SINGLE(elpaishn _xlfn.SINGLE(diarioelheraldo Sobre todo roat√°n Es un lugar muy bello Que bien Que se demuestra estas favorables actividades Que excelente felicitaciones))))))</f>
        <v>#NAME?</v>
      </c>
      <c r="C1249" s="1">
        <v>43790.686111111114</v>
      </c>
    </row>
    <row r="1250" spans="1:3" x14ac:dyDescent="0.2">
      <c r="A1250">
        <v>61727</v>
      </c>
      <c r="B1250" t="e">
        <f>_xlfn.SINGLE(JuanOrlandoH _xlfn.SINGLE(el5hn _xlfn.SINGLE(elpaishn _xlfn.SINGLE(radiohrn _xlfn.SINGLE(HCHTelevDigital _xlfn.SINGLE(CHTVHN _xlfn.SINGLE(LaTribunahn _xlfn.SINGLE(RCVHonduras _xlfn.SINGLE(radioamericahn _xlfn.SINGLE(Canal6Honduras Dios lo bendiga grandemente estamos trabajando por dar una vida digna a miles de personas Que gracias JOH))))))))))</f>
        <v>#NAME?</v>
      </c>
      <c r="C1250" s="1">
        <v>43838.777083333334</v>
      </c>
    </row>
    <row r="1251" spans="1:3" x14ac:dyDescent="0.2">
      <c r="A1251">
        <v>61750</v>
      </c>
      <c r="B1251" t="s">
        <v>253</v>
      </c>
      <c r="C1251" s="1">
        <v>43775.62777777778</v>
      </c>
    </row>
    <row r="1252" spans="1:3" x14ac:dyDescent="0.2">
      <c r="A1252">
        <v>63429</v>
      </c>
      <c r="B1252" t="e">
        <f>hondudiario Vemos Que Es un gran trabajo al tomar decisi√≥n Sobre la maxi muy bien se√±or JOH Que se haga lo Que se tenga Que hacer</f>
        <v>#NAME?</v>
      </c>
      <c r="C1252" s="1">
        <v>43812.598611111112</v>
      </c>
    </row>
    <row r="1253" spans="1:3" x14ac:dyDescent="0.2">
      <c r="A1253">
        <v>63444</v>
      </c>
      <c r="B1253" t="e">
        <f>hondudiario Simplemente se ha demostrado lo bueno Que mi naci√≥n ha alcanzado grandes bendiciones Que bien vamos por mas</f>
        <v>#NAME?</v>
      </c>
      <c r="C1253" s="1">
        <v>43733.624305555553</v>
      </c>
    </row>
    <row r="1254" spans="1:3" x14ac:dyDescent="0.2">
      <c r="A1254">
        <v>63475</v>
      </c>
      <c r="B1254" t="e">
        <f>hondudiario muy bien se√±or Presidente Que se tomen las respuestas correspondientes Que bueno lo Que se hace en el pais</f>
        <v>#NAME?</v>
      </c>
      <c r="C1254" s="1">
        <v>43812.598611111112</v>
      </c>
    </row>
    <row r="1255" spans="1:3" x14ac:dyDescent="0.2">
      <c r="A1255">
        <v>63480</v>
      </c>
      <c r="B1255" t="e">
        <f>hondudiario muy bueno Que se esta desempe√±ando estas invenciones por Que lo bueno se hace departe de nuestro gobierno Que gran trabajo</f>
        <v>#NAME?</v>
      </c>
      <c r="C1255" s="1">
        <v>43735.660416666666</v>
      </c>
    </row>
    <row r="1256" spans="1:3" x14ac:dyDescent="0.2">
      <c r="A1256">
        <v>63490</v>
      </c>
      <c r="B1256" t="e">
        <f>hondudiario Que barbaridad con este tipo ya no queremos Que se anden metiendo en lo Que no les interesa ya basta porfavor</f>
        <v>#NAME?</v>
      </c>
      <c r="C1256" s="1">
        <v>43787.652083333334</v>
      </c>
    </row>
    <row r="1257" spans="1:3" x14ac:dyDescent="0.2">
      <c r="A1257">
        <v>63498</v>
      </c>
      <c r="B1257" t="e">
        <f>hondudiario Es muy bueno lo Que se ve estamos muy asombrados de Que se ha hecho los grandes cambios en el pais por Que se ve Que hay lo mejor en chocolate y cacao</f>
        <v>#NAME?</v>
      </c>
      <c r="C1257" s="1">
        <v>43774.717361111114</v>
      </c>
    </row>
    <row r="1258" spans="1:3" x14ac:dyDescent="0.2">
      <c r="A1258">
        <v>63499</v>
      </c>
      <c r="B1258" t="e">
        <f>hondudiario si sabemos Que esta gente no se cansa de Que lo Que Es importante para ellos Es Que el pais este en caos y desorden</f>
        <v>#NAME?</v>
      </c>
      <c r="C1258" s="1">
        <v>43718.59097222222</v>
      </c>
    </row>
    <row r="1259" spans="1:3" x14ac:dyDescent="0.2">
      <c r="A1259">
        <v>63511</v>
      </c>
      <c r="B1259" t="e">
        <f>hondudiario vamos por la mejor ruta gracias Presidente usted si le esta cumpliendo a su pueblo</f>
        <v>#NAME?</v>
      </c>
      <c r="C1259" s="1">
        <v>43689.902083333334</v>
      </c>
    </row>
    <row r="1260" spans="1:3" x14ac:dyDescent="0.2">
      <c r="A1260">
        <v>63550</v>
      </c>
      <c r="B1260" t="e">
        <f>hondudiario muy bien Que se cultiven estas cosas para Que asi sean de gran desarrollo para lo mejor en el pais Que bien excelente</f>
        <v>#NAME?</v>
      </c>
      <c r="C1260" s="1">
        <v>43746.669444444444</v>
      </c>
    </row>
    <row r="1261" spans="1:3" x14ac:dyDescent="0.2">
      <c r="A1261">
        <v>63575</v>
      </c>
      <c r="B1261" t="e">
        <f>hondudiario Que grandioso Es saber Que se desarrolla lo bueno para Que el pais cambie cada dia Que excelente</f>
        <v>#NAME?</v>
      </c>
      <c r="C1261" s="1">
        <v>43762.731249999997</v>
      </c>
    </row>
    <row r="1262" spans="1:3" x14ac:dyDescent="0.2">
      <c r="A1262">
        <v>63600</v>
      </c>
      <c r="B1262" t="e">
        <f>hondudiario estamos con JOH Que si se desvincule el caso de tony con nuestro gobierno por Que Es cierto para Que se demuestre Que nuestra Honduras Es importante para JOH y para el pueblo</f>
        <v>#NAME?</v>
      </c>
      <c r="C1262" s="1">
        <v>43755.626388888886</v>
      </c>
    </row>
    <row r="1263" spans="1:3" x14ac:dyDescent="0.2">
      <c r="A1263">
        <v>63608</v>
      </c>
      <c r="B1263" t="e">
        <f>hondudiario muy buen noticia Que se construyan estas fabulosas cosas en nuestro pa√≠s Que bien Que se haga lo bueno por nuestra Honduras</f>
        <v>#NAME?</v>
      </c>
      <c r="C1263" s="1">
        <v>43810.593055555553</v>
      </c>
    </row>
    <row r="1264" spans="1:3" x14ac:dyDescent="0.2">
      <c r="A1264">
        <v>63613</v>
      </c>
      <c r="B1264" t="e">
        <f>hondudiario ya no mas queremos un pais mejor ya basta queremos la mas importante tranquilidad paz y Sobre todo seguridad ya dejen de chingar</f>
        <v>#NAME?</v>
      </c>
      <c r="C1264" s="1">
        <v>43762.852777777778</v>
      </c>
    </row>
    <row r="1265" spans="1:3" x14ac:dyDescent="0.2">
      <c r="A1265">
        <v>63614</v>
      </c>
      <c r="B1265" t="e">
        <f>hondudiario muy bueno Es saber Que se presentan estos cruceros a lanacion Que excelente Es ver Que mi Honduras se esta viendo a lo bueno</f>
        <v>#NAME?</v>
      </c>
      <c r="C1265" s="1">
        <v>43773.897222222222</v>
      </c>
    </row>
    <row r="1266" spans="1:3" x14ac:dyDescent="0.2">
      <c r="A1266">
        <v>63636</v>
      </c>
      <c r="B1266" t="e">
        <f>hondudiario muy bueno Que se ponga mano dura en las c√°rceles para Que los reos ya no se escapen muy bien estamos por mas y mas Que bueno</f>
        <v>#NAME?</v>
      </c>
      <c r="C1266" s="1">
        <v>43802.798611111109</v>
      </c>
    </row>
    <row r="1267" spans="1:3" x14ac:dyDescent="0.2">
      <c r="A1267">
        <v>63639</v>
      </c>
      <c r="B1267" t="e">
        <f>hondudiario Definimos lo bueno Que tiene Honduras con cosas tur√≠sticas por demostrar</f>
        <v>#NAME?</v>
      </c>
      <c r="C1267" s="1">
        <v>43776.918749999997</v>
      </c>
    </row>
    <row r="1268" spans="1:3" x14ac:dyDescent="0.2">
      <c r="A1268">
        <v>63670</v>
      </c>
      <c r="B1268" t="e">
        <f>hondudiario vamos todos a poner de nuestra parte y plantemos un √°rbol por el bienestar de todos</f>
        <v>#NAME?</v>
      </c>
      <c r="C1268" s="1">
        <v>43719.71875</v>
      </c>
    </row>
    <row r="1269" spans="1:3" x14ac:dyDescent="0.2">
      <c r="A1269">
        <v>63677</v>
      </c>
      <c r="B1269" t="e">
        <f>hondudiario Que barbaro lo Que sue√±a este jajajaaja Sinceramente hay no se va quedar con las ganas papito por Que el pueblo ni locos lo ap√≤yamos</f>
        <v>#NAME?</v>
      </c>
      <c r="C1269" s="1">
        <v>43780.842361111114</v>
      </c>
    </row>
    <row r="1270" spans="1:3" x14ac:dyDescent="0.2">
      <c r="A1270">
        <v>63706</v>
      </c>
      <c r="B1270" t="e">
        <f>hondudiario Definitivamente da tristeza este Que triste Que solo buscando poner mal al pais y tirando su podio y su veneno como siempre</f>
        <v>#NAME?</v>
      </c>
      <c r="C1270" s="1">
        <v>43791.892361111109</v>
      </c>
    </row>
    <row r="1271" spans="1:3" x14ac:dyDescent="0.2">
      <c r="A1271">
        <v>63711</v>
      </c>
      <c r="B1271" t="e">
        <f>hondudiario Vemos las mejores carreteras en nuestra Honduras vamos alcanzando lo bueno por mi pais vamos por mas acciones echas muy bien</f>
        <v>#NAME?</v>
      </c>
      <c r="C1271" s="1">
        <v>43811.631944444445</v>
      </c>
    </row>
    <row r="1272" spans="1:3" x14ac:dyDescent="0.2">
      <c r="A1272">
        <v>63724</v>
      </c>
      <c r="B1272" t="e">
        <f>hondudiario muy bueno lo Que hace nuestro gobierno Que bello por Que asi se beneficia el pueblo Que excelente</f>
        <v>#NAME?</v>
      </c>
      <c r="C1272" s="1">
        <v>43714.65625</v>
      </c>
    </row>
    <row r="1273" spans="1:3" x14ac:dyDescent="0.2">
      <c r="A1273">
        <v>63777</v>
      </c>
      <c r="B1273" t="e">
        <f>hondudiario Que gran trabajo lo Que est√°n haciendo las autoridades y el gobierno Que est√°n trabajando para mejorar la vida de el inmigrantes Que bueno Es esto</f>
        <v>#NAME?</v>
      </c>
      <c r="C1273" s="1">
        <v>43734.789583333331</v>
      </c>
    </row>
    <row r="1274" spans="1:3" x14ac:dyDescent="0.2">
      <c r="A1274">
        <v>63796</v>
      </c>
      <c r="B1274" t="e">
        <f>hondudiario felicitamos a JOH por Que solo el hace las buenas cosas para el pais gracias por afirmar las importantes cosas para la naci√≥n combatiendo maras y pandillas y el narcotr√°fico</f>
        <v>#NAME?</v>
      </c>
      <c r="C1274" s="1">
        <v>43754.604166666664</v>
      </c>
    </row>
    <row r="1275" spans="1:3" x14ac:dyDescent="0.2">
      <c r="A1275">
        <v>63797</v>
      </c>
      <c r="B1275" t="s">
        <v>254</v>
      </c>
      <c r="C1275" s="1">
        <v>43734.703472222223</v>
      </c>
    </row>
    <row r="1276" spans="1:3" x14ac:dyDescent="0.2">
      <c r="A1276">
        <v>63813</v>
      </c>
      <c r="B1276" t="e">
        <f>hondudiario alegres de saber Que ya casi empieza ese bello carnaval para ir a disfrutar en familia Que grandes maneras de ver mi pais</f>
        <v>#NAME?</v>
      </c>
      <c r="C1276" s="1">
        <v>43728.822222222225</v>
      </c>
    </row>
    <row r="1277" spans="1:3" x14ac:dyDescent="0.2">
      <c r="A1277">
        <v>63836</v>
      </c>
      <c r="B1277" t="s">
        <v>255</v>
      </c>
      <c r="C1277" s="1">
        <v>43754.603472222225</v>
      </c>
    </row>
    <row r="1278" spans="1:3" x14ac:dyDescent="0.2">
      <c r="A1278">
        <v>63841</v>
      </c>
      <c r="B1278" t="e">
        <f>hondudiario Que bueno lo Que hace el gobierno haciendo estas buenas obras desarrollarse muy bien vamos por mas cambios por el pais Que bien</f>
        <v>#NAME?</v>
      </c>
      <c r="C1278" s="1">
        <v>43769.661111111112</v>
      </c>
    </row>
    <row r="1279" spans="1:3" x14ac:dyDescent="0.2">
      <c r="A1279">
        <v>63853</v>
      </c>
      <c r="B1279" t="e">
        <f>hondudiario ya estuvo como siempre ellos salen a robar y vandalizar ya dejen el pais en paz √±angaras</f>
        <v>#NAME?</v>
      </c>
      <c r="C1279" s="1">
        <v>43746.755555555559</v>
      </c>
    </row>
    <row r="1280" spans="1:3" x14ac:dyDescent="0.2">
      <c r="A1280">
        <v>63871</v>
      </c>
      <c r="B1280" t="e">
        <f>hondudiario gracias a JOH se est√°n estableciendo buenas cosas en nuestra Honduras se desarrolla Es un gran avance estamos alegres</f>
        <v>#NAME?</v>
      </c>
      <c r="C1280" s="1">
        <v>43675.661805555559</v>
      </c>
    </row>
    <row r="1281" spans="1:3" x14ac:dyDescent="0.2">
      <c r="A1281">
        <v>63880</v>
      </c>
      <c r="B1281" t="e">
        <f>hondudiario todos vamos a combatir el dengue por el bienestar de cada una de nuestras familias</f>
        <v>#NAME?</v>
      </c>
      <c r="C1281" s="1">
        <v>43693.896527777775</v>
      </c>
    </row>
    <row r="1282" spans="1:3" x14ac:dyDescent="0.2">
      <c r="A1282">
        <v>63943</v>
      </c>
      <c r="B1282" t="e">
        <f>hondudiario Definitivamente se ven los grandes cambios Que genial Que buenas cosas qe excelente opor Que se esta mejorando la salud</f>
        <v>#NAME?</v>
      </c>
      <c r="C1282" s="1">
        <v>43790.854861111111</v>
      </c>
    </row>
    <row r="1283" spans="1:3" x14ac:dyDescent="0.2">
      <c r="A1283">
        <v>63949</v>
      </c>
      <c r="B1283" t="e">
        <f>hondudiario no cave duda Que lo interesante para ellos Es Que se destruya la naci√≥n ya basta queremos la paz</f>
        <v>#NAME?</v>
      </c>
      <c r="C1283" s="1">
        <v>43766.87222222222</v>
      </c>
    </row>
    <row r="1284" spans="1:3" x14ac:dyDescent="0.2">
      <c r="A1284">
        <v>63952</v>
      </c>
      <c r="B1284" t="e">
        <f>hondudiario vamos por la mejor ruta gracias al buen trabajo Que hace el Presidente</f>
        <v>#NAME?</v>
      </c>
      <c r="C1284" s="1">
        <v>43718.671527777777</v>
      </c>
    </row>
    <row r="1285" spans="1:3" x14ac:dyDescent="0.2">
      <c r="A1285">
        <v>63953</v>
      </c>
      <c r="B1285" t="e">
        <f>hondudiario Que bueno Que se esta trabajando por la infraestructura Que grandes avances los Que leven cada dia Que bueno</f>
        <v>#NAME?</v>
      </c>
      <c r="C1285" s="1">
        <v>43769.660416666666</v>
      </c>
    </row>
    <row r="1286" spans="1:3" x14ac:dyDescent="0.2">
      <c r="A1286">
        <v>63962</v>
      </c>
      <c r="B1286" t="e">
        <f>hondudiario se ve lo bueno Que esta haciendo el gobierno estamos trabajando por mejorar al pais Que bien vamos por mas</f>
        <v>#NAME?</v>
      </c>
      <c r="C1286" s="1">
        <v>43783.595138888886</v>
      </c>
    </row>
    <row r="1287" spans="1:3" x14ac:dyDescent="0.2">
      <c r="A1287">
        <v>63988</v>
      </c>
      <c r="B1287" t="e">
        <f>hondudiario estamos muy contentos por el gran trabajo Que hace el Presidente siempre poniendo en muy alto el nombre de nuestro pa√≠s</f>
        <v>#NAME?</v>
      </c>
      <c r="C1287" s="1">
        <v>43711.670138888891</v>
      </c>
    </row>
    <row r="1288" spans="1:3" x14ac:dyDescent="0.2">
      <c r="A1288">
        <v>63990</v>
      </c>
      <c r="B1288" t="e">
        <f>hondudiario Es admirable Que en mi pais exista miles de talentos Que se logran los buenos cambios Que gran trabajo estamos a lo bueno por mi Honduras</f>
        <v>#NAME?</v>
      </c>
      <c r="C1288" s="1">
        <v>43724.714583333334</v>
      </c>
    </row>
    <row r="1289" spans="1:3" x14ac:dyDescent="0.2">
      <c r="A1289">
        <v>64003</v>
      </c>
      <c r="B1289" t="e">
        <f>hondudiario Que bueno Que se est√°n haciendo estas ferias de salud qie bueno lo Que se hace por mi Honduras vamos por mas</f>
        <v>#NAME?</v>
      </c>
      <c r="C1289" s="1">
        <v>43790.854166666664</v>
      </c>
    </row>
    <row r="1290" spans="1:3" x14ac:dyDescent="0.2">
      <c r="A1290">
        <v>64048</v>
      </c>
      <c r="B1290" t="e">
        <f>hondudiario excelente iniciativa Que esta haciendo el gobierno</f>
        <v>#NAME?</v>
      </c>
      <c r="C1290" s="1">
        <v>43719.718055555553</v>
      </c>
    </row>
    <row r="1291" spans="1:3" x14ac:dyDescent="0.2">
      <c r="A1291">
        <v>64061</v>
      </c>
      <c r="B1291" t="e">
        <f>hondudiario se ven los grandes resultados Que importante Es Que mi Honduras avanza Que bien estamos muy contentos por Que asi se puede ver mejor seguridad</f>
        <v>#NAME?</v>
      </c>
      <c r="C1291" s="1">
        <v>43802.798611111109</v>
      </c>
    </row>
    <row r="1292" spans="1:3" x14ac:dyDescent="0.2">
      <c r="A1292">
        <v>64063</v>
      </c>
      <c r="B1292" t="e">
        <f>hondudiario Que tenga excito estas maravillosas cosas Que quieren hacer para Que el pais este mejor cada dia Que buenas cosas</f>
        <v>#NAME?</v>
      </c>
      <c r="C1292" s="1">
        <v>43718.711805555555</v>
      </c>
    </row>
    <row r="1293" spans="1:3" x14ac:dyDescent="0.2">
      <c r="A1293">
        <v>64084</v>
      </c>
      <c r="B1293" t="e">
        <f>hondudiario gente Que siempre buscan llamar la atenci√≥n hay Sinceramente da verg√ºenza lo Que hacen por Que son unos bajos Que destruyen al pais y Que crean Que se botar√≠a por ustedes jajajjajajajajajaajajaja ni locos</f>
        <v>#NAME?</v>
      </c>
      <c r="C1293" s="1">
        <v>43767.834027777775</v>
      </c>
    </row>
    <row r="1294" spans="1:3" x14ac:dyDescent="0.2">
      <c r="A1294">
        <v>64094</v>
      </c>
      <c r="B1294" t="e">
        <f>hondudiario muy bien Que se les brinde el mayor apoyo a la gente humilde Que bien est√°n trabajando por lo mejor Que excelente</f>
        <v>#NAME?</v>
      </c>
      <c r="C1294" s="1">
        <v>43809.618750000001</v>
      </c>
    </row>
    <row r="1295" spans="1:3" x14ac:dyDescent="0.2">
      <c r="A1295">
        <v>64106</v>
      </c>
      <c r="B1295" t="e">
        <f>hondudiario vamos por mas cambios porque lo bueno llego para quedarse</f>
        <v>#NAME?</v>
      </c>
      <c r="C1295" s="1">
        <v>43685.704861111109</v>
      </c>
    </row>
    <row r="1296" spans="1:3" x14ac:dyDescent="0.2">
      <c r="A1296">
        <v>64117</v>
      </c>
      <c r="B1296" t="e">
        <f>hondudiario Que excelente noticia Que bueno lo Que se ve en el pais estamos por grandes avances Que bien Que se mejore en el sector maquila</f>
        <v>#NAME?</v>
      </c>
      <c r="C1296" s="1">
        <v>43790.631249999999</v>
      </c>
    </row>
    <row r="1297" spans="1:3" x14ac:dyDescent="0.2">
      <c r="A1297">
        <v>64129</v>
      </c>
      <c r="B1297" t="e">
        <f>hondudiario gracias al gobierno por hacer realidad estos grandes proyectos Que bueno lo Que se hace por la capital</f>
        <v>#NAME?</v>
      </c>
      <c r="C1297" s="1">
        <v>43728.794444444444</v>
      </c>
    </row>
    <row r="1298" spans="1:3" x14ac:dyDescent="0.2">
      <c r="A1298">
        <v>64132</v>
      </c>
      <c r="B1298" t="e">
        <f>hondudiario otras √±angaras basuras Que se han venido a cagar en Muchas carreras en muchos esfuerzos Que hacen padres por enviar a sus hijos a preparase y estas mierdas joden y joden</f>
        <v>#NAME?</v>
      </c>
      <c r="C1298" s="1">
        <v>43689.135416666664</v>
      </c>
    </row>
    <row r="1299" spans="1:3" x14ac:dyDescent="0.2">
      <c r="A1299">
        <v>64143</v>
      </c>
      <c r="B1299" t="e">
        <f>hondudiario Es muy bueno Que se hagan estas brigadas Que sirven de apoyos a los emprendedores Que bueno Que se haga esto muy bien</f>
        <v>#NAME?</v>
      </c>
      <c r="C1299" s="1">
        <v>43769.70416666667</v>
      </c>
    </row>
    <row r="1300" spans="1:3" x14ac:dyDescent="0.2">
      <c r="A1300">
        <v>64152</v>
      </c>
      <c r="B1300" t="e">
        <f>hondudiario se sabe Que muy bueno lo Que se hace por Que mi Honduras avance Que se ponga mano dura con estas personas Que solo lo malo hacen para la naci√≥n</f>
        <v>#NAME?</v>
      </c>
      <c r="C1300" s="1">
        <v>43784.743750000001</v>
      </c>
    </row>
    <row r="1301" spans="1:3" x14ac:dyDescent="0.2">
      <c r="A1301">
        <v>64164</v>
      </c>
      <c r="B1301" t="e">
        <f>hondudiario muy importante manear de ver lo bueno por nuestra Honduras Que gran trabajo Que se les de apoyo a los migrantes</f>
        <v>#NAME?</v>
      </c>
      <c r="C1301" s="1">
        <v>43732.828472222223</v>
      </c>
    </row>
    <row r="1302" spans="1:3" x14ac:dyDescent="0.2">
      <c r="A1302">
        <v>64165</v>
      </c>
      <c r="B1302" t="e">
        <f>hondudiario estas si son grandiosas cosas Que se elaboran en el pa√≠s vamos por mejores cambios en la seguridad muy bueno</f>
        <v>#NAME?</v>
      </c>
      <c r="C1302" s="1">
        <v>43717.836805555555</v>
      </c>
    </row>
    <row r="1303" spans="1:3" x14ac:dyDescent="0.2">
      <c r="A1303">
        <v>64168</v>
      </c>
      <c r="B1303" t="e">
        <f>hondudiario Es muy bueno lo Que se esta haciendo con la nueva ley de alivio de deuda Que bien vamos por mas</f>
        <v>#NAME?</v>
      </c>
      <c r="C1303" s="1">
        <v>43794.765277777777</v>
      </c>
    </row>
    <row r="1304" spans="1:3" x14ac:dyDescent="0.2">
      <c r="A1304">
        <v>64170</v>
      </c>
      <c r="B1304" t="e">
        <f>hondudiario hay por favor miren quienes son los Que andan involucrados en esto deber√≠a darles verg√ºenza de andar haciendo ridiculeces</f>
        <v>#NAME?</v>
      </c>
      <c r="C1304" s="1">
        <v>43760.834722222222</v>
      </c>
    </row>
    <row r="1305" spans="1:3" x14ac:dyDescent="0.2">
      <c r="A1305">
        <v>64204</v>
      </c>
      <c r="B1305" t="e">
        <f>hondudiario gracias a la buena labor Que se esta llevando a cavo se demuestra Que JOH hace un gran beneficio para nosotros Que bien</f>
        <v>#NAME?</v>
      </c>
      <c r="C1305" s="1">
        <v>43675.662499999999</v>
      </c>
    </row>
    <row r="1306" spans="1:3" x14ac:dyDescent="0.2">
      <c r="A1306">
        <v>64208</v>
      </c>
      <c r="B1306" t="e">
        <f>hondudiario estamos muy agradecidos con JOH por Que sigue demostrando las grandiosas cosas para Que se mejore todo en el pais</f>
        <v>#NAME?</v>
      </c>
      <c r="C1306" s="1">
        <v>43725.947222222225</v>
      </c>
    </row>
    <row r="1307" spans="1:3" x14ac:dyDescent="0.2">
      <c r="A1307">
        <v>64210</v>
      </c>
      <c r="B1307" t="e">
        <f>hondudiario muy contentos de ver los apoyos Que hace JOH y el gobierno vamos por lo correcto cada dia el pueblo agradece</f>
        <v>#NAME?</v>
      </c>
      <c r="C1307" s="1">
        <v>43791.879166666666</v>
      </c>
    </row>
    <row r="1308" spans="1:3" x14ac:dyDescent="0.2">
      <c r="A1308">
        <v>64212</v>
      </c>
      <c r="B1308" t="e">
        <f>hondudiario Aplaudimos lo grandioso Que hace el gobierno al gran beneficio del pueblo Que bien vamos por mas</f>
        <v>#NAME?</v>
      </c>
      <c r="C1308" s="1">
        <v>43776.633333333331</v>
      </c>
    </row>
    <row r="1309" spans="1:3" x14ac:dyDescent="0.2">
      <c r="A1309">
        <v>64238</v>
      </c>
      <c r="B1309" t="e">
        <f>hondudiario Que bueno Que se esta trabajando para evitar el dengue en el pais Que gran trabajo departe de nuestro gobierno</f>
        <v>#NAME?</v>
      </c>
      <c r="C1309" s="1">
        <v>43734.701388888891</v>
      </c>
    </row>
    <row r="1310" spans="1:3" x14ac:dyDescent="0.2">
      <c r="A1310">
        <v>64245</v>
      </c>
      <c r="B1310" t="s">
        <v>256</v>
      </c>
      <c r="C1310" s="1">
        <v>43725.820833333331</v>
      </c>
    </row>
    <row r="1311" spans="1:3" x14ac:dyDescent="0.2">
      <c r="A1311">
        <v>64252</v>
      </c>
      <c r="B1311" t="e">
        <f>hondudiario Sinceramente no sabemos cual Es el odio Que transmiten estas personas Que barbaridad sean cerios porfavor lo Que pasa Que pepe vive dolido</f>
        <v>#NAME?</v>
      </c>
      <c r="C1311" s="1">
        <v>43717.570138888892</v>
      </c>
    </row>
    <row r="1312" spans="1:3" x14ac:dyDescent="0.2">
      <c r="A1312">
        <v>64253</v>
      </c>
      <c r="B1312" t="e">
        <f>hondudiario muy bueno lo Que se hace en el pais Que grandes apoyos sec regeneran Que bien estamos contentos de ver lo bueno</f>
        <v>#NAME?</v>
      </c>
      <c r="C1312" s="1">
        <v>43735.65902777778</v>
      </c>
    </row>
    <row r="1313" spans="1:3" x14ac:dyDescent="0.2">
      <c r="A1313">
        <v>64266</v>
      </c>
      <c r="B1313" t="e">
        <f>hondudiario excelente noticia Que se apruebe estas acciones Que Es de gran mejoramiento para el pueblo hondure√±o se ven los grandes resultados vamos muy bien</f>
        <v>#NAME?</v>
      </c>
      <c r="C1313" s="1">
        <v>43838.586111111108</v>
      </c>
    </row>
    <row r="1314" spans="1:3" x14ac:dyDescent="0.2">
      <c r="A1314">
        <v>64272</v>
      </c>
      <c r="B1314" t="e">
        <f>hondudiario Es muy bueno lo Que se ve departe de el gobierno Vemos los grandes avances Que bueno Que se haga lo bueno por el pueblo</f>
        <v>#NAME?</v>
      </c>
      <c r="C1314" s="1">
        <v>43768.693749999999</v>
      </c>
    </row>
    <row r="1315" spans="1:3" x14ac:dyDescent="0.2">
      <c r="A1315">
        <v>64274</v>
      </c>
      <c r="B1315" t="e">
        <f>hondudiario sabemos Que JOH ha hecho lo bueno para Que la naci√≥n cea diferente y excelente Que gran trabajo lo Que se hace por mi Honduras Que bien vamos por mas</f>
        <v>#NAME?</v>
      </c>
      <c r="C1315" s="1">
        <v>43754.640277777777</v>
      </c>
    </row>
    <row r="1316" spans="1:3" x14ac:dyDescent="0.2">
      <c r="A1316">
        <v>64312</v>
      </c>
      <c r="B1316" t="e">
        <f>hondudiario Honduras cambia Que bien Es muy importante Que se desarrollen estos proyectos Que sea de gran excito excelente</f>
        <v>#NAME?</v>
      </c>
      <c r="C1316" s="1">
        <v>43838.586805555555</v>
      </c>
    </row>
    <row r="1317" spans="1:3" x14ac:dyDescent="0.2">
      <c r="A1317">
        <v>64328</v>
      </c>
      <c r="B1317" t="e">
        <f>hondudiario Honduras solo necesita paz y tranquilidad</f>
        <v>#NAME?</v>
      </c>
      <c r="C1317" s="1">
        <v>43677.866666666669</v>
      </c>
    </row>
    <row r="1318" spans="1:3" x14ac:dyDescent="0.2">
      <c r="A1318">
        <v>64350</v>
      </c>
      <c r="B1318" t="e">
        <f>hondudiario excelente iniciativa Que esta haciendo y apoyando por el bienestar del pueblo Hondure√±os</f>
        <v>#NAME?</v>
      </c>
      <c r="C1318" s="1">
        <v>43703.783333333333</v>
      </c>
    </row>
    <row r="1319" spans="1:3" x14ac:dyDescent="0.2">
      <c r="A1319">
        <v>64357</v>
      </c>
      <c r="B1319" t="e">
        <f>hondudiario muy buena noticia felicitamos por lo bueno Que se hace en el pais Muchas gracias</f>
        <v>#NAME?</v>
      </c>
      <c r="C1319" s="1">
        <v>43782.65902777778</v>
      </c>
    </row>
    <row r="1320" spans="1:3" x14ac:dyDescent="0.2">
      <c r="A1320">
        <v>64392</v>
      </c>
      <c r="B1320" t="e">
        <f>hondudiario muy bien Que se resguarden las zonas comerciales y Que hagan muy bien su trabajo para hacer lo mejor en el pais Que bien</f>
        <v>#NAME?</v>
      </c>
      <c r="C1320" s="1">
        <v>43794.696527777778</v>
      </c>
    </row>
    <row r="1321" spans="1:3" x14ac:dyDescent="0.2">
      <c r="A1321">
        <v>64421</v>
      </c>
      <c r="B1321" t="e">
        <f>hondudiario Que bueno Que se est√°n apoyando a las mujeres emprendedoras Que excelente trabajo departe de nuestro gobierno</f>
        <v>#NAME?</v>
      </c>
      <c r="C1321" s="1">
        <v>43811.643055555556</v>
      </c>
    </row>
    <row r="1322" spans="1:3" x14ac:dyDescent="0.2">
      <c r="A1322">
        <v>64427</v>
      </c>
      <c r="B1322" t="e">
        <f>hondudiario se ve lo bueno Que elabora JOH Que bueno Que se demuestre los grandes avances en el pais vamos por mas</f>
        <v>#NAME?</v>
      </c>
      <c r="C1322" s="1">
        <v>43802.630555555559</v>
      </c>
    </row>
    <row r="1323" spans="1:3" x14ac:dyDescent="0.2">
      <c r="A1323">
        <v>64444</v>
      </c>
      <c r="B1323" t="e">
        <f>hondudiario Es una gran noticia Que se esta entregando los premios y se esta resaltando el turismo en el pais Que bien vamos por mas</f>
        <v>#NAME?</v>
      </c>
      <c r="C1323" s="1">
        <v>43790.643750000003</v>
      </c>
    </row>
    <row r="1324" spans="1:3" x14ac:dyDescent="0.2">
      <c r="A1324">
        <v>64461</v>
      </c>
      <c r="B1324" t="e">
        <f>hondudiario se est√°n viendo Que con esta nueva ley se esta beneficiando miles de personas Que bueno Que se apoye al pueblo hondure√±o</f>
        <v>#NAME?</v>
      </c>
      <c r="C1324" s="1">
        <v>43791.87777777778</v>
      </c>
    </row>
    <row r="1325" spans="1:3" x14ac:dyDescent="0.2">
      <c r="A1325">
        <v>64470</v>
      </c>
      <c r="B1325" t="e">
        <f>hondudiario no cave duda Que se esta haciendo lo bueno para el pais Que se esta invirtiendo el dinero para la construcci√≥n de las carreteras</f>
        <v>#NAME?</v>
      </c>
      <c r="C1325" s="1">
        <v>43728.793749999997</v>
      </c>
    </row>
    <row r="1326" spans="1:3" x14ac:dyDescent="0.2">
      <c r="A1326">
        <v>64501</v>
      </c>
      <c r="B1326" t="e">
        <f>hondudiario Es un gran comienzo Que se trabaje mas y mas por la migraci√≥n Es favorable para el pueblo Que buen inicio Es muy bien</f>
        <v>#NAME?</v>
      </c>
      <c r="C1326" s="1">
        <v>43672.712500000001</v>
      </c>
    </row>
    <row r="1327" spans="1:3" x14ac:dyDescent="0.2">
      <c r="A1327">
        <v>64512</v>
      </c>
      <c r="B1327" t="e">
        <f>hondudiario estamos muy contentos por el gran trabajo Que hacen por el bienestar del pueblo</f>
        <v>#NAME?</v>
      </c>
      <c r="C1327" s="1">
        <v>43707.782638888886</v>
      </c>
    </row>
    <row r="1328" spans="1:3" x14ac:dyDescent="0.2">
      <c r="A1328">
        <v>64535</v>
      </c>
      <c r="B1328" t="e">
        <f>hondudiario estamos viendo Que se demuestra lo importante en turismo Que Impresionante Es ver todo esto</f>
        <v>#NAME?</v>
      </c>
      <c r="C1328" s="1">
        <v>43776.921527777777</v>
      </c>
    </row>
    <row r="1329" spans="1:3" x14ac:dyDescent="0.2">
      <c r="A1329">
        <v>64536</v>
      </c>
      <c r="B1329" t="e">
        <f>hondudiario solo tramando cosas uqe lo Que hacen Es poner al pais patas arribas ya basta queremos paz</f>
        <v>#NAME?</v>
      </c>
      <c r="C1329" s="1">
        <v>43746.756249999999</v>
      </c>
    </row>
    <row r="1330" spans="1:3" x14ac:dyDescent="0.2">
      <c r="A1330">
        <v>64542</v>
      </c>
      <c r="B1330" t="e">
        <f>hondudiario agradecemos Que se esta resaltando el turismo del pais Que bueno Que se trabaja en esto por mi Honduras</f>
        <v>#NAME?</v>
      </c>
      <c r="C1330" s="1">
        <v>43788.754861111112</v>
      </c>
    </row>
    <row r="1331" spans="1:3" x14ac:dyDescent="0.2">
      <c r="A1331">
        <v>64552</v>
      </c>
      <c r="B1331" t="e">
        <f>hondudiario nuevamente se ha demostrado Que el pais ha avanzado por mi Honduras Que bien y este √±angara de seguro le pago Mel y nasralla para decir esa tontera</f>
        <v>#NAME?</v>
      </c>
      <c r="C1331" s="1">
        <v>43754.64166666667</v>
      </c>
    </row>
    <row r="1332" spans="1:3" x14ac:dyDescent="0.2">
      <c r="A1332">
        <v>64563</v>
      </c>
      <c r="B1332" t="e">
        <f>hondudiario no cave duda de ver las impresionantes cosas Que gran inicio no dejaremos de ver lo bueno por el pais gracias al gran trabajo del Presidente</f>
        <v>#NAME?</v>
      </c>
      <c r="C1332" s="1">
        <v>43748.852083333331</v>
      </c>
    </row>
    <row r="1333" spans="1:3" x14ac:dyDescent="0.2">
      <c r="A1333">
        <v>64564</v>
      </c>
      <c r="B1333" t="e">
        <f>hondudiario Es muy bueno lo Que se hace de parte de el gobierno Que grandes inventos los Que hacen con el material de pl√°stico</f>
        <v>#NAME?</v>
      </c>
      <c r="C1333" s="1">
        <v>43731.657638888886</v>
      </c>
    </row>
    <row r="1334" spans="1:3" x14ac:dyDescent="0.2">
      <c r="A1334">
        <v>64583</v>
      </c>
      <c r="B1334" t="e">
        <f>hondudiario Que gran trabajo departe de el gobierno vamos alcanzando los grandes cambios en el pais</f>
        <v>#NAME?</v>
      </c>
      <c r="C1334" s="1">
        <v>43789.949305555558</v>
      </c>
    </row>
    <row r="1335" spans="1:3" x14ac:dyDescent="0.2">
      <c r="A1335">
        <v>64616</v>
      </c>
      <c r="B1335" t="e">
        <f>hondudiario Contento de ver las grandiosas cosas en el pais Que bien Que se trabaja por mas y mas para el apoyo de cada comunidad</f>
        <v>#NAME?</v>
      </c>
      <c r="C1335" s="1">
        <v>43763.943749999999</v>
      </c>
    </row>
    <row r="1336" spans="1:3" x14ac:dyDescent="0.2">
      <c r="A1336">
        <v>64649</v>
      </c>
      <c r="B1336" t="e">
        <f>hondudiario Vemos Que gran trabajo lo Que esta haciendo nuestro Presidente aprobando esta nueva ley de alivio de deuda para los deudores</f>
        <v>#NAME?</v>
      </c>
      <c r="C1336" s="1">
        <v>43776.633333333331</v>
      </c>
    </row>
    <row r="1337" spans="1:3" x14ac:dyDescent="0.2">
      <c r="A1337">
        <v>64660</v>
      </c>
      <c r="B1337" t="e">
        <f>hondudiario Sinceramente ya vimos Tanto odio Que trae este tipo deber√≠a de ser positivo y ver lo bueno Que se hace en el pais no andar buscando lo peor</f>
        <v>#NAME?</v>
      </c>
      <c r="C1337" s="1">
        <v>43787.651388888888</v>
      </c>
    </row>
    <row r="1338" spans="1:3" x14ac:dyDescent="0.2">
      <c r="A1338">
        <v>64674</v>
      </c>
      <c r="B1338" t="e">
        <f>hondudiario admitimos Que excelente manera de Que mi pais esta cambiando Que gran desempe√±o lo Que se ve estamos muy contentos de Que se fumigue cada dia</f>
        <v>#NAME?</v>
      </c>
      <c r="C1338" s="1">
        <v>43769.676388888889</v>
      </c>
    </row>
    <row r="1339" spans="1:3" x14ac:dyDescent="0.2">
      <c r="A1339">
        <v>64678</v>
      </c>
      <c r="B1339" t="e">
        <f>hondudiario Que gran noticia mi Presidente esta dando estas buenas ayudas Que excelente vamos por mas para mi Honduras</f>
        <v>#NAME?</v>
      </c>
      <c r="C1339" s="1">
        <v>43777.914583333331</v>
      </c>
    </row>
    <row r="1340" spans="1:3" x14ac:dyDescent="0.2">
      <c r="A1340">
        <v>64687</v>
      </c>
      <c r="B1340" t="e">
        <f>hondudiario Definimos las grandes acciones de parte de JOH gracias por hacer lo bueno por el pais Que bien vamos por mas</f>
        <v>#NAME?</v>
      </c>
      <c r="C1340" s="1">
        <v>43777.915277777778</v>
      </c>
    </row>
    <row r="1341" spans="1:3" x14ac:dyDescent="0.2">
      <c r="A1341">
        <v>64689</v>
      </c>
      <c r="B1341" t="e">
        <f>hondudiario Contenta de ver los grandes desarrollos para apoyar al pais Que bien felicitamos al gobierno vamos por mas</f>
        <v>#NAME?</v>
      </c>
      <c r="C1341" s="1">
        <v>43768.694444444445</v>
      </c>
    </row>
    <row r="1342" spans="1:3" x14ac:dyDescent="0.2">
      <c r="A1342">
        <v>64699</v>
      </c>
      <c r="B1342" t="s">
        <v>257</v>
      </c>
      <c r="C1342" s="1">
        <v>43811.631944444445</v>
      </c>
    </row>
    <row r="1343" spans="1:3" x14ac:dyDescent="0.2">
      <c r="A1343">
        <v>64711</v>
      </c>
      <c r="B1343" t="e">
        <f>hondudiario sabemos Que a esta gente de la opocicion los Que les interesa Es Que el pais no avance por Que solo lo malo miran</f>
        <v>#NAME?</v>
      </c>
      <c r="C1343" s="1">
        <v>43812.652777777781</v>
      </c>
    </row>
    <row r="1344" spans="1:3" x14ac:dyDescent="0.2">
      <c r="A1344">
        <v>64717</v>
      </c>
      <c r="B1344" t="e">
        <f>hondudiario Que bueno Que se esta viendo grandes mejoramientos en las arias de cultivaci√≥n Que gran trabajo asi mejorara todo en el pais</f>
        <v>#NAME?</v>
      </c>
      <c r="C1344" s="1">
        <v>43746.668055555558</v>
      </c>
    </row>
    <row r="1345" spans="1:3" x14ac:dyDescent="0.2">
      <c r="A1345">
        <v>64725</v>
      </c>
      <c r="B1345" t="e">
        <f>hondudiario el gobierno ha trabajado por dar lo mejor por el pueblo Que gran manera excelente</f>
        <v>#NAME?</v>
      </c>
      <c r="C1345" s="1">
        <v>43837.726388888892</v>
      </c>
    </row>
    <row r="1346" spans="1:3" x14ac:dyDescent="0.2">
      <c r="A1346">
        <v>64748</v>
      </c>
      <c r="B1346" t="e">
        <f>hondudiario gente esta Que no Es capaz de dejar Que todo circule tranquilamente ya dejense de estupideces y busquen lo bueno</f>
        <v>#NAME?</v>
      </c>
      <c r="C1346" s="1">
        <v>43762.852083333331</v>
      </c>
    </row>
    <row r="1347" spans="1:3" x14ac:dyDescent="0.2">
      <c r="A1347">
        <v>64749</v>
      </c>
      <c r="B1347" t="e">
        <f>hondudiario sabemos Que nuestro pais tiene las maravillosos lugares tur√≠sticos Que bien Que se haga lo bueno Es muy importante</f>
        <v>#NAME?</v>
      </c>
      <c r="C1347" s="1">
        <v>43773.896527777775</v>
      </c>
    </row>
    <row r="1348" spans="1:3" x14ac:dyDescent="0.2">
      <c r="A1348">
        <v>64767</v>
      </c>
      <c r="B1348" t="e">
        <f>hondudiario se ha demostrado Que si se apoya al pueblo Que importante manera de ver los cambios felicitamos al gobierno por hacer lo bueno</f>
        <v>#NAME?</v>
      </c>
      <c r="C1348" s="1">
        <v>43774.95416666667</v>
      </c>
    </row>
    <row r="1349" spans="1:3" x14ac:dyDescent="0.2">
      <c r="A1349">
        <v>64773</v>
      </c>
      <c r="B1349" t="e">
        <f>hondudiario Es muy grandioso lo Que se ve Es muy importante Que admirable lo bueno se demuestra Que hay las bellezas en el pais</f>
        <v>#NAME?</v>
      </c>
      <c r="C1349" s="1">
        <v>43776.918055555558</v>
      </c>
    </row>
    <row r="1350" spans="1:3" x14ac:dyDescent="0.2">
      <c r="A1350">
        <v>64785</v>
      </c>
      <c r="B1350" t="e">
        <f>hondudiario no cave duda Que mi naci√≥n esta avanzando Que gran desempe√±o Que se tenga excito</f>
        <v>#NAME?</v>
      </c>
      <c r="C1350" s="1">
        <v>43801.833333333336</v>
      </c>
    </row>
    <row r="1351" spans="1:3" x14ac:dyDescent="0.2">
      <c r="A1351">
        <v>64807</v>
      </c>
      <c r="B1351" t="e">
        <f>hondudiario se logran los grandes odgetivos Que bueno Que se apoye para Que la gente de los pueblos tengan energ√≠a solar</f>
        <v>#NAME?</v>
      </c>
      <c r="C1351" s="1">
        <v>43774.953472222223</v>
      </c>
    </row>
    <row r="1352" spans="1:3" x14ac:dyDescent="0.2">
      <c r="A1352">
        <v>64816</v>
      </c>
      <c r="B1352" t="e">
        <f>hondudiario Honduras tiene al mejor gobierno y a las mejores autoridades por Que han demostrado lo bueno por el pais Que gran trabajo</f>
        <v>#NAME?</v>
      </c>
      <c r="C1352" s="1">
        <v>43748.851388888892</v>
      </c>
    </row>
    <row r="1353" spans="1:3" x14ac:dyDescent="0.2">
      <c r="A1353">
        <v>64817</v>
      </c>
      <c r="B1353" t="e">
        <f>hondudiario Definimos los grandes cambios Que se han establecido en el pais por Que regenera lo bueno para nuestra seguridad Que pague esta se√±ora por lo Que cometi√≥</f>
        <v>#NAME?</v>
      </c>
      <c r="C1353" s="1">
        <v>43728.660416666666</v>
      </c>
    </row>
    <row r="1354" spans="1:3" x14ac:dyDescent="0.2">
      <c r="A1354">
        <v>64840</v>
      </c>
      <c r="B1354" t="e">
        <f>hondudiario ve ustedes no degan en paz al pais solo quieren ver al pais mal y principal ustedes √±angaras</f>
        <v>#NAME?</v>
      </c>
      <c r="C1354" s="1">
        <v>43763.697916666664</v>
      </c>
    </row>
    <row r="1355" spans="1:3" x14ac:dyDescent="0.2">
      <c r="A1355">
        <v>64841</v>
      </c>
      <c r="B1355" t="e">
        <f>hondudiario Que bien Que se ve las oportunidades Que bien Es un gran trabajo Que bueno Es ver lo importante para la naci√≥n Que bien</f>
        <v>#NAME?</v>
      </c>
      <c r="C1355" s="1">
        <v>43761.645138888889</v>
      </c>
    </row>
    <row r="1356" spans="1:3" x14ac:dyDescent="0.2">
      <c r="A1356">
        <v>64860</v>
      </c>
      <c r="B1356" t="e">
        <f>hondudiario no cave duda uqe todo lo Que se hace por la naci√≥n Es de gran beneficio para el pais Que gran visita de este secretario de seguridad bienvenido</f>
        <v>#NAME?</v>
      </c>
      <c r="C1356" s="1">
        <v>43838.710416666669</v>
      </c>
    </row>
    <row r="1357" spans="1:3" x14ac:dyDescent="0.2">
      <c r="A1357">
        <v>64865</v>
      </c>
      <c r="B1357" t="e">
        <f>hondudiario Definimos la buen labor Que hacen para fumigar por Que Es muy bueno Que se haga para Que ya no haya mas criaderos de zancudos</f>
        <v>#NAME?</v>
      </c>
      <c r="C1357" s="1">
        <v>43769.675694444442</v>
      </c>
    </row>
    <row r="1358" spans="1:3" x14ac:dyDescent="0.2">
      <c r="A1358">
        <v>64890</v>
      </c>
      <c r="B1358" t="e">
        <f>hondudiario siga adelante Presidente todo saldra bien por el bienestar de su familia</f>
        <v>#NAME?</v>
      </c>
      <c r="C1358" s="1">
        <v>43727.731249999997</v>
      </c>
    </row>
    <row r="1359" spans="1:3" x14ac:dyDescent="0.2">
      <c r="A1359">
        <v>64895</v>
      </c>
      <c r="B1359" t="s">
        <v>258</v>
      </c>
      <c r="C1359" s="1">
        <v>43790.82916666667</v>
      </c>
    </row>
    <row r="1360" spans="1:3" x14ac:dyDescent="0.2">
      <c r="A1360">
        <v>64896</v>
      </c>
      <c r="B1360" t="e">
        <f>hondudiario sabemos  Que son los culpables de poner en mal al gobierno ya estamos cansados de Que sigan y sigan molestando la naci√≥n</f>
        <v>#NAME?</v>
      </c>
      <c r="C1360" s="1">
        <v>43760.835416666669</v>
      </c>
    </row>
    <row r="1361" spans="1:3" x14ac:dyDescent="0.2">
      <c r="A1361">
        <v>64897</v>
      </c>
      <c r="B1361" t="e">
        <f>hondudiario Es cierto por Que lo Que se hace en EEUU no tiene nada Que ver con lo de Honduras Que se haga lo Que se tenga Que hacer</f>
        <v>#NAME?</v>
      </c>
      <c r="C1361" s="1">
        <v>43755.627083333333</v>
      </c>
    </row>
    <row r="1362" spans="1:3" x14ac:dyDescent="0.2">
      <c r="A1362">
        <v>64900</v>
      </c>
      <c r="B1362" t="e">
        <f>hondudiario muy buen obra Que se apoye a los Productores Es importante para Que hagan lo bueno para la naci√≥n vamos por mas</f>
        <v>#NAME?</v>
      </c>
      <c r="C1362" s="1">
        <v>43726.677777777775</v>
      </c>
    </row>
    <row r="1363" spans="1:3" x14ac:dyDescent="0.2">
      <c r="A1363">
        <v>64903</v>
      </c>
      <c r="B1363" t="e">
        <f>hondudiario Vemos Que gran avance lo bueno se mira cada dia Que bien Es saber Que nuestra Honduras se desempe√±a en grandes economia en chocolate y cacao</f>
        <v>#NAME?</v>
      </c>
      <c r="C1363" s="1">
        <v>43774.718055555553</v>
      </c>
    </row>
    <row r="1364" spans="1:3" x14ac:dyDescent="0.2">
      <c r="A1364">
        <v>64904</v>
      </c>
      <c r="B1364" t="e">
        <f>hondudiario excelente por Que asi tendremos arboles y mas arboles y se estar√° belal mi naturaleza Que buen trabajo</f>
        <v>#NAME?</v>
      </c>
      <c r="C1364" s="1">
        <v>43719.725694444445</v>
      </c>
    </row>
    <row r="1365" spans="1:3" x14ac:dyDescent="0.2">
      <c r="A1365">
        <v>64907</v>
      </c>
      <c r="B1365" t="e">
        <f>hondudiario de ciertas maneras se ha desempe√±ado lo bueno para mi naci√≥n Vemos mejores resultados desde Que JOH entro al poder Que Dios lo bendiga JOH</f>
        <v>#NAME?</v>
      </c>
      <c r="C1365" s="1">
        <v>43747.634027777778</v>
      </c>
    </row>
    <row r="1366" spans="1:3" x14ac:dyDescent="0.2">
      <c r="A1366">
        <v>64921</v>
      </c>
      <c r="B1366" t="e">
        <f>hondudiario estamos muy contentos de Que hemos alcanzado grandes cosas en el pais Que excelente vamos por grandes avances</f>
        <v>#NAME?</v>
      </c>
      <c r="C1366" s="1">
        <v>43775.67083333333</v>
      </c>
    </row>
    <row r="1367" spans="1:3" x14ac:dyDescent="0.2">
      <c r="A1367">
        <v>64937</v>
      </c>
      <c r="B1367" t="e">
        <f>hondudiario Sinceramente se ve Que el pais ha avanzado y gracias a nuestro gobierno y aunque vayan donde quieran no lograran nada en contra de JOH</f>
        <v>#NAME?</v>
      </c>
      <c r="C1367" s="1">
        <v>43761.837500000001</v>
      </c>
    </row>
    <row r="1368" spans="1:3" x14ac:dyDescent="0.2">
      <c r="A1368">
        <v>64952</v>
      </c>
      <c r="B1368" t="e">
        <f>hondudiario estamos muy agradecidos Que se haga lo bueno por el pueblo Muchas gracias Que Dios los bendiga</f>
        <v>#NAME?</v>
      </c>
      <c r="C1368" s="1">
        <v>43769.704861111109</v>
      </c>
    </row>
    <row r="1369" spans="1:3" x14ac:dyDescent="0.2">
      <c r="A1369">
        <v>64959</v>
      </c>
      <c r="B1369" t="e">
        <f>hondudiario Es excelente Que se trate de hacer lo bueno por el pais por Que se hace Que ya no viajan los inmigrantes para Que no corran peligro</f>
        <v>#NAME?</v>
      </c>
      <c r="C1369" s="1">
        <v>43732.82708333333</v>
      </c>
    </row>
    <row r="1370" spans="1:3" x14ac:dyDescent="0.2">
      <c r="A1370">
        <v>64979</v>
      </c>
      <c r="B1370" t="e">
        <f>hondudiario estamos muy agradecidos de ver como la naci√≥n esta avanzando Damos las gracias al gobierno Que Dios los bendiga</f>
        <v>#NAME?</v>
      </c>
      <c r="C1370" s="1">
        <v>43763.943749999999</v>
      </c>
    </row>
    <row r="1371" spans="1:3" x14ac:dyDescent="0.2">
      <c r="A1371">
        <v>64987</v>
      </c>
      <c r="B1371" t="e">
        <f>hondudiario estamos muy contentos por el gran trabajo Que hace el Presidente</f>
        <v>#NAME?</v>
      </c>
      <c r="C1371" s="1">
        <v>43711.670138888891</v>
      </c>
    </row>
    <row r="1372" spans="1:3" x14ac:dyDescent="0.2">
      <c r="A1372">
        <v>64997</v>
      </c>
      <c r="B1372" t="e">
        <f>hondudiario sabemos Que esta gente solo en revoluci√≥n quieren vivir debe de buscara atrabajar ya basta de Tanto relajo ya estamos candados</f>
        <v>#NAME?</v>
      </c>
      <c r="C1372" s="1">
        <v>43762.720833333333</v>
      </c>
    </row>
    <row r="1373" spans="1:3" x14ac:dyDescent="0.2">
      <c r="A1373">
        <v>65000</v>
      </c>
      <c r="B1373" t="e">
        <f>hondudiario esto Es lo bueno Que se demuestra Que gran apoyo estamos agradecidos por estas grandiosas cosas Que se hacen en el pais</f>
        <v>#NAME?</v>
      </c>
      <c r="C1373" s="1">
        <v>43675.681250000001</v>
      </c>
    </row>
    <row r="1374" spans="1:3" x14ac:dyDescent="0.2">
      <c r="A1374">
        <v>65020</v>
      </c>
      <c r="B1374" t="e">
        <f>hondudiario Es un gran avance Que se haya logrado lo bueno para la onu Que genial Es muy grande a favor del pueblo</f>
        <v>#NAME?</v>
      </c>
      <c r="C1374" s="1">
        <v>43733.624305555553</v>
      </c>
    </row>
    <row r="1375" spans="1:3" x14ac:dyDescent="0.2">
      <c r="A1375">
        <v>65240</v>
      </c>
      <c r="B1375" t="s">
        <v>197</v>
      </c>
      <c r="C1375" s="1">
        <v>43774.730555555558</v>
      </c>
    </row>
    <row r="1376" spans="1:3" x14ac:dyDescent="0.2">
      <c r="A1376">
        <v>65322</v>
      </c>
      <c r="B1376" t="s">
        <v>259</v>
      </c>
      <c r="C1376" s="1">
        <v>43675.876388888886</v>
      </c>
    </row>
    <row r="1377" spans="1:3" x14ac:dyDescent="0.2">
      <c r="A1377">
        <v>65596</v>
      </c>
      <c r="B1377" t="s">
        <v>24</v>
      </c>
      <c r="C1377" s="1">
        <v>43731.734722222223</v>
      </c>
    </row>
    <row r="1378" spans="1:3" x14ac:dyDescent="0.2">
      <c r="A1378">
        <v>65622</v>
      </c>
      <c r="B1378" t="s">
        <v>142</v>
      </c>
      <c r="C1378" s="1">
        <v>43697.875</v>
      </c>
    </row>
    <row r="1379" spans="1:3" x14ac:dyDescent="0.2">
      <c r="A1379">
        <v>65623</v>
      </c>
      <c r="B1379" t="s">
        <v>79</v>
      </c>
      <c r="C1379" s="1">
        <v>43707.667361111111</v>
      </c>
    </row>
    <row r="1380" spans="1:3" x14ac:dyDescent="0.2">
      <c r="A1380">
        <v>65777</v>
      </c>
      <c r="B1380" t="s">
        <v>15</v>
      </c>
      <c r="C1380" s="1">
        <v>43809.684027777781</v>
      </c>
    </row>
    <row r="1381" spans="1:3" x14ac:dyDescent="0.2">
      <c r="A1381">
        <v>65796</v>
      </c>
      <c r="B1381" t="s">
        <v>52</v>
      </c>
      <c r="C1381" s="1">
        <v>43763.713888888888</v>
      </c>
    </row>
    <row r="1382" spans="1:3" x14ac:dyDescent="0.2">
      <c r="A1382">
        <v>65837</v>
      </c>
      <c r="B1382" t="s">
        <v>67</v>
      </c>
      <c r="C1382" s="1">
        <v>43810.82708333333</v>
      </c>
    </row>
    <row r="1383" spans="1:3" x14ac:dyDescent="0.2">
      <c r="A1383">
        <v>65848</v>
      </c>
      <c r="B1383" t="s">
        <v>137</v>
      </c>
      <c r="C1383" s="1">
        <v>43705.736111111109</v>
      </c>
    </row>
    <row r="1384" spans="1:3" x14ac:dyDescent="0.2">
      <c r="A1384">
        <v>66022</v>
      </c>
      <c r="B1384" t="s">
        <v>260</v>
      </c>
      <c r="C1384" s="1">
        <v>43691.878472222219</v>
      </c>
    </row>
    <row r="1385" spans="1:3" x14ac:dyDescent="0.2">
      <c r="A1385">
        <v>66023</v>
      </c>
      <c r="B1385" s="2" t="s">
        <v>23</v>
      </c>
      <c r="C1385" s="1">
        <v>43768.652777777781</v>
      </c>
    </row>
    <row r="1386" spans="1:3" x14ac:dyDescent="0.2">
      <c r="A1386">
        <v>66024</v>
      </c>
      <c r="B1386" s="2" t="s">
        <v>126</v>
      </c>
      <c r="C1386" s="1">
        <v>43732.836805555555</v>
      </c>
    </row>
    <row r="1387" spans="1:3" x14ac:dyDescent="0.2">
      <c r="A1387">
        <v>66025</v>
      </c>
      <c r="B1387" t="s">
        <v>149</v>
      </c>
      <c r="C1387" s="1">
        <v>43678.736805555556</v>
      </c>
    </row>
    <row r="1388" spans="1:3" x14ac:dyDescent="0.2">
      <c r="A1388">
        <v>66218</v>
      </c>
      <c r="B1388" t="s">
        <v>186</v>
      </c>
      <c r="C1388" s="1">
        <v>43703.832638888889</v>
      </c>
    </row>
    <row r="1389" spans="1:3" x14ac:dyDescent="0.2">
      <c r="A1389">
        <v>66219</v>
      </c>
      <c r="B1389" t="s">
        <v>5</v>
      </c>
      <c r="C1389" s="1">
        <v>43762.693055555559</v>
      </c>
    </row>
    <row r="1390" spans="1:3" x14ac:dyDescent="0.2">
      <c r="A1390">
        <v>66275</v>
      </c>
      <c r="B1390" t="s">
        <v>152</v>
      </c>
      <c r="C1390" s="1">
        <v>43731.865972222222</v>
      </c>
    </row>
    <row r="1391" spans="1:3" x14ac:dyDescent="0.2">
      <c r="A1391">
        <v>66295</v>
      </c>
      <c r="B1391" t="s">
        <v>96</v>
      </c>
      <c r="C1391" s="1">
        <v>43745.85833333333</v>
      </c>
    </row>
    <row r="1392" spans="1:3" x14ac:dyDescent="0.2">
      <c r="A1392">
        <v>66296</v>
      </c>
      <c r="B1392" t="s">
        <v>36</v>
      </c>
      <c r="C1392" s="1">
        <v>43724.848611111112</v>
      </c>
    </row>
    <row r="1393" spans="1:3" x14ac:dyDescent="0.2">
      <c r="A1393">
        <v>66331</v>
      </c>
      <c r="B1393" t="s">
        <v>76</v>
      </c>
      <c r="C1393" s="1">
        <v>43767.801388888889</v>
      </c>
    </row>
    <row r="1394" spans="1:3" x14ac:dyDescent="0.2">
      <c r="A1394">
        <v>66332</v>
      </c>
      <c r="B1394" t="s">
        <v>57</v>
      </c>
      <c r="C1394" s="1">
        <v>43762.831944444442</v>
      </c>
    </row>
    <row r="1395" spans="1:3" x14ac:dyDescent="0.2">
      <c r="A1395">
        <v>66338</v>
      </c>
      <c r="B1395" t="s">
        <v>217</v>
      </c>
      <c r="C1395" s="1">
        <v>43705.556944444441</v>
      </c>
    </row>
    <row r="1396" spans="1:3" x14ac:dyDescent="0.2">
      <c r="A1396">
        <v>66339</v>
      </c>
      <c r="B1396" t="s">
        <v>50</v>
      </c>
      <c r="C1396" s="1">
        <v>43733.633333333331</v>
      </c>
    </row>
    <row r="1397" spans="1:3" x14ac:dyDescent="0.2">
      <c r="A1397">
        <v>66340</v>
      </c>
      <c r="B1397" t="s">
        <v>185</v>
      </c>
      <c r="C1397" s="1">
        <v>43721.674305555556</v>
      </c>
    </row>
    <row r="1398" spans="1:3" x14ac:dyDescent="0.2">
      <c r="A1398">
        <v>66406</v>
      </c>
      <c r="B1398" t="s">
        <v>129</v>
      </c>
      <c r="C1398" s="1">
        <v>43738.704861111109</v>
      </c>
    </row>
    <row r="1399" spans="1:3" x14ac:dyDescent="0.2">
      <c r="A1399">
        <v>66407</v>
      </c>
      <c r="B1399" t="s">
        <v>130</v>
      </c>
      <c r="C1399" s="1">
        <v>43718.64166666667</v>
      </c>
    </row>
    <row r="1400" spans="1:3" x14ac:dyDescent="0.2">
      <c r="A1400">
        <v>66408</v>
      </c>
      <c r="B1400" t="s">
        <v>72</v>
      </c>
      <c r="C1400" s="1">
        <v>43759.84097222222</v>
      </c>
    </row>
    <row r="1401" spans="1:3" x14ac:dyDescent="0.2">
      <c r="A1401">
        <v>66409</v>
      </c>
      <c r="B1401" t="s">
        <v>116</v>
      </c>
      <c r="C1401" s="1">
        <v>43685.833333333336</v>
      </c>
    </row>
    <row r="1402" spans="1:3" x14ac:dyDescent="0.2">
      <c r="A1402">
        <v>66464</v>
      </c>
      <c r="B1402" t="s">
        <v>89</v>
      </c>
      <c r="C1402" s="1">
        <v>43704.897916666669</v>
      </c>
    </row>
    <row r="1403" spans="1:3" x14ac:dyDescent="0.2">
      <c r="A1403">
        <v>66504</v>
      </c>
      <c r="B1403" t="s">
        <v>32</v>
      </c>
      <c r="C1403" s="1">
        <v>43801.792361111111</v>
      </c>
    </row>
    <row r="1404" spans="1:3" x14ac:dyDescent="0.2">
      <c r="A1404">
        <v>66750</v>
      </c>
      <c r="B1404" t="s">
        <v>52</v>
      </c>
      <c r="C1404" s="1">
        <v>43763.714583333334</v>
      </c>
    </row>
    <row r="1405" spans="1:3" x14ac:dyDescent="0.2">
      <c r="A1405">
        <v>66751</v>
      </c>
      <c r="B1405" t="s">
        <v>261</v>
      </c>
      <c r="C1405" s="1">
        <v>43699.839583333334</v>
      </c>
    </row>
    <row r="1406" spans="1:3" x14ac:dyDescent="0.2">
      <c r="A1406">
        <v>66953</v>
      </c>
      <c r="B1406" t="s">
        <v>149</v>
      </c>
      <c r="C1406" s="1">
        <v>43678.736805555556</v>
      </c>
    </row>
    <row r="1407" spans="1:3" x14ac:dyDescent="0.2">
      <c r="A1407">
        <v>67017</v>
      </c>
      <c r="B1407" t="s">
        <v>93</v>
      </c>
      <c r="C1407" s="1">
        <v>43703.67291666667</v>
      </c>
    </row>
    <row r="1408" spans="1:3" x14ac:dyDescent="0.2">
      <c r="A1408">
        <v>67018</v>
      </c>
      <c r="B1408" t="s">
        <v>64</v>
      </c>
      <c r="C1408" s="1">
        <v>43735.713888888888</v>
      </c>
    </row>
    <row r="1409" spans="1:3" x14ac:dyDescent="0.2">
      <c r="A1409">
        <v>67019</v>
      </c>
      <c r="B1409" t="s">
        <v>18</v>
      </c>
      <c r="C1409" s="1">
        <v>43774.792361111111</v>
      </c>
    </row>
    <row r="1410" spans="1:3" x14ac:dyDescent="0.2">
      <c r="A1410">
        <v>68294</v>
      </c>
      <c r="B1410" t="e">
        <f>manuelzr lo Que pasa Que voz hablando de sinceridad ce cerio recorda Que el Que ha fomentado Que el pais este e caos sos vos y venis a dar esos discursos</f>
        <v>#NAME?</v>
      </c>
      <c r="C1410" s="1">
        <v>43698.563194444447</v>
      </c>
    </row>
    <row r="1411" spans="1:3" x14ac:dyDescent="0.2">
      <c r="A1411">
        <v>70104</v>
      </c>
      <c r="B1411" t="e">
        <f>elpaishn muy buen trabajo lo Que se esta haciendo con ayudar a los docentes se√±or JOH gracias por hacer el cambio en la vida de Muchas personas Que bien</f>
        <v>#NAME?</v>
      </c>
      <c r="C1411" s="1">
        <v>43833.63958333333</v>
      </c>
    </row>
    <row r="1412" spans="1:3" x14ac:dyDescent="0.2">
      <c r="A1412">
        <v>70118</v>
      </c>
      <c r="B1412" t="e">
        <f>elpaishn muy bien lo Que se esta inaugurando en la paz Que bien vamos alcanzando lo mejor por nuestra Honduras Que bien excelente</f>
        <v>#NAME?</v>
      </c>
      <c r="C1412" s="1">
        <v>43815.740277777775</v>
      </c>
    </row>
    <row r="1413" spans="1:3" x14ac:dyDescent="0.2">
      <c r="A1413">
        <v>70120</v>
      </c>
      <c r="B1413" t="e">
        <f>elpaishn estamos alegres de ver el gran cambio Que buenas maneras de Que el pais se desarrolle Que bien excelente</f>
        <v>#NAME?</v>
      </c>
      <c r="C1413" s="1">
        <v>43756.745833333334</v>
      </c>
    </row>
    <row r="1414" spans="1:3" x14ac:dyDescent="0.2">
      <c r="A1414">
        <v>70128</v>
      </c>
      <c r="B1414" t="e">
        <f>elpaishn estamos muy agradecidos con estas bellas ayudas para el pais Que grandes avances bendiciones</f>
        <v>#NAME?</v>
      </c>
      <c r="C1414" s="1">
        <v>43727.854166666664</v>
      </c>
    </row>
    <row r="1415" spans="1:3" x14ac:dyDescent="0.2">
      <c r="A1415">
        <v>70159</v>
      </c>
      <c r="B1415" t="e">
        <f>elpaishn Es una gran labor Que bueno Que se haga lo importante para el pais Que gran manera de ver lo importante para los Productores muy bien</f>
        <v>#NAME?</v>
      </c>
      <c r="C1415" s="1">
        <v>43752.726388888892</v>
      </c>
    </row>
    <row r="1416" spans="1:3" x14ac:dyDescent="0.2">
      <c r="A1416">
        <v>70170</v>
      </c>
      <c r="B1416" t="e">
        <f>elpaishn Es muy bueno lo Que se ve en el pais Que bien Que se mejoren las carreteras para Que puedan viajar</f>
        <v>#NAME?</v>
      </c>
      <c r="C1416" s="1">
        <v>43738.691666666666</v>
      </c>
    </row>
    <row r="1417" spans="1:3" x14ac:dyDescent="0.2">
      <c r="A1417">
        <v>70189</v>
      </c>
      <c r="B1417" t="e">
        <f>elpaishn muy bien Presidente siempre usted preocupandose por Que se solucionen los Problemas Que bien</f>
        <v>#NAME?</v>
      </c>
      <c r="C1417" s="1">
        <v>43727.853472222225</v>
      </c>
    </row>
    <row r="1418" spans="1:3" x14ac:dyDescent="0.2">
      <c r="A1418">
        <v>70191</v>
      </c>
      <c r="B1418" t="e">
        <f>elpaishn estamos viendo los grandes reswultados Que bueno</f>
        <v>#NAME?</v>
      </c>
      <c r="C1418" s="1">
        <v>43794.589583333334</v>
      </c>
    </row>
    <row r="1419" spans="1:3" x14ac:dyDescent="0.2">
      <c r="A1419">
        <v>70213</v>
      </c>
      <c r="B1419" t="e">
        <f>elpaishn Honduras esta cambiando Que alegria de ver Que BANHPROVI esta dando ese apoyo Que todo salga bien gracias al gobierno</f>
        <v>#NAME?</v>
      </c>
      <c r="C1419" s="1">
        <v>43752.727083333331</v>
      </c>
    </row>
    <row r="1420" spans="1:3" x14ac:dyDescent="0.2">
      <c r="A1420">
        <v>70229</v>
      </c>
      <c r="B1420" t="e">
        <f>elpaishn estamos agradecidos por Que se nos ha brindado esa grandiosa oportunidad de p√≤der confiar Que gran trabajo a los polic√≠as y al gobierno</f>
        <v>#NAME?</v>
      </c>
      <c r="C1420" s="1">
        <v>43717.575694444444</v>
      </c>
    </row>
    <row r="1421" spans="1:3" x14ac:dyDescent="0.2">
      <c r="A1421">
        <v>70233</v>
      </c>
      <c r="B1421" t="e">
        <f>elpaishn estamos muy contentos de lo Que esta haciendo nuestro gobierno por nuestra Honduras porque esta demostrando Que la salud Es importante</f>
        <v>#NAME?</v>
      </c>
      <c r="C1421" s="1">
        <v>43833.847916666666</v>
      </c>
    </row>
    <row r="1422" spans="1:3" x14ac:dyDescent="0.2">
      <c r="A1422">
        <v>70249</v>
      </c>
      <c r="B1422" t="e">
        <f>elpaishn admirable manear de Que se siga desarrollando las buenas acciones vamos por mas</f>
        <v>#NAME?</v>
      </c>
      <c r="C1422" s="1">
        <v>43726.55972222222</v>
      </c>
    </row>
    <row r="1423" spans="1:3" x14ac:dyDescent="0.2">
      <c r="A1423">
        <v>70250</v>
      </c>
      <c r="B1423" t="e">
        <f>elpaishn contentos de ver los grandes resultados en el pais Que bien Que se haga lo bueno por la naci√≥n</f>
        <v>#NAME?</v>
      </c>
      <c r="C1423" s="1">
        <v>43762.865277777775</v>
      </c>
    </row>
    <row r="1424" spans="1:3" x14ac:dyDescent="0.2">
      <c r="A1424">
        <v>70256</v>
      </c>
      <c r="B1424" t="e">
        <f>elpaishn se est√°n desarrollando los buenos proyectos felicitamos a nuestro gobierno por hacer el cambio y infraestructura</f>
        <v>#NAME?</v>
      </c>
      <c r="C1424" s="1">
        <v>43770.552083333336</v>
      </c>
    </row>
    <row r="1425" spans="1:3" x14ac:dyDescent="0.2">
      <c r="A1425">
        <v>70267</v>
      </c>
      <c r="B1425" t="e">
        <f>elpaishn Definimos las buenas cosas Que bueno Que se interesan p√≤r Que la gente aprenda a cosas nuevas muy bien</f>
        <v>#NAME?</v>
      </c>
      <c r="C1425" s="1">
        <v>43717.628472222219</v>
      </c>
    </row>
    <row r="1426" spans="1:3" x14ac:dyDescent="0.2">
      <c r="A1426">
        <v>70343</v>
      </c>
      <c r="B1426" t="e">
        <f>elpaishn Que bueno Que los beneficios Que est√°n alcanzando los Hondure√±os Que bueno lo Que se hace cada dia vamos por mas</f>
        <v>#NAME?</v>
      </c>
      <c r="C1426" s="1">
        <v>43775.934027777781</v>
      </c>
    </row>
    <row r="1427" spans="1:3" x14ac:dyDescent="0.2">
      <c r="A1427">
        <v>70367</v>
      </c>
      <c r="B1427" t="e">
        <f>elpaishn Dios bendiga la vida de JOH por demostrar lo bueno por el pais Que gran trabajo hace por nuestra Honduras</f>
        <v>#NAME?</v>
      </c>
      <c r="C1427" s="1">
        <v>43714.831250000003</v>
      </c>
    </row>
    <row r="1428" spans="1:3" x14ac:dyDescent="0.2">
      <c r="A1428">
        <v>70377</v>
      </c>
      <c r="B1428" t="e">
        <f>elpaishn se ha mejorado las acciones espectaculares gracias a nuestro gobierno se demuestra lo mejor excelente</f>
        <v>#NAME?</v>
      </c>
      <c r="C1428" s="1">
        <v>43714.830555555556</v>
      </c>
    </row>
    <row r="1429" spans="1:3" x14ac:dyDescent="0.2">
      <c r="A1429">
        <v>70390</v>
      </c>
      <c r="B1429" t="e">
        <f>elpaishn muy bueno Que se promuevan estas cosas para Que tengamos un mejor tur√≠stico muy bien</f>
        <v>#NAME?</v>
      </c>
      <c r="C1429" s="1">
        <v>43728.622916666667</v>
      </c>
    </row>
    <row r="1430" spans="1:3" x14ac:dyDescent="0.2">
      <c r="A1430">
        <v>70402</v>
      </c>
      <c r="B1430" t="e">
        <f>elpaishn gracias al Presidente Que esta haciendo una gran labor Que si esta haciendo crecer el desarrollo de nuestro pa√≠s</f>
        <v>#NAME?</v>
      </c>
      <c r="C1430" s="1">
        <v>43686.602777777778</v>
      </c>
    </row>
    <row r="1431" spans="1:3" x14ac:dyDescent="0.2">
      <c r="A1431">
        <v>70414</v>
      </c>
      <c r="B1431" t="e">
        <f>elpaishn no cave duda Que se agradece lo bueno Que hace el gobierno Que grandes trabajos de mejoramiento</f>
        <v>#NAME?</v>
      </c>
      <c r="C1431" s="1">
        <v>43727.854166666664</v>
      </c>
    </row>
    <row r="1432" spans="1:3" x14ac:dyDescent="0.2">
      <c r="A1432">
        <v>70489</v>
      </c>
      <c r="B1432" t="e">
        <f>elpaishn Honduras avanza Que importante Que se hag lo bueno por Que el turismo se haga lo principal para Honduras muy bien</f>
        <v>#NAME?</v>
      </c>
      <c r="C1432" s="1">
        <v>43726.583333333336</v>
      </c>
    </row>
    <row r="1433" spans="1:3" x14ac:dyDescent="0.2">
      <c r="A1433">
        <v>70490</v>
      </c>
      <c r="B1433" t="e">
        <f>elpaishn grandes proyectos los esperan en el pais Que gran trabajo lo Que hace el gobierno por un futuro mejor</f>
        <v>#NAME?</v>
      </c>
      <c r="C1433" s="1">
        <v>43761.886805555558</v>
      </c>
    </row>
    <row r="1434" spans="1:3" x14ac:dyDescent="0.2">
      <c r="A1434">
        <v>70537</v>
      </c>
      <c r="B1434" t="e">
        <f>elpaishn Definimos los grandes avances Que se han demostrado al Que se combatan estas cosas Que bien estamos alegres de Que la naci√≥n ha cambiado</f>
        <v>#NAME?</v>
      </c>
      <c r="C1434" s="1">
        <v>43759.95</v>
      </c>
    </row>
    <row r="1435" spans="1:3" x14ac:dyDescent="0.2">
      <c r="A1435">
        <v>70547</v>
      </c>
      <c r="B1435" t="e">
        <f>elpaishn esta Es la era para cada uno de nosotros los Hondure√±os</f>
        <v>#NAME?</v>
      </c>
      <c r="C1435" s="1">
        <v>43712.945138888892</v>
      </c>
    </row>
    <row r="1436" spans="1:3" x14ac:dyDescent="0.2">
      <c r="A1436">
        <v>70551</v>
      </c>
      <c r="B1436" t="e">
        <f>elpaishn muy bien est√°n trabajando por ayudar a los microempresarios para Que pueda dar mejores oportunidades Que bien estaos  alo bueno</f>
        <v>#NAME?</v>
      </c>
      <c r="C1436" s="1">
        <v>43833.654166666667</v>
      </c>
    </row>
    <row r="1437" spans="1:3" x14ac:dyDescent="0.2">
      <c r="A1437">
        <v>70574</v>
      </c>
      <c r="B1437" t="e">
        <f>elpaishn Es muy bueno lo Que hace el gobierno felicitaciones siempre  llevando un paso adelante a todo lo bueno por el pais</f>
        <v>#NAME?</v>
      </c>
      <c r="C1437" s="1">
        <v>43837.692361111112</v>
      </c>
    </row>
    <row r="1438" spans="1:3" x14ac:dyDescent="0.2">
      <c r="A1438">
        <v>70577</v>
      </c>
      <c r="B1438" t="e">
        <f>elpaishn Que grandes desarrollos Que gran manera de ver lo bueno Que importante vamos por mas</f>
        <v>#NAME?</v>
      </c>
      <c r="C1438" s="1">
        <v>43794.590277777781</v>
      </c>
    </row>
    <row r="1439" spans="1:3" x14ac:dyDescent="0.2">
      <c r="A1439">
        <v>70582</v>
      </c>
      <c r="B1439" t="e">
        <f>elpaishn sabemos Que se hace lo bueno por mi Honduras por Que Es importante y Sobre todo Que JOH esta limpio de Que no Es narcotraficante</f>
        <v>#NAME?</v>
      </c>
      <c r="C1439" s="1">
        <v>43749.845833333333</v>
      </c>
    </row>
    <row r="1440" spans="1:3" x14ac:dyDescent="0.2">
      <c r="A1440">
        <v>70590</v>
      </c>
      <c r="B1440" t="e">
        <f>elpaishn Es muy importante ver como el gobierno trabaja por dar un mejor futuro para el hondure√±o Muchas gracias y bendiciones</f>
        <v>#NAME?</v>
      </c>
      <c r="C1440" s="1">
        <v>43804.899305555555</v>
      </c>
    </row>
    <row r="1441" spans="1:3" x14ac:dyDescent="0.2">
      <c r="A1441">
        <v>70595</v>
      </c>
      <c r="B1441" t="e">
        <f>elpaishn Bravo Vemos los grandes alcances Que genial Que bien vamos por muy buenas cosas Dios los bendiga en sus planes</f>
        <v>#NAME?</v>
      </c>
      <c r="C1441" s="1">
        <v>43724.634722222225</v>
      </c>
    </row>
    <row r="1442" spans="1:3" x14ac:dyDescent="0.2">
      <c r="A1442">
        <v>70616</v>
      </c>
      <c r="B1442" t="e">
        <f>elpaishn Honduras esta mejorando en cosas Que bueno Que se haga estas cosas por mi Honduras Que alegria</f>
        <v>#NAME?</v>
      </c>
      <c r="C1442" s="1">
        <v>43756.746527777781</v>
      </c>
    </row>
    <row r="1443" spans="1:3" x14ac:dyDescent="0.2">
      <c r="A1443">
        <v>70618</v>
      </c>
      <c r="B1443" t="e">
        <f>elpaishn Es muy excelente lo Que esta haciendo nuestro gobierno Que bien Que se haga lo mejor por el pais vamos por mas</f>
        <v>#NAME?</v>
      </c>
      <c r="C1443" s="1">
        <v>43763.707638888889</v>
      </c>
    </row>
    <row r="1444" spans="1:3" x14ac:dyDescent="0.2">
      <c r="A1444">
        <v>70640</v>
      </c>
      <c r="B1444" t="e">
        <f>elpaishn vamos por la mejor ruta gracias Presidente</f>
        <v>#NAME?</v>
      </c>
      <c r="C1444" s="1">
        <v>43677.922222222223</v>
      </c>
    </row>
    <row r="1445" spans="1:3" x14ac:dyDescent="0.2">
      <c r="A1445">
        <v>70652</v>
      </c>
      <c r="B1445" t="e">
        <f>elpaishn Honduras esta cambiando solo podemos decir gracias Presidente JOH por hacer el cambio por la econom√≠a del pueblo</f>
        <v>#NAME?</v>
      </c>
      <c r="C1445" s="1">
        <v>43832.666666666664</v>
      </c>
    </row>
    <row r="1446" spans="1:3" x14ac:dyDescent="0.2">
      <c r="A1446">
        <v>70658</v>
      </c>
      <c r="B1446" t="e">
        <f>elpaishn Que bueno Que se esta viendo los grandes desarrollos de nuevas oportunidades en el pais Que bien</f>
        <v>#NAME?</v>
      </c>
      <c r="C1446" s="1">
        <v>43748.662499999999</v>
      </c>
    </row>
    <row r="1447" spans="1:3" x14ac:dyDescent="0.2">
      <c r="A1447">
        <v>70665</v>
      </c>
      <c r="B1447" t="e">
        <f>elpaishn Que bueno Que se inviertan en estas obras por Que Es muy importante paar el pais Que excelente vamos por mas cada dia</f>
        <v>#NAME?</v>
      </c>
      <c r="C1447" s="1">
        <v>43770.551388888889</v>
      </c>
    </row>
    <row r="1448" spans="1:3" x14ac:dyDescent="0.2">
      <c r="A1448">
        <v>70669</v>
      </c>
      <c r="B1448" t="e">
        <f>elpaishn estamos con usted mi Presidente Honduras Es inocente el gobierno Es inocente porque no Es un narco estado</f>
        <v>#NAME?</v>
      </c>
      <c r="C1448" s="1">
        <v>43755.828472222223</v>
      </c>
    </row>
    <row r="1449" spans="1:3" x14ac:dyDescent="0.2">
      <c r="A1449">
        <v>70679</v>
      </c>
      <c r="B1449" t="e">
        <f>elpaishn Vemos ese gran establecimiento de Que el pais cambia cada dia por las buenas acciones Que ha hecho JOH gracias bendiciones</f>
        <v>#NAME?</v>
      </c>
      <c r="C1449" s="1">
        <v>43731.643750000003</v>
      </c>
    </row>
    <row r="1450" spans="1:3" x14ac:dyDescent="0.2">
      <c r="A1450">
        <v>70727</v>
      </c>
      <c r="B1450" t="e">
        <f>elpaishn Que bueno Que se hagan las cosas para Que se mejore esto en el pais por Que Es importante para nuestra econom√≠a</f>
        <v>#NAME?</v>
      </c>
      <c r="C1450" s="1">
        <v>43726.557638888888</v>
      </c>
    </row>
    <row r="1451" spans="1:3" x14ac:dyDescent="0.2">
      <c r="A1451">
        <v>70735</v>
      </c>
      <c r="B1451" t="e">
        <f>elpaishn se define Que se ve los grandes desempe√±os Que ha hecho desarrollar al pais Que bien vamos por lo mejor</f>
        <v>#NAME?</v>
      </c>
      <c r="C1451" s="1">
        <v>43767.546527777777</v>
      </c>
    </row>
    <row r="1452" spans="1:3" x14ac:dyDescent="0.2">
      <c r="A1452">
        <v>70737</v>
      </c>
      <c r="B1452" t="e">
        <f>elpaishn gracias al buen trabajo Que esta haciendo el Presidente</f>
        <v>#NAME?</v>
      </c>
      <c r="C1452" s="1">
        <v>43728.852083333331</v>
      </c>
    </row>
    <row r="1453" spans="1:3" x14ac:dyDescent="0.2">
      <c r="A1453">
        <v>70747</v>
      </c>
      <c r="B1453" t="e">
        <f>elpaishn debemos de disfrutar nuestra bella Honduras y en familia</f>
        <v>#NAME?</v>
      </c>
      <c r="C1453" s="1">
        <v>43725.740277777775</v>
      </c>
    </row>
    <row r="1454" spans="1:3" x14ac:dyDescent="0.2">
      <c r="A1454">
        <v>70754</v>
      </c>
      <c r="B1454" t="e">
        <f>elpaishn si se sabe Que lo ivan a matar por Que el no cer ani Es ni fue de participaci√≥n para el narcotr√°fico porque se sabe Que Es una gran persona</f>
        <v>#NAME?</v>
      </c>
      <c r="C1454" s="1">
        <v>43749.84375</v>
      </c>
    </row>
    <row r="1455" spans="1:3" x14ac:dyDescent="0.2">
      <c r="A1455">
        <v>70777</v>
      </c>
      <c r="B1455" t="e">
        <f>elpaishn no cave duda Que Honduras ha mejorado en las oportunidades queremos felicitar al gobierno Que ha demostrado lo bueno Que bien vamos por mas</f>
        <v>#NAME?</v>
      </c>
      <c r="C1455" s="1">
        <v>43770.54583333333</v>
      </c>
    </row>
    <row r="1456" spans="1:3" x14ac:dyDescent="0.2">
      <c r="A1456">
        <v>70800</v>
      </c>
      <c r="B1456" t="e">
        <f>elpaishn estamos muy agradecidos con esta grandiosa noticia Que excelente trabajo Que se haga lo importante para lo mejor del pueblo</f>
        <v>#NAME?</v>
      </c>
      <c r="C1456" s="1">
        <v>43808.795138888891</v>
      </c>
    </row>
    <row r="1457" spans="1:3" x14ac:dyDescent="0.2">
      <c r="A1457">
        <v>70812</v>
      </c>
      <c r="B1457" t="s">
        <v>262</v>
      </c>
      <c r="C1457" s="1">
        <v>43669.561805555553</v>
      </c>
    </row>
    <row r="1458" spans="1:3" x14ac:dyDescent="0.2">
      <c r="A1458">
        <v>70818</v>
      </c>
      <c r="B1458" t="e">
        <f>elpaishn Sobre todo se ha visto Que en el pais se demuestra Que se da lo ejemplar en seguridad y en la villa navide√±a Que gran trabajo se√±or JOH</f>
        <v>#NAME?</v>
      </c>
      <c r="C1458" s="1">
        <v>43808.726388888892</v>
      </c>
    </row>
    <row r="1459" spans="1:3" x14ac:dyDescent="0.2">
      <c r="A1459">
        <v>70867</v>
      </c>
      <c r="B1459" t="e">
        <f>elpaishn se demuestra Que nuestra econom√≠a regenera Que gran trabajo Que se siga elaborando por lo bueno estamos a mas</f>
        <v>#NAME?</v>
      </c>
      <c r="C1459" s="1">
        <v>43724.740972222222</v>
      </c>
    </row>
    <row r="1460" spans="1:3" x14ac:dyDescent="0.2">
      <c r="A1460">
        <v>70908</v>
      </c>
      <c r="B1460" t="e">
        <f>elpaishn unidos todo se logra Que gran manera de Que mi pais avance estamos alegres por estas ayudas Que bien</f>
        <v>#NAME?</v>
      </c>
      <c r="C1460" s="1">
        <v>43712.692361111112</v>
      </c>
    </row>
    <row r="1461" spans="1:3" x14ac:dyDescent="0.2">
      <c r="A1461">
        <v>70932</v>
      </c>
      <c r="B1461" t="e">
        <f>elpaishn Definimos lo importante Que para el Presidente Que Honduras cambie Que grandes maneras gracias JOH por hacer lo bueno por Honduras</f>
        <v>#NAME?</v>
      </c>
      <c r="C1461" s="1">
        <v>43712.554861111108</v>
      </c>
    </row>
    <row r="1462" spans="1:3" x14ac:dyDescent="0.2">
      <c r="A1462">
        <v>70946</v>
      </c>
      <c r="B1462" t="e">
        <f>elpaishn Es muy bueno Que se vaya mejorando en la infraestructura de el pais mejorando las carreteras Que bien vamos avanzando por mas alcances</f>
        <v>#NAME?</v>
      </c>
      <c r="C1462" s="1">
        <v>43833.647916666669</v>
      </c>
    </row>
    <row r="1463" spans="1:3" x14ac:dyDescent="0.2">
      <c r="A1463">
        <v>70947</v>
      </c>
      <c r="B1463" t="e">
        <f>elpaishn estamos contentos de ver los buenos desarrollos de mejores carreteras Que bien vamos por lo bueno</f>
        <v>#NAME?</v>
      </c>
      <c r="C1463" s="1">
        <v>43756.789583333331</v>
      </c>
    </row>
    <row r="1464" spans="1:3" x14ac:dyDescent="0.2">
      <c r="A1464">
        <v>70958</v>
      </c>
      <c r="B1464" t="e">
        <f>elpaishn Es una buena noticia Que nuestro Presidente hace Que en todas las cosas del pais haya nuevas leyes y Que bien vamos por mas</f>
        <v>#NAME?</v>
      </c>
      <c r="C1464" s="1">
        <v>43812.645138888889</v>
      </c>
    </row>
    <row r="1465" spans="1:3" x14ac:dyDescent="0.2">
      <c r="A1465">
        <v>70960</v>
      </c>
      <c r="B1465" t="e">
        <f>elpaishn Es muy importante apara la economiza del pais Que se invierta en estas cosas asi mejoraran grandes proyectos  y obras muy excelente</f>
        <v>#NAME?</v>
      </c>
      <c r="C1465" s="1">
        <v>43775.633333333331</v>
      </c>
    </row>
    <row r="1466" spans="1:3" x14ac:dyDescent="0.2">
      <c r="A1466">
        <v>71020</v>
      </c>
      <c r="B1466" t="e">
        <f>elpaishn Dios bendiga su vida se√±or JOH gracias por afirmar lo bueno para el pais Que gran trabajo vamos por mas</f>
        <v>#NAME?</v>
      </c>
      <c r="C1466" s="1">
        <v>43749.950694444444</v>
      </c>
    </row>
    <row r="1467" spans="1:3" x14ac:dyDescent="0.2">
      <c r="A1467">
        <v>71032</v>
      </c>
      <c r="B1467" t="e">
        <f>elpaishn se demuestra los grandes oportunidades Que espera la nacion yt gracias a JOH por Que por el se alcanza esto</f>
        <v>#NAME?</v>
      </c>
      <c r="C1467" s="1">
        <v>43762.947222222225</v>
      </c>
    </row>
    <row r="1468" spans="1:3" x14ac:dyDescent="0.2">
      <c r="A1468">
        <v>71044</v>
      </c>
      <c r="B1468" t="e">
        <f>elpaishn excelente trabajo se√±or JOH gracias por afirmar el cambio por el pais Que bien vamos por mas</f>
        <v>#NAME?</v>
      </c>
      <c r="C1468" s="1">
        <v>43756.788888888892</v>
      </c>
    </row>
    <row r="1469" spans="1:3" x14ac:dyDescent="0.2">
      <c r="A1469">
        <v>71083</v>
      </c>
      <c r="B1469" t="e">
        <f>elpaishn Es excelente Que se haga este gran reconocimiento a nuestro Presidente Que bueno lo Que se ve en el pais Que bien JOH ha mejorado y combatido el narcotraficante</f>
        <v>#NAME?</v>
      </c>
      <c r="C1469" s="1">
        <v>43808.574999999997</v>
      </c>
    </row>
    <row r="1470" spans="1:3" x14ac:dyDescent="0.2">
      <c r="A1470">
        <v>71112</v>
      </c>
      <c r="B1470" t="e">
        <f>elpaishn Es un gran trabajo lo Que hacen las autoridades por nuestra Honduras Que buen desempe√±o vamos por lo mejor para el pa√≠s</f>
        <v>#NAME?</v>
      </c>
      <c r="C1470" s="1">
        <v>43728.847916666666</v>
      </c>
    </row>
    <row r="1471" spans="1:3" x14ac:dyDescent="0.2">
      <c r="A1471">
        <v>71128</v>
      </c>
      <c r="B1471" t="e">
        <f>elpaishn Definimos los grandes alcances Que gran trabajo lo Que se ve cada dia gracias se√±or Presidente Que Dios lo bendiga</f>
        <v>#NAME?</v>
      </c>
      <c r="C1471" s="1">
        <v>43763.904166666667</v>
      </c>
    </row>
    <row r="1472" spans="1:3" x14ac:dyDescent="0.2">
      <c r="A1472">
        <v>71130</v>
      </c>
      <c r="B1472" t="e">
        <f>elpaishn Definitivamente se demuestra Que se hace lo principal Que excelente vamo viendo como el pais mejora Que bueno lo Que hace el gobierno Felicidades</f>
        <v>#NAME?</v>
      </c>
      <c r="C1472" s="1">
        <v>43819.936111111114</v>
      </c>
    </row>
    <row r="1473" spans="1:3" x14ac:dyDescent="0.2">
      <c r="A1473">
        <v>71142</v>
      </c>
      <c r="B1473" t="e">
        <f>elpaishn Es muy bueno Que se ponga mano dura para Que eviten estas marchas por Que lo Que logrean Es Que se atrase la economia del pais</f>
        <v>#NAME?</v>
      </c>
      <c r="C1473" s="1">
        <v>43760.688194444447</v>
      </c>
    </row>
    <row r="1474" spans="1:3" x14ac:dyDescent="0.2">
      <c r="A1474">
        <v>71190</v>
      </c>
      <c r="B1474" t="e">
        <f>elpaishn Ciertamente se trabaja por un futuro mejor Que genial Es saber Que se hace lo bueno por mejorar la naci√≥n muy buen trabajo</f>
        <v>#NAME?</v>
      </c>
      <c r="C1474" s="1">
        <v>43808.794444444444</v>
      </c>
    </row>
    <row r="1475" spans="1:3" x14ac:dyDescent="0.2">
      <c r="A1475">
        <v>71197</v>
      </c>
      <c r="B1475" t="e">
        <f>elpaishn muy bien Que se demuestran estas excelentes cosas riqu√≠simas Que bueno lo Que se ve Que mi Honduras mejora en nuestra econom√≠a</f>
        <v>#NAME?</v>
      </c>
      <c r="C1475" s="1">
        <v>43774.93472222222</v>
      </c>
    </row>
    <row r="1476" spans="1:3" x14ac:dyDescent="0.2">
      <c r="A1476">
        <v>71201</v>
      </c>
      <c r="B1476" t="e">
        <f>elpaishn Celebramos los grandes apoyos por parte de el gobierno generando esta oportunidad del alivio de deuda Que bien vamos por mas</f>
        <v>#NAME?</v>
      </c>
      <c r="C1476" s="1">
        <v>43784.67291666667</v>
      </c>
    </row>
    <row r="1477" spans="1:3" x14ac:dyDescent="0.2">
      <c r="A1477">
        <v>71203</v>
      </c>
      <c r="B1477" t="e">
        <f>elpaishn Que bien Es una grandiosa noticia ver Que se realiza lo bueno Que se haga lo mejor por nuestra Honduras vamos por mas</f>
        <v>#NAME?</v>
      </c>
      <c r="C1477" s="1">
        <v>43804.807638888888</v>
      </c>
    </row>
    <row r="1478" spans="1:3" x14ac:dyDescent="0.2">
      <c r="A1478">
        <v>71223</v>
      </c>
      <c r="B1478" t="e">
        <f>elpaishn Es una buena noticia para el desarrollo de nuestro pa√≠s</f>
        <v>#NAME?</v>
      </c>
      <c r="C1478" s="1">
        <v>43712.944444444445</v>
      </c>
    </row>
    <row r="1479" spans="1:3" x14ac:dyDescent="0.2">
      <c r="A1479">
        <v>71230</v>
      </c>
      <c r="B1479" t="e">
        <f>elpaishn Honduras avanza se ha demostrado lo bueno par el pais Que gran trabajo Es muy bien lo Que se mira cada dia gracias a Dios Que gran bendicion</f>
        <v>#NAME?</v>
      </c>
      <c r="C1479" s="1">
        <v>43734.805555555555</v>
      </c>
    </row>
    <row r="1480" spans="1:3" x14ac:dyDescent="0.2">
      <c r="A1480">
        <v>71255</v>
      </c>
      <c r="B1480" t="s">
        <v>263</v>
      </c>
      <c r="C1480" s="1">
        <v>43669.864583333336</v>
      </c>
    </row>
    <row r="1481" spans="1:3" x14ac:dyDescent="0.2">
      <c r="A1481">
        <v>71294</v>
      </c>
      <c r="B1481" t="e">
        <f>elpaishn gracias al Presidente Que si esta trayendo mas oportunidades para nosotros los Hondure√±os</f>
        <v>#NAME?</v>
      </c>
      <c r="C1481" s="1">
        <v>43703.895138888889</v>
      </c>
    </row>
    <row r="1482" spans="1:3" x14ac:dyDescent="0.2">
      <c r="A1482">
        <v>71302</v>
      </c>
      <c r="B1482" t="e">
        <f>elpaishn muy buenas obras las Que se hacen Que se afirme lo bueno por Que Es necesario Que se hagan estas fumigaciones para Que se eviten la enfermedades muy bien</f>
        <v>#NAME?</v>
      </c>
      <c r="C1482" s="1">
        <v>43763.875</v>
      </c>
    </row>
    <row r="1483" spans="1:3" x14ac:dyDescent="0.2">
      <c r="A1483">
        <v>71307</v>
      </c>
      <c r="B1483" t="e">
        <f>elpaishn se sabe Que el pais ha mejorad y gracias a JOH Que ha hecho lo mejor por combatirlo Que gran trabajo mi JOH</f>
        <v>#NAME?</v>
      </c>
      <c r="C1483" s="1">
        <v>43759.949305555558</v>
      </c>
    </row>
    <row r="1484" spans="1:3" x14ac:dyDescent="0.2">
      <c r="A1484">
        <v>71319</v>
      </c>
      <c r="B1484" t="e">
        <f>elpaishn Espectacular manera de Que se desarrolle lo bueno en el pais vamos por mas Definimos lo bueno para Honduras</f>
        <v>#NAME?</v>
      </c>
      <c r="C1484" s="1">
        <v>43735.555555555555</v>
      </c>
    </row>
    <row r="1485" spans="1:3" x14ac:dyDescent="0.2">
      <c r="A1485">
        <v>71326</v>
      </c>
      <c r="B1485" t="e">
        <f>elpaishn no cave duda Que se est√°n poniendo los mayores esfuerzos para mejorar la salud Que bueno lo Que se hace en el pis Que bien</f>
        <v>#NAME?</v>
      </c>
      <c r="C1485" s="1">
        <v>43833.847222222219</v>
      </c>
    </row>
    <row r="1486" spans="1:3" x14ac:dyDescent="0.2">
      <c r="A1486">
        <v>71365</v>
      </c>
      <c r="B1486" t="e">
        <f>elpaishn Vemos los buenos resultados Que se desempe√±an en el pais Que grandes maneras de Que Honduras mejore cada dia mas y mas</f>
        <v>#NAME?</v>
      </c>
      <c r="C1486" s="1">
        <v>43728.559027777781</v>
      </c>
    </row>
    <row r="1487" spans="1:3" x14ac:dyDescent="0.2">
      <c r="A1487">
        <v>71366</v>
      </c>
      <c r="B1487" t="e">
        <f>elpaishn son grandes triunfos Que excelentes la infraestructura Es muy importante para Que la gente pueda transitar en buenas y bellas carreteras</f>
        <v>#NAME?</v>
      </c>
      <c r="C1487" s="1">
        <v>43833.649305555555</v>
      </c>
    </row>
    <row r="1488" spans="1:3" x14ac:dyDescent="0.2">
      <c r="A1488">
        <v>71402</v>
      </c>
      <c r="B1488" t="e">
        <f>elpaishn estos son grandes logros Que el pais esta alcanzando Muchas gracias a nuestro gobierno</f>
        <v>#NAME?</v>
      </c>
      <c r="C1488" s="1">
        <v>43838.583333333336</v>
      </c>
    </row>
    <row r="1489" spans="1:3" x14ac:dyDescent="0.2">
      <c r="A1489">
        <v>71410</v>
      </c>
      <c r="B1489" t="e">
        <f>elpaishn Definitivamente Que agradable Es ver Que se hacen proyectos como este Que hacen Que Honduras cambie Que bien Que gran trabajo</f>
        <v>#NAME?</v>
      </c>
      <c r="C1489" s="1">
        <v>43754.592361111114</v>
      </c>
    </row>
    <row r="1490" spans="1:3" x14ac:dyDescent="0.2">
      <c r="A1490">
        <v>71413</v>
      </c>
      <c r="B1490" t="e">
        <f>elpaishn Vemos Que se est√°n desarrollando mayores oportunidades de Que se afirma mi pais Que bueno estamos muy agradecidos</f>
        <v>#NAME?</v>
      </c>
      <c r="C1490" s="1">
        <v>43768.629861111112</v>
      </c>
    </row>
    <row r="1491" spans="1:3" x14ac:dyDescent="0.2">
      <c r="A1491">
        <v>71425</v>
      </c>
      <c r="B1491" t="e">
        <f>elpaishn no cave duda Que se ha demostrado los buenos avances para Honduras muy bien vamos por lo bueno</f>
        <v>#NAME?</v>
      </c>
      <c r="C1491" s="1">
        <v>43735.743055555555</v>
      </c>
    </row>
    <row r="1492" spans="1:3" x14ac:dyDescent="0.2">
      <c r="A1492">
        <v>71428</v>
      </c>
      <c r="B1492" t="e">
        <f>elpaishn se ven los grandes alcances en el pais Que buenas acciones las Que se ven est√°n trabajando por el narcotr√°fico</f>
        <v>#NAME?</v>
      </c>
      <c r="C1492" s="1">
        <v>43784.686805555553</v>
      </c>
    </row>
    <row r="1493" spans="1:3" x14ac:dyDescent="0.2">
      <c r="A1493">
        <v>71429</v>
      </c>
      <c r="B1493" t="e">
        <f>elpaishn Vemos Que Impresionante manera Que se tenga excito en esto Que gran trabajo excelente</f>
        <v>#NAME?</v>
      </c>
      <c r="C1493" s="1">
        <v>43774.930555555555</v>
      </c>
    </row>
    <row r="1494" spans="1:3" x14ac:dyDescent="0.2">
      <c r="A1494">
        <v>71455</v>
      </c>
      <c r="B1494" t="e">
        <f>elpaishn Que alegria nos da al pueblo por Que Vemos Que se ha trabajado por grandes cosas en el pais Que excelente Es saber Que se ha visto lo importante Que bien</f>
        <v>#NAME?</v>
      </c>
      <c r="C1494" s="1">
        <v>43769.686805555553</v>
      </c>
    </row>
    <row r="1495" spans="1:3" x14ac:dyDescent="0.2">
      <c r="A1495">
        <v>71520</v>
      </c>
      <c r="B1495" t="e">
        <f>elpaishn no cabe duda Que ha demostrado el gran trabajo Que hacen las autoridades de sanidad para mejorar en estas arias Que bien</f>
        <v>#NAME?</v>
      </c>
      <c r="C1495" s="1">
        <v>43738.631944444445</v>
      </c>
    </row>
    <row r="1496" spans="1:3" x14ac:dyDescent="0.2">
      <c r="A1496">
        <v>71522</v>
      </c>
      <c r="B1496" t="e">
        <f>elpaishn estamos muy alegres de Que se demuestra lo bueno para mi Honduras bendiciones JOH gracias</f>
        <v>#NAME?</v>
      </c>
      <c r="C1496" s="1">
        <v>43731.845833333333</v>
      </c>
    </row>
    <row r="1497" spans="1:3" x14ac:dyDescent="0.2">
      <c r="A1497">
        <v>71529</v>
      </c>
      <c r="B1497" t="e">
        <f>elpaishn Vemos Que est√°n teniendo los mayores resultados Que excelente trabajo vamos por mas y mas cambios Que bien Que se apoye a los emprendedores</f>
        <v>#NAME?</v>
      </c>
      <c r="C1497" s="1">
        <v>43770.545138888891</v>
      </c>
    </row>
    <row r="1498" spans="1:3" x14ac:dyDescent="0.2">
      <c r="A1498">
        <v>71530</v>
      </c>
      <c r="B1498" t="e">
        <f>elpaishn Es un gran beneficio Que se este ayudando al pueblo ha hacer lo bueno para Que el pueblo se apoye cada dia Que bien</f>
        <v>#NAME?</v>
      </c>
      <c r="C1498" s="1">
        <v>43767.543055555558</v>
      </c>
    </row>
    <row r="1499" spans="1:3" x14ac:dyDescent="0.2">
      <c r="A1499">
        <v>71544</v>
      </c>
      <c r="B1499" t="s">
        <v>264</v>
      </c>
      <c r="C1499" s="1">
        <v>43838.675000000003</v>
      </c>
    </row>
    <row r="1500" spans="1:3" x14ac:dyDescent="0.2">
      <c r="A1500">
        <v>71571</v>
      </c>
      <c r="B1500" t="e">
        <f>elpaishn Honduras Es un pais muy bello y mas con estas ayudas de plantar arboles y demostrar lo bueno excelente trabajo vamos por mas</f>
        <v>#NAME?</v>
      </c>
      <c r="C1500" s="1">
        <v>43728.584027777775</v>
      </c>
    </row>
    <row r="1501" spans="1:3" x14ac:dyDescent="0.2">
      <c r="A1501">
        <v>71576</v>
      </c>
      <c r="B1501" t="e">
        <f>elpaishn no cave duda Que se esta haciendo lo bueno para la naci√≥n dando ese gran apoyo al pueblo muy bien Que se haga lo mejor por mi Honduras</f>
        <v>#NAME?</v>
      </c>
      <c r="C1501" s="1">
        <v>43760.90902777778</v>
      </c>
    </row>
    <row r="1502" spans="1:3" x14ac:dyDescent="0.2">
      <c r="A1502">
        <v>71579</v>
      </c>
      <c r="B1502" t="e">
        <f>elpaishn todos los deber√≠an de mandar ala tolva por robar la paz y la tranquilidad en nuestro pa√≠s</f>
        <v>#NAME?</v>
      </c>
      <c r="C1502" s="1">
        <v>43696.737500000003</v>
      </c>
    </row>
    <row r="1503" spans="1:3" x14ac:dyDescent="0.2">
      <c r="A1503">
        <v>71605</v>
      </c>
      <c r="B1503" t="e">
        <f>elpaishn Es muy bueno lo Que se esta viendo en el pais Que gran apoyo se les da a los centros educativos muy bien</f>
        <v>#NAME?</v>
      </c>
      <c r="C1503" s="1">
        <v>43762.864583333336</v>
      </c>
    </row>
    <row r="1504" spans="1:3" x14ac:dyDescent="0.2">
      <c r="A1504">
        <v>71610</v>
      </c>
      <c r="B1504" t="e">
        <f>elpaishn solo Esperamos Que los del sector salud ya se dejen de estupideses pol√≠ticas y apoyen de la forma en la Que el gobierno lo esta haciendo con esta inversi√≥n</f>
        <v>#NAME?</v>
      </c>
      <c r="C1504" s="1">
        <v>43724.681250000001</v>
      </c>
    </row>
    <row r="1505" spans="1:3" x14ac:dyDescent="0.2">
      <c r="A1505">
        <v>71631</v>
      </c>
      <c r="B1505" t="e">
        <f>elpaishn Es muy bien Que se fortalezca ese negocio para estas vacaciones Que excelente</f>
        <v>#NAME?</v>
      </c>
      <c r="C1505" s="1">
        <v>43725.824999999997</v>
      </c>
    </row>
    <row r="1506" spans="1:3" x14ac:dyDescent="0.2">
      <c r="A1506">
        <v>71660</v>
      </c>
      <c r="B1506" t="e">
        <f>_xlfn.SINGLE(JuanOrlandoH _xlfn.SINGLE(FrenteaFrenteHN _xlfn.SINGLE(radioamericahn _xlfn.SINGLE(radiohrn _xlfn.SINGLE(RCVHonduras _xlfn.SINGLE(TN5Telenoticias _xlfn.SINGLE(diarioelheraldo _xlfn.SINGLE(elpaishn _xlfn.SINGLE(HCHTelevDigital Definitivamente se esta mejorando Que importante Es ver como se dan los mayores apoyos en el pais Es un gran beneficio para el pueblo)))))))))</f>
        <v>#NAME?</v>
      </c>
      <c r="C1506" s="1">
        <v>43802.667361111111</v>
      </c>
    </row>
    <row r="1507" spans="1:3" x14ac:dyDescent="0.2">
      <c r="A1507">
        <v>71669</v>
      </c>
      <c r="B1507" t="e">
        <f>_xlfn.SINGLE(JuanOrlandoH _xlfn.SINGLE(diarioelheraldo _xlfn.SINGLE(elpaishn _xlfn.SINGLE(televicentrohn _xlfn.SINGLE(radiohrn _xlfn.SINGLE(HoyMismoTSI _xlfn.SINGLE(DiarioLaPrensa _xlfn.SINGLE(LaTribunahn Es muy bueno Que se ha demostrado Que en el pais hay bellas cultura y Que hay lo mejor))))))))</f>
        <v>#NAME?</v>
      </c>
      <c r="C1507" s="1">
        <v>43739.886805555558</v>
      </c>
    </row>
    <row r="1508" spans="1:3" x14ac:dyDescent="0.2">
      <c r="A1508">
        <v>71688</v>
      </c>
      <c r="B1508" t="e">
        <f>_xlfn.SINGLE(JuanOrlandoH _xlfn.SINGLE(LaTribunahn _xlfn.SINGLE(radiohrn _xlfn.SINGLE(diarioelheraldo _xlfn.SINGLE(elpaishn _xlfn.SINGLE(ciudadmujerhn _xlfn.SINGLE(Qhubotvoficial Es un gran avance lo Que esta haciendo el gobierno Que gran trabajo lo Que se ve por la naci√≥n excelente Es ver esto)))))))</f>
        <v>#NAME?</v>
      </c>
      <c r="C1508" s="1">
        <v>43769.740972222222</v>
      </c>
    </row>
    <row r="1509" spans="1:3" x14ac:dyDescent="0.2">
      <c r="A1509">
        <v>71754</v>
      </c>
      <c r="B1509" t="e">
        <f>_xlfn.SINGLE(JuanOrlandoH _xlfn.SINGLE(radiohrn _xlfn.SINGLE(LaTribunahn _xlfn.SINGLE(RCVHonduras _xlfn.SINGLE(diarioelheraldo _xlfn.SINGLE(VidaMejorHN _xlfn.SINGLE(radioamericahn _xlfn.SINGLE(elpaishn Ciertamente se ha logrado los grandes objetivos muy bien Que se haga lo mejor por mi Honduras excelente))))))))</f>
        <v>#NAME?</v>
      </c>
      <c r="C1509" s="1">
        <v>43776.854166666664</v>
      </c>
    </row>
    <row r="1510" spans="1:3" x14ac:dyDescent="0.2">
      <c r="A1510">
        <v>71780</v>
      </c>
      <c r="B1510" t="e">
        <f>SalvaPresidente Que triste con este √±angara Que lo √∫nico Que hace Es criticar al pais Pucha Sinceramente ubicate por favor y deja en paz al gobierno</f>
        <v>#NAME?</v>
      </c>
      <c r="C1510" s="1">
        <v>43732.581944444442</v>
      </c>
    </row>
    <row r="1511" spans="1:3" x14ac:dyDescent="0.2">
      <c r="A1511">
        <v>71881</v>
      </c>
      <c r="B1511" t="s">
        <v>265</v>
      </c>
      <c r="C1511" s="1">
        <v>43809.794444444444</v>
      </c>
    </row>
    <row r="1512" spans="1:3" x14ac:dyDescent="0.2">
      <c r="A1512">
        <v>72039</v>
      </c>
      <c r="B1512" t="e">
        <f>JuanOrlandoH Que admirable manera del Presidente Que todo les salga bien Presidente en su viaje Que gran manera de ver lo bueno para el pais</f>
        <v>#NAME?</v>
      </c>
      <c r="C1512" s="1">
        <v>43734.633333333331</v>
      </c>
    </row>
    <row r="1513" spans="1:3" x14ac:dyDescent="0.2">
      <c r="A1513">
        <v>72100</v>
      </c>
      <c r="B1513" t="e">
        <f>_xlfn.SINGLE(JuanOrlandoH _xlfn.SINGLE(diarioelheraldo _xlfn.SINGLE(elpaishn _xlfn.SINGLE(radiohrn _xlfn.SINGLE(HCHTelevDigital _xlfn.SINGLE(LaTribunahn _xlfn.SINGLE(RCVHonduras _xlfn.SINGLE(radioamericahn se√±or Presidente usted ha demostrado como apoya al pueblo Muchas gracias por hacer el cambio y Sobre todo ayudar a la gente de bonitillo))))))))</f>
        <v>#NAME?</v>
      </c>
      <c r="C1513" s="1">
        <v>43783.786111111112</v>
      </c>
    </row>
    <row r="1514" spans="1:3" x14ac:dyDescent="0.2">
      <c r="A1514">
        <v>72151</v>
      </c>
      <c r="B1514" t="e">
        <f>_xlfn.SINGLE(JuanOrlandoH _xlfn.SINGLE(HCHTelevDigital _xlfn.SINGLE(televicentrohn _xlfn.SINGLE(LaTribunahn _xlfn.SINGLE(DiarioLaPrensa _xlfn.SINGLE(diarioelheraldo _xlfn.SINGLE(radiohrn _xlfn.SINGLE(radioamericahn _xlfn.SINGLE(RCVHonduras _xlfn.SINGLE(canal11hn _xlfn.SINGLE(PNH_oficial Definimos los grandes desarrollos gracias JOH por hacer lo bueno Que el pueblo necesita)))))))))))</f>
        <v>#NAME?</v>
      </c>
      <c r="C1514" s="1">
        <v>43773.626388888886</v>
      </c>
    </row>
    <row r="1515" spans="1:3" x14ac:dyDescent="0.2">
      <c r="A1515">
        <v>72196</v>
      </c>
      <c r="B1515" t="s">
        <v>266</v>
      </c>
      <c r="C1515" s="1">
        <v>43836.862500000003</v>
      </c>
    </row>
    <row r="1516" spans="1:3" x14ac:dyDescent="0.2">
      <c r="A1516">
        <v>72387</v>
      </c>
      <c r="B1516" t="e">
        <f>_xlfn.SINGLE(NTQ1WzirXWVSm5RELmNPf7jbQXG)+Lu0YgsRt8Xoj7qo= _xlfn.SINGLE(JuanOrlandoH _xlfn.SINGLE(radiohrn se realiza el sue√±o de miles de personas Que buenas cosas Que gran trabajo lo bueno se ve cada dia Que bien))</f>
        <v>#NAME?</v>
      </c>
      <c r="C1516" s="1">
        <v>43719.845138888886</v>
      </c>
    </row>
    <row r="1517" spans="1:3" x14ac:dyDescent="0.2">
      <c r="A1517">
        <v>72443</v>
      </c>
      <c r="B1517" t="e">
        <f>_xlfn.SINGLE(NTQ1WzirXWVSm5RELmNPf7jbQXG)+Lu0YgsRt8Xoj7qo= _xlfn.SINGLE(DllSWqjvMbCrtUNGN0CA23hYgwPW83B5aBnYuBnEFZY)= Honduras mejora en la educaci√≥n porque tenemos grandiosos maestros Que ense√±an con mao y paciencia</f>
        <v>#NAME?</v>
      </c>
      <c r="C1517" s="1">
        <v>43725.811111111114</v>
      </c>
    </row>
    <row r="1518" spans="1:3" x14ac:dyDescent="0.2">
      <c r="A1518">
        <v>72481</v>
      </c>
      <c r="B1518" t="s">
        <v>267</v>
      </c>
      <c r="C1518" s="1">
        <v>43718.682638888888</v>
      </c>
    </row>
    <row r="1519" spans="1:3" x14ac:dyDescent="0.2">
      <c r="A1519">
        <v>72487</v>
      </c>
      <c r="B1519" t="e">
        <f>_xlfn.SINGLE(NTQ1WzirXWVSm5RELmNPf7jbQXG)+Lu0YgsRt8Xoj7qo= _xlfn.SINGLE(JuanOrlandoH _xlfn.SINGLE(TN5Telenoticias estamos muy contentos del gran trabajo Que esta haciendo para apoyar a cada familia Hondure√±a _xlfn.SINGLE(NTQ1WzirXWVSm5RELmNPf7jbQXG)))+Lu0YgsRt8Xoj7qo=  _xlfn.SINGLE(JuanOrlandoH   _xlfn.SINGLE(TSiHonduras))</f>
        <v>#NAME?</v>
      </c>
      <c r="C1519" s="1">
        <v>43706.863194444442</v>
      </c>
    </row>
    <row r="1520" spans="1:3" x14ac:dyDescent="0.2">
      <c r="A1520">
        <v>72540</v>
      </c>
      <c r="B1520" t="e">
        <f>_xlfn.SINGLE(NTQ1WzirXWVSm5RELmNPf7jbQXG)+Lu0YgsRt8Xoj7qo= _xlfn.SINGLE(JuanOrlandoH _xlfn.SINGLE(VidaMejorHN _xlfn.SINGLE(diarioelheraldo las mujeres catrachas reciben miles de ayudas esto no tiene precio Muchas gracias se√±or Presidente por ayudar gracias Que Dios lo bendiga siempre _xlfn.SINGLE(DiarioLaPrensa))))</f>
        <v>#NAME?</v>
      </c>
      <c r="C1520" s="1">
        <v>43707.643750000003</v>
      </c>
    </row>
    <row r="1521" spans="1:3" x14ac:dyDescent="0.2">
      <c r="A1521">
        <v>72556</v>
      </c>
      <c r="B1521" t="e">
        <f>_xlfn.SINGLE(NTQ1WzirXWVSm5RELmNPf7jbQXG)+Lu0YgsRt8Xoj7qo= _xlfn.SINGLE(JuanOrlandoH _xlfn.SINGLE(BANHPROVI_HN _xlfn.SINGLE(DiarioLaPrensa Definitivamente le Damos la gracias a JOH por demostrar su gran apoyo a favor de nuestro pueblo Muchas gracias bendiciones)))</f>
        <v>#NAME?</v>
      </c>
      <c r="C1521" s="1">
        <v>43690.698611111111</v>
      </c>
    </row>
    <row r="1522" spans="1:3" x14ac:dyDescent="0.2">
      <c r="A1522">
        <v>72591</v>
      </c>
      <c r="B1522" t="e">
        <f>_xlfn.SINGLE(NTQ1WzirXWVSm5RELmNPf7jbQXG)+Lu0YgsRt8Xoj7qo= _xlfn.SINGLE(JuanOrlandoH _xlfn.SINGLE(DllSWqjvMbCrtUNGN0CA23hYgwPW83B5aBnYuBnEFZY))= muy bueno como dice JOH son  el futuro de nuestro pa√≠s Que bueno lo Que se ve en nuestra Honduras Felicidades ni√±os en su dia</f>
        <v>#NAME?</v>
      </c>
      <c r="C1522" s="1">
        <v>43718.680555555555</v>
      </c>
    </row>
    <row r="1523" spans="1:3" x14ac:dyDescent="0.2">
      <c r="A1523">
        <v>72592</v>
      </c>
      <c r="B1523" t="e">
        <f>_xlfn.SINGLE(NTQ1WzirXWVSm5RELmNPf7jbQXG)+Lu0YgsRt8Xoj7qo= _xlfn.SINGLE(JuanOrlandoH _xlfn.SINGLE(DiarioLaPrensa sabemos Que en pais hay lugares hermosos Que se pueden ir a disfrutar en familia Que bueno Que se demuestra eso _xlfn.SINGLE(HCHTelevDigital)))</f>
        <v>#NAME?</v>
      </c>
      <c r="C1523" s="1">
        <v>43732.8125</v>
      </c>
    </row>
    <row r="1524" spans="1:3" x14ac:dyDescent="0.2">
      <c r="A1524">
        <v>72648</v>
      </c>
      <c r="B1524" t="s">
        <v>268</v>
      </c>
      <c r="C1524" s="1">
        <v>43710.845138888886</v>
      </c>
    </row>
    <row r="1525" spans="1:3" x14ac:dyDescent="0.2">
      <c r="A1525">
        <v>72729</v>
      </c>
      <c r="B1525" t="e">
        <f>_xlfn.SINGLE(NTQ1WzirXWVSm5RELmNPf7jbQXG)+Lu0YgsRt8Xoj7qo= _xlfn.SINGLE(JuanOrlandoH _xlfn.SINGLE(LaTribunahn estamos sorprendidos Que se hace y se define lo importante para el pais Que grandes maneras de Que se de este buen apoyo para el ni√±o y joven _xlfn.SINGLE(DiarioDiezHn)))</f>
        <v>#NAME?</v>
      </c>
      <c r="C1525" s="1">
        <v>43724.680555555555</v>
      </c>
    </row>
    <row r="1526" spans="1:3" x14ac:dyDescent="0.2">
      <c r="A1526">
        <v>72752</v>
      </c>
      <c r="B1526" t="e">
        <f>_xlfn.SINGLE(NTQ1WzirXWVSm5RELmNPf7jbQXG)+Lu0YgsRt8Xoj7qo= _xlfn.SINGLE(JuanOrlandoH _xlfn.SINGLE(televicentrohn Honduras avanza cada vez mas gracias  a nuestro Presidente Que si se preocupa por nosotros los Hondure√±os _xlfn.SINGLE(NTQ1WzirXWVSm5RELmNPf7jbQXG)))+Lu0YgsRt8Xoj7qo=   _xlfn.SINGLE(JuanOrlandoH  _xlfn.SINGLE(Abriendo_Brecha))</f>
        <v>#NAME?</v>
      </c>
      <c r="C1526" s="1">
        <v>43706.871527777781</v>
      </c>
    </row>
    <row r="1527" spans="1:3" x14ac:dyDescent="0.2">
      <c r="A1527">
        <v>72762</v>
      </c>
      <c r="B1527" t="e">
        <f>_xlfn.SINGLE(NTQ1WzirXWVSm5RELmNPf7jbQXG)+Lu0YgsRt8Xoj7qo= _xlfn.SINGLE(FNAMP_Honduras _xlfn.SINGLE(JuanOrlandoH _xlfn.SINGLE(MP_Honduras _xlfn.SINGLE(LaTribunahn Dios los bendiga grande mente Que Dios los guarde en cada operaci√≥n Que hagan Que bien excelente trabajo))))</f>
        <v>#NAME?</v>
      </c>
      <c r="C1527" s="1">
        <v>43704.823611111111</v>
      </c>
    </row>
    <row r="1528" spans="1:3" x14ac:dyDescent="0.2">
      <c r="A1528">
        <v>72791</v>
      </c>
      <c r="B1528" t="e">
        <f>_xlfn.SINGLE(NTQ1WzirXWVSm5RELmNPf7jbQXG)+Lu0YgsRt8Xoj7qo= _xlfn.SINGLE(JuanOrlandoH _xlfn.SINGLE(elpaishn Es importante Que las personas cuiden su salud Que gran trabajo lo Que se hace por mi pais estamos a lo bueno))</f>
        <v>#NAME?</v>
      </c>
      <c r="C1528" s="1">
        <v>43726.681944444441</v>
      </c>
    </row>
    <row r="1529" spans="1:3" x14ac:dyDescent="0.2">
      <c r="A1529">
        <v>72798</v>
      </c>
      <c r="B1529" t="e">
        <f>_xlfn.SINGLE(NTQ1WzirXWVSm5RELmNPf7jbQXG)+Lu0YgsRt8Xoj7qo= _xlfn.SINGLE(JuanOrlandoH _xlfn.SINGLE(DiarioLaPrensa muy buenas noticias Es un gran trabajo departe de nuestro Presidente demostrando grandes avances para el pa√≠s))</f>
        <v>#NAME?</v>
      </c>
      <c r="C1529" s="1">
        <v>43703.725694444445</v>
      </c>
    </row>
    <row r="1530" spans="1:3" x14ac:dyDescent="0.2">
      <c r="A1530">
        <v>72799</v>
      </c>
      <c r="B1530" t="e">
        <f>_xlfn.SINGLE(NTQ1WzirXWVSm5RELmNPf7jbQXG)+Lu0YgsRt8Xoj7qo= _xlfn.SINGLE(JuanOrlandoH _xlfn.SINGLE(radiohrn no cave duda Que se trabaj√≥ por establecer estos centros de ciudad mujer para la mujer Es un gran avance para ellas))</f>
        <v>#NAME?</v>
      </c>
      <c r="C1530" s="1">
        <v>43725.863194444442</v>
      </c>
    </row>
    <row r="1531" spans="1:3" x14ac:dyDescent="0.2">
      <c r="A1531">
        <v>72841</v>
      </c>
      <c r="B1531" t="e">
        <f>_xlfn.SINGLE(NTQ1WzirXWVSm5RELmNPf7jbQXG)+Lu0YgsRt8Xoj7qo= _xlfn.SINGLE(JuanOrlandoH _xlfn.SINGLE(DllSWqjvMbCrtUNGN0CA23hYgwPW83B5aBnYuBnEFZY))= Felicidades hermosos ni√±os Que Dios me los bendiga en este dia tan especial ce les aprecia y Que Dios los haga crecer muy bien _xlfn.SINGLE(el5hn)</f>
        <v>#NAME?</v>
      </c>
      <c r="C1531" s="1">
        <v>43718.683333333334</v>
      </c>
    </row>
    <row r="1532" spans="1:3" x14ac:dyDescent="0.2">
      <c r="A1532">
        <v>72855</v>
      </c>
      <c r="B1532" t="e">
        <f>_xlfn.SINGLE(NTQ1WzirXWVSm5RELmNPf7jbQXG)+Lu0YgsRt8Xoj7qo= _xlfn.SINGLE(tencanal10 _xlfn.SINGLE(JuanOrlandoH Aplaudimos las bellezas Que hay en el pais Que grandes maneras de Que se esta demostrando lo hermoso gracias por cuidar de mi bella Honduras
                                                                                                                                                                                                                                                                _xlfn.SINGLE(canal11hn)))</f>
        <v>#NAME?</v>
      </c>
      <c r="C1532" s="1">
        <v>43711.6875</v>
      </c>
    </row>
    <row r="1533" spans="1:3" x14ac:dyDescent="0.2">
      <c r="A1533">
        <v>72856</v>
      </c>
      <c r="B1533" t="e">
        <f>_xlfn.SINGLE(NTQ1WzirXWVSm5RELmNPf7jbQXG)+Lu0YgsRt8Xoj7qo= _xlfn.SINGLE(JuanOrlandoH _xlfn.SINGLE(DllSWqjvMbCrtUNGN0CA23hYgwPW83B5aBnYuBnEFZY))= Activate Honduras Es el evento mas Espectacular Que grandes acciones las Que se ven Que gran manera de ver el cambio</f>
        <v>#NAME?</v>
      </c>
      <c r="C1533" s="1">
        <v>43698.826388888891</v>
      </c>
    </row>
    <row r="1534" spans="1:3" x14ac:dyDescent="0.2">
      <c r="A1534">
        <v>72874</v>
      </c>
      <c r="B1534" t="e">
        <f>_xlfn.SINGLE(NTQ1WzirXWVSm5RELmNPf7jbQXG)+Lu0YgsRt8Xoj7qo= _xlfn.SINGLE(JuanOrlandoH _xlfn.SINGLE(BANHPROVI_HN _xlfn.SINGLE(DiarioLaPrensa Es un buen desempe√±o para nuestra naci√≥n vamos se√±or Presidente Que se haga lo mejor por Honduras)))</f>
        <v>#NAME?</v>
      </c>
      <c r="C1534" s="1">
        <v>43690.695833333331</v>
      </c>
    </row>
    <row r="1535" spans="1:3" x14ac:dyDescent="0.2">
      <c r="A1535">
        <v>72879</v>
      </c>
      <c r="B1535" t="e">
        <f>_xlfn.SINGLE(NTQ1WzirXWVSm5RELmNPf7jbQXG)+Lu0YgsRt8Xoj7qo= _xlfn.SINGLE(JuanOrlandoH _xlfn.SINGLE(DllSWqjvMbCrtUNGN0CA23hYgwPW83B5aBnYuBnEFZY))= esta embelleciendo con cada parque cada ricon de nuestro pa√≠s Es el mejor Presidente _xlfn.SINGLE(NTQ1WzirXWVSm5RELmNPf7jbQXG)+Lu0YgsRt8Xoj7qo= _xlfn.SINGLE(radioamerica)</f>
        <v>#NAME?</v>
      </c>
      <c r="C1535" s="1">
        <v>43697.723611111112</v>
      </c>
    </row>
    <row r="1536" spans="1:3" x14ac:dyDescent="0.2">
      <c r="A1536">
        <v>72889</v>
      </c>
      <c r="B1536" t="e">
        <f>_xlfn.SINGLE(TelemundoSports _xlfn.SINGLE(AnaJurka _xlfn.SINGLE(KarimDeportes _xlfn.SINGLE(CopanAlvarez se sabe Que pondr√° cartas en el asunto para Que cea favorable estas cosas para lo mejor en los estadios))))</f>
        <v>#NAME?</v>
      </c>
      <c r="C1536" s="1">
        <v>43697.861805555556</v>
      </c>
    </row>
    <row r="1537" spans="1:3" x14ac:dyDescent="0.2">
      <c r="A1537">
        <v>72918</v>
      </c>
      <c r="B1537" t="e">
        <f>_xlfn.SINGLE(NTQ1WzirXWVSm5RELmNPf7jbQXG)+Lu0YgsRt8Xoj7qo= _xlfn.SINGLE(JuanOrlandoH _xlfn.SINGLE(radiohrn me ciento orgulloso de ver como el pais esta avanzando en el tema de la seguridad Que bien
                                                                                                                                                                                                                                                                _xlfn.SINGLE(HCHTelevDigital)))</f>
        <v>#NAME?</v>
      </c>
      <c r="C1537" s="1">
        <v>43717.850694444445</v>
      </c>
    </row>
    <row r="1538" spans="1:3" x14ac:dyDescent="0.2">
      <c r="A1538">
        <v>72937</v>
      </c>
      <c r="B1538" t="e">
        <f>_xlfn.SINGLE(NTQ1WzirXWVSm5RELmNPf7jbQXG)+Lu0YgsRt8Xoj7qo= _xlfn.SINGLE(JuanOrlandoH _xlfn.SINGLE(radiohrn Es un gran honor Que JOH cea el gobernante del pais el demuestra lo bueno Que se hace por mi Honduras gracias bendiciones _xlfn.SINGLE(Canal6Honduras)))</f>
        <v>#NAME?</v>
      </c>
      <c r="C1538" s="1">
        <v>43727.844444444447</v>
      </c>
    </row>
    <row r="1539" spans="1:3" x14ac:dyDescent="0.2">
      <c r="A1539">
        <v>72956</v>
      </c>
      <c r="B1539" t="e">
        <f>_xlfn.SINGLE(NTQ1WzirXWVSm5RELmNPf7jbQXG)+Lu0YgsRt8Xoj7qo= _xlfn.SINGLE(JuanOrlandoH _xlfn.SINGLE(LaTribunahn _xlfn.SINGLE(VidaMejorHN no cave duda Que se ha trabajado por un gran cambio Es muy bueno gracias a Dios por Que se realizan estas grandiosas obras Que bueno)))</f>
        <v>#NAME?</v>
      </c>
      <c r="C1539" s="1">
        <v>43712.665277777778</v>
      </c>
    </row>
    <row r="1540" spans="1:3" x14ac:dyDescent="0.2">
      <c r="A1540">
        <v>72957</v>
      </c>
      <c r="B1540" t="e">
        <f>_xlfn.SINGLE(NTQ1WzirXWVSm5RELmNPf7jbQXG)+Lu0YgsRt8Xoj7qo= _xlfn.SINGLE(JuanOrlandoH _xlfn.SINGLE(radiohrn _xlfn.SINGLE(CNNEE Es muy bueno lo Que se hace por ayudar a los micro empresarios Que bien Que gran trabajo mi Presidente)))</f>
        <v>#NAME?</v>
      </c>
      <c r="C1540" s="1">
        <v>43733.852083333331</v>
      </c>
    </row>
    <row r="1541" spans="1:3" x14ac:dyDescent="0.2">
      <c r="A1541">
        <v>72962</v>
      </c>
      <c r="B1541" t="e">
        <f>_xlfn.SINGLE(NTQ1WzirXWVSm5RELmNPf7jbQXG)+Lu0YgsRt8Xoj7qo= _xlfn.SINGLE(JuanOrlandoH _xlfn.SINGLE(TN5Telenoticias muy buena notici auqe se les ayude a la gente humilde Que gran maner de ver ese apoyo gracias se√±or Presidente  _xlfn.SINGLE(HCHTelevDigital)))</f>
        <v>#NAME?</v>
      </c>
      <c r="C1541" s="1">
        <v>43706.855555555558</v>
      </c>
    </row>
    <row r="1542" spans="1:3" x14ac:dyDescent="0.2">
      <c r="A1542">
        <v>72999</v>
      </c>
      <c r="B1542" t="e">
        <f>_xlfn.SINGLE(NTQ1WzirXWVSm5RELmNPf7jbQXG)+Lu0YgsRt8Xoj7qo= _xlfn.SINGLE(JuanOrlandoH _xlfn.SINGLE(LaTribunahn siga adelante Presidente dando lo mejor de usted para Que sigamos creciendo como hasta ahora lo hemos hecho gracias a usted _xlfn.SINGLE(NTQ1WzirXWVSm5RELmNPf7jbQXG)))+Lu0YgsRt8Xoj7qo=   _xlfn.SINGLE(JuanOrlandoH  _xlfn.SINGLE(HoyMismoTSI))</f>
        <v>#NAME?</v>
      </c>
      <c r="C1542" s="1">
        <v>43689.884027777778</v>
      </c>
    </row>
    <row r="1543" spans="1:3" x14ac:dyDescent="0.2">
      <c r="A1543">
        <v>73017</v>
      </c>
      <c r="B1543" t="e">
        <f>_xlfn.SINGLE(NTQ1WzirXWVSm5RELmNPf7jbQXG)+Lu0YgsRt8Xoj7qo= _xlfn.SINGLE(JuanOrlandoH _xlfn.SINGLE(DllSWqjvMbCrtUNGN0CA23hYgwPW83B5aBnYuBnEFZY))= demostrando las buenas impresiones Que gran inicio Es muy bueno lo Que se ve cada dia Que bueno estamos a mas y mas</f>
        <v>#NAME?</v>
      </c>
      <c r="C1543" s="1">
        <v>43697.727777777778</v>
      </c>
    </row>
    <row r="1544" spans="1:3" x14ac:dyDescent="0.2">
      <c r="A1544">
        <v>73045</v>
      </c>
      <c r="B1544" t="e">
        <f>_xlfn.SINGLE(NTQ1WzirXWVSm5RELmNPf7jbQXG)+Lu0YgsRt8Xoj7qo= _xlfn.SINGLE(JuanOrlandoH _xlfn.SINGLE(radiohrn _xlfn.SINGLE(elpaishn agradecemos a nuestro gobierno por hacer lo bueno Que Es construir estas obras Que gran trabajo felicitaciones
                                                                                                                                                                                                                                                                _xlfn.SINGLE(Canal6Honduras))))</f>
        <v>#NAME?</v>
      </c>
      <c r="C1544" s="1">
        <v>43707.831944444442</v>
      </c>
    </row>
    <row r="1545" spans="1:3" x14ac:dyDescent="0.2">
      <c r="A1545">
        <v>73085</v>
      </c>
      <c r="B1545" t="e">
        <f>_xlfn.SINGLE(NTQ1WzirXWVSm5RELmNPf7jbQXG)+Lu0YgsRt8Xoj7qo= _xlfn.SINGLE(JuanOrlandoH _xlfn.SINGLE(DllSWqjvMbCrtUNGN0CA23hYgwPW83B5aBnYuBnEFZY))= no cabe duda Que el gobierno esta demostrando las buenas cosas para la vida de nuestra gente Que bien Que se hagan estos eventos</f>
        <v>#NAME?</v>
      </c>
      <c r="C1545" s="1">
        <v>43698.82708333333</v>
      </c>
    </row>
    <row r="1546" spans="1:3" x14ac:dyDescent="0.2">
      <c r="A1546">
        <v>73097</v>
      </c>
      <c r="B1546" t="s">
        <v>269</v>
      </c>
      <c r="C1546" s="1">
        <v>43707.85</v>
      </c>
    </row>
    <row r="1547" spans="1:3" x14ac:dyDescent="0.2">
      <c r="A1547">
        <v>73111</v>
      </c>
      <c r="B1547" t="e">
        <f>_xlfn.SINGLE(NTQ1WzirXWVSm5RELmNPf7jbQXG)+Lu0YgsRt8Xoj7qo= _xlfn.SINGLE(TN5Telenoticias _xlfn.SINGLE(JuanOrlandoH Es muy importante lo Que se ve cada dia ya se aproxima la semana moraz√°nica Que bien veremos lo maravilloso Que hay en el pais _xlfn.SINGLE(DiarioElDiez)))</f>
        <v>#NAME?</v>
      </c>
      <c r="C1547" s="1">
        <v>43734.713194444441</v>
      </c>
    </row>
    <row r="1548" spans="1:3" x14ac:dyDescent="0.2">
      <c r="A1548">
        <v>73112</v>
      </c>
      <c r="B1548" t="e">
        <f>_xlfn.SINGLE(NTQ1WzirXWVSm5RELmNPf7jbQXG)+Lu0YgsRt8Xoj7qo= _xlfn.SINGLE(VidaMejorHN _xlfn.SINGLE(JuanOrlandoH _xlfn.SINGLE(DiarioTiempo _xlfn.SINGLE(BANHPROVI_HN estamos muy contentos y agradecidos por el gran trabajo Que hace Presidente _xlfn.SINGLE(NTQ1WzirXWVSm5RELmNPf7jbQXG)))))+Lu0YgsRt8Xoj7qo= _xlfn.SINGLE(tnh)</f>
        <v>#NAME?</v>
      </c>
      <c r="C1548" s="1">
        <v>43691.873611111114</v>
      </c>
    </row>
    <row r="1549" spans="1:3" x14ac:dyDescent="0.2">
      <c r="A1549">
        <v>73137</v>
      </c>
      <c r="B1549" t="e">
        <f>_xlfn.SINGLE(NTQ1WzirXWVSm5RELmNPf7jbQXG)+Lu0YgsRt8Xoj7qo= _xlfn.SINGLE(VidaMejorHN _xlfn.SINGLE(JuanOrlandoH _xlfn.SINGLE(DiarioTiempo _xlfn.SINGLE(BANHPROVI_HN Es un gran trabajo lo Que esta haciendo el Presidente en dar ese gran apoyo a nuestro pueblo Que bueno vamos por mas))))</f>
        <v>#NAME?</v>
      </c>
      <c r="C1549" s="1">
        <v>43691.918055555558</v>
      </c>
    </row>
    <row r="1550" spans="1:3" x14ac:dyDescent="0.2">
      <c r="A1550">
        <v>73169</v>
      </c>
      <c r="B1550" t="e">
        <f>_xlfn.SINGLE(NTQ1WzirXWVSm5RELmNPf7jbQXG)+Lu0YgsRt8Xoj7qo= _xlfn.SINGLE(JuanOrlandoH _xlfn.SINGLE(VidaMejorHN _xlfn.SINGLE(tencanal10 Es un gran trabajo lo Que hace nuestro Presidente por mi pais uqe bueno Que se logren estas cosas por el pais Que bien)))</f>
        <v>#NAME?</v>
      </c>
      <c r="C1550" s="1">
        <v>43700.713194444441</v>
      </c>
    </row>
    <row r="1551" spans="1:3" x14ac:dyDescent="0.2">
      <c r="A1551">
        <v>73186</v>
      </c>
      <c r="B1551" t="e">
        <f>_xlfn.SINGLE(NTQ1WzirXWVSm5RELmNPf7jbQXG)+Lu0YgsRt8Xoj7qo= _xlfn.SINGLE(JuanOrlandoH _xlfn.SINGLE(HCHTelevDigital _xlfn.SINGLE(VidaMejorHN Honduras mejora y gracias a JOH por Que el Es un gran Hombre bendiciones para usted y su familia)))</f>
        <v>#NAME?</v>
      </c>
      <c r="C1551" s="1">
        <v>43696.904166666667</v>
      </c>
    </row>
    <row r="1552" spans="1:3" x14ac:dyDescent="0.2">
      <c r="A1552">
        <v>73194</v>
      </c>
      <c r="B1552" t="e">
        <f>_xlfn.SINGLE(NTQ1WzirXWVSm5RELmNPf7jbQXG)+Lu0YgsRt8Xoj7qo= _xlfn.SINGLE(JuanOrlandoH _xlfn.SINGLE(DiarioLaPrensa vamonos para ojojona a disfrutar de la maravillosas pozas lugares bellos vamos lo espera la semana moraz√°nica
                                                                                                                                                                                                                                                                _xlfn.SINGLE(DiarioLaPrensa)))</f>
        <v>#NAME?</v>
      </c>
      <c r="C1552" s="1">
        <v>43732.811805555553</v>
      </c>
    </row>
    <row r="1553" spans="1:3" x14ac:dyDescent="0.2">
      <c r="A1553">
        <v>73199</v>
      </c>
      <c r="B1553" t="e">
        <f>_xlfn.SINGLE(NTQ1WzirXWVSm5RELmNPf7jbQXG)+Lu0YgsRt8Xoj7qo= _xlfn.SINGLE(TN5Telenoticias _xlfn.SINGLE(JuanOrlandoH Damos las gracias al gobierno por darnos esta maravillos ainvitacion vamos para y tocoa a disfruta _xlfn.SINGLE(elpaishn)))</f>
        <v>#NAME?</v>
      </c>
      <c r="C1553" s="1">
        <v>43734.712500000001</v>
      </c>
    </row>
    <row r="1554" spans="1:3" x14ac:dyDescent="0.2">
      <c r="A1554">
        <v>73279</v>
      </c>
      <c r="B1554" t="e">
        <f>_xlfn.SINGLE(NTQ1WzirXWVSm5RELmNPf7jbQXG)+Lu0YgsRt8Xoj7qo= _xlfn.SINGLE(JuanOrlandoH _xlfn.SINGLE(radiohrn agradecemos esta gran ayuda para todo el Que se quiera superar y quiera poner su micro empresa Que bien _xlfn.SINGLE(televicentrohn)))</f>
        <v>#NAME?</v>
      </c>
      <c r="C1554" s="1">
        <v>43733.852083333331</v>
      </c>
    </row>
    <row r="1555" spans="1:3" x14ac:dyDescent="0.2">
      <c r="A1555">
        <v>73295</v>
      </c>
      <c r="B1555" t="s">
        <v>270</v>
      </c>
      <c r="C1555" s="1">
        <v>43710.718055555553</v>
      </c>
    </row>
    <row r="1556" spans="1:3" x14ac:dyDescent="0.2">
      <c r="A1556">
        <v>73301</v>
      </c>
      <c r="B1556" t="e">
        <f>_xlfn.SINGLE(NTQ1WzirXWVSm5RELmNPf7jbQXG)+Lu0YgsRt8Xoj7qo= _xlfn.SINGLE(JuanOrlandoH _xlfn.SINGLE(IHCIETI _xlfn.SINGLE(LaTribunahn muy bien felicitamos a nuestro Presidente por demostrar las grandiosas cosas Que hay en el paisa Que gran manera de ver las cosas _xlfn.SINGLE(DiarioLaPrensa))))</f>
        <v>#NAME?</v>
      </c>
      <c r="C1556" s="1">
        <v>43714.711111111108</v>
      </c>
    </row>
    <row r="1557" spans="1:3" x14ac:dyDescent="0.2">
      <c r="A1557">
        <v>73305</v>
      </c>
      <c r="B1557" t="e">
        <f>_xlfn.SINGLE(NTQ1WzirXWVSm5RELmNPf7jbQXG)+Lu0YgsRt8Xoj7qo= _xlfn.SINGLE(JuanOrlandoH _xlfn.SINGLE(TN5Telenoticias vamos por la mejor ruta)), porque tenemos el mejor Presidente Que si piensa y apoya a cada una de nuestras necesidades _xlfn.SINGLE(NTQ1WzirXWVSm5RELmNPf7jbQXG)+Lu0YgsRt8Xoj7qo= _xlfn.SINGLE(hoymismo)</f>
        <v>#NAME?</v>
      </c>
      <c r="C1557" s="1">
        <v>43696.843055555553</v>
      </c>
    </row>
    <row r="1558" spans="1:3" x14ac:dyDescent="0.2">
      <c r="A1558">
        <v>73356</v>
      </c>
      <c r="B1558" t="e">
        <f>_xlfn.SINGLE(NTQ1WzirXWVSm5RELmNPf7jbQXG)+Lu0YgsRt8Xoj7qo= _xlfn.SINGLE(JuanOrlandoH _xlfn.SINGLE(radiohrn muy bueno Que ya se aproxima la semana moraz√°nica Que bien estamos alegres de ver esos grandes avances _xlfn.SINGLE(DiarioLaPrensa)))</f>
        <v>#NAME?</v>
      </c>
      <c r="C1558" s="1">
        <v>43724.85833333333</v>
      </c>
    </row>
    <row r="1559" spans="1:3" x14ac:dyDescent="0.2">
      <c r="A1559">
        <v>73364</v>
      </c>
      <c r="B1559" t="e">
        <f>_xlfn.SINGLE(NTQ1WzirXWVSm5RELmNPf7jbQXG)+Lu0YgsRt8Xoj7qo= _xlfn.SINGLE(JuanOrlandoH _xlfn.SINGLE(radiohrn proyectos asi son los Que no tienen precio Que gran inicio de semana y sabiendo estas fabulosas noticias Que gran trabajo
                                                                                                                                                                                                                                                                _xlfn.SINGLE(DiarioDiezHn)))</f>
        <v>#NAME?</v>
      </c>
      <c r="C1559" s="1">
        <v>43710.838194444441</v>
      </c>
    </row>
    <row r="1560" spans="1:3" x14ac:dyDescent="0.2">
      <c r="A1560">
        <v>73470</v>
      </c>
      <c r="B1560" t="e">
        <f>_xlfn.SINGLE(NTQ1WzirXWVSm5RELmNPf7jbQXG)+Lu0YgsRt8Xoj7qo= _xlfn.SINGLE(JuanOrlandoH _xlfn.SINGLE(diarioelheraldo Es muy bueno Que se haga lo bueno por instruir en buenas cosas a los j√≥venes por Que se sabe Que Es lo importante Que se les hable de la sexsualidad
                                                                                                                                                                                                                                                                _xlfn.SINGLE(DiarioLaPrensa)))</f>
        <v>#NAME?</v>
      </c>
      <c r="C1560" s="1">
        <v>43712.837500000001</v>
      </c>
    </row>
    <row r="1561" spans="1:3" x14ac:dyDescent="0.2">
      <c r="A1561">
        <v>73482</v>
      </c>
      <c r="B1561" t="e">
        <f>_xlfn.SINGLE(NTQ1WzirXWVSm5RELmNPf7jbQXG)+Lu0YgsRt8Xoj7qo= _xlfn.SINGLE(JuanOrlandoH _xlfn.SINGLE(radiohrn Honduras te espera a disfrutar de esta semana moraz√°nica en familia Que grandes maneras de Que mi pais tenga los lugares hermosos _xlfn.SINGLE(canal11hn)))</f>
        <v>#NAME?</v>
      </c>
      <c r="C1561" s="1">
        <v>43724.86041666667</v>
      </c>
    </row>
    <row r="1562" spans="1:3" x14ac:dyDescent="0.2">
      <c r="A1562">
        <v>73525</v>
      </c>
      <c r="B1562" t="e">
        <f>_xlfn.SINGLE(NTQ1WzirXWVSm5RELmNPf7jbQXG)+Lu0YgsRt8Xoj7qo= _xlfn.SINGLE(JuanOrlandoH _xlfn.SINGLE(HCHTelevDigital _xlfn.SINGLE(DiarioDiezHn se√±or Presidente Dios me lo bendiga grandemente gracias por Que se ve lo bueno Que usted ha hecho por nuestra naci√≥n)))</f>
        <v>#NAME?</v>
      </c>
      <c r="C1562" s="1">
        <v>43726.838194444441</v>
      </c>
    </row>
    <row r="1563" spans="1:3" x14ac:dyDescent="0.2">
      <c r="A1563">
        <v>73533</v>
      </c>
      <c r="B1563" t="e">
        <f>_xlfn.SINGLE(NTQ1WzirXWVSm5RELmNPf7jbQXG)+Lu0YgsRt8Xoj7qo= _xlfn.SINGLE(JuanOrlandoH _xlfn.SINGLE(TN5Telenoticias se ha demostrado las grandes acciones Que hace el gobierno por el pais Que gran trabajo  _xlfn.SINGLE(DiarioTiempo)))</f>
        <v>#NAME?</v>
      </c>
      <c r="C1563" s="1">
        <v>43706.854861111111</v>
      </c>
    </row>
    <row r="1564" spans="1:3" x14ac:dyDescent="0.2">
      <c r="A1564">
        <v>73541</v>
      </c>
      <c r="B1564" t="e">
        <f>_xlfn.SINGLE(NTQ1WzirXWVSm5RELmNPf7jbQXG)+Lu0YgsRt8Xoj7qo= _xlfn.SINGLE(JuanOrlandoH _xlfn.SINGLE(radiohrn se demuestra un gran avance Que gran manera de Que se mejore cada dia por grandes oportunidades Que genial))</f>
        <v>#NAME?</v>
      </c>
      <c r="C1564" s="1">
        <v>43693.656944444447</v>
      </c>
    </row>
    <row r="1565" spans="1:3" x14ac:dyDescent="0.2">
      <c r="A1565">
        <v>73547</v>
      </c>
      <c r="B1565" t="e">
        <f>_xlfn.SINGLE(NTQ1WzirXWVSm5RELmNPf7jbQXG)+Lu0YgsRt8Xoj7qo= _xlfn.SINGLE(JuanOrlandoH _xlfn.SINGLE(TN5Telenoticias Primeramente se ha demostrado lo bueno para nuestra naci√≥n han cambiado Muchas cosas de seguridad y de salud y de nuevas oportunidades _xlfn.SINGLE(CNNEE)))</f>
        <v>#NAME?</v>
      </c>
      <c r="C1565" s="1">
        <v>43706.856249999997</v>
      </c>
    </row>
    <row r="1566" spans="1:3" x14ac:dyDescent="0.2">
      <c r="A1566">
        <v>73548</v>
      </c>
      <c r="B1566" t="e">
        <f>_xlfn.SINGLE(NTQ1WzirXWVSm5RELmNPf7jbQXG)+Lu0YgsRt8Xoj7qo= _xlfn.SINGLE(VidaMejorHN _xlfn.SINGLE(JuanOrlandoH _xlfn.SINGLE(DiarioTiempo _xlfn.SINGLE(BANHPROVI_HN Es excelente Que se est√°n beneficiando personas en estas cosas Que bueno Es ver esto para mi pais Que gran trabajo))))</f>
        <v>#NAME?</v>
      </c>
      <c r="C1566" s="1">
        <v>43691.918749999997</v>
      </c>
    </row>
    <row r="1567" spans="1:3" x14ac:dyDescent="0.2">
      <c r="A1567">
        <v>73549</v>
      </c>
      <c r="B1567" t="e">
        <f>_xlfn.SINGLE(NTQ1WzirXWVSm5RELmNPf7jbQXG)+Lu0YgsRt8Xoj7qo= _xlfn.SINGLE(JuanOrlandoH _xlfn.SINGLE(LaTribunahn no cave duda Que el se√±or Presidente sigue demostrando estas grandiosa cosas Que bien Es un gran trabajo vamos por oportunidades mejores))</f>
        <v>#NAME?</v>
      </c>
      <c r="C1567" s="1">
        <v>43690.84652777778</v>
      </c>
    </row>
    <row r="1568" spans="1:3" x14ac:dyDescent="0.2">
      <c r="A1568">
        <v>73571</v>
      </c>
      <c r="B1568" t="e">
        <f>_xlfn.SINGLE(NTQ1WzirXWVSm5RELmNPf7jbQXG)+Lu0YgsRt8Xoj7qo= _xlfn.SINGLE(JuanOrlandoH _xlfn.SINGLE(diarioelheraldo excelente iniciativa Que esta realiazdno por el bienestar de cada uno de nuestros j√≥venes _xlfn.SINGLE(NTQ1WzirXWVSm5RELmNPf7jbQXG)))+Lu0YgsRt8Xoj7qo=   _xlfn.SINGLE(JuanOrlandoH   _xlfn.SINGLE(radiohrn))</f>
        <v>#NAME?</v>
      </c>
      <c r="C1568" s="1">
        <v>43712.863888888889</v>
      </c>
    </row>
    <row r="1569" spans="1:3" x14ac:dyDescent="0.2">
      <c r="A1569">
        <v>73584</v>
      </c>
      <c r="B1569" t="e">
        <f>_xlfn.SINGLE(NTQ1WzirXWVSm5RELmNPf7jbQXG)+Lu0YgsRt8Xoj7qo= _xlfn.SINGLE(JuanOrlandoH _xlfn.SINGLE(LaTribunahn _xlfn.SINGLE(VidaMejorHN todos estamos muy contentos por el gran trabajo Que esta realizando nuestro Presidente _xlfn.SINGLE(NTQ1WzirXWVSm5RELmNPf7jbQXG))))+Lu0YgsRt8Xoj7qo= _xlfn.SINGLE(canal6)</f>
        <v>#NAME?</v>
      </c>
      <c r="C1569" s="1">
        <v>43691.695138888892</v>
      </c>
    </row>
    <row r="1570" spans="1:3" x14ac:dyDescent="0.2">
      <c r="A1570">
        <v>73587</v>
      </c>
      <c r="B1570" t="e">
        <f>_xlfn.SINGLE(NTQ1WzirXWVSm5RELmNPf7jbQXG)+Lu0YgsRt8Xoj7qo= _xlfn.SINGLE(DiarioLaPrensa _xlfn.SINGLE(JuanOrlandoH Es muy bello lo Que se ve Que grandes eventos para este feriado Que buenas cosas las Que se ven Es muy bu8eno vamos por mas _xlfn.SINGLE(HCHTelevDigital)))</f>
        <v>#NAME?</v>
      </c>
      <c r="C1570" s="1">
        <v>43710.71597222222</v>
      </c>
    </row>
    <row r="1571" spans="1:3" x14ac:dyDescent="0.2">
      <c r="A1571">
        <v>73622</v>
      </c>
      <c r="B1571" t="e">
        <f>_xlfn.SINGLE(NTQ1WzirXWVSm5RELmNPf7jbQXG)+Lu0YgsRt8Xoj7qo= _xlfn.SINGLE(JuanOrlandoH _xlfn.SINGLE(radiohrn _xlfn.SINGLE(elpaishn felicitamos enormemente al gobierno ya Que con la construcci√≥n de estos parques se generan miles de empleos dignos a quienes los construyen _xlfn.SINGLE(JuanOrlandoH _xlfn.SINGLE(NTQ1WzirXWVSm5RELmNPf7jbQXG)))))+Lu0YgsRt8Xoj7qo=s _xlfn.SINGLE(LaTribunahn)</f>
        <v>#NAME?</v>
      </c>
      <c r="C1571" s="1">
        <v>43707.834027777775</v>
      </c>
    </row>
    <row r="1572" spans="1:3" x14ac:dyDescent="0.2">
      <c r="A1572">
        <v>73623</v>
      </c>
      <c r="B1572" t="e">
        <f>_xlfn.SINGLE(NTQ1WzirXWVSm5RELmNPf7jbQXG)+Lu0YgsRt8Xoj7qo= _xlfn.SINGLE(JuanOrlandoH _xlfn.SINGLE(radiohrn excelente  noticia nos enorgullece Que nuestra Honduras sea sede de tan importantes reuniones _xlfn.SINGLE(NTQ1WzirXWVSm5RELmNPf7jbQXG)))+Lu0YgsRt8Xoj7qo=  _xlfn.SINGLE(abriendobrecha)</f>
        <v>#NAME?</v>
      </c>
      <c r="C1572" s="1">
        <v>43697.85833333333</v>
      </c>
    </row>
    <row r="1573" spans="1:3" x14ac:dyDescent="0.2">
      <c r="A1573">
        <v>73638</v>
      </c>
      <c r="B1573" t="e">
        <f>_xlfn.SINGLE(NTQ1WzirXWVSm5RELmNPf7jbQXG)+Lu0YgsRt8Xoj7qo= _xlfn.SINGLE(JuanOrlandoH _xlfn.SINGLE(DllSWqjvMbCrtUNGN0CA23hYgwPW83B5aBnYuBnEFZY))= se esta demostrando las grandes cosas Que bueno Es ver como se mejora en estas acciones Que gran maneras de nuestro pa√≠s</f>
        <v>#NAME?</v>
      </c>
      <c r="C1573" s="1">
        <v>43698.827777777777</v>
      </c>
    </row>
    <row r="1574" spans="1:3" x14ac:dyDescent="0.2">
      <c r="A1574">
        <v>73660</v>
      </c>
      <c r="B1574" t="e">
        <f>_xlfn.SINGLE(NTQ1WzirXWVSm5RELmNPf7jbQXG)+Lu0YgsRt8Xoj7qo= _xlfn.SINGLE(JuanOrlandoH _xlfn.SINGLE(DiarioLaPrensa no cave duda Que se esta haciendo lo correcto Que no ce permiten mas cosas en las c√°rceles muy bien _xlfn.SINGLE(HCHTelevDigital)))</f>
        <v>#NAME?</v>
      </c>
      <c r="C1574" s="1">
        <v>43705.852777777778</v>
      </c>
    </row>
    <row r="1575" spans="1:3" x14ac:dyDescent="0.2">
      <c r="A1575">
        <v>73672</v>
      </c>
      <c r="B1575" t="e">
        <f>_xlfn.SINGLE(NTQ1WzirXWVSm5RELmNPf7jbQXG)+Lu0YgsRt8Xoj7qo= _xlfn.SINGLE(JuanOrlandoH _xlfn.SINGLE(DllSWqjvMbCrtUNGN0CA23hYgwPW83B5aBnYuBnEFZY))= Es un gran trabajo lo Que hacen los de Activate Honduras se hacen grandes maneras de ver las buenas cosas vamos por lo mejor</f>
        <v>#NAME?</v>
      </c>
      <c r="C1575" s="1">
        <v>43698.825694444444</v>
      </c>
    </row>
    <row r="1576" spans="1:3" x14ac:dyDescent="0.2">
      <c r="A1576">
        <v>73693</v>
      </c>
      <c r="B1576" t="e">
        <f>_xlfn.SINGLE(NTQ1WzirXWVSm5RELmNPf7jbQXG)+Lu0YgsRt8Xoj7qo= _xlfn.SINGLE(JuanOrlandoH _xlfn.SINGLE(radiohrn Es excelente lo Que se ve uqe gran manera de ver las cosas para nuestra Honduras Que genial vamos por mas))</f>
        <v>#NAME?</v>
      </c>
      <c r="C1576" s="1">
        <v>43704.870833333334</v>
      </c>
    </row>
    <row r="1577" spans="1:3" x14ac:dyDescent="0.2">
      <c r="A1577">
        <v>73716</v>
      </c>
      <c r="B1577" t="s">
        <v>271</v>
      </c>
      <c r="C1577" s="1">
        <v>43725.697916666664</v>
      </c>
    </row>
    <row r="1578" spans="1:3" x14ac:dyDescent="0.2">
      <c r="A1578">
        <v>73764</v>
      </c>
      <c r="B1578" t="e">
        <f>_xlfn.SINGLE(NTQ1WzirXWVSm5RELmNPf7jbQXG)+Lu0YgsRt8Xoj7qo= _xlfn.SINGLE(JuanOrlandoH _xlfn.SINGLE(radiohrn Aplaudimos lo bueno ghe importante Que hace el gobierno vamos por nuevas oportunidades Que bien _xlfn.SINGLE(DiarioDiezHn)))</f>
        <v>#NAME?</v>
      </c>
      <c r="C1578" s="1">
        <v>43725.863888888889</v>
      </c>
    </row>
    <row r="1579" spans="1:3" x14ac:dyDescent="0.2">
      <c r="A1579">
        <v>73811</v>
      </c>
      <c r="B1579" t="e">
        <f>_xlfn.SINGLE(NTQ1WzirXWVSm5RELmNPf7jbQXG)+Lu0YgsRt8Xoj7qo= _xlfn.SINGLE(JuanOrlandoH _xlfn.SINGLE(HCHTelevDigital Dios me lo bendiga JOH veo Que se cumple lo prometido Que genial Es ver como mi Honduras avanza
                                                                                                                                                                                                                                                                _xlfn.SINGLE(televicentrohn)))</f>
        <v>#NAME?</v>
      </c>
      <c r="C1579" s="1">
        <v>43714.85833333333</v>
      </c>
    </row>
    <row r="1580" spans="1:3" x14ac:dyDescent="0.2">
      <c r="A1580">
        <v>73824</v>
      </c>
      <c r="B1580" t="e">
        <f>_xlfn.SINGLE(NTQ1WzirXWVSm5RELmNPf7jbQXG)+Lu0YgsRt8Xoj7qo= _xlfn.SINGLE(JuanOrlandoH _xlfn.SINGLE(LaTribunahn Dios bendiga la vida de el se√±or Presidente por Que sigue trabajando cada dia por mejorar el turismo del pais Que bien Es un buen ejemplo y una buena obra))</f>
        <v>#NAME?</v>
      </c>
      <c r="C1580" s="1">
        <v>43690.847916666666</v>
      </c>
    </row>
    <row r="1581" spans="1:3" x14ac:dyDescent="0.2">
      <c r="A1581">
        <v>73827</v>
      </c>
      <c r="B1581" t="e">
        <f>_xlfn.SINGLE(NTQ1WzirXWVSm5RELmNPf7jbQXG)+Lu0YgsRt8Xoj7qo= _xlfn.SINGLE(JuanOrlandoH _xlfn.SINGLE(LaTribunahn demostrando este gran apoyo para el pueblo hondure√±o Muchas gracias Presidente por dar lo mejor por el pa√≠s y el pueblo))</f>
        <v>#NAME?</v>
      </c>
      <c r="C1581" s="1">
        <v>43690.847222222219</v>
      </c>
    </row>
    <row r="1582" spans="1:3" x14ac:dyDescent="0.2">
      <c r="A1582">
        <v>73877</v>
      </c>
      <c r="B1582" t="s">
        <v>272</v>
      </c>
      <c r="C1582" s="1">
        <v>43734.713888888888</v>
      </c>
    </row>
    <row r="1583" spans="1:3" x14ac:dyDescent="0.2">
      <c r="A1583">
        <v>73878</v>
      </c>
      <c r="B1583" t="e">
        <f>_xlfn.SINGLE(NTQ1WzirXWVSm5RELmNPf7jbQXG)+Lu0YgsRt8Xoj7qo= _xlfn.SINGLE(JuanOrlandoH _xlfn.SINGLE(televicentrohn se√±or Presidente le enviamos los mejores saludos por hacer lo bueno por mi pais Que gran maner de verdad gracias por Que usted Es una gran persona _xlfn.SINGLE(LaTribunahn)))</f>
        <v>#NAME?</v>
      </c>
      <c r="C1583" s="1">
        <v>43706.644444444442</v>
      </c>
    </row>
    <row r="1584" spans="1:3" x14ac:dyDescent="0.2">
      <c r="A1584">
        <v>73889</v>
      </c>
      <c r="B1584" t="e">
        <f>_xlfn.SINGLE(NTQ1WzirXWVSm5RELmNPf7jbQXG)+Lu0YgsRt8Xoj7qo= _xlfn.SINGLE(JuanOrlandoH _xlfn.SINGLE(elpaishn _xlfn.SINGLE(LaTribunahn muy buenas cosas se ha demostrado Que tenga una vida saludable Es correcto Que bien vamos por lo bueno por mi Honduras)))</f>
        <v>#NAME?</v>
      </c>
      <c r="C1584" s="1">
        <v>43726.682638888888</v>
      </c>
    </row>
    <row r="1585" spans="1:3" x14ac:dyDescent="0.2">
      <c r="A1585">
        <v>73898</v>
      </c>
      <c r="B1585" t="e">
        <f>_xlfn.SINGLE(NTQ1WzirXWVSm5RELmNPf7jbQXG)+Lu0YgsRt8Xoj7qo= _xlfn.SINGLE(JuanOrlandoH _xlfn.SINGLE(HCHTelevDigital _xlfn.SINGLE(DllSWqjvMbCrtUNGN0CA23hYgwPW83B5aBnYuBnEFZY)))= _xlfn.SINGLE(DiarioLaPrensa Es un excelente trabajo lo Que se hace por el pais Que bueno Que se demuestra lo bueno por nuestra Honduras)</f>
        <v>#NAME?</v>
      </c>
      <c r="C1585" s="1">
        <v>43721.688888888886</v>
      </c>
    </row>
    <row r="1586" spans="1:3" x14ac:dyDescent="0.2">
      <c r="A1586">
        <v>73900</v>
      </c>
      <c r="B1586" t="e">
        <f>_xlfn.SINGLE(NTQ1WzirXWVSm5RELmNPf7jbQXG)+Lu0YgsRt8Xoj7qo= _xlfn.SINGLE(tencanal10 _xlfn.SINGLE(JuanOrlandoH nuestra naci√≥n Es hermosa porque se ve Que hay turismo hay lugares bellos para poder disfrutar Que bien
                                                                                                                                                                                                                                                                _xlfn.SINGLE(HCHTelevDigital)))</f>
        <v>#NAME?</v>
      </c>
      <c r="C1586" s="1">
        <v>43711.686805555553</v>
      </c>
    </row>
    <row r="1587" spans="1:3" x14ac:dyDescent="0.2">
      <c r="A1587">
        <v>73910</v>
      </c>
      <c r="B1587" t="e">
        <f>_xlfn.SINGLE(NTQ1WzirXWVSm5RELmNPf7jbQXG)+Lu0YgsRt8Xoj7qo= _xlfn.SINGLE(JuanOrlandoH _xlfn.SINGLE(HCHTelevDigital si son buenas oportunidades Que se siga mejorando en estas ayudas muy bien trabajo Presidente))</f>
        <v>#NAME?</v>
      </c>
      <c r="C1587" s="1">
        <v>43711.851388888892</v>
      </c>
    </row>
    <row r="1588" spans="1:3" x14ac:dyDescent="0.2">
      <c r="A1588">
        <v>73913</v>
      </c>
      <c r="B1588" t="e">
        <f>_xlfn.SINGLE(NTQ1WzirXWVSm5RELmNPf7jbQXG)+Lu0YgsRt8Xoj7qo= _xlfn.SINGLE(JuanOrlandoH _xlfn.SINGLE(televicentrohn Definitivamente se esta logrando lo bueno para cada comunidad Es un gran logro Que se hag lo mejor por mi Honduras _xlfn.SINGLE(DiarioDiezHn)))</f>
        <v>#NAME?</v>
      </c>
      <c r="C1588" s="1">
        <v>43718.819444444445</v>
      </c>
    </row>
    <row r="1589" spans="1:3" x14ac:dyDescent="0.2">
      <c r="A1589">
        <v>73914</v>
      </c>
      <c r="B1589" t="e">
        <f>_xlfn.SINGLE(NTQ1WzirXWVSm5RELmNPf7jbQXG)+Lu0YgsRt8Xoj7qo= _xlfn.SINGLE(JuanOrlandoH _xlfn.SINGLE(HCHTelevDigital _xlfn.SINGLE(TN5Telenoticias Es admirable Que Honduras Es un pais con grandes oportunidades de naturaleza turismo y de Muchas cosas Que grandes logros)))</f>
        <v>#NAME?</v>
      </c>
      <c r="C1589" s="1">
        <v>43726.840277777781</v>
      </c>
    </row>
    <row r="1590" spans="1:3" x14ac:dyDescent="0.2">
      <c r="A1590">
        <v>74028</v>
      </c>
      <c r="B1590" t="e">
        <f>_xlfn.SINGLE(NTQ1WzirXWVSm5RELmNPf7jbQXG)+Lu0YgsRt8Xoj7qo= _xlfn.SINGLE(JuanOrlandoH _xlfn.SINGLE(radiohrn favorable Es ver como se da ese apoyo al pueblo Que se trabaje mas y mas por ayudar al micro empresario _xlfn.SINGLE(TN5Telenoticias)))</f>
        <v>#NAME?</v>
      </c>
      <c r="C1590" s="1">
        <v>43733.854166666664</v>
      </c>
    </row>
    <row r="1591" spans="1:3" x14ac:dyDescent="0.2">
      <c r="A1591">
        <v>74040</v>
      </c>
      <c r="B1591" t="e">
        <f>_xlfn.SINGLE(NTQ1WzirXWVSm5RELmNPf7jbQXG)+Lu0YgsRt8Xoj7qo= _xlfn.SINGLE(JuanOrlandoH _xlfn.SINGLE(VidaMejorHN _xlfn.SINGLE(diarioelheraldo miles de maneras Que se est√°n desarrollando Que bueno lo Que se ve Es muy excelente gracias por hacer estas buenas cosas por mi Honduras _xlfn.SINGLE(televicentrohn))))</f>
        <v>#NAME?</v>
      </c>
      <c r="C1591" s="1">
        <v>43707.642361111109</v>
      </c>
    </row>
    <row r="1592" spans="1:3" x14ac:dyDescent="0.2">
      <c r="A1592">
        <v>74080</v>
      </c>
      <c r="B1592" t="e">
        <f>_xlfn.SINGLE(NTQ1WzirXWVSm5RELmNPf7jbQXG)+Lu0YgsRt8Xoj7qo= _xlfn.SINGLE(JuanOrlandoH _xlfn.SINGLE(VidaMejorHN _xlfn.SINGLE(HCHTelevDigital Es excelente lo Que hace el Presidente por nuestra Honduras Que grandes avances vamos por lo mejor)))</f>
        <v>#NAME?</v>
      </c>
      <c r="C1592" s="1">
        <v>43700.861805555556</v>
      </c>
    </row>
    <row r="1593" spans="1:3" x14ac:dyDescent="0.2">
      <c r="A1593">
        <v>74137</v>
      </c>
      <c r="B1593" t="e">
        <f>_xlfn.SINGLE(NTQ1WzirXWVSm5RELmNPf7jbQXG)+Lu0YgsRt8Xoj7qo= _xlfn.SINGLE(JuanOrlandoH _xlfn.SINGLE(LaTribunahn _xlfn.SINGLE(VidaMejorHN muy bueno lo Que se ve cada dia Que bien estamos muy alegres de ver como los ni√±os de nuestra comunidad tienen adonde divertirse)))</f>
        <v>#NAME?</v>
      </c>
      <c r="C1593" s="1">
        <v>43691.720833333333</v>
      </c>
    </row>
    <row r="1594" spans="1:3" x14ac:dyDescent="0.2">
      <c r="A1594">
        <v>74147</v>
      </c>
      <c r="B1594" t="e">
        <f>_xlfn.SINGLE(NTQ1WzirXWVSm5RELmNPf7jbQXG)+Lu0YgsRt8Xoj7qo= _xlfn.SINGLE(VidaMejorHN _xlfn.SINGLE(JuanOrlandoH _xlfn.SINGLE(DiarioTiempo _xlfn.SINGLE(BANHPROVI_HN se ve lo bueno para mi naci√≥n Que buenas acciones las Que se demuestran Que bien Es un gran avance))))</f>
        <v>#NAME?</v>
      </c>
      <c r="C1594" s="1">
        <v>43691.921527777777</v>
      </c>
    </row>
    <row r="1595" spans="1:3" x14ac:dyDescent="0.2">
      <c r="A1595">
        <v>74151</v>
      </c>
      <c r="B1595" t="e">
        <f>_xlfn.SINGLE(NTQ1WzirXWVSm5RELmNPf7jbQXG)+Lu0YgsRt8Xoj7qo= _xlfn.SINGLE(JuanOrlandoH _xlfn.SINGLE(televicentrohn estamos muy contentos por su gran trabajo Que hace Presidente siempre al favor de su pueblo _xlfn.SINGLE(NTQ1WzirXWVSm5RELmNPf7jbQXG)))+Lu0YgsRt8Xoj7qo=   _xlfn.SINGLE(JuanOrlandoH  _xlfn.SINGLE(TSiHonduras))</f>
        <v>#NAME?</v>
      </c>
      <c r="C1595" s="1">
        <v>43706.869444444441</v>
      </c>
    </row>
    <row r="1596" spans="1:3" x14ac:dyDescent="0.2">
      <c r="A1596">
        <v>74192</v>
      </c>
      <c r="B1596" t="e">
        <f>_xlfn.SINGLE(NTQ1WzirXWVSm5RELmNPf7jbQXG)+Lu0YgsRt8Xoj7qo= _xlfn.SINGLE(JuanOrlandoH _xlfn.SINGLE(DiarioLaPrensa Es un buen desempe√±o lo Que se esta demostrando Que grandes maneras de ver el cambio por nuestro pueblo))</f>
        <v>#NAME?</v>
      </c>
      <c r="C1596" s="1">
        <v>43703.726388888892</v>
      </c>
    </row>
    <row r="1597" spans="1:3" x14ac:dyDescent="0.2">
      <c r="A1597">
        <v>74193</v>
      </c>
      <c r="B1597" t="e">
        <f>_xlfn.SINGLE(NTQ1WzirXWVSm5RELmNPf7jbQXG)+Lu0YgsRt8Xoj7qo= _xlfn.SINGLE(JuanOrlandoH _xlfn.SINGLE(LaTribunahn _xlfn.SINGLE(VidaMejorHN se√±or Presidente Es un gran trabajo lo Que usted hace por el pais Que gran manera de ver las cosas por Honduras)))</f>
        <v>#NAME?</v>
      </c>
      <c r="C1597" s="1">
        <v>43691.705555555556</v>
      </c>
    </row>
    <row r="1598" spans="1:3" x14ac:dyDescent="0.2">
      <c r="A1598">
        <v>74205</v>
      </c>
      <c r="B1598" t="e">
        <f>_xlfn.SINGLE(NTQ1WzirXWVSm5RELmNPf7jbQXG)+Lu0YgsRt8Xoj7qo= _xlfn.SINGLE(JuanOrlandoH _xlfn.SINGLE(radiohrn Que se apoye al sector salud Es un gran beneficio para el pueblo Que gran trabajo Que se est√°n enfocando en grandes cosas Que bien estamos a lo mejor gracias JOH))</f>
        <v>#NAME?</v>
      </c>
      <c r="C1598" s="1">
        <v>43693.657638888886</v>
      </c>
    </row>
    <row r="1599" spans="1:3" x14ac:dyDescent="0.2">
      <c r="A1599">
        <v>74209</v>
      </c>
      <c r="B1599" t="e">
        <f>_xlfn.SINGLE(NTQ1WzirXWVSm5RELmNPf7jbQXG)+Lu0YgsRt8Xoj7qo= _xlfn.SINGLE(JuanOrlandoH _xlfn.SINGLE(LaTribunahn _xlfn.SINGLE(VidaMejorHN Que bueno Es ver mi pais Que cambia Es muy bueno gracias por lo importante Que se hace gracias a Dios por dar estas grandes bendiciones para nuestra naci√≥n
                                                                                                                                                                                                                                                                _xlfn.SINGLE(tencanal10))))</f>
        <v>#NAME?</v>
      </c>
      <c r="C1599" s="1">
        <v>43712.666666666664</v>
      </c>
    </row>
    <row r="1600" spans="1:3" x14ac:dyDescent="0.2">
      <c r="A1600">
        <v>74213</v>
      </c>
      <c r="B1600" t="e">
        <f>_xlfn.SINGLE(NTQ1WzirXWVSm5RELmNPf7jbQXG)+Lu0YgsRt8Xoj7qo= _xlfn.SINGLE(anagarciacarias _xlfn.SINGLE(JuanOrlandoH _xlfn.SINGLE(radiohrn Bravo felicitaciones Que Dios los bendiga grandemente y Que todo salga super bien como lo planean _xlfn.SINGLE(diarioelheraldo))))</f>
        <v>#NAME?</v>
      </c>
      <c r="C1600" s="1">
        <v>43733.720833333333</v>
      </c>
    </row>
    <row r="1601" spans="1:3" x14ac:dyDescent="0.2">
      <c r="A1601">
        <v>74221</v>
      </c>
      <c r="B1601" t="e">
        <f>_xlfn.SINGLE(NTQ1WzirXWVSm5RELmNPf7jbQXG)+Lu0YgsRt8Xoj7qo= _xlfn.SINGLE(JuanOrlandoH _xlfn.SINGLE(DiarioLaPrensa Es grandioso lo Que se ve cada dia por Que Es necesario Que se pongas grandes leyes par a los reos Es un gran trabajo _xlfn.SINGLE(Canal6Honduras)))</f>
        <v>#NAME?</v>
      </c>
      <c r="C1601" s="1">
        <v>43705.853472222225</v>
      </c>
    </row>
    <row r="1602" spans="1:3" x14ac:dyDescent="0.2">
      <c r="A1602">
        <v>74241</v>
      </c>
      <c r="B1602" t="e">
        <f>_xlfn.SINGLE(NTQ1WzirXWVSm5RELmNPf7jbQXG)+Lu0YgsRt8Xoj7qo= _xlfn.SINGLE(JuanOrlandoH _xlfn.SINGLE(DiarioLaPrensa estamos muy alegres de Que se afirmen estas buenas obras Que genial Es ver lo bueno en el pa√≠s Que gran manera de ver el cambio _xlfn.SINGLE(DiarioLaPrensa)))</f>
        <v>#NAME?</v>
      </c>
      <c r="C1602" s="1">
        <v>43705.854166666664</v>
      </c>
    </row>
    <row r="1603" spans="1:3" x14ac:dyDescent="0.2">
      <c r="A1603">
        <v>74248</v>
      </c>
      <c r="B1603" t="e">
        <f>_xlfn.SINGLE(NTQ1WzirXWVSm5RELmNPf7jbQXG)+Lu0YgsRt8Xoj7qo= _xlfn.SINGLE(JuanOrlandoH _xlfn.SINGLE(diarioelheraldo Es muy bueno Que prevengan a Que lamenten Que gran inicio Que gran manera de Que se esta brindando este apoyo para lo mejor para los j√≥venes
                                                                                                                                                                                                                                                                _xlfn.SINGLE(Canal6Honduras)))</f>
        <v>#NAME?</v>
      </c>
      <c r="C1603" s="1">
        <v>43712.838888888888</v>
      </c>
    </row>
    <row r="1604" spans="1:3" x14ac:dyDescent="0.2">
      <c r="A1604">
        <v>74249</v>
      </c>
      <c r="B1604" t="e">
        <f>_xlfn.SINGLE(NTQ1WzirXWVSm5RELmNPf7jbQXG)+Lu0YgsRt8Xoj7qo= _xlfn.SINGLE(JuanOrlandoH _xlfn.SINGLE(VidaMejorHN _xlfn.SINGLE(tencanal10 Que bueno Es ver rostros alegres Que gran manera de ver el cambio gracias a mi Presidente)))</f>
        <v>#NAME?</v>
      </c>
      <c r="C1604" s="1">
        <v>43700.715277777781</v>
      </c>
    </row>
    <row r="1605" spans="1:3" x14ac:dyDescent="0.2">
      <c r="A1605">
        <v>74268</v>
      </c>
      <c r="B1605" t="s">
        <v>273</v>
      </c>
      <c r="C1605" s="1">
        <v>43705.854861111111</v>
      </c>
    </row>
    <row r="1606" spans="1:3" x14ac:dyDescent="0.2">
      <c r="A1606">
        <v>74277</v>
      </c>
      <c r="B1606" t="e">
        <f>_xlfn.SINGLE(NTQ1WzirXWVSm5RELmNPf7jbQXG)+Lu0YgsRt8Xoj7qo= _xlfn.SINGLE(JuanOrlandoH _xlfn.SINGLE(HCHTelevDigital _xlfn.SINGLE(tencanal10 Es Impresionante manera de Que se desempe√±a mejorar el turismo cada dia Que bien estamos contentos)))</f>
        <v>#NAME?</v>
      </c>
      <c r="C1606" s="1">
        <v>43726.836805555555</v>
      </c>
    </row>
    <row r="1607" spans="1:3" x14ac:dyDescent="0.2">
      <c r="A1607">
        <v>74323</v>
      </c>
      <c r="B1607" t="e">
        <f>_xlfn.SINGLE(NTQ1WzirXWVSm5RELmNPf7jbQXG)+Lu0YgsRt8Xoj7qo= _xlfn.SINGLE(anagarciacarias _xlfn.SINGLE(JuanOrlandoH _xlfn.SINGLE(radiohrn Que gran establecimiento Que gran maneras de Que mi Honduras se mejora Que bien Que se ve lo bueno por el cambio _xlfn.SINGLE(tencanal10))))</f>
        <v>#NAME?</v>
      </c>
      <c r="C1607" s="1">
        <v>43733.720833333333</v>
      </c>
    </row>
    <row r="1608" spans="1:3" x14ac:dyDescent="0.2">
      <c r="A1608">
        <v>74324</v>
      </c>
      <c r="B1608" t="e">
        <f>_xlfn.SINGLE(NTQ1WzirXWVSm5RELmNPf7jbQXG)+Lu0YgsRt8Xoj7qo= _xlfn.SINGLE(JuanOrlandoH _xlfn.SINGLE(VidaMejorHN _xlfn.SINGLE(diarioelheraldo Es importante lo Que se hace para apoyo de las mujeres Hondure√±as Damos la gracias a JOH por su gran trabajo _xlfn.SINGLE(diarioelheraldo))))</f>
        <v>#NAME?</v>
      </c>
      <c r="C1608" s="1">
        <v>43707.64166666667</v>
      </c>
    </row>
    <row r="1609" spans="1:3" x14ac:dyDescent="0.2">
      <c r="A1609">
        <v>74325</v>
      </c>
      <c r="B1609" t="e">
        <f>_xlfn.SINGLE(NTQ1WzirXWVSm5RELmNPf7jbQXG)+Lu0YgsRt8Xoj7qo= _xlfn.SINGLE(JuanOrlandoH _xlfn.SINGLE(TN5Telenoticias _xlfn.SINGLE(DiarioLaPrensa Es admirable lo Que se ve porque lo bueno se demuestra cada dia Que gran manera de ver el cambio por el pais vamos por mas)))</f>
        <v>#NAME?</v>
      </c>
      <c r="C1609" s="1">
        <v>43731.817361111112</v>
      </c>
    </row>
    <row r="1610" spans="1:3" x14ac:dyDescent="0.2">
      <c r="A1610">
        <v>74344</v>
      </c>
      <c r="B1610" t="e">
        <f>_xlfn.SINGLE(NTQ1WzirXWVSm5RELmNPf7jbQXG)+Lu0YgsRt8Xoj7qo= _xlfn.SINGLE(JuanOrlandoH _xlfn.SINGLE(LaTribunahn _xlfn.SINGLE(VidaMejorHN vamos caminando por la mejor ruta y gracias a usted _xlfn.SINGLE(JuanOrlandoH  usted si piensa en su pueblo _xlfn.SINGLE(NTQ1WzirXWVSm5RELmNPf7jbQXG)))))+Lu0YgsRt8Xoj7qo=  _xlfn.SINGLE(canal11hn)</f>
        <v>#NAME?</v>
      </c>
      <c r="C1610" s="1">
        <v>43712.859722222223</v>
      </c>
    </row>
    <row r="1611" spans="1:3" x14ac:dyDescent="0.2">
      <c r="A1611">
        <v>74346</v>
      </c>
      <c r="B1611" t="e">
        <f>_xlfn.SINGLE(NTQ1WzirXWVSm5RELmNPf7jbQXG)+Lu0YgsRt8Xoj7qo= _xlfn.SINGLE(JuanOrlandoH _xlfn.SINGLE(TN5Telenoticias Definitivamente Que se demuestre lo bueno por nuestra naci√≥n Que gran bendici√≥n Que gran motivo de seguir))</f>
        <v>#NAME?</v>
      </c>
      <c r="C1611" s="1">
        <v>43696.902777777781</v>
      </c>
    </row>
    <row r="1612" spans="1:3" x14ac:dyDescent="0.2">
      <c r="A1612">
        <v>74378</v>
      </c>
      <c r="B1612" t="e">
        <f>_xlfn.SINGLE(NTQ1WzirXWVSm5RELmNPf7jbQXG)+Lu0YgsRt8Xoj7qo= _xlfn.SINGLE(JuanOrlandoH _xlfn.SINGLE(radiohrn Es muy importante lo Que se esta haciendo vamos por mas gracias  JOH _xlfn.SINGLE(HCHTelevDigital)))</f>
        <v>#NAME?</v>
      </c>
      <c r="C1612" s="1">
        <v>43704.871527777781</v>
      </c>
    </row>
    <row r="1613" spans="1:3" x14ac:dyDescent="0.2">
      <c r="A1613">
        <v>74396</v>
      </c>
      <c r="B1613" t="e">
        <f>_xlfn.SINGLE(NTQ1WzirXWVSm5RELmNPf7jbQXG)+Lu0YgsRt8Xoj7qo= _xlfn.SINGLE(JuanOrlandoH _xlfn.SINGLE(LaTribunahn vamos por mas grandes cambios gracias al Presidente Que si nos esta apoyando y haciendo crecer el desarrollo de nuestro pa√≠s _xlfn.SINGLE(rostros:Barrio   _xlfn.SINGLE(canal11))))</f>
        <v>#NAME?</v>
      </c>
      <c r="C1613" s="1">
        <v>43690.854166666664</v>
      </c>
    </row>
    <row r="1614" spans="1:3" x14ac:dyDescent="0.2">
      <c r="A1614">
        <v>74416</v>
      </c>
      <c r="B1614" t="e">
        <f>_xlfn.SINGLE(NTQ1WzirXWVSm5RELmNPf7jbQXG)+Lu0YgsRt8Xoj7qo= _xlfn.SINGLE(JuanOrlandoH _xlfn.SINGLE(HCHTelevDigital todos vamos con usted Presidente porque usted si nos esta escuchando _xlfn.SINGLE(NTQ1WzirXWVSm5RELmNPf7jbQXG)))+Lu0YgsRt8Xoj7qo=   _xlfn.SINGLE(JuanOrlandoH   _xlfn.SINGLE(canal11hn))</f>
        <v>#NAME?</v>
      </c>
      <c r="C1614" s="1">
        <v>43689.718055555553</v>
      </c>
    </row>
    <row r="1615" spans="1:3" x14ac:dyDescent="0.2">
      <c r="A1615">
        <v>74417</v>
      </c>
      <c r="B1615" t="e">
        <f>_xlfn.SINGLE(NTQ1WzirXWVSm5RELmNPf7jbQXG)+Lu0YgsRt8Xoj7qo= _xlfn.SINGLE(JuanOrlandoH _xlfn.SINGLE(radiohrn Definimos lo importante Que buenas cosas y Es importante para el pais Que excelente _xlfn.SINGLE(Canal6Honduras)))</f>
        <v>#NAME?</v>
      </c>
      <c r="C1615" s="1">
        <v>43719.847916666666</v>
      </c>
    </row>
    <row r="1616" spans="1:3" x14ac:dyDescent="0.2">
      <c r="A1616">
        <v>74427</v>
      </c>
      <c r="B1616" t="e">
        <f>_xlfn.SINGLE(NTQ1WzirXWVSm5RELmNPf7jbQXG)+Lu0YgsRt8Xoj7qo= _xlfn.SINGLE(JuanOrlandoH _xlfn.SINGLE(LaTribunahn _xlfn.SINGLE(VidaMejorHN estamos muy contentos  por la gran labor Que hace se√±or Presidente Es el mejor Que hemos tenido _xlfn.SINGLE(NTQ1WzirXWVSm5RELmNPf7jbQXG))))+Lu0YgsRt8Xoj7qo= _xlfn.SINGLE(tsi)</f>
        <v>#NAME?</v>
      </c>
      <c r="C1616" s="1">
        <v>43691.693055555559</v>
      </c>
    </row>
    <row r="1617" spans="1:3" x14ac:dyDescent="0.2">
      <c r="A1617">
        <v>74452</v>
      </c>
      <c r="B1617" t="e">
        <f>_xlfn.SINGLE(NTQ1WzirXWVSm5RELmNPf7jbQXG)+Lu0YgsRt8Xoj7qo= _xlfn.SINGLE(JuanOrlandoH _xlfn.SINGLE(DiarioLaPrensa gracias a lo bueno Que se demuestra gran trabajo bendiciones Que Dios los bendiga siempre _xlfn.SINGLE(HCHTelevDigital)))</f>
        <v>#NAME?</v>
      </c>
      <c r="C1617" s="1">
        <v>43705.794444444444</v>
      </c>
    </row>
    <row r="1618" spans="1:3" x14ac:dyDescent="0.2">
      <c r="A1618">
        <v>74453</v>
      </c>
      <c r="B1618" t="e">
        <f>_xlfn.SINGLE(NTQ1WzirXWVSm5RELmNPf7jbQXG)+Lu0YgsRt8Xoj7qo= _xlfn.SINGLE(JuanOrlandoH _xlfn.SINGLE(VidaMejorHN _xlfn.SINGLE(diarioelheraldo agradecemos al gran trabajo de parte de el gobierno Que sigue brindando lo mejor para el pueblo Que buenas obras Que Dios los bendiga _xlfn.SINGLE(HCHTelevDigital))))</f>
        <v>#NAME?</v>
      </c>
      <c r="C1618" s="1">
        <v>43707.643055555556</v>
      </c>
    </row>
    <row r="1619" spans="1:3" x14ac:dyDescent="0.2">
      <c r="A1619">
        <v>74454</v>
      </c>
      <c r="B1619" t="e">
        <f>_xlfn.SINGLE(NTQ1WzirXWVSm5RELmNPf7jbQXG)+Lu0YgsRt8Xoj7qo= _xlfn.SINGLE(JuanOrlandoH _xlfn.SINGLE(TN5Telenoticias agradecemos la buena labor Que se esta participando para lo mejor de la salud de nuestra naci√≥n Que bien _xlfn.SINGLE(tencanal10)))</f>
        <v>#NAME?</v>
      </c>
      <c r="C1619" s="1">
        <v>43706.855555555558</v>
      </c>
    </row>
    <row r="1620" spans="1:3" x14ac:dyDescent="0.2">
      <c r="A1620">
        <v>74457</v>
      </c>
      <c r="B1620" t="e">
        <f>_xlfn.SINGLE(NTQ1WzirXWVSm5RELmNPf7jbQXG)+Lu0YgsRt8Xoj7qo= _xlfn.SINGLE(JuanOrlandoH _xlfn.SINGLE(VidaMejorHN _xlfn.SINGLE(tencanal10 estamos muy contentos y orgullosos del su gran trabajo Presidente Es el mejor Que hemos tenido _xlfn.SINGLE(NTQ1WzirXWVSm5RELmNPf7jbQXG))))+Lu0YgsRt8Xoj7qo=   _xlfn.SINGLE(JuanOrlandoH   _xlfn.SINGLE(HCHTelevDigital))</f>
        <v>#NAME?</v>
      </c>
      <c r="C1620" s="1">
        <v>43719.674305555556</v>
      </c>
    </row>
    <row r="1621" spans="1:3" x14ac:dyDescent="0.2">
      <c r="A1621">
        <v>74458</v>
      </c>
      <c r="B1621" s="2" t="s">
        <v>274</v>
      </c>
      <c r="C1621" s="1">
        <v>43703.840277777781</v>
      </c>
    </row>
    <row r="1622" spans="1:3" x14ac:dyDescent="0.2">
      <c r="A1622">
        <v>74459</v>
      </c>
      <c r="B1622" s="2" t="s">
        <v>275</v>
      </c>
      <c r="C1622" s="1">
        <v>43714.856944444444</v>
      </c>
    </row>
    <row r="1623" spans="1:3" x14ac:dyDescent="0.2">
      <c r="A1623">
        <v>74478</v>
      </c>
      <c r="B1623" t="e">
        <f>_xlfn.SINGLE(TelemundoSports _xlfn.SINGLE(AnaJurka _xlfn.SINGLE(KarimDeportes _xlfn.SINGLE(CopanAlvarez Es muy bueno lo Que har√°n las autoridades Que gran trabajo estamos a lo mejor por nuestra Honduras))))</f>
        <v>#NAME?</v>
      </c>
      <c r="C1623" s="1">
        <v>43697.862500000003</v>
      </c>
    </row>
    <row r="1624" spans="1:3" x14ac:dyDescent="0.2">
      <c r="A1624">
        <v>74493</v>
      </c>
      <c r="B1624" s="2" t="s">
        <v>276</v>
      </c>
      <c r="C1624" s="1">
        <v>43703.84097222222</v>
      </c>
    </row>
    <row r="1625" spans="1:3" x14ac:dyDescent="0.2">
      <c r="A1625">
        <v>74515</v>
      </c>
      <c r="B1625" t="e">
        <f>_xlfn.SINGLE(NTQ1WzirXWVSm5RELmNPf7jbQXG)+Lu0YgsRt8Xoj7qo= _xlfn.SINGLE(JuanOrlandoH _xlfn.SINGLE(LaTribunahn muy buena noticia Que el turismo de el pais mejore Es un gran trabajo lo Que se ve Que se hace))</f>
        <v>#NAME?</v>
      </c>
      <c r="C1625" s="1">
        <v>43690.844444444447</v>
      </c>
    </row>
    <row r="1626" spans="1:3" x14ac:dyDescent="0.2">
      <c r="A1626">
        <v>74523</v>
      </c>
      <c r="B1626" t="e">
        <f>_xlfn.SINGLE(NTQ1WzirXWVSm5RELmNPf7jbQXG)+Lu0YgsRt8Xoj7qo= _xlfn.SINGLE(ValledeAngelesH _xlfn.SINGLE(JuanOrlandoH _xlfn.SINGLE(tencanal10 _xlfn.SINGLE(DiarioElDiez Simplemente se esta demostrando lo importante Que Es la semana morazanica para el pueblo Que bien))))</f>
        <v>#NAME?</v>
      </c>
      <c r="C1626" s="1">
        <v>43728.709027777775</v>
      </c>
    </row>
    <row r="1627" spans="1:3" x14ac:dyDescent="0.2">
      <c r="A1627">
        <v>74538</v>
      </c>
      <c r="B1627" t="e">
        <f>_xlfn.SINGLE(NTQ1WzirXWVSm5RELmNPf7jbQXG)+Lu0YgsRt8Xoj7qo= _xlfn.SINGLE(JuanOrlandoH _xlfn.SINGLE(LaTribunahn gracias al Presidente estamos creciendo en turismo y vamos por mas _xlfn.SINGLE(NTQ1WzirXWVSm5RELmNPf7jbQXG)))+Lu0YgsRt8Xoj7qo=  _xlfn.SINGLE(cana6)</f>
        <v>#NAME?</v>
      </c>
      <c r="C1627" s="1">
        <v>43690.855555555558</v>
      </c>
    </row>
    <row r="1628" spans="1:3" x14ac:dyDescent="0.2">
      <c r="A1628">
        <v>74541</v>
      </c>
      <c r="B1628" t="e">
        <f>_xlfn.SINGLE(NTQ1WzirXWVSm5RELmNPf7jbQXG)+Lu0YgsRt8Xoj7qo= _xlfn.SINGLE(JuanOrlandoH _xlfn.SINGLE(BANHPROVI_HN _xlfn.SINGLE(DiarioLaPrensa se sigue demostrando ese gran avance Que se hace gracias se√±or Presidente se le agradece)))</f>
        <v>#NAME?</v>
      </c>
      <c r="C1628" s="1">
        <v>43690.697222222225</v>
      </c>
    </row>
    <row r="1629" spans="1:3" x14ac:dyDescent="0.2">
      <c r="A1629">
        <v>74556</v>
      </c>
      <c r="B1629" t="e">
        <f>_xlfn.SINGLE(NTQ1WzirXWVSm5RELmNPf7jbQXG)+Lu0YgsRt8Xoj7qo= _xlfn.SINGLE(JuanOrlandoH _xlfn.SINGLE(BecasHN2020 _xlfn.SINGLE(radiohrn Es admirable Que gran proyecto de las becas gracias JOH por hacer lo bueno por ayudar al pueblo Muchas gracias _xlfn.SINGLE(LaTribunahn))))</f>
        <v>#NAME?</v>
      </c>
      <c r="C1629" s="1">
        <v>43732.702777777777</v>
      </c>
    </row>
    <row r="1630" spans="1:3" x14ac:dyDescent="0.2">
      <c r="A1630">
        <v>74599</v>
      </c>
      <c r="B1630" t="e">
        <f>_xlfn.SINGLE(NTQ1WzirXWVSm5RELmNPf7jbQXG)+Lu0YgsRt8Xoj7qo= _xlfn.SINGLE(FNAMP_Honduras _xlfn.SINGLE(JuanOrlandoH _xlfn.SINGLE(MP_Honduras _xlfn.SINGLE(LaTribunahn felicitaciones a la fuerzas anti maras y pandillas por hacer bien ese gran trabajo Que grandioso Es ver como se lucha contra la criminalidad _xlfn.SINGLE(DiarioTiempo)))))</f>
        <v>#NAME?</v>
      </c>
      <c r="C1630" s="1">
        <v>43704.821527777778</v>
      </c>
    </row>
    <row r="1631" spans="1:3" x14ac:dyDescent="0.2">
      <c r="A1631">
        <v>74652</v>
      </c>
      <c r="B1631" t="e">
        <f>_xlfn.SINGLE(NTQ1WzirXWVSm5RELmNPf7jbQXG)+Lu0YgsRt8Xoj7qo= _xlfn.SINGLE(JuanOrlandoH _xlfn.SINGLE(VidaMejorHN _xlfn.SINGLE(HCHTelevDigital Dios bendicenos Que bueno Que usted hace las grandes obras Que gran trabajo Que bien Que se ha demostrado lo bueno)))</f>
        <v>#NAME?</v>
      </c>
      <c r="C1631" s="1">
        <v>43700.863888888889</v>
      </c>
    </row>
    <row r="1632" spans="1:3" x14ac:dyDescent="0.2">
      <c r="A1632">
        <v>74672</v>
      </c>
      <c r="B1632" t="e">
        <f>_xlfn.SINGLE(NTQ1WzirXWVSm5RELmNPf7jbQXG)+Lu0YgsRt8Xoj7qo= _xlfn.SINGLE(JuanOrlandoH _xlfn.SINGLE(VidaMejorHN _xlfn.SINGLE(tencanal10 excelente labor Que esta realiazdno Presidente _xlfn.SINGLE(JuanOrlandoH   usted si le esta cumpliendo a su pueblo y lo estamos viendo con hechos _xlfn.SINGLE(NTQ1WzirXWVSm5RELmNPf7jbQXG)))))+Lu0YgsRt8Xoj7qo= _xlfn.SINGLE(televicentrohn)</f>
        <v>#NAME?</v>
      </c>
      <c r="C1632" s="1">
        <v>43719.676388888889</v>
      </c>
    </row>
    <row r="1633" spans="1:3" x14ac:dyDescent="0.2">
      <c r="A1633">
        <v>74685</v>
      </c>
      <c r="B1633" t="s">
        <v>277</v>
      </c>
      <c r="C1633" s="1">
        <v>43697.879861111112</v>
      </c>
    </row>
    <row r="1634" spans="1:3" x14ac:dyDescent="0.2">
      <c r="A1634">
        <v>74712</v>
      </c>
      <c r="B1634" t="e">
        <f>_xlfn.SINGLE(NTQ1WzirXWVSm5RELmNPf7jbQXG)+Lu0YgsRt8Xoj7qo= _xlfn.SINGLE(TN5Telenoticias _xlfn.SINGLE(JuanOrlandoH _xlfn.SINGLE(LaTribunahn Es muy bueno lo Que se esta demostrando en tocoa Que bello lugar para salir a disfrutar con la familia)))</f>
        <v>#NAME?</v>
      </c>
      <c r="C1634" s="1">
        <v>43734.712500000001</v>
      </c>
    </row>
    <row r="1635" spans="1:3" x14ac:dyDescent="0.2">
      <c r="A1635">
        <v>74713</v>
      </c>
      <c r="B1635" t="s">
        <v>278</v>
      </c>
      <c r="C1635" s="1">
        <v>43717.686805555553</v>
      </c>
    </row>
    <row r="1636" spans="1:3" x14ac:dyDescent="0.2">
      <c r="A1636">
        <v>74728</v>
      </c>
      <c r="B1636" t="e">
        <f>_xlfn.SINGLE(NTQ1WzirXWVSm5RELmNPf7jbQXG)+Lu0YgsRt8Xoj7qo= _xlfn.SINGLE(JuanOrlandoH _xlfn.SINGLE(TN5Telenoticias me siento tan orgullosa y Contenta de ver el gran trabajo Que esta haciendo nuestras autoridades _xlfn.SINGLE(NTQ1WzirXWVSm5RELmNPf7jbQXG)))+Lu0YgsRt8Xoj7qo= _xlfn.SINGLE(HRN)</f>
        <v>#NAME?</v>
      </c>
      <c r="C1636" s="1">
        <v>43696.842361111114</v>
      </c>
    </row>
    <row r="1637" spans="1:3" x14ac:dyDescent="0.2">
      <c r="A1637">
        <v>74771</v>
      </c>
      <c r="B1637" t="e">
        <f>_xlfn.SINGLE(NTQ1WzirXWVSm5RELmNPf7jbQXG)+Lu0YgsRt8Xoj7qo= _xlfn.SINGLE(JuanOrlandoH _xlfn.SINGLE(televicentrohn vamos por la mejor ruta _xlfn.SINGLE(NTQ1WzirXWVSm5RELmNPf7jbQXG)))+Lu0YgsRt8Xoj7qo=   _xlfn.SINGLE(JuanOrlandoH  _xlfn.SINGLE(TN5Telenoticias))</f>
        <v>#NAME?</v>
      </c>
      <c r="C1637" s="1">
        <v>43706.872916666667</v>
      </c>
    </row>
    <row r="1638" spans="1:3" x14ac:dyDescent="0.2">
      <c r="A1638">
        <v>74774</v>
      </c>
      <c r="B1638" t="e">
        <f>_xlfn.SINGLE(NTQ1WzirXWVSm5RELmNPf7jbQXG)+Lu0YgsRt8Xoj7qo= _xlfn.SINGLE(JuanOrlandoH _xlfn.SINGLE(radiohrn agradecemos las buena labor Que se desempe√±a por Que Honduras cambie gracias y Que Dios bendiga su vida JOH
                                                                                                                                                                                                                                                                _xlfn.SINGLE(elpaishn)))</f>
        <v>#NAME?</v>
      </c>
      <c r="C1638" s="1">
        <v>43710.839583333334</v>
      </c>
    </row>
    <row r="1639" spans="1:3" x14ac:dyDescent="0.2">
      <c r="A1639">
        <v>74779</v>
      </c>
      <c r="B1639" t="s">
        <v>279</v>
      </c>
      <c r="C1639" s="1">
        <v>43697.727777777778</v>
      </c>
    </row>
    <row r="1640" spans="1:3" x14ac:dyDescent="0.2">
      <c r="A1640">
        <v>74794</v>
      </c>
      <c r="B1640" t="e">
        <f>_xlfn.SINGLE(NTQ1WzirXWVSm5RELmNPf7jbQXG)+Lu0YgsRt8Xoj7qo= _xlfn.SINGLE(VidaMejorHN _xlfn.SINGLE(JuanOrlandoH _xlfn.SINGLE(DiarioTiempo _xlfn.SINGLE(BANHPROVI_HN agradecemos a lo bueno Que cada dia se hace Que genial Es ver como mi pais mejora Que bien excelente))))</f>
        <v>#NAME?</v>
      </c>
      <c r="C1640" s="1">
        <v>43691.922222222223</v>
      </c>
    </row>
    <row r="1641" spans="1:3" x14ac:dyDescent="0.2">
      <c r="A1641">
        <v>74824</v>
      </c>
      <c r="B1641" t="e">
        <f>_xlfn.SINGLE(NTQ1WzirXWVSm5RELmNPf7jbQXG)+Lu0YgsRt8Xoj7qo= _xlfn.SINGLE(JuanOrlandoH _xlfn.SINGLE(LaTribunahn gracias al gobierno de la rep√∫blica por hacer ese gran trabajo por Que el pueblo esta con ustedes gracias))</f>
        <v>#NAME?</v>
      </c>
      <c r="C1641" s="1">
        <v>43689.864583333336</v>
      </c>
    </row>
    <row r="1642" spans="1:3" x14ac:dyDescent="0.2">
      <c r="A1642">
        <v>74829</v>
      </c>
      <c r="B1642" t="e">
        <f>_xlfn.SINGLE(NTQ1WzirXWVSm5RELmNPf7jbQXG)+Lu0YgsRt8Xoj7qo= _xlfn.SINGLE(JuanOrlandoH _xlfn.SINGLE(DllSWqjvMbCrtUNGN0CA23hYgwPW83B5aBnYuBnEFZY))= _xlfn.SINGLE(DiarioDiezHn Que grandes eventos son los Que se ven en el pais Que gran manera de Que se haga lo bueno por mi Honduras)</f>
        <v>#NAME?</v>
      </c>
      <c r="C1642" s="1">
        <v>43728.816666666666</v>
      </c>
    </row>
    <row r="1643" spans="1:3" x14ac:dyDescent="0.2">
      <c r="A1643">
        <v>74923</v>
      </c>
      <c r="B1643" t="e">
        <f>_xlfn.SINGLE(TSiHonduras _xlfn.SINGLE(anagarciacarias estamos muy alegres de ver el cambio por el pais Que gran trabajo vamos por grandes alcances y se apoyara al inmigrante muy bien))</f>
        <v>#NAME?</v>
      </c>
      <c r="C1643" s="1">
        <v>43734.829861111109</v>
      </c>
    </row>
    <row r="1644" spans="1:3" x14ac:dyDescent="0.2">
      <c r="A1644">
        <v>74925</v>
      </c>
      <c r="B1644" t="e">
        <f>TSiHonduras muy contentos de ver lo bueno para la naci√≥n Que bien lo Que ha hecho el gobierno Que gran trabajo vamos por mas</f>
        <v>#NAME?</v>
      </c>
      <c r="C1644" s="1">
        <v>43738.597222222219</v>
      </c>
    </row>
    <row r="1645" spans="1:3" x14ac:dyDescent="0.2">
      <c r="A1645">
        <v>74950</v>
      </c>
      <c r="B1645" t="s">
        <v>280</v>
      </c>
      <c r="C1645" s="1">
        <v>43784.794444444444</v>
      </c>
    </row>
    <row r="1646" spans="1:3" x14ac:dyDescent="0.2">
      <c r="A1646">
        <v>74998</v>
      </c>
      <c r="B1646" t="s">
        <v>281</v>
      </c>
      <c r="C1646" s="1">
        <v>43760.95</v>
      </c>
    </row>
    <row r="1647" spans="1:3" x14ac:dyDescent="0.2">
      <c r="A1647">
        <v>75019</v>
      </c>
      <c r="B1647" t="e">
        <f>TSiHonduras muy bien Que se desarrollen estas cosas en el pais Que gran trabajo lo Que se hace por los Hondure√±os y se establezcan grandes cosas Que bien</f>
        <v>#NAME?</v>
      </c>
      <c r="C1647" s="1">
        <v>43817.711805555555</v>
      </c>
    </row>
    <row r="1648" spans="1:3" x14ac:dyDescent="0.2">
      <c r="A1648">
        <v>75027</v>
      </c>
      <c r="B1648" t="e">
        <f>TSiHonduras Honduras Es un pais muy bendecido Que se haga lo mejor para Que vivamos en un pais sano Que bien lo Que esta haciendo nuestro gobierno</f>
        <v>#NAME?</v>
      </c>
      <c r="C1648" s="1">
        <v>43832.875</v>
      </c>
    </row>
    <row r="1649" spans="1:3" x14ac:dyDescent="0.2">
      <c r="A1649">
        <v>75075</v>
      </c>
      <c r="B1649" t="e">
        <f>TSiHonduras se sabe Que Definitivamente gente √±angara y corrupta no necesitamos en el poder ya basta de tener ilusiones Que no pasaran aferrense Que no sirven para la Presidencia</f>
        <v>#NAME?</v>
      </c>
      <c r="C1649" s="1">
        <v>43761.706250000003</v>
      </c>
    </row>
    <row r="1650" spans="1:3" x14ac:dyDescent="0.2">
      <c r="A1650">
        <v>75175</v>
      </c>
      <c r="B1650" t="e">
        <f>TSiHonduras Es un gran trabajo lo Que est√°n haciendo las autoridades porque si necesitamos una semana moraz√°nica excelente y si accidentes</f>
        <v>#NAME?</v>
      </c>
      <c r="C1650" s="1">
        <v>43738.59652777778</v>
      </c>
    </row>
    <row r="1651" spans="1:3" x14ac:dyDescent="0.2">
      <c r="A1651">
        <v>75237</v>
      </c>
      <c r="B1651" t="s">
        <v>282</v>
      </c>
      <c r="C1651" s="1">
        <v>43725.865277777775</v>
      </c>
    </row>
    <row r="1652" spans="1:3" x14ac:dyDescent="0.2">
      <c r="A1652">
        <v>75281</v>
      </c>
      <c r="B1652" t="e">
        <f>TSiHonduras muy bien Que se esta mejorando en el aria de el cambio clim√°tico Es muy importante para el pais muy bien</f>
        <v>#NAME?</v>
      </c>
      <c r="C1652" s="1">
        <v>43801.918055555558</v>
      </c>
    </row>
    <row r="1653" spans="1:3" x14ac:dyDescent="0.2">
      <c r="A1653">
        <v>75556</v>
      </c>
      <c r="B1653" t="e">
        <f>TSiHonduras se sabe Que se ve lo bueno Que excelente Es como las grandes obras y buenos proyectos Que sirven de gran beneficio para cada hondure√±o</f>
        <v>#NAME?</v>
      </c>
      <c r="C1653" s="1">
        <v>43776.911111111112</v>
      </c>
    </row>
    <row r="1654" spans="1:3" x14ac:dyDescent="0.2">
      <c r="A1654">
        <v>75569</v>
      </c>
      <c r="B1654" t="e">
        <f>TSiHonduras Definimos los grandes logros Que se ubiquen estos acuario marino para la naci√≥n Muchas gracias a nuestro gobierno</f>
        <v>#NAME?</v>
      </c>
      <c r="C1654" s="1">
        <v>43817.711805555555</v>
      </c>
    </row>
    <row r="1655" spans="1:3" x14ac:dyDescent="0.2">
      <c r="A1655">
        <v>75590</v>
      </c>
      <c r="B1655" t="e">
        <f>_xlfn.SINGLE(TSiHonduras _xlfn.SINGLE(anagarciacarias gracias a la buena labor Que ha demostrado los gobiernos en hacer lo bueno por el pueblo Hondure√±os Dios los bendiga))</f>
        <v>#NAME?</v>
      </c>
      <c r="C1655" s="1">
        <v>43734.830555555556</v>
      </c>
    </row>
    <row r="1656" spans="1:3" x14ac:dyDescent="0.2">
      <c r="A1656">
        <v>75595</v>
      </c>
      <c r="B1656" t="e">
        <f>TSiHonduras admirable manera de Que Honduras se regeneran con grandes oportunidades Que gran trabajo vamos por mas</f>
        <v>#NAME?</v>
      </c>
      <c r="C1656" s="1">
        <v>43728.68472222222</v>
      </c>
    </row>
    <row r="1657" spans="1:3" x14ac:dyDescent="0.2">
      <c r="A1657">
        <v>75642</v>
      </c>
      <c r="B1657" t="e">
        <f>TSiHonduras estamos muy contentos de ver las acciones importantes Que tiene JOH gracias Que Dios me lo bendiga grandemente</f>
        <v>#NAME?</v>
      </c>
      <c r="C1657" s="1">
        <v>43776.910416666666</v>
      </c>
    </row>
    <row r="1658" spans="1:3" x14ac:dyDescent="0.2">
      <c r="A1658">
        <v>75688</v>
      </c>
      <c r="B1658" t="e">
        <f>TSiHonduras excelente noticia Que se haga lo correcto por arreglar la inmigraci√≥n Que bueno lo Que se ve cada dia en el apuis vamos por mas</f>
        <v>#NAME?</v>
      </c>
      <c r="C1658" s="1">
        <v>43733.839583333334</v>
      </c>
    </row>
    <row r="1659" spans="1:3" x14ac:dyDescent="0.2">
      <c r="A1659">
        <v>75736</v>
      </c>
      <c r="B1659" t="s">
        <v>283</v>
      </c>
      <c r="C1659" s="1">
        <v>43776.909722222219</v>
      </c>
    </row>
    <row r="1660" spans="1:3" x14ac:dyDescent="0.2">
      <c r="A1660">
        <v>75741</v>
      </c>
      <c r="B1660" t="e">
        <f>TSiHonduras Es muy bien Que se ponga mano dura en estos reos para Que se pueda regenerar mejor la seguridad en las c√°rceles</f>
        <v>#NAME?</v>
      </c>
      <c r="C1660" s="1">
        <v>43725.871527777781</v>
      </c>
    </row>
    <row r="1661" spans="1:3" x14ac:dyDescent="0.2">
      <c r="A1661">
        <v>75762</v>
      </c>
      <c r="B1661" t="e">
        <f>TSiHonduras Definimos los grandes alcances Que se esta haciendo en nuestro pais Que bien Que se haga lo bueno por la seguridad</f>
        <v>#NAME?</v>
      </c>
      <c r="C1661" s="1">
        <v>43833.740277777775</v>
      </c>
    </row>
    <row r="1662" spans="1:3" x14ac:dyDescent="0.2">
      <c r="A1662">
        <v>75799</v>
      </c>
      <c r="B1662" t="e">
        <f>TSiHonduras Es un gran trabajo lo Que  hace en el pais Vemos el gran trabajo de las autoridades Que bueno felicitaciones</f>
        <v>#NAME?</v>
      </c>
      <c r="C1662" s="1">
        <v>43789.892361111109</v>
      </c>
    </row>
    <row r="1663" spans="1:3" x14ac:dyDescent="0.2">
      <c r="A1663">
        <v>75803</v>
      </c>
      <c r="B1663" t="e">
        <f>TSiHonduras excito Que se de este apoyo al pueblo hondure√±o Que gran trabajo departe de el gobierno vamos por lo mejor en el pais</f>
        <v>#NAME?</v>
      </c>
      <c r="C1663" s="1">
        <v>43769.816666666666</v>
      </c>
    </row>
    <row r="1664" spans="1:3" x14ac:dyDescent="0.2">
      <c r="A1664">
        <v>75807</v>
      </c>
      <c r="B1664" t="e">
        <f>TSiHonduras Esperamos Que se tenga excito en esta grandioso reuni√≥n Que gran trabajo Que se haga lo bueno por el pa√≠s</f>
        <v>#NAME?</v>
      </c>
      <c r="C1664" s="1">
        <v>43733.839583333334</v>
      </c>
    </row>
    <row r="1665" spans="1:3" x14ac:dyDescent="0.2">
      <c r="A1665">
        <v>75857</v>
      </c>
      <c r="B1665" t="e">
        <f>TSiHonduras Es importante los grandes alcances Que se ven en el pais Que bueno lo Que se ha hecho Que se haga por mas de las extradiciones</f>
        <v>#NAME?</v>
      </c>
      <c r="C1665" s="1">
        <v>43726.709722222222</v>
      </c>
    </row>
    <row r="1666" spans="1:3" x14ac:dyDescent="0.2">
      <c r="A1666">
        <v>75866</v>
      </c>
      <c r="B1666" t="e">
        <f>TSiHonduras excelente Que las fuerzas armadas no se est√°n  prestando para estas cosas en el pais por Que se sabe Que se hace lo correcto no se sacara a JOH quiera quien quiera no lo lograran</f>
        <v>#NAME?</v>
      </c>
      <c r="C1666" s="1">
        <v>43760.713888888888</v>
      </c>
    </row>
    <row r="1667" spans="1:3" x14ac:dyDescent="0.2">
      <c r="A1667">
        <v>75896</v>
      </c>
      <c r="B1667" t="e">
        <f>TSiHonduras Es muy importante saber Que se maneja estos tipos de evento Que son de gran beneficio para el pais Que excelente lo Que se hace</f>
        <v>#NAME?</v>
      </c>
      <c r="C1667" s="1">
        <v>43775.893750000003</v>
      </c>
    </row>
    <row r="1668" spans="1:3" x14ac:dyDescent="0.2">
      <c r="A1668">
        <v>76048</v>
      </c>
      <c r="B1668" t="e">
        <f>TSiHonduras mas Que agradecidos por Que son un orgullo nacional excelente chicos</f>
        <v>#NAME?</v>
      </c>
      <c r="C1668" s="1">
        <v>43768.696527777778</v>
      </c>
    </row>
    <row r="1669" spans="1:3" x14ac:dyDescent="0.2">
      <c r="A1669">
        <v>76050</v>
      </c>
      <c r="B1669" t="s">
        <v>284</v>
      </c>
      <c r="C1669" s="1">
        <v>43678.896527777775</v>
      </c>
    </row>
    <row r="1670" spans="1:3" x14ac:dyDescent="0.2">
      <c r="A1670">
        <v>76063</v>
      </c>
      <c r="B1670" t="e">
        <f>TSiHonduras Aplaudimos la buen labor de las autoridades Que gran desempe√±o el Que los espera en el feriado Que bien</f>
        <v>#NAME?</v>
      </c>
      <c r="C1670" s="1">
        <v>43728.68472222222</v>
      </c>
    </row>
    <row r="1671" spans="1:3" x14ac:dyDescent="0.2">
      <c r="A1671">
        <v>76190</v>
      </c>
      <c r="B1671" t="e">
        <f>TSiHonduras Esperamos Que se haga la mayor soluci√≥n en el pais Que buenas cosas estamos viendo lo bueno por mi pais Que excelente</f>
        <v>#NAME?</v>
      </c>
      <c r="C1671" s="1">
        <v>43832.75277777778</v>
      </c>
    </row>
    <row r="1672" spans="1:3" x14ac:dyDescent="0.2">
      <c r="A1672">
        <v>76374</v>
      </c>
      <c r="B1672" t="e">
        <f>TSiHonduras Esperamos los mayores resultados por Que se ha demostrado Que lo bueno se esta haciendo en el pais  Que buenas cosas Que se apruebe esta nueva ley Que bien</f>
        <v>#NAME?</v>
      </c>
      <c r="C1672" s="1">
        <v>43769.816666666666</v>
      </c>
    </row>
    <row r="1673" spans="1:3" x14ac:dyDescent="0.2">
      <c r="A1673">
        <v>76413</v>
      </c>
      <c r="B1673" t="s">
        <v>115</v>
      </c>
      <c r="C1673" s="1">
        <v>43838.788888888892</v>
      </c>
    </row>
    <row r="1674" spans="1:3" x14ac:dyDescent="0.2">
      <c r="A1674">
        <v>76476</v>
      </c>
      <c r="B1674" t="s">
        <v>114</v>
      </c>
      <c r="C1674" s="1">
        <v>43746.886111111111</v>
      </c>
    </row>
    <row r="1675" spans="1:3" x14ac:dyDescent="0.2">
      <c r="A1675">
        <v>76477</v>
      </c>
      <c r="B1675" t="s">
        <v>8</v>
      </c>
      <c r="C1675" s="1">
        <v>43752.676388888889</v>
      </c>
    </row>
    <row r="1676" spans="1:3" x14ac:dyDescent="0.2">
      <c r="A1676">
        <v>76478</v>
      </c>
      <c r="B1676" s="2" t="s">
        <v>126</v>
      </c>
      <c r="C1676" s="1">
        <v>43732.836805555555</v>
      </c>
    </row>
    <row r="1677" spans="1:3" x14ac:dyDescent="0.2">
      <c r="A1677">
        <v>76481</v>
      </c>
      <c r="B1677" t="s">
        <v>28</v>
      </c>
      <c r="C1677" s="1">
        <v>43693.722222222219</v>
      </c>
    </row>
    <row r="1678" spans="1:3" x14ac:dyDescent="0.2">
      <c r="A1678">
        <v>77009</v>
      </c>
      <c r="B1678" t="s">
        <v>135</v>
      </c>
      <c r="C1678" s="1">
        <v>43721.828472222223</v>
      </c>
    </row>
    <row r="1679" spans="1:3" x14ac:dyDescent="0.2">
      <c r="A1679">
        <v>77010</v>
      </c>
      <c r="B1679" t="s">
        <v>130</v>
      </c>
      <c r="C1679" s="1">
        <v>43718.64166666667</v>
      </c>
    </row>
    <row r="1680" spans="1:3" x14ac:dyDescent="0.2">
      <c r="A1680">
        <v>77011</v>
      </c>
      <c r="B1680" t="s">
        <v>90</v>
      </c>
      <c r="C1680" s="1">
        <v>43689.894444444442</v>
      </c>
    </row>
    <row r="1681" spans="1:3" x14ac:dyDescent="0.2">
      <c r="A1681">
        <v>77361</v>
      </c>
      <c r="B1681" t="s">
        <v>285</v>
      </c>
      <c r="C1681" s="1">
        <v>43654.724999999999</v>
      </c>
    </row>
    <row r="1682" spans="1:3" x14ac:dyDescent="0.2">
      <c r="A1682">
        <v>77820</v>
      </c>
      <c r="B1682" t="s">
        <v>286</v>
      </c>
      <c r="C1682" s="1">
        <v>43668.679166666669</v>
      </c>
    </row>
    <row r="1683" spans="1:3" x14ac:dyDescent="0.2">
      <c r="A1683">
        <v>78019</v>
      </c>
      <c r="B1683" t="s">
        <v>287</v>
      </c>
      <c r="C1683" s="1">
        <v>43669.677083333336</v>
      </c>
    </row>
    <row r="1684" spans="1:3" x14ac:dyDescent="0.2">
      <c r="A1684">
        <v>78239</v>
      </c>
      <c r="B1684" t="s">
        <v>288</v>
      </c>
      <c r="C1684" s="1">
        <v>43670.711111111108</v>
      </c>
    </row>
    <row r="1685" spans="1:3" x14ac:dyDescent="0.2">
      <c r="A1685">
        <v>78359</v>
      </c>
      <c r="B1685" t="s">
        <v>90</v>
      </c>
      <c r="C1685" s="1">
        <v>43689.895138888889</v>
      </c>
    </row>
    <row r="1686" spans="1:3" x14ac:dyDescent="0.2">
      <c r="A1686">
        <v>78409</v>
      </c>
      <c r="B1686" t="s">
        <v>77</v>
      </c>
      <c r="C1686" s="1">
        <v>43749.710416666669</v>
      </c>
    </row>
    <row r="1687" spans="1:3" x14ac:dyDescent="0.2">
      <c r="A1687">
        <v>78410</v>
      </c>
      <c r="B1687" t="s">
        <v>48</v>
      </c>
      <c r="C1687" s="1">
        <v>43706.872916666667</v>
      </c>
    </row>
    <row r="1688" spans="1:3" x14ac:dyDescent="0.2">
      <c r="A1688">
        <v>78492</v>
      </c>
      <c r="B1688" t="s">
        <v>21</v>
      </c>
      <c r="C1688" s="1">
        <v>43811.840277777781</v>
      </c>
    </row>
    <row r="1689" spans="1:3" x14ac:dyDescent="0.2">
      <c r="A1689">
        <v>78493</v>
      </c>
      <c r="B1689" t="s">
        <v>31</v>
      </c>
      <c r="C1689" s="1">
        <v>43804.795138888891</v>
      </c>
    </row>
    <row r="1690" spans="1:3" x14ac:dyDescent="0.2">
      <c r="A1690">
        <v>78529</v>
      </c>
      <c r="B1690" t="s">
        <v>199</v>
      </c>
      <c r="C1690" s="1">
        <v>43836.727777777778</v>
      </c>
    </row>
    <row r="1691" spans="1:3" x14ac:dyDescent="0.2">
      <c r="A1691">
        <v>78684</v>
      </c>
      <c r="B1691" t="s">
        <v>14</v>
      </c>
      <c r="C1691" s="1">
        <v>43690.953472222223</v>
      </c>
    </row>
    <row r="1692" spans="1:3" x14ac:dyDescent="0.2">
      <c r="A1692">
        <v>78748</v>
      </c>
      <c r="B1692" t="s">
        <v>289</v>
      </c>
      <c r="C1692" s="1">
        <v>43782.814583333333</v>
      </c>
    </row>
    <row r="1693" spans="1:3" x14ac:dyDescent="0.2">
      <c r="A1693">
        <v>78811</v>
      </c>
      <c r="B1693" s="2" t="s">
        <v>4</v>
      </c>
      <c r="C1693" s="1">
        <v>43731.661805555559</v>
      </c>
    </row>
    <row r="1694" spans="1:3" x14ac:dyDescent="0.2">
      <c r="A1694">
        <v>78812</v>
      </c>
      <c r="B1694" t="s">
        <v>69</v>
      </c>
      <c r="C1694" s="1">
        <v>43756.747916666667</v>
      </c>
    </row>
    <row r="1695" spans="1:3" x14ac:dyDescent="0.2">
      <c r="A1695">
        <v>78844</v>
      </c>
      <c r="B1695" t="s">
        <v>68</v>
      </c>
      <c r="C1695" s="1">
        <v>43749.906944444447</v>
      </c>
    </row>
    <row r="1696" spans="1:3" x14ac:dyDescent="0.2">
      <c r="A1696">
        <v>78859</v>
      </c>
      <c r="B1696" t="s">
        <v>44</v>
      </c>
      <c r="C1696" s="1">
        <v>43748.832638888889</v>
      </c>
    </row>
    <row r="1697" spans="1:3" x14ac:dyDescent="0.2">
      <c r="A1697">
        <v>78944</v>
      </c>
      <c r="B1697" t="s">
        <v>39</v>
      </c>
      <c r="C1697" s="1">
        <v>43719.68472222222</v>
      </c>
    </row>
    <row r="1698" spans="1:3" x14ac:dyDescent="0.2">
      <c r="A1698">
        <v>78983</v>
      </c>
      <c r="B1698" t="s">
        <v>131</v>
      </c>
      <c r="C1698" s="1">
        <v>43775.705555555556</v>
      </c>
    </row>
    <row r="1699" spans="1:3" x14ac:dyDescent="0.2">
      <c r="A1699">
        <v>79035</v>
      </c>
      <c r="B1699" t="s">
        <v>17</v>
      </c>
      <c r="C1699" s="1">
        <v>43676.642361111109</v>
      </c>
    </row>
    <row r="1700" spans="1:3" x14ac:dyDescent="0.2">
      <c r="A1700">
        <v>79036</v>
      </c>
      <c r="B1700" t="s">
        <v>25</v>
      </c>
      <c r="C1700" s="1">
        <v>43774.839583333334</v>
      </c>
    </row>
    <row r="1701" spans="1:3" x14ac:dyDescent="0.2">
      <c r="A1701">
        <v>79037</v>
      </c>
      <c r="B1701" t="s">
        <v>37</v>
      </c>
      <c r="C1701" s="1">
        <v>43690.885416666664</v>
      </c>
    </row>
    <row r="1702" spans="1:3" x14ac:dyDescent="0.2">
      <c r="A1702">
        <v>79194</v>
      </c>
      <c r="B1702" t="s">
        <v>200</v>
      </c>
      <c r="C1702" s="1">
        <v>43819.746527777781</v>
      </c>
    </row>
    <row r="1703" spans="1:3" x14ac:dyDescent="0.2">
      <c r="A1703">
        <v>79395</v>
      </c>
      <c r="B1703" t="e">
        <f>JuanOrlandoH Que bonito Que un Presidente te escuche te entienda y te ayude Felicidades JOH bendiciones</f>
        <v>#NAME?</v>
      </c>
      <c r="C1703" s="1">
        <v>43623.668749999997</v>
      </c>
    </row>
    <row r="1704" spans="1:3" x14ac:dyDescent="0.2">
      <c r="A1704">
        <v>79396</v>
      </c>
      <c r="B1704" t="s">
        <v>290</v>
      </c>
      <c r="C1704" s="1">
        <v>43657.661111111112</v>
      </c>
    </row>
    <row r="1705" spans="1:3" x14ac:dyDescent="0.2">
      <c r="A1705">
        <v>79420</v>
      </c>
      <c r="B1705" t="e">
        <f>_xlfn.SINGLE(JuanOrlandoH _xlfn.SINGLE(LaTribunahn _xlfn.SINGLE(HCHTelevDigital _xlfn.SINGLE(RCVHonduras _xlfn.SINGLE(Canal6Honduras _xlfn.SINGLE(lanotta_ _xlfn.SINGLE(radioamericahn _xlfn.SINGLE(elpaishn _xlfn.SINGLE(radiohrn _xlfn.SINGLE(CHTVHN _xlfn.SINGLE(el5hn muy bien Es un gran beneficio vamos por grandes comienzos de lo mejor por el pais vamos por mas avances Que bien Que se siga aprobando esta nueva ley)))))))))))</f>
        <v>#NAME?</v>
      </c>
      <c r="C1705" s="1">
        <v>43837.796527777777</v>
      </c>
    </row>
    <row r="1706" spans="1:3" x14ac:dyDescent="0.2">
      <c r="A1706">
        <v>79422</v>
      </c>
      <c r="B1706" t="e">
        <f>_xlfn.SINGLE(JuanOrlandoH _xlfn.SINGLE(DiarioLaPrensa _xlfn.SINGLE(LaTribunahn _xlfn.SINGLE(FrenteaFrenteHN _xlfn.SINGLE(TSiHonduras _xlfn.SINGLE(radiohrn _xlfn.SINGLE(televicentrohn _xlfn.SINGLE(RCVHonduras _xlfn.SINGLE(diarioelheraldo _xlfn.SINGLE(elpaishn gran trabajo estamos muy alegres de Que mi pais se demuestra con estas grandes soluciones Que genial felicitaciones a JOH))))))))))</f>
        <v>#NAME?</v>
      </c>
      <c r="C1706" s="1">
        <v>43719.744444444441</v>
      </c>
    </row>
    <row r="1707" spans="1:3" x14ac:dyDescent="0.2">
      <c r="A1707">
        <v>79431</v>
      </c>
      <c r="B1707" t="e">
        <f>JuanOrlandoH JOH Es un gran trabajo lo Que usted hace por combatir todo lo Que pasa en el pais muy bien</f>
        <v>#NAME?</v>
      </c>
      <c r="C1707" s="1">
        <v>43756.79583333333</v>
      </c>
    </row>
    <row r="1708" spans="1:3" x14ac:dyDescent="0.2">
      <c r="A1708">
        <v>79630</v>
      </c>
      <c r="B1708" t="e">
        <f>_xlfn.SINGLE(JuanOrlandoH _xlfn.SINGLE(realDonaldTrump se ven grandes objetivos nuevos Que buenas cosas excelente trabajo al gobierno de EEUU y de Honduras))</f>
        <v>#NAME?</v>
      </c>
      <c r="C1708" s="1">
        <v>43733.727083333331</v>
      </c>
    </row>
    <row r="1709" spans="1:3" x14ac:dyDescent="0.2">
      <c r="A1709">
        <v>79774</v>
      </c>
      <c r="B1709" t="s">
        <v>291</v>
      </c>
      <c r="C1709" s="1">
        <v>43815.684027777781</v>
      </c>
    </row>
    <row r="1710" spans="1:3" x14ac:dyDescent="0.2">
      <c r="A1710">
        <v>79781</v>
      </c>
      <c r="B1710" t="e">
        <f>_xlfn.SINGLE(JuanOrlandoH _xlfn.SINGLE(radiohrn _xlfn.SINGLE(LaTribunahn _xlfn.SINGLE(TN5Telenoticias _xlfn.SINGLE(diarioelheraldo _xlfn.SINGLE(televicentrohn _xlfn.SINGLE(ProcesoDigital _xlfn.SINGLE(DiarioLaPrensa _xlfn.SINGLE(elpaishn _xlfn.SINGLE(Telemundo siempre al pendiente de cada uno de nosotros los Hondure√±os el Presidente))))))))))</f>
        <v>#NAME?</v>
      </c>
      <c r="C1710" s="1">
        <v>43706.836805555555</v>
      </c>
    </row>
    <row r="1711" spans="1:3" x14ac:dyDescent="0.2">
      <c r="A1711">
        <v>79846</v>
      </c>
      <c r="B1711" t="e">
        <f>_xlfn.SINGLE(JuanOrlandoH _xlfn.SINGLE(HoyMismoTSI _xlfn.SINGLE(DiarioRoatan _xlfn.SINGLE(radiohrn _xlfn.SINGLE(LaTribunahn _xlfn.SINGLE(diarioelheraldo _xlfn.SINGLE(DiarioLaPrensa _xlfn.SINGLE(elpaishn admirable Que se aporte esa gran ayuda para los j√≥venes Productores Que buena persona Es usted mi Presidente gracias por hacer lo bueno por el pa√≠s viva mi bella Honduras))))))))</f>
        <v>#NAME?</v>
      </c>
      <c r="C1711" s="1">
        <v>43725.898611111108</v>
      </c>
    </row>
    <row r="1712" spans="1:3" x14ac:dyDescent="0.2">
      <c r="A1712">
        <v>79979</v>
      </c>
      <c r="B1712" t="e">
        <f>_xlfn.SINGLE(JuanOrlandoH _xlfn.SINGLE(Congreso_HND _xlfn.SINGLE(HoyMismoTSI _xlfn.SINGLE(radiohrn _xlfn.SINGLE(LaTribunahn _xlfn.SINGLE(TN5Telenoticias _xlfn.SINGLE(HCHTelevDigital _xlfn.SINGLE(televicentrohn _xlfn.SINGLE(radioamericahn _xlfn.SINGLE(Canal6Honduras _xlfn.SINGLE(tencanal10 este gobierno si ha beneficiado al pais Que gran desempe√±o para Que las cosas avancen cada dia Que bien excelente)))))))))))</f>
        <v>#NAME?</v>
      </c>
      <c r="C1712" s="1">
        <v>43775.625</v>
      </c>
    </row>
    <row r="1713" spans="1:3" x14ac:dyDescent="0.2">
      <c r="A1713">
        <v>80058</v>
      </c>
      <c r="B1713" t="e">
        <f>JuanOrlandoH excelente Sin palabras para ver los afortunados Que somos al tener un techo digno donde descansar dia con dia Que salimos de nuestros trabajado</f>
        <v>#NAME?</v>
      </c>
      <c r="C1713" s="1">
        <v>43614.722222222219</v>
      </c>
    </row>
    <row r="1714" spans="1:3" x14ac:dyDescent="0.2">
      <c r="A1714">
        <v>80104</v>
      </c>
      <c r="B1714" t="e">
        <f>JuanOrlandoH estamos a lo primero Que importante manera de Que mi pais cambia cada dia Que excelente Es ver Que orgullo de estos jovencitos</f>
        <v>#NAME?</v>
      </c>
      <c r="C1714" s="1">
        <v>43763.693749999999</v>
      </c>
    </row>
    <row r="1715" spans="1:3" x14ac:dyDescent="0.2">
      <c r="A1715">
        <v>80119</v>
      </c>
      <c r="B1715" t="e">
        <f>JuanOrlandoH contentos p√≤r Que sabemos Que el Presidente ha demostrado lo bueno por la naci√≥n Que bien vamos por mas</f>
        <v>#NAME?</v>
      </c>
      <c r="C1715" s="1">
        <v>43832.824999999997</v>
      </c>
    </row>
    <row r="1716" spans="1:3" x14ac:dyDescent="0.2">
      <c r="A1716">
        <v>80251</v>
      </c>
      <c r="B1716" t="e">
        <f>_xlfn.SINGLE(JuanOrlandoH _xlfn.SINGLE(LaTribunahn _xlfn.SINGLE(radiohrn _xlfn.SINGLE(diarioelheraldo _xlfn.SINGLE(elpaishn _xlfn.SINGLE(ciudadmujerhn _xlfn.SINGLE(Qhubotvoficial Dfinimos uqe excelente lo Que hace JOH vamos demostrando lo importante Que admirable Es ver lo bueno Que hace nuestro gobierno)))))))</f>
        <v>#NAME?</v>
      </c>
      <c r="C1716" s="1">
        <v>43769.742361111108</v>
      </c>
    </row>
    <row r="1717" spans="1:3" x14ac:dyDescent="0.2">
      <c r="A1717">
        <v>81229</v>
      </c>
      <c r="B1717" t="s">
        <v>148</v>
      </c>
      <c r="C1717" s="1">
        <v>43767.863194444442</v>
      </c>
    </row>
    <row r="1718" spans="1:3" x14ac:dyDescent="0.2">
      <c r="A1718">
        <v>81451</v>
      </c>
      <c r="B1718" t="s">
        <v>80</v>
      </c>
      <c r="C1718" s="1">
        <v>43838.849305555559</v>
      </c>
    </row>
    <row r="1719" spans="1:3" x14ac:dyDescent="0.2">
      <c r="A1719">
        <v>81457</v>
      </c>
      <c r="B1719" t="s">
        <v>48</v>
      </c>
      <c r="C1719" s="1">
        <v>43706.872916666667</v>
      </c>
    </row>
    <row r="1720" spans="1:3" x14ac:dyDescent="0.2">
      <c r="A1720">
        <v>81458</v>
      </c>
      <c r="B1720" t="s">
        <v>75</v>
      </c>
      <c r="C1720" s="1">
        <v>43676.801388888889</v>
      </c>
    </row>
    <row r="1721" spans="1:3" x14ac:dyDescent="0.2">
      <c r="A1721">
        <v>81715</v>
      </c>
      <c r="B1721" s="2" t="s">
        <v>111</v>
      </c>
      <c r="C1721" s="1">
        <v>43804.847916666666</v>
      </c>
    </row>
    <row r="1722" spans="1:3" x14ac:dyDescent="0.2">
      <c r="A1722">
        <v>81772</v>
      </c>
      <c r="B1722" t="s">
        <v>61</v>
      </c>
      <c r="C1722" s="1">
        <v>43733.797222222223</v>
      </c>
    </row>
    <row r="1723" spans="1:3" x14ac:dyDescent="0.2">
      <c r="A1723">
        <v>81824</v>
      </c>
      <c r="B1723" t="s">
        <v>24</v>
      </c>
      <c r="C1723" s="1">
        <v>43731.734722222223</v>
      </c>
    </row>
    <row r="1724" spans="1:3" x14ac:dyDescent="0.2">
      <c r="A1724">
        <v>81825</v>
      </c>
      <c r="B1724" t="s">
        <v>73</v>
      </c>
      <c r="C1724" s="1">
        <v>43710.859027777777</v>
      </c>
    </row>
    <row r="1725" spans="1:3" x14ac:dyDescent="0.2">
      <c r="A1725">
        <v>81826</v>
      </c>
      <c r="B1725" t="s">
        <v>28</v>
      </c>
      <c r="C1725" s="1">
        <v>43693.72152777778</v>
      </c>
    </row>
    <row r="1726" spans="1:3" x14ac:dyDescent="0.2">
      <c r="A1726">
        <v>81857</v>
      </c>
      <c r="B1726" t="s">
        <v>101</v>
      </c>
      <c r="C1726" s="1">
        <v>43766.681944444441</v>
      </c>
    </row>
    <row r="1727" spans="1:3" x14ac:dyDescent="0.2">
      <c r="A1727">
        <v>81879</v>
      </c>
      <c r="B1727" t="s">
        <v>3</v>
      </c>
      <c r="C1727" s="1">
        <v>43686.644444444442</v>
      </c>
    </row>
    <row r="1728" spans="1:3" x14ac:dyDescent="0.2">
      <c r="A1728">
        <v>82039</v>
      </c>
      <c r="B1728" t="s">
        <v>214</v>
      </c>
      <c r="C1728" s="1">
        <v>43801.691666666666</v>
      </c>
    </row>
    <row r="1729" spans="1:3" x14ac:dyDescent="0.2">
      <c r="A1729">
        <v>82901</v>
      </c>
      <c r="B1729" t="e">
        <f>HCHTelevDigital este nasralla solo pasa levantando falsos mejor deber√≠a de buscar Que hacer</f>
        <v>#NAME?</v>
      </c>
      <c r="C1729" s="1">
        <v>43727.804166666669</v>
      </c>
    </row>
    <row r="1730" spans="1:3" x14ac:dyDescent="0.2">
      <c r="A1730">
        <v>82960</v>
      </c>
      <c r="B1730" t="e">
        <f>HCHTelevDigital no cave duda Que tenemos al mejor Presidente Que demuestra las buenas acciones para hacer Que el pais este bien</f>
        <v>#NAME?</v>
      </c>
      <c r="C1730" s="1">
        <v>43711.788888888892</v>
      </c>
    </row>
    <row r="1731" spans="1:3" x14ac:dyDescent="0.2">
      <c r="A1731">
        <v>82964</v>
      </c>
      <c r="B1731" t="e">
        <f>HCHTelevDigital Aplaudimos por Que se demuestra Que el pais cambia cada dia Que bien estamos contentos Que la naci√≥n esta avanzando</f>
        <v>#NAME?</v>
      </c>
      <c r="C1731" s="1">
        <v>43774.632638888892</v>
      </c>
    </row>
    <row r="1732" spans="1:3" x14ac:dyDescent="0.2">
      <c r="A1732">
        <v>82990</v>
      </c>
      <c r="B1732" t="e">
        <f>HCHTelevDigital hay no ojala Que agarren este v√°ndalo Que busquen a trabajar estos bajos por favor Que dejen en paz al pais</f>
        <v>#NAME?</v>
      </c>
      <c r="C1732" s="1">
        <v>43762.755555555559</v>
      </c>
    </row>
    <row r="1733" spans="1:3" x14ac:dyDescent="0.2">
      <c r="A1733">
        <v>82999</v>
      </c>
      <c r="B1733" t="e">
        <f>HCHTelevDigital se ven grandes resultados en el cambio clim√°tico se ve lo bueno Que hace el gobierno por nuestra Honduras</f>
        <v>#NAME?</v>
      </c>
      <c r="C1733" s="1">
        <v>43802.875694444447</v>
      </c>
    </row>
    <row r="1734" spans="1:3" x14ac:dyDescent="0.2">
      <c r="A1734">
        <v>83001</v>
      </c>
      <c r="B1734" t="s">
        <v>292</v>
      </c>
      <c r="C1734" s="1">
        <v>43762.763194444444</v>
      </c>
    </row>
    <row r="1735" spans="1:3" x14ac:dyDescent="0.2">
      <c r="A1735">
        <v>83005</v>
      </c>
      <c r="B1735" t="e">
        <f>HCHTelevDigital excelente y estamos mas Que unido porque el partido nacional somos unidos</f>
        <v>#NAME?</v>
      </c>
      <c r="C1735" s="1">
        <v>43700.92083333333</v>
      </c>
    </row>
    <row r="1736" spans="1:3" x14ac:dyDescent="0.2">
      <c r="A1736">
        <v>83006</v>
      </c>
      <c r="B1736" t="e">
        <f>_xlfn.SINGLE(HCHTelevDigital _xlfn.SINGLE(JuanOrlandoH _xlfn.SINGLE(FNAMP_Honduras no cave duda Que gran manera Es muy bueno gracias JOH por demostrar Que la seguridad mejora muy bien)))</f>
        <v>#NAME?</v>
      </c>
      <c r="C1736" s="1">
        <v>43717.758333333331</v>
      </c>
    </row>
    <row r="1737" spans="1:3" x14ac:dyDescent="0.2">
      <c r="A1737">
        <v>83007</v>
      </c>
      <c r="B1737" t="e">
        <f>HCHTelevDigital Que excelente Es saber como se les brinda ese mayor apoyo se esta trabajando por grandes inversiones a beneficio de los Hondure√±os</f>
        <v>#NAME?</v>
      </c>
      <c r="C1737" s="1">
        <v>43804.84652777778</v>
      </c>
    </row>
    <row r="1738" spans="1:3" x14ac:dyDescent="0.2">
      <c r="A1738">
        <v>83008</v>
      </c>
      <c r="B1738" t="e">
        <f>HCHTelevDigital Pucha Que buena noticia Que grandioso Es ver como el pais esta mejorando cada dia Que buenas acciones las Que se ven con estas campa√±a de vida mejor todo esta saliendo muy bien</f>
        <v>#NAME?</v>
      </c>
      <c r="C1738" s="1">
        <v>43790.930555555555</v>
      </c>
    </row>
    <row r="1739" spans="1:3" x14ac:dyDescent="0.2">
      <c r="A1739">
        <v>83015</v>
      </c>
      <c r="B1739" t="e">
        <f>HCHTelevDigital gracias Presidente usted si nos esta cumpliendo</f>
        <v>#NAME?</v>
      </c>
      <c r="C1739" s="1">
        <v>43677.947222222225</v>
      </c>
    </row>
    <row r="1740" spans="1:3" x14ac:dyDescent="0.2">
      <c r="A1740">
        <v>83053</v>
      </c>
      <c r="B1740" t="e">
        <f>_xlfn.SINGLE(HCHTelevDigital _xlfn.SINGLE(Presidencia_HN muy bien Que paguen por sus delitos estos capos ya estamos cansados de ver esto en el pais Que se haga justicia))</f>
        <v>#NAME?</v>
      </c>
      <c r="C1740" s="1">
        <v>43746.763888888891</v>
      </c>
    </row>
    <row r="1741" spans="1:3" x14ac:dyDescent="0.2">
      <c r="A1741">
        <v>83056</v>
      </c>
      <c r="B1741" t="e">
        <f>HCHTelevDigital Que gran trabajo lo Que hace el Presidente Que apoya a los docentes Es muy bueno lo Que se esta logrando</f>
        <v>#NAME?</v>
      </c>
      <c r="C1741" s="1">
        <v>43790.904166666667</v>
      </c>
    </row>
    <row r="1742" spans="1:3" x14ac:dyDescent="0.2">
      <c r="A1742">
        <v>83057</v>
      </c>
      <c r="B1742" t="e">
        <f>HCHTelevDigital Es un gran trabajo lo Que se esta haciendo en nuestro pais Que gran trabajo lo Que se ve Que buen trabajo</f>
        <v>#NAME?</v>
      </c>
      <c r="C1742" s="1">
        <v>43677.81527777778</v>
      </c>
    </row>
    <row r="1743" spans="1:3" x14ac:dyDescent="0.2">
      <c r="A1743">
        <v>83064</v>
      </c>
      <c r="B1743" t="e">
        <f>HCHTelevDigital lo importante Que Es para el pueblo Es la paz ya no dejemos Que estos √±angaras sigan molestando</f>
        <v>#NAME?</v>
      </c>
      <c r="C1743" s="1">
        <v>43762.734722222223</v>
      </c>
    </row>
    <row r="1744" spans="1:3" x14ac:dyDescent="0.2">
      <c r="A1744">
        <v>83092</v>
      </c>
      <c r="B1744" t="s">
        <v>293</v>
      </c>
      <c r="C1744" s="1">
        <v>43762.744444444441</v>
      </c>
    </row>
    <row r="1745" spans="1:3" x14ac:dyDescent="0.2">
      <c r="A1745">
        <v>83096</v>
      </c>
      <c r="B1745" t="e">
        <f>_xlfn.SINGLE(HCHTelevDigital _xlfn.SINGLE(JuanOrlandoH no cave duda ver esas magn√≠ficas obras de parte del Presidente Que Dios bendiga su vida gracias por hacer el cambio))</f>
        <v>#NAME?</v>
      </c>
      <c r="C1745" s="1">
        <v>43727.56527777778</v>
      </c>
    </row>
    <row r="1746" spans="1:3" x14ac:dyDescent="0.2">
      <c r="A1746">
        <v>83112</v>
      </c>
      <c r="B1746" t="e">
        <f>_xlfn.SINGLE(HCHTelevDigital _xlfn.SINGLE(JuanOrlandoH Es muy bueno lo Que ha hecho nuestro Presidente ayudando con la ley de alivio de deuda Que importante Es ver como nuestra Honduras avanza))</f>
        <v>#NAME?</v>
      </c>
      <c r="C1746" s="1">
        <v>43810.819444444445</v>
      </c>
    </row>
    <row r="1747" spans="1:3" x14ac:dyDescent="0.2">
      <c r="A1747">
        <v>83143</v>
      </c>
      <c r="B1747" t="s">
        <v>294</v>
      </c>
      <c r="C1747" s="1">
        <v>43668.805555555555</v>
      </c>
    </row>
    <row r="1748" spans="1:3" x14ac:dyDescent="0.2">
      <c r="A1748">
        <v>83192</v>
      </c>
      <c r="B1748" t="e">
        <f>HCHTelevDigital bien Que se mejora en seguridad Es muy bueno lo Que se hace por Que nuestra Honduras este segura Que bien excelente</f>
        <v>#NAME?</v>
      </c>
      <c r="C1748" s="1">
        <v>43768.73333333333</v>
      </c>
    </row>
    <row r="1749" spans="1:3" x14ac:dyDescent="0.2">
      <c r="A1749">
        <v>83197</v>
      </c>
      <c r="B1749" t="e">
        <f>HCHTelevDigital Ay ya quiere llamar la atenci√≥n pobrecito hay no deja de metiche pepe lobo busca Que hacer mejor sapo</f>
        <v>#NAME?</v>
      </c>
      <c r="C1749" s="1">
        <v>43760.746527777781</v>
      </c>
    </row>
    <row r="1750" spans="1:3" x14ac:dyDescent="0.2">
      <c r="A1750">
        <v>83202</v>
      </c>
      <c r="B1750" t="e">
        <f>HCHTelevDigital felicitamos a BANHPROVI y a JOH por hacer lo bueno por el pueblo hondure√±o Que excelente trabajo lo Que se hace por el pais</f>
        <v>#NAME?</v>
      </c>
      <c r="C1750" s="1">
        <v>43838.72152777778</v>
      </c>
    </row>
    <row r="1751" spans="1:3" x14ac:dyDescent="0.2">
      <c r="A1751">
        <v>83213</v>
      </c>
      <c r="B1751" t="e">
        <f>HCHTelevDigital demostrando Que si se quiere se puede vamos felicitaciones al gobierno hondure√±o por afirmar lo bueno por lo mejor por Honduras</f>
        <v>#NAME?</v>
      </c>
      <c r="C1751" s="1">
        <v>43832.922222222223</v>
      </c>
    </row>
    <row r="1752" spans="1:3" x14ac:dyDescent="0.2">
      <c r="A1752">
        <v>83226</v>
      </c>
      <c r="B1752" t="e">
        <f>HCHTelevDigital contentos de Que se ha mejorado en materia de seguridad Muchas gracias JOH por hacer el cambio</f>
        <v>#NAME?</v>
      </c>
      <c r="C1752" s="1">
        <v>43774.727083333331</v>
      </c>
    </row>
    <row r="1753" spans="1:3" x14ac:dyDescent="0.2">
      <c r="A1753">
        <v>83233</v>
      </c>
      <c r="B1753" t="e">
        <f>HCHTelevDigital otro Que solo busca las desgracias para el pueblo ya basta ya Es demaciado con ustedes ya no mas porfavor</f>
        <v>#NAME?</v>
      </c>
      <c r="C1753" s="1">
        <v>43745.842361111114</v>
      </c>
    </row>
    <row r="1754" spans="1:3" x14ac:dyDescent="0.2">
      <c r="A1754">
        <v>83257</v>
      </c>
      <c r="B1754" t="e">
        <f>HCHTelevDigital Es muy bueno lo Que se esta viendo en el pais Que excelente estamos muy contentos qe se den estos grandes apoyos</f>
        <v>#NAME?</v>
      </c>
      <c r="C1754" s="1">
        <v>43780.736111111109</v>
      </c>
    </row>
    <row r="1755" spans="1:3" x14ac:dyDescent="0.2">
      <c r="A1755">
        <v>83262</v>
      </c>
      <c r="B1755" t="e">
        <f>HCHTelevDigital Es muy bueno lo Que dice mi Presidente Que se traje por grandes cosas en el pa√≠s Que bueno</f>
        <v>#NAME?</v>
      </c>
      <c r="C1755" s="1">
        <v>43711.830555555556</v>
      </c>
    </row>
    <row r="1756" spans="1:3" x14ac:dyDescent="0.2">
      <c r="A1756">
        <v>83313</v>
      </c>
      <c r="B1756" t="e">
        <f>HCHTelevDigital este tipo lo Que hizo Es Que ha querido llamar la atenci√≥n Que barbaridad ya dejense  de tanta ridicules ya basta</f>
        <v>#NAME?</v>
      </c>
      <c r="C1756" s="1">
        <v>43768.832638888889</v>
      </c>
    </row>
    <row r="1757" spans="1:3" x14ac:dyDescent="0.2">
      <c r="A1757">
        <v>83340</v>
      </c>
      <c r="B1757" t="e">
        <f>HCHTelevDigital muy bien Que se les esta dando una mano a los ganaderos para Que puedan hacer el gran trabajo de apoyar al medio ambiente</f>
        <v>#NAME?</v>
      </c>
      <c r="C1757" s="1">
        <v>43749.762499999997</v>
      </c>
    </row>
    <row r="1758" spans="1:3" x14ac:dyDescent="0.2">
      <c r="A1758">
        <v>83346</v>
      </c>
      <c r="B1758" t="e">
        <f>HCHTelevDigital da tristeza ver Que por gente asi Que solo buscan ver lo malo para el pais ya estamos cansados Que los manden a la carcel a estos √±angaras</f>
        <v>#NAME?</v>
      </c>
      <c r="C1758" s="1">
        <v>43762.756249999999</v>
      </c>
    </row>
    <row r="1759" spans="1:3" x14ac:dyDescent="0.2">
      <c r="A1759">
        <v>83383</v>
      </c>
      <c r="B1759" t="e">
        <f>_xlfn.SINGLE(HCHTelevDigital _xlfn.SINGLE(JuanOrlandoH contentos de Que JOH ha demostrado su gran importancia de apoyar al pueblo vamos por mas excelente trabajo))</f>
        <v>#NAME?</v>
      </c>
      <c r="C1759" s="1">
        <v>43727.643750000003</v>
      </c>
    </row>
    <row r="1760" spans="1:3" x14ac:dyDescent="0.2">
      <c r="A1760">
        <v>83420</v>
      </c>
      <c r="B1760" t="e">
        <f>HCHTelevDigital Aplaudimos los lazos Que han formado nuestro Presidente y el pais de israel Que se tenga excito en todo</f>
        <v>#NAME?</v>
      </c>
      <c r="C1760" s="1">
        <v>43711.831250000003</v>
      </c>
    </row>
    <row r="1761" spans="1:3" x14ac:dyDescent="0.2">
      <c r="A1761">
        <v>83427</v>
      </c>
      <c r="B1761" t="e">
        <f>HCHTelevDigital quien tiene la culpa Es renato por Que Es el Que ha motivado Que salgan  alas calles a protestar y se llegue a este extremo</f>
        <v>#NAME?</v>
      </c>
      <c r="C1761" s="1">
        <v>43762.746527777781</v>
      </c>
    </row>
    <row r="1762" spans="1:3" x14ac:dyDescent="0.2">
      <c r="A1762">
        <v>83440</v>
      </c>
      <c r="B1762" t="e">
        <f>HCHTelevDigital Definimos Que el se√±or Presidente esta trabajando muy bien porque el pa√≠s este mejor cada dia</f>
        <v>#NAME?</v>
      </c>
      <c r="C1762" s="1">
        <v>43690.694444444445</v>
      </c>
    </row>
    <row r="1763" spans="1:3" x14ac:dyDescent="0.2">
      <c r="A1763">
        <v>83445</v>
      </c>
      <c r="B1763" t="e">
        <f>HCHTelevDigital Que excelente lo Que se ve grandes avances en el pais gracias se√±or Presidente por Que usted da un gran apoyo al pueblo</f>
        <v>#NAME?</v>
      </c>
      <c r="C1763" s="1">
        <v>43784.851388888892</v>
      </c>
    </row>
    <row r="1764" spans="1:3" x14ac:dyDescent="0.2">
      <c r="A1764">
        <v>83482</v>
      </c>
      <c r="B1764" t="e">
        <f>HCHTelevDigital lo mas triste Es Que como el le ha robado todo a la nana si no trabaja el tiempo Que dure el vergueo Que desean por saciar su sed politica a ellos Que les vale</f>
        <v>#NAME?</v>
      </c>
      <c r="C1764" s="1">
        <v>43745.84375</v>
      </c>
    </row>
    <row r="1765" spans="1:3" x14ac:dyDescent="0.2">
      <c r="A1765">
        <v>83483</v>
      </c>
      <c r="B1765" t="e">
        <f>_xlfn.SINGLE(HCHTelevDigital _xlfn.SINGLE(JuanOrlandoH vamos por mas grandes cambios porque lo bueno llego para quedarse))</f>
        <v>#NAME?</v>
      </c>
      <c r="C1765" s="1">
        <v>43685.661111111112</v>
      </c>
    </row>
    <row r="1766" spans="1:3" x14ac:dyDescent="0.2">
      <c r="A1766">
        <v>83515</v>
      </c>
      <c r="B1766" t="e">
        <f>HCHTelevDigital muy bueno lo Que se establece en el pais Que grandes desarrollos Que bien vamos por mas Que se apoye  a los Productores</f>
        <v>#NAME?</v>
      </c>
      <c r="C1766" s="1">
        <v>43769.631944444445</v>
      </c>
    </row>
    <row r="1767" spans="1:3" x14ac:dyDescent="0.2">
      <c r="A1767">
        <v>83529</v>
      </c>
      <c r="B1767" t="e">
        <f>HCHTelevDigital este tipo no se Que Es lo Que se trae en contra de JOH ya basta porfavor de tierra tu veneno</f>
        <v>#NAME?</v>
      </c>
      <c r="C1767" s="1">
        <v>43760.771527777775</v>
      </c>
    </row>
    <row r="1768" spans="1:3" x14ac:dyDescent="0.2">
      <c r="A1768">
        <v>83551</v>
      </c>
      <c r="B1768" t="e">
        <f>HCHTelevDigital se ven los mejores resultados en salud Que bien vamos por mas y mas avances en el pais Que se haga lo Que se tenga Que hacer</f>
        <v>#NAME?</v>
      </c>
      <c r="C1768" s="1">
        <v>43808.748611111114</v>
      </c>
    </row>
    <row r="1769" spans="1:3" x14ac:dyDescent="0.2">
      <c r="A1769">
        <v>83563</v>
      </c>
      <c r="B1769" t="e">
        <f>HCHTelevDigital muy buenas maneras de hacer el cambio Que excelente Es ver como mi Honduras Es apoyada por estas nuevas viviendas Que bien</f>
        <v>#NAME?</v>
      </c>
      <c r="C1769" s="1">
        <v>43838.722222222219</v>
      </c>
    </row>
    <row r="1770" spans="1:3" x14ac:dyDescent="0.2">
      <c r="A1770">
        <v>83571</v>
      </c>
      <c r="B1770" t="e">
        <f>HCHTelevDigital Que paguen esta gente Que los env√≠en a t√°mara por Que son los causantes de hacer estas cosas queremos paz</f>
        <v>#NAME?</v>
      </c>
      <c r="C1770" s="1">
        <v>43762.748611111114</v>
      </c>
    </row>
    <row r="1771" spans="1:3" x14ac:dyDescent="0.2">
      <c r="A1771">
        <v>83582</v>
      </c>
      <c r="B1771" t="e">
        <f>_xlfn.SINGLE(HCHTelevDigital _xlfn.SINGLE(JuanOrlandoH Vemos lo bueno Que bien Que sabemos Que el Presidente ha llevado todo bajo control Que bien))</f>
        <v>#NAME?</v>
      </c>
      <c r="C1771" s="1">
        <v>43727.593055555553</v>
      </c>
    </row>
    <row r="1772" spans="1:3" x14ac:dyDescent="0.2">
      <c r="A1772">
        <v>83590</v>
      </c>
      <c r="B1772" t="e">
        <f>HCHTelevDigital Es importante lo Que hace JOH porque lo Que importa Es Que se detengan estas cosas Que lo Que hacen Es atrazar al pais</f>
        <v>#NAME?</v>
      </c>
      <c r="C1772" s="1">
        <v>43719.835416666669</v>
      </c>
    </row>
    <row r="1773" spans="1:3" x14ac:dyDescent="0.2">
      <c r="A1773">
        <v>83598</v>
      </c>
      <c r="B1773" t="e">
        <f>HCHTelevDigital Damos las gracias al se√±or Presidente por Que Es el Que ha generado visas de trabajo Que gran manera de Que el pueblo logre</f>
        <v>#NAME?</v>
      </c>
      <c r="C1773" s="1">
        <v>43761.806250000001</v>
      </c>
    </row>
    <row r="1774" spans="1:3" x14ac:dyDescent="0.2">
      <c r="A1774">
        <v>84466</v>
      </c>
      <c r="B1774" t="e">
        <f>_xlfn.SINGLE(HCHTelevDigital _xlfn.SINGLE(SalvaPresidente Definitivamente se ha demostrado Que esta gente no se cansan de hacer lo malo para mi Honduras))</f>
        <v>#NAME?</v>
      </c>
      <c r="C1774" s="1">
        <v>43756.897916666669</v>
      </c>
    </row>
    <row r="1775" spans="1:3" x14ac:dyDescent="0.2">
      <c r="A1775">
        <v>84469</v>
      </c>
      <c r="B1775" t="e">
        <f>HCHTelevDigital no cave duda Que se ha demostrado lo importante para mi Honduras Que bueno Que se trabaje para el cambio clim√°tico</f>
        <v>#NAME?</v>
      </c>
      <c r="C1775" s="1">
        <v>43802.879166666666</v>
      </c>
    </row>
    <row r="1776" spans="1:3" x14ac:dyDescent="0.2">
      <c r="A1776">
        <v>84539</v>
      </c>
      <c r="B1776" t="e">
        <f>HCHTelevDigital Pucha este en vez de ver lo positivo Que se hace cada dia se ve Que solo lo negativo mira ce cerio voz rata</f>
        <v>#NAME?</v>
      </c>
      <c r="C1776" s="1">
        <v>43766.727083333331</v>
      </c>
    </row>
    <row r="1777" spans="1:3" x14ac:dyDescent="0.2">
      <c r="A1777">
        <v>84547</v>
      </c>
      <c r="B1777" t="e">
        <f>HCHTelevDigital si Es correcto lo Que hacen Es hacer esto para Que digan Que JOH ha generado y ha permitido la entrada de armas al centro penal pero no Es correcto esto Es algo Que lo hicieron para Que dijeran Que el Es responsable</f>
        <v>#NAME?</v>
      </c>
      <c r="C1777" s="1">
        <v>43766.554166666669</v>
      </c>
    </row>
    <row r="1778" spans="1:3" x14ac:dyDescent="0.2">
      <c r="A1778">
        <v>84548</v>
      </c>
      <c r="B1778" t="e">
        <f>HCHTelevDigital siempre se esta dando las mejores noticias Que bueno Es Que mi Honduras avanza Que gran trabajo gracias JOH por demostrar lo bueno para la ayuda del pueblo</f>
        <v>#NAME?</v>
      </c>
      <c r="C1778" s="1">
        <v>43717.633333333331</v>
      </c>
    </row>
    <row r="1779" spans="1:3" x14ac:dyDescent="0.2">
      <c r="A1779">
        <v>84614</v>
      </c>
      <c r="B1779" t="e">
        <f>HCHTelevDigital esta Es una gran noticia por Que solo JOH apoya a los Hondure√±os Que Dios me lo bendiga siempre gracias por los mejores cambios</f>
        <v>#NAME?</v>
      </c>
      <c r="C1779" s="1">
        <v>43790.917361111111</v>
      </c>
    </row>
    <row r="1780" spans="1:3" x14ac:dyDescent="0.2">
      <c r="A1780">
        <v>84662</v>
      </c>
      <c r="B1780" t="e">
        <f>HCHTelevDigital Es muy bueno Que se hagan estas cosas en el pais para Que la econom√≠a avance Que bien Que se haga lo bueno por nuestra Honduras</f>
        <v>#NAME?</v>
      </c>
      <c r="C1780" s="1">
        <v>43735.59652777778</v>
      </c>
    </row>
    <row r="1781" spans="1:3" x14ac:dyDescent="0.2">
      <c r="A1781">
        <v>84698</v>
      </c>
      <c r="B1781" t="e">
        <f>_xlfn.SINGLE(HCHTelevDigital _xlfn.SINGLE(manuelzr LLore quien LLore sabemos Que se esta haciendo lo correcto sabemos qwue JOH Es muy buena persona Que hace lo bueno por el pais famosa por mas))</f>
        <v>#NAME?</v>
      </c>
      <c r="C1781" s="1">
        <v>43745.835416666669</v>
      </c>
    </row>
    <row r="1782" spans="1:3" x14ac:dyDescent="0.2">
      <c r="A1782">
        <v>84700</v>
      </c>
      <c r="B1782" t="s">
        <v>295</v>
      </c>
      <c r="C1782" s="1">
        <v>43745.85</v>
      </c>
    </row>
    <row r="1783" spans="1:3" x14ac:dyDescent="0.2">
      <c r="A1783">
        <v>84716</v>
      </c>
      <c r="B1783" t="e">
        <f>HCHTelevDigital Honduras Es un gran pais de bendici√≥n favorable para el hondure√±o Que gran manera gracias se√±or Presidente</f>
        <v>#NAME?</v>
      </c>
      <c r="C1783" s="1">
        <v>43790.906944444447</v>
      </c>
    </row>
    <row r="1784" spans="1:3" x14ac:dyDescent="0.2">
      <c r="A1784">
        <v>84720</v>
      </c>
      <c r="B1784" t="e">
        <f>HCHTelevDigital Es muy importante en el pais Que bueno lo Que se hace vamos por mas por Que se ve Que en la seguridad se esta avanzando</f>
        <v>#NAME?</v>
      </c>
      <c r="C1784" s="1">
        <v>43794.557638888888</v>
      </c>
    </row>
    <row r="1785" spans="1:3" x14ac:dyDescent="0.2">
      <c r="A1785">
        <v>84747</v>
      </c>
      <c r="B1785" t="e">
        <f>HCHTelevDigital Es admirable ver como se esta mejorando todo en el pais Que bien vamos por grandes alcances Que se entregamos  estos bonos muy bien</f>
        <v>#NAME?</v>
      </c>
      <c r="C1785" s="1">
        <v>43819.633333333331</v>
      </c>
    </row>
    <row r="1786" spans="1:3" x14ac:dyDescent="0.2">
      <c r="A1786">
        <v>84777</v>
      </c>
      <c r="B1786" t="e">
        <f>_xlfn.SINGLE(HCHTelevDigital _xlfn.SINGLE(SalvaPresidente Vemos Que Honduras esta siendo destruida por gente asi Que solo piensan en el bien estar de ellos))</f>
        <v>#NAME?</v>
      </c>
      <c r="C1786" s="1">
        <v>43756.898611111108</v>
      </c>
    </row>
    <row r="1787" spans="1:3" x14ac:dyDescent="0.2">
      <c r="A1787">
        <v>84778</v>
      </c>
      <c r="B1787" t="e">
        <f>HCHTelevDigital Definitivamente se ve lo importante Que Es para nuestra Honduras Que gran manera de Que mi Honduras avanza en esa aria de turismo</f>
        <v>#NAME?</v>
      </c>
      <c r="C1787" s="1">
        <v>43774.709027777775</v>
      </c>
    </row>
    <row r="1788" spans="1:3" x14ac:dyDescent="0.2">
      <c r="A1788">
        <v>84781</v>
      </c>
      <c r="B1788" t="e">
        <f>HCHTelevDigital Definitivamente Es bueno lo Que se desarrolla en el pais Vemos lo bueno por nuestra Honduras</f>
        <v>#NAME?</v>
      </c>
      <c r="C1788" s="1">
        <v>43802.875694444447</v>
      </c>
    </row>
    <row r="1789" spans="1:3" x14ac:dyDescent="0.2">
      <c r="A1789">
        <v>84806</v>
      </c>
      <c r="B1789" t="e">
        <f>_xlfn.SINGLE(HCHTelevDigital _xlfn.SINGLE(JuanOrlandoH _xlfn.SINGLE(FNAMP_Honduras Es muy bueno lo Que hace el Presidente Que gran trabajo lo Que se ve en el pais)))</f>
        <v>#NAME?</v>
      </c>
      <c r="C1789" s="1">
        <v>43717.757638888892</v>
      </c>
    </row>
    <row r="1790" spans="1:3" x14ac:dyDescent="0.2">
      <c r="A1790">
        <v>84863</v>
      </c>
      <c r="B1790" t="e">
        <f>HCHTelevDigital Que se tenga excito en todas las cosas Que gran manera de ver los triunfos excelente mi Honduras cambia</f>
        <v>#NAME?</v>
      </c>
      <c r="C1790" s="1">
        <v>43749.763194444444</v>
      </c>
    </row>
    <row r="1791" spans="1:3" x14ac:dyDescent="0.2">
      <c r="A1791">
        <v>84864</v>
      </c>
      <c r="B1791" t="e">
        <f>HCHTelevDigital lo Que pasa Que mir√°ndolo bien sabemos Que se ha mejorado en el tema de la seguridad pero sabemos Que hay gente Que se meten a cosas y por eso fracasan pero el Presidente hace su trabajo</f>
        <v>#NAME?</v>
      </c>
      <c r="C1791" s="1">
        <v>43718.573611111111</v>
      </c>
    </row>
    <row r="1792" spans="1:3" x14ac:dyDescent="0.2">
      <c r="A1792">
        <v>84920</v>
      </c>
      <c r="B1792" t="e">
        <f>_xlfn.SINGLE(HCHTelevDigital _xlfn.SINGLE(JuanOrlandoH Aplaudimos lo bueno Que hace el Presidente por Que el si regenera las grandes acciones para mi Honduras estamos contentos de Que se apoye al inmigrante))</f>
        <v>#NAME?</v>
      </c>
      <c r="C1792" s="1">
        <v>43727.561805555553</v>
      </c>
    </row>
    <row r="1793" spans="1:3" x14ac:dyDescent="0.2">
      <c r="A1793">
        <v>84944</v>
      </c>
      <c r="B1793" t="e">
        <f>HCHTelevDigital Dios bendiga su vida y Que todo lo Que tenga por hacer sus proyectos su escenas Que tengan el mayor excito lo felicitamos</f>
        <v>#NAME?</v>
      </c>
      <c r="C1793" s="1">
        <v>43768.748611111114</v>
      </c>
    </row>
    <row r="1794" spans="1:3" x14ac:dyDescent="0.2">
      <c r="A1794">
        <v>84968</v>
      </c>
      <c r="B1794" t="s">
        <v>296</v>
      </c>
      <c r="C1794" s="1">
        <v>43668.804861111108</v>
      </c>
    </row>
    <row r="1795" spans="1:3" x14ac:dyDescent="0.2">
      <c r="A1795">
        <v>84973</v>
      </c>
      <c r="B1795" t="e">
        <f>HCHTelevDigital se ven los grandes resultados Que buenas obras Que se tenga excito en estas invenciones Que excelente departe de el gobierno</f>
        <v>#NAME?</v>
      </c>
      <c r="C1795" s="1">
        <v>43804.854861111111</v>
      </c>
    </row>
    <row r="1796" spans="1:3" x14ac:dyDescent="0.2">
      <c r="A1796">
        <v>84977</v>
      </c>
      <c r="B1796" t="e">
        <f>HCHTelevDigital Aplaudimos lo bueno Que JOH hace por mi naci√≥n Que se demuestra un gran apoyo para el pais</f>
        <v>#NAME?</v>
      </c>
      <c r="C1796" s="1">
        <v>43731.730555555558</v>
      </c>
    </row>
    <row r="1797" spans="1:3" x14ac:dyDescent="0.2">
      <c r="A1797">
        <v>85034</v>
      </c>
      <c r="B1797" t="e">
        <f>HCHTelevDigital muy buena labor departe de JOH gracias por afirmar Que mi Honduras avanza vamos por lo bueno Que importante manera de ver ami naci√≥n con nuevos Hospitales</f>
        <v>#NAME?</v>
      </c>
      <c r="C1797" s="1">
        <v>43810.803472222222</v>
      </c>
    </row>
    <row r="1798" spans="1:3" x14ac:dyDescent="0.2">
      <c r="A1798">
        <v>85053</v>
      </c>
      <c r="B1798" t="e">
        <f>HCHTelevDigital Es una buena labor la Que se desempe√±a uqe gran maneras de Que cambien a mejores calles los barrios y colonias muy bien</f>
        <v>#NAME?</v>
      </c>
      <c r="C1798" s="1">
        <v>43773.691666666666</v>
      </c>
    </row>
    <row r="1799" spans="1:3" x14ac:dyDescent="0.2">
      <c r="A1799">
        <v>85061</v>
      </c>
      <c r="B1799" t="e">
        <f>HCHTelevDigital gracias a la primera dama y a JOH por demostrar esa gran ayuda para el pais Que bueno</f>
        <v>#NAME?</v>
      </c>
      <c r="C1799" s="1">
        <v>43718.80972222222</v>
      </c>
    </row>
    <row r="1800" spans="1:3" x14ac:dyDescent="0.2">
      <c r="A1800">
        <v>85064</v>
      </c>
      <c r="B1800" t="e">
        <f>HCHTelevDigital no cave duda Que se estan entregando estas favorables cosas para el pueblo Que bien Aplaudimos lo bueno Que se hace</f>
        <v>#NAME?</v>
      </c>
      <c r="C1800" s="1">
        <v>43791.731249999997</v>
      </c>
    </row>
    <row r="1801" spans="1:3" x14ac:dyDescent="0.2">
      <c r="A1801">
        <v>85127</v>
      </c>
      <c r="B1801" t="e">
        <f>HCHTelevDigital Que barbaridad estos j√≥venes no hacen caso solo haciendo vandalismo en el pais ya Es demasiado ya basta de Tanto relajo</f>
        <v>#NAME?</v>
      </c>
      <c r="C1801" s="1">
        <v>43766.868055555555</v>
      </c>
    </row>
    <row r="1802" spans="1:3" x14ac:dyDescent="0.2">
      <c r="A1802">
        <v>85133</v>
      </c>
      <c r="B1802" t="e">
        <f>HCHTelevDigital sabemos Que JOH ha trabajado por hacer lo bueno por el pais y Que no quede duda Que el solo hace lo correcto y esta gente solo lo culpan de estas cosas Que el no hace</f>
        <v>#NAME?</v>
      </c>
      <c r="C1802" s="1">
        <v>43766.552777777775</v>
      </c>
    </row>
    <row r="1803" spans="1:3" x14ac:dyDescent="0.2">
      <c r="A1803">
        <v>85158</v>
      </c>
      <c r="B1803" t="e">
        <f>HCHTelevDigital a este lo deben de mandar al pozo por sapo este metido √±angara Que solo lo negativo so√±a Que asi te quedaras siempre</f>
        <v>#NAME?</v>
      </c>
      <c r="C1803" s="1">
        <v>43766.727083333331</v>
      </c>
    </row>
    <row r="1804" spans="1:3" x14ac:dyDescent="0.2">
      <c r="A1804">
        <v>85166</v>
      </c>
      <c r="B1804" t="e">
        <f>HCHTelevDigital Impresionante lo Que se ve cada dia por Que Es genial para los ni√±os Que tengan agua Es admirable muy bien</f>
        <v>#NAME?</v>
      </c>
      <c r="C1804" s="1">
        <v>43726.852777777778</v>
      </c>
    </row>
    <row r="1805" spans="1:3" x14ac:dyDescent="0.2">
      <c r="A1805">
        <v>85180</v>
      </c>
      <c r="B1805" t="s">
        <v>297</v>
      </c>
      <c r="C1805" s="1">
        <v>43731.583333333336</v>
      </c>
    </row>
    <row r="1806" spans="1:3" x14ac:dyDescent="0.2">
      <c r="A1806">
        <v>85191</v>
      </c>
      <c r="B1806" t="e">
        <f>HCHTelevDigital Que se tenga el mayor resultado Que excelente Es ver lo bueno en mi pais vamos por acciones buenas</f>
        <v>#NAME?</v>
      </c>
      <c r="C1806" s="1">
        <v>43770.813888888886</v>
      </c>
    </row>
    <row r="1807" spans="1:3" x14ac:dyDescent="0.2">
      <c r="A1807">
        <v>85194</v>
      </c>
      <c r="B1807" t="e">
        <f>_xlfn.SINGLE(HCHTelevDigital _xlfn.SINGLE(anagarciacarias gracias se√±or JOH no cave duda Que se trabaja por lo bueno por el pa√≠s Que Dios bendiga su vida grande mente))</f>
        <v>#NAME?</v>
      </c>
      <c r="C1807" s="1">
        <v>43710.787499999999</v>
      </c>
    </row>
    <row r="1808" spans="1:3" x14ac:dyDescent="0.2">
      <c r="A1808">
        <v>85385</v>
      </c>
      <c r="B1808" t="s">
        <v>123</v>
      </c>
      <c r="C1808" s="1">
        <v>43763.820833333331</v>
      </c>
    </row>
    <row r="1809" spans="1:3" x14ac:dyDescent="0.2">
      <c r="A1809">
        <v>85386</v>
      </c>
      <c r="B1809" t="s">
        <v>149</v>
      </c>
      <c r="C1809" s="1">
        <v>43678.736805555556</v>
      </c>
    </row>
    <row r="1810" spans="1:3" x14ac:dyDescent="0.2">
      <c r="A1810">
        <v>85433</v>
      </c>
      <c r="B1810" s="2" t="s">
        <v>111</v>
      </c>
      <c r="C1810" s="1">
        <v>43804.849305555559</v>
      </c>
    </row>
    <row r="1811" spans="1:3" x14ac:dyDescent="0.2">
      <c r="A1811">
        <v>85479</v>
      </c>
      <c r="B1811" t="s">
        <v>107</v>
      </c>
      <c r="C1811" s="1">
        <v>43784.70416666667</v>
      </c>
    </row>
    <row r="1812" spans="1:3" x14ac:dyDescent="0.2">
      <c r="A1812">
        <v>85481</v>
      </c>
      <c r="B1812" t="s">
        <v>66</v>
      </c>
      <c r="C1812" s="1">
        <v>43745.652083333334</v>
      </c>
    </row>
    <row r="1813" spans="1:3" x14ac:dyDescent="0.2">
      <c r="A1813">
        <v>85485</v>
      </c>
      <c r="B1813" t="s">
        <v>108</v>
      </c>
      <c r="C1813" s="1">
        <v>43718.729166666664</v>
      </c>
    </row>
    <row r="1814" spans="1:3" x14ac:dyDescent="0.2">
      <c r="A1814">
        <v>85568</v>
      </c>
      <c r="B1814" t="s">
        <v>214</v>
      </c>
      <c r="C1814" s="1">
        <v>43801.690972222219</v>
      </c>
    </row>
    <row r="1815" spans="1:3" x14ac:dyDescent="0.2">
      <c r="A1815">
        <v>85692</v>
      </c>
      <c r="B1815" t="s">
        <v>56</v>
      </c>
      <c r="C1815" s="1">
        <v>43810.640972222223</v>
      </c>
    </row>
    <row r="1816" spans="1:3" x14ac:dyDescent="0.2">
      <c r="A1816">
        <v>85734</v>
      </c>
      <c r="B1816" t="s">
        <v>199</v>
      </c>
      <c r="C1816" s="1">
        <v>43836.727777777778</v>
      </c>
    </row>
    <row r="1817" spans="1:3" x14ac:dyDescent="0.2">
      <c r="A1817">
        <v>85797</v>
      </c>
      <c r="B1817" t="s">
        <v>214</v>
      </c>
      <c r="C1817" s="1">
        <v>43801.691666666666</v>
      </c>
    </row>
    <row r="1818" spans="1:3" x14ac:dyDescent="0.2">
      <c r="A1818">
        <v>85812</v>
      </c>
      <c r="B1818" t="s">
        <v>54</v>
      </c>
      <c r="C1818" s="1">
        <v>43685.64166666667</v>
      </c>
    </row>
    <row r="1819" spans="1:3" x14ac:dyDescent="0.2">
      <c r="A1819">
        <v>85842</v>
      </c>
      <c r="B1819" t="s">
        <v>114</v>
      </c>
      <c r="C1819" s="1">
        <v>43746.885416666664</v>
      </c>
    </row>
    <row r="1820" spans="1:3" x14ac:dyDescent="0.2">
      <c r="A1820">
        <v>85912</v>
      </c>
      <c r="B1820" t="s">
        <v>6</v>
      </c>
      <c r="C1820" s="1">
        <v>43829.756944444445</v>
      </c>
    </row>
    <row r="1821" spans="1:3" x14ac:dyDescent="0.2">
      <c r="A1821">
        <v>85913</v>
      </c>
      <c r="B1821" t="s">
        <v>199</v>
      </c>
      <c r="C1821" s="1">
        <v>43836.726388888892</v>
      </c>
    </row>
    <row r="1822" spans="1:3" x14ac:dyDescent="0.2">
      <c r="A1822">
        <v>86009</v>
      </c>
      <c r="B1822" t="s">
        <v>74</v>
      </c>
      <c r="C1822" s="1">
        <v>43714.793749999997</v>
      </c>
    </row>
    <row r="1823" spans="1:3" x14ac:dyDescent="0.2">
      <c r="A1823">
        <v>86034</v>
      </c>
      <c r="B1823" t="s">
        <v>81</v>
      </c>
      <c r="C1823" s="1">
        <v>43817.646527777775</v>
      </c>
    </row>
    <row r="1824" spans="1:3" x14ac:dyDescent="0.2">
      <c r="A1824">
        <v>86035</v>
      </c>
      <c r="B1824" t="s">
        <v>70</v>
      </c>
      <c r="C1824" s="1">
        <v>43718.823611111111</v>
      </c>
    </row>
    <row r="1825" spans="1:3" x14ac:dyDescent="0.2">
      <c r="A1825">
        <v>86966</v>
      </c>
      <c r="B1825" t="s">
        <v>298</v>
      </c>
      <c r="C1825" s="1">
        <v>43606.781944444447</v>
      </c>
    </row>
    <row r="1826" spans="1:3" x14ac:dyDescent="0.2">
      <c r="A1826">
        <v>86967</v>
      </c>
      <c r="B1826" t="e">
        <f>_xlfn.SINGLE(JuanOrlandoH _xlfn.SINGLE(HoyMismoTSI _xlfn.SINGLE(diarioelheraldo _xlfn.SINGLE(HCHTelevDigital _xlfn.SINGLE(DiarioLaPrensa _xlfn.SINGLE(LaTribunahn _xlfn.SINGLE(radiohrn _xlfn.SINGLE(TN5Telenoticias _xlfn.SINGLE(radioamericahn _xlfn.SINGLE(elpaishn Aplaudimos el compromiso Que siempre est√° demostrando para l desarrollo del pais))))))))))</f>
        <v>#NAME?</v>
      </c>
      <c r="C1826" s="1">
        <v>43608.680555555555</v>
      </c>
    </row>
    <row r="1827" spans="1:3" x14ac:dyDescent="0.2">
      <c r="A1827">
        <v>87064</v>
      </c>
      <c r="B1827" t="e">
        <f>SalvaPresidente no deben de dejar Que este tipo no se meta en lo Que no le importa por Que solo eso hace este metiche busca Que hacer voz rana</f>
        <v>#NAME?</v>
      </c>
      <c r="C1827" s="1">
        <v>43749.834027777775</v>
      </c>
    </row>
    <row r="1828" spans="1:3" x14ac:dyDescent="0.2">
      <c r="A1828">
        <v>87224</v>
      </c>
      <c r="B1828" t="e">
        <f>JuanOrlandoH se ve los grandes resultados departe de mi Presidente Que gran manera de Que el nunca se ha involucrado en esto muy bien</f>
        <v>#NAME?</v>
      </c>
      <c r="C1828" s="1">
        <v>43749.894444444442</v>
      </c>
    </row>
    <row r="1829" spans="1:3" x14ac:dyDescent="0.2">
      <c r="A1829">
        <v>87253</v>
      </c>
      <c r="B1829" t="e">
        <f>SalvaPresidente Vay tan de ma√±ana viene este √±angara molestando ce cerio nasralla busca Que hacer mejor Que barbaridad la tuya</f>
        <v>#NAME?</v>
      </c>
      <c r="C1829" s="1">
        <v>43749.68472222222</v>
      </c>
    </row>
    <row r="1830" spans="1:3" x14ac:dyDescent="0.2">
      <c r="A1830">
        <v>87297</v>
      </c>
      <c r="B1830" t="e">
        <f>JuanOrlandoH por Que Es el futuro Que podemos dejar a nuestras pr√≥ximas generaciones un plantea lleno de vida</f>
        <v>#NAME?</v>
      </c>
      <c r="C1830" s="1">
        <v>43621.69027777778</v>
      </c>
    </row>
    <row r="1831" spans="1:3" x14ac:dyDescent="0.2">
      <c r="A1831">
        <v>87298</v>
      </c>
      <c r="B1831" t="e">
        <f>JuanOrlandoH mil gracia sor estar siempre trabajando fuertemente por el bien de siguatepeque y la salud del pueblo JOH</f>
        <v>#NAME?</v>
      </c>
      <c r="C1831" s="1">
        <v>43621.861111111109</v>
      </c>
    </row>
    <row r="1832" spans="1:3" x14ac:dyDescent="0.2">
      <c r="A1832">
        <v>87303</v>
      </c>
      <c r="B1832" t="e">
        <f>JuanOrlandoH lo Que se ha prometido se ha cumplido Vemos Que no han sido solo promesas Que tran persona y gran gobernante tenemos en la naci√≥n</f>
        <v>#NAME?</v>
      </c>
      <c r="C1832" s="1">
        <v>43749.689583333333</v>
      </c>
    </row>
    <row r="1833" spans="1:3" x14ac:dyDescent="0.2">
      <c r="A1833">
        <v>87345</v>
      </c>
      <c r="B1833" t="e">
        <f>JuanOrlandoH muy buen alavor departe de nuestro gobierno dando las mayores oportunidades de p√≤der salir adelante Que bien</f>
        <v>#NAME?</v>
      </c>
      <c r="C1833" s="1">
        <v>43738.854861111111</v>
      </c>
    </row>
    <row r="1834" spans="1:3" x14ac:dyDescent="0.2">
      <c r="A1834">
        <v>87347</v>
      </c>
      <c r="B1834" s="2" t="s">
        <v>299</v>
      </c>
      <c r="C1834" s="1">
        <v>43651.780555555553</v>
      </c>
    </row>
    <row r="1835" spans="1:3" x14ac:dyDescent="0.2">
      <c r="A1835">
        <v>87353</v>
      </c>
      <c r="B1835" t="e">
        <f>_xlfn.SINGLE(JuanOrlandoH _xlfn.SINGLE(HoyMismoTSI _xlfn.SINGLE(Presidencia_HN _xlfn.SINGLE(LaTribunahn _xlfn.SINGLE(DiarioLaPrensa _xlfn.SINGLE(radiohrn _xlfn.SINGLE(AFPespanol _xlfn.SINGLE(ReutersLatam _xlfn.SINGLE(nytimeses contentos de escuchar esta noticia por Que se afirman grandes ayudas para el pueblo Que gran trabajo)))))))))</f>
        <v>#NAME?</v>
      </c>
      <c r="C1835" s="1">
        <v>43746.771527777775</v>
      </c>
    </row>
    <row r="1836" spans="1:3" x14ac:dyDescent="0.2">
      <c r="A1836">
        <v>87417</v>
      </c>
      <c r="B1836" t="e">
        <f>_xlfn.SINGLE(JuanOrlandoH _xlfn.SINGLE(realDonaldTrump Que bien Que cada dia se esta tocando el tema de la migraci√≥n del pais y Que se pueda ayudar a la gente Que inmigra))</f>
        <v>#NAME?</v>
      </c>
      <c r="C1836" s="1">
        <v>43733.724305555559</v>
      </c>
    </row>
    <row r="1837" spans="1:3" x14ac:dyDescent="0.2">
      <c r="A1837">
        <v>87535</v>
      </c>
      <c r="B1837" t="e">
        <f>JuanOrlandoH Aplaudimos lo bueno vamos por mas y mas cambios Que importante Es ver como mi Honduras avanza Que bien estamos a la brecha de lo correcto</f>
        <v>#NAME?</v>
      </c>
      <c r="C1837" s="1">
        <v>43809.651388888888</v>
      </c>
    </row>
    <row r="1838" spans="1:3" x14ac:dyDescent="0.2">
      <c r="A1838">
        <v>88454</v>
      </c>
      <c r="B1838" t="e">
        <f>manuelzr Es bueno para hablar Que mal con este √±angara Que solo acusando al gobierno si tenes pruebas mostrarlas porque para hablar hasta yo soy muy buena</f>
        <v>#NAME?</v>
      </c>
      <c r="C1838" s="1">
        <v>43768.59652777778</v>
      </c>
    </row>
    <row r="1839" spans="1:3" x14ac:dyDescent="0.2">
      <c r="A1839">
        <v>88666</v>
      </c>
      <c r="B1839" t="e">
        <f>manuelzr Es vergonzoso Que todo se lo echen al Presidente Que barbaridad Que se busque Que hacer mejor en ves de vivir solo en eso</f>
        <v>#NAME?</v>
      </c>
      <c r="C1839" s="1">
        <v>43698.561805555553</v>
      </c>
    </row>
    <row r="1840" spans="1:3" x14ac:dyDescent="0.2">
      <c r="A1840">
        <v>89224</v>
      </c>
      <c r="B1840" t="e">
        <f>JuanOrlandoH Sobre todo se ha esmerado el Presidente en poder ayudar al maestro ha Que ghag estas buenas obras Que bien</f>
        <v>#NAME?</v>
      </c>
      <c r="C1840" s="1">
        <v>43776.786805555559</v>
      </c>
    </row>
    <row r="1841" spans="1:3" x14ac:dyDescent="0.2">
      <c r="A1841">
        <v>89228</v>
      </c>
      <c r="B1841" t="s">
        <v>300</v>
      </c>
      <c r="C1841" s="1">
        <v>43809.793749999997</v>
      </c>
    </row>
    <row r="1842" spans="1:3" x14ac:dyDescent="0.2">
      <c r="A1842">
        <v>89264</v>
      </c>
      <c r="B1842" t="e">
        <f>_xlfn.SINGLE(JuanOrlandoH _xlfn.SINGLE(Congreso_HND Honduras Es un pais Es muy bendecido Que gran manera de Que mi pais esta demostrando lo bueno para la naci√≥n Muchas gracias JOH muy bien))</f>
        <v>#NAME?</v>
      </c>
      <c r="C1842" s="1">
        <v>43745.649305555555</v>
      </c>
    </row>
    <row r="1843" spans="1:3" x14ac:dyDescent="0.2">
      <c r="A1843">
        <v>89265</v>
      </c>
      <c r="B1843" t="e">
        <f>_xlfn.SINGLE(JuanOrlandoH _xlfn.SINGLE(HND_Activate Dedenmos de cuidarnos de cualquier enfermedad por Que Es importante para nuestra vida estar bien de salud muy bien))</f>
        <v>#NAME?</v>
      </c>
      <c r="C1843" s="1">
        <v>43735.646527777775</v>
      </c>
    </row>
    <row r="1844" spans="1:3" x14ac:dyDescent="0.2">
      <c r="A1844">
        <v>89267</v>
      </c>
      <c r="B1844" s="2" t="s">
        <v>301</v>
      </c>
      <c r="C1844" s="1">
        <v>43600.804861111108</v>
      </c>
    </row>
    <row r="1845" spans="1:3" x14ac:dyDescent="0.2">
      <c r="A1845">
        <v>89617</v>
      </c>
      <c r="B1845" t="e">
        <f>_xlfn.SINGLE(JuanOrlandoH _xlfn.SINGLE(DiarioRoatan _xlfn.SINGLE(radiohrn _xlfn.SINGLE(diarioelheraldo _xlfn.SINGLE(DiarioLaPrensa _xlfn.SINGLE(elpaishn _xlfn.SINGLE(LaTribunahn _xlfn.SINGLE(HoyMismoTSI Definimos los grandes logros uqe manera de Que mi Honduras avanza y se desarrolla por grandes oportunidades))))))))</f>
        <v>#NAME?</v>
      </c>
      <c r="C1845" s="1">
        <v>43725.795138888891</v>
      </c>
    </row>
    <row r="1846" spans="1:3" x14ac:dyDescent="0.2">
      <c r="A1846">
        <v>89631</v>
      </c>
      <c r="B1846" t="e">
        <f>JuanOrlandoH muy buenas estas medidas Que se est√°n tomando en el sistema penitenciario Que bueno lo Que hace el Presidente en mejorar en materia de seguridad</f>
        <v>#NAME?</v>
      </c>
      <c r="C1846" s="1">
        <v>43817.840277777781</v>
      </c>
    </row>
    <row r="1847" spans="1:3" x14ac:dyDescent="0.2">
      <c r="A1847">
        <v>89649</v>
      </c>
      <c r="B1847" t="e">
        <f>JuanOrlandoH se mejora la vida de miles de familia Que gran apoyo se les da para Que se haga lo bueno para cada uno de ellas</f>
        <v>#NAME?</v>
      </c>
      <c r="C1847" s="1">
        <v>43738.856249999997</v>
      </c>
    </row>
    <row r="1848" spans="1:3" x14ac:dyDescent="0.2">
      <c r="A1848">
        <v>89671</v>
      </c>
      <c r="B1848" t="e">
        <f>JuanOrlandoH Honduras ha alcanzado grandes bendiciones y todo gracias a JOH Que ha implementado grandes acciones a favor de nuestra Honduras</f>
        <v>#NAME?</v>
      </c>
      <c r="C1848" s="1">
        <v>43782.834027777775</v>
      </c>
    </row>
    <row r="1849" spans="1:3" x14ac:dyDescent="0.2">
      <c r="A1849">
        <v>89672</v>
      </c>
      <c r="B1849" t="e">
        <f>JuanOrlandoH muy buenos logros Que admirable vamos avanzando Sobre todo lo bueno por nuestra Honduras Muchas gracias Que Dios los bendiga</f>
        <v>#NAME?</v>
      </c>
      <c r="C1849" s="1">
        <v>43836.657638888886</v>
      </c>
    </row>
    <row r="1850" spans="1:3" x14ac:dyDescent="0.2">
      <c r="A1850">
        <v>89935</v>
      </c>
      <c r="B1850" t="e">
        <f>_xlfn.SINGLE(JuanOrlandoH _xlfn.SINGLE(TelecadenaHon _xlfn.SINGLE(LaTribunahn _xlfn.SINGLE(diarioelheraldo _xlfn.SINGLE(PoliciaHonduras _xlfn.SINGLE(RCVHonduras _xlfn.SINGLE(radioamericahn Es grandiosa la idea se√±or JOH gracias por demostrar lo bueno por el pais Que excelente trabajo)))))))</f>
        <v>#NAME?</v>
      </c>
      <c r="C1850" s="1">
        <v>43780.77847222222</v>
      </c>
    </row>
    <row r="1851" spans="1:3" x14ac:dyDescent="0.2">
      <c r="A1851">
        <v>89936</v>
      </c>
      <c r="B1851" t="e">
        <f>JuanOrlandoH felicitamos al ejercito en su dia Que la pasen super bien gracias por Que han demostrado Que tienen valentina y amor por la patria</f>
        <v>#NAME?</v>
      </c>
      <c r="C1851" s="1">
        <v>43810.821527777778</v>
      </c>
    </row>
    <row r="1852" spans="1:3" x14ac:dyDescent="0.2">
      <c r="A1852">
        <v>89995</v>
      </c>
      <c r="B1852" t="s">
        <v>302</v>
      </c>
      <c r="C1852" s="1">
        <v>43809.652083333334</v>
      </c>
    </row>
    <row r="1853" spans="1:3" x14ac:dyDescent="0.2">
      <c r="A1853">
        <v>90006</v>
      </c>
      <c r="B1853" t="e">
        <f>JuanOrlandoH gracias mi Presidente por Que usted si trabaja por un pais mejor gracias por hacer lo importante para Honduras</f>
        <v>#NAME?</v>
      </c>
      <c r="C1853" s="1">
        <v>43746.782638888886</v>
      </c>
    </row>
    <row r="1854" spans="1:3" x14ac:dyDescent="0.2">
      <c r="A1854">
        <v>90160</v>
      </c>
      <c r="B1854" t="e">
        <f>JuanOrlandoH Que bueno Que se den a conocer estas buenas cosas para el pais muy buen trabajo al gobierno Que se haga lo mejor</f>
        <v>#NAME?</v>
      </c>
      <c r="C1854" s="1">
        <v>43755.835416666669</v>
      </c>
    </row>
    <row r="1855" spans="1:3" x14ac:dyDescent="0.2">
      <c r="A1855">
        <v>90173</v>
      </c>
      <c r="B1855" t="s">
        <v>303</v>
      </c>
      <c r="C1855" s="1">
        <v>43745.647916666669</v>
      </c>
    </row>
    <row r="1856" spans="1:3" x14ac:dyDescent="0.2">
      <c r="A1856">
        <v>90183</v>
      </c>
      <c r="B1856" t="e">
        <f>JuanOrlandoH Definitivamente Vemos lo bueno por mi Honduras Muchas gracias se√±or Presidente Que se demuestre lo bueno para mi pueblo Que bien</f>
        <v>#NAME?</v>
      </c>
      <c r="C1856" s="1">
        <v>43731.6</v>
      </c>
    </row>
    <row r="1857" spans="1:3" x14ac:dyDescent="0.2">
      <c r="A1857">
        <v>90185</v>
      </c>
      <c r="B1857" t="e">
        <f>JuanOrlandoH estas si son buenas expresiones Que se hacen por una Honduras mejor este Es el cambio</f>
        <v>#NAME?</v>
      </c>
      <c r="C1857" s="1">
        <v>43601.803472222222</v>
      </c>
    </row>
    <row r="1858" spans="1:3" x14ac:dyDescent="0.2">
      <c r="A1858">
        <v>90240</v>
      </c>
      <c r="B1858" t="e">
        <f>_xlfn.SINGLE(JuanOrlandoH _xlfn.SINGLE(DllSWqjvMbCrtUNGN0CA23hYgwPW83B5aBnYuBnEFZY))= _xlfn.SINGLE(RCVHonduras _xlfn.SINGLE(TSiHonduras _xlfn.SINGLE(LaTribunahn _xlfn.SINGLE(diarioelheraldo _xlfn.SINGLE(elpaishn _xlfn.SINGLE(radiohrn _xlfn.SINGLE(radioamericahn _xlfn.SINGLE(radiohousehn _xlfn.SINGLE(Hondurasisgreat Que excelente Que se han abierto estas grandes acciones para los j√≥venes Que bien vamos avanzando en lo nuevo en calzado)))))))))</f>
        <v>#NAME?</v>
      </c>
      <c r="C1858" s="1">
        <v>43804.802777777775</v>
      </c>
    </row>
    <row r="1859" spans="1:3" x14ac:dyDescent="0.2">
      <c r="A1859">
        <v>90272</v>
      </c>
      <c r="B1859" t="s">
        <v>304</v>
      </c>
      <c r="C1859" s="1">
        <v>43812.811111111114</v>
      </c>
    </row>
    <row r="1860" spans="1:3" x14ac:dyDescent="0.2">
      <c r="A1860">
        <v>90284</v>
      </c>
      <c r="B1860" t="e">
        <f>_xlfn.SINGLE(JuanOrlandoH _xlfn.SINGLE(HoyMismoTSI _xlfn.SINGLE(DiarioRoatan _xlfn.SINGLE(radiohrn _xlfn.SINGLE(LaTribunahn _xlfn.SINGLE(diarioelheraldo _xlfn.SINGLE(DiarioLaPrensa _xlfn.SINGLE(elpaishn estamos muy alegres de Que se afirmen estas grandiosas cosas para cada comunidad muy bien))))))))</f>
        <v>#NAME?</v>
      </c>
      <c r="C1860" s="1">
        <v>43725.896527777775</v>
      </c>
    </row>
    <row r="1861" spans="1:3" x14ac:dyDescent="0.2">
      <c r="A1861">
        <v>90285</v>
      </c>
      <c r="B1861" t="e">
        <f>_xlfn.SINGLE(JuanOrlandoH _xlfn.SINGLE(alferdez Dios bendiga su vida se√±or Presidente Que bueno lo Que se demuestra cada dia Que bien estamos a lo importante Que genial))</f>
        <v>#NAME?</v>
      </c>
      <c r="C1861" s="1">
        <v>43766.654861111114</v>
      </c>
    </row>
    <row r="1862" spans="1:3" x14ac:dyDescent="0.2">
      <c r="A1862">
        <v>90492</v>
      </c>
      <c r="B1862" t="e">
        <f>_xlfn.SINGLE(JuanOrlandoH _xlfn.SINGLE(radiohrn _xlfn.SINGLE(RCVHonduras _xlfn.SINGLE(elpaishn _xlfn.SINGLE(diarioelheraldo _xlfn.SINGLE(FrenteaFrenteHN _xlfn.SINGLE(televicentrohn _xlfn.SINGLE(LaTribunahn _xlfn.SINGLE(DiarioLaPrensa gracias Dios bendiga la vida de JOH Que demuestra Que hara lo bueno por nuestra Honduras Que gran manera de demostrar el cambio hacia la naturaleza)))))))))</f>
        <v>#NAME?</v>
      </c>
      <c r="C1862" s="1">
        <v>43718.662499999999</v>
      </c>
    </row>
    <row r="1863" spans="1:3" x14ac:dyDescent="0.2">
      <c r="A1863">
        <v>90531</v>
      </c>
      <c r="B1863" t="e">
        <f>elpaishn no cave duda Que nuestro gobierno se esmera por Que se tenga esos feriados morazanicos para el pueblo</f>
        <v>#NAME?</v>
      </c>
      <c r="C1863" s="1">
        <v>43725.838194444441</v>
      </c>
    </row>
    <row r="1864" spans="1:3" x14ac:dyDescent="0.2">
      <c r="A1864">
        <v>90543</v>
      </c>
      <c r="B1864" t="e">
        <f>elpaishn Exacto bien sab√≠an Que se ls iuav llegar su navidad a cada chancho le llega su navidad y Sobre todo como ya les llego no hayan Que hacer ni Que inventar</f>
        <v>#NAME?</v>
      </c>
      <c r="C1864" s="1">
        <v>43749.949305555558</v>
      </c>
    </row>
    <row r="1865" spans="1:3" x14ac:dyDescent="0.2">
      <c r="A1865">
        <v>90546</v>
      </c>
      <c r="B1865" t="e">
        <f>elpaishn Es muy buen alcance lo Que esta haciendo nuestro gobierno y SEDECOAS porque se implementa lo bueno para el pais</f>
        <v>#NAME?</v>
      </c>
      <c r="C1865" s="1">
        <v>43838.840277777781</v>
      </c>
    </row>
    <row r="1866" spans="1:3" x14ac:dyDescent="0.2">
      <c r="A1866">
        <v>90594</v>
      </c>
      <c r="B1866" t="e">
        <f>elpaishn se ve Que mi Honduras cambia Que excelente estamos agradecidos con JOH por dar estos buenos beneficios Que bien Que se haga esto</f>
        <v>#NAME?</v>
      </c>
      <c r="C1866" s="1">
        <v>43787.926388888889</v>
      </c>
    </row>
    <row r="1867" spans="1:3" x14ac:dyDescent="0.2">
      <c r="A1867">
        <v>90605</v>
      </c>
      <c r="B1867" t="e">
        <f>elpaishn excelente Que se defienda mi Presidente por Que usted Es un Hombre honrado Que lo √∫nico Que ha hecho Es combatir el narcotr√°fico</f>
        <v>#NAME?</v>
      </c>
      <c r="C1867" s="1">
        <v>43755.829861111109</v>
      </c>
    </row>
    <row r="1868" spans="1:3" x14ac:dyDescent="0.2">
      <c r="A1868">
        <v>90606</v>
      </c>
      <c r="B1868" t="e">
        <f>elpaishn Es un importante tema de la inmigraci√≥n Que gran trabajo lo Que se hace por mi pais Que bien</f>
        <v>#NAME?</v>
      </c>
      <c r="C1868" s="1">
        <v>43735.743055555555</v>
      </c>
    </row>
    <row r="1869" spans="1:3" x14ac:dyDescent="0.2">
      <c r="A1869">
        <v>90607</v>
      </c>
      <c r="B1869" t="e">
        <f>elpaishn Damos las gracias a JOH por demostrar los grandes alcances Que hay en el pais Que importante manera de ver lo bueno vamos por mas acciones cumplidas</f>
        <v>#NAME?</v>
      </c>
      <c r="C1869" s="1">
        <v>43776.829861111109</v>
      </c>
    </row>
    <row r="1870" spans="1:3" x14ac:dyDescent="0.2">
      <c r="A1870">
        <v>90609</v>
      </c>
      <c r="B1870" t="e">
        <f>elpaishn excelente noticia para el crecimiento y el desarrollo de nuestro pa√≠s</f>
        <v>#NAME?</v>
      </c>
      <c r="C1870" s="1">
        <v>43724.87222222222</v>
      </c>
    </row>
    <row r="1871" spans="1:3" x14ac:dyDescent="0.2">
      <c r="A1871">
        <v>90629</v>
      </c>
      <c r="B1871" t="e">
        <f>elpaishn bueno podemos decir Que se afirmen esos apoyos para nuestra naci√≥n Que gran manera de Que el pais cambie cada d√≠a excelente</f>
        <v>#NAME?</v>
      </c>
      <c r="C1871" s="1">
        <v>43718.576388888891</v>
      </c>
    </row>
    <row r="1872" spans="1:3" x14ac:dyDescent="0.2">
      <c r="A1872">
        <v>90630</v>
      </c>
      <c r="B1872" t="e">
        <f>elpaishn Es admirable Que se esta viendo lo Que hacen estas personas de intibuc√° Que excelente trabajo</f>
        <v>#NAME?</v>
      </c>
      <c r="C1872" s="1">
        <v>43724.587500000001</v>
      </c>
    </row>
    <row r="1873" spans="1:3" x14ac:dyDescent="0.2">
      <c r="A1873">
        <v>90656</v>
      </c>
      <c r="B1873" t="e">
        <f>elpaishn Que bueno lo Que se hace en nuestro pais Que importante Que se desarrolle lo bueno en e pais Que bien</f>
        <v>#NAME?</v>
      </c>
      <c r="C1873" s="1">
        <v>43812.554861111108</v>
      </c>
    </row>
    <row r="1874" spans="1:3" x14ac:dyDescent="0.2">
      <c r="A1874">
        <v>90658</v>
      </c>
      <c r="B1874" t="e">
        <f>elpaishn Es bueno Que hagan estas ayudas para Que ya haya mas empleos y Sobre todo la gente Hondure√±a se ayude</f>
        <v>#NAME?</v>
      </c>
      <c r="C1874" s="1">
        <v>43775.935416666667</v>
      </c>
    </row>
    <row r="1875" spans="1:3" x14ac:dyDescent="0.2">
      <c r="A1875">
        <v>90672</v>
      </c>
      <c r="B1875" t="e">
        <f>elpaishn todos los Hondure√±os estamos muy contentos y agradecidos por el gran trabajo Que esta haciendo por cada uno de nosotros los Hondure√±os</f>
        <v>#NAME?</v>
      </c>
      <c r="C1875" s="1">
        <v>43690.919444444444</v>
      </c>
    </row>
    <row r="1876" spans="1:3" x14ac:dyDescent="0.2">
      <c r="A1876">
        <v>90680</v>
      </c>
      <c r="B1876" t="e">
        <f>elpaishn se√±or Presidente Que Dios bendiga su vida por Que usted Es una gran persona Que ha dado lo mejor para Que mejore la economia del pais</f>
        <v>#NAME?</v>
      </c>
      <c r="C1876" s="1">
        <v>43677.864583333336</v>
      </c>
    </row>
    <row r="1877" spans="1:3" x14ac:dyDescent="0.2">
      <c r="A1877">
        <v>90681</v>
      </c>
      <c r="B1877" t="e">
        <f>elpaishn Que bien Que se mejoren  estas situaciones Que gran manera de ver lo importante en el pais excelente</f>
        <v>#NAME?</v>
      </c>
      <c r="C1877" s="1">
        <v>43773.870138888888</v>
      </c>
    </row>
    <row r="1878" spans="1:3" x14ac:dyDescent="0.2">
      <c r="A1878">
        <v>90697</v>
      </c>
      <c r="B1878" t="e">
        <f>elpaishn muy bien Que se restaura esta iglesia asi estar√° en mejores condiciones Que excelente Es ver esto en el pais Que bien</f>
        <v>#NAME?</v>
      </c>
      <c r="C1878" s="1">
        <v>43775.715277777781</v>
      </c>
    </row>
    <row r="1879" spans="1:3" x14ac:dyDescent="0.2">
      <c r="A1879">
        <v>90718</v>
      </c>
      <c r="B1879" t="e">
        <f>elpaishn excelente trabajo departe de el gobierno Que esta demostrando su apoyo para Que tengamos mejores calles en cada comunidad Que bien</f>
        <v>#NAME?</v>
      </c>
      <c r="C1879" s="1">
        <v>43833.648611111108</v>
      </c>
    </row>
    <row r="1880" spans="1:3" x14ac:dyDescent="0.2">
      <c r="A1880">
        <v>90786</v>
      </c>
      <c r="B1880" t="e">
        <f>elpaishn contentos de Que se haga lo bueno en Honduras Que grandes maneras de Que todo cambien Que se tenga excito</f>
        <v>#NAME?</v>
      </c>
      <c r="C1880" s="1">
        <v>43724.636805555558</v>
      </c>
    </row>
    <row r="1881" spans="1:3" x14ac:dyDescent="0.2">
      <c r="A1881">
        <v>90792</v>
      </c>
      <c r="B1881" t="e">
        <f>elpaishn felicitamos a israel por querer hacer lo bueno por la naci√≥n Que admirable manera de ver los buenos desarrollos Que genial vamos por mas y mas</f>
        <v>#NAME?</v>
      </c>
      <c r="C1881" s="1">
        <v>43769.6875</v>
      </c>
    </row>
    <row r="1882" spans="1:3" x14ac:dyDescent="0.2">
      <c r="A1882">
        <v>90821</v>
      </c>
      <c r="B1882" t="e">
        <f>elpaishn muy bueno Que los Hondure√±os alcance mas y mas oportunidades parea Que la econom√≠a mejore Que excelente</f>
        <v>#NAME?</v>
      </c>
      <c r="C1882" s="1">
        <v>43775.93472222222</v>
      </c>
    </row>
    <row r="1883" spans="1:3" x14ac:dyDescent="0.2">
      <c r="A1883">
        <v>90843</v>
      </c>
      <c r="B1883" t="e">
        <f>elpaishn Es muy excelente lo Que esta haciendo nuestro Presidente por Que el sector vivienda esta mejorando Que bien</f>
        <v>#NAME?</v>
      </c>
      <c r="C1883" s="1">
        <v>43838.582638888889</v>
      </c>
    </row>
    <row r="1884" spans="1:3" x14ac:dyDescent="0.2">
      <c r="A1884">
        <v>90851</v>
      </c>
      <c r="B1884" t="e">
        <f>elpaishn Honduras avanza Que bien se esta regenerando lo bueno por el pais con grandes oportunidades de mejores soluciones Que bien</f>
        <v>#NAME?</v>
      </c>
      <c r="C1884" s="1">
        <v>43816.693055555559</v>
      </c>
    </row>
    <row r="1885" spans="1:3" x14ac:dyDescent="0.2">
      <c r="A1885">
        <v>90858</v>
      </c>
      <c r="B1885" t="e">
        <f>elpaishn Es admirable manera de Que mi Honduras esta cambiando le Damos las gracias al Presidente porque se ha logrado este gran objetivo</f>
        <v>#NAME?</v>
      </c>
      <c r="C1885" s="1">
        <v>43784.673611111109</v>
      </c>
    </row>
    <row r="1886" spans="1:3" x14ac:dyDescent="0.2">
      <c r="A1886">
        <v>90859</v>
      </c>
      <c r="B1886" t="e">
        <f>elpaishn Es muy bien Que estas cosas corran por el mundo por Que asi se demuestra lo bueno Que hay Sobre todo lo rico y Espectacular Que Es el chocolate</f>
        <v>#NAME?</v>
      </c>
      <c r="C1886" s="1">
        <v>43774.93472222222</v>
      </c>
    </row>
    <row r="1887" spans="1:3" x14ac:dyDescent="0.2">
      <c r="A1887">
        <v>90886</v>
      </c>
      <c r="B1887" t="e">
        <f>elpaishn gracias al gobierno Que esta haciendo una gran labor en apoyar a cada uno de nuestros Productores</f>
        <v>#NAME?</v>
      </c>
      <c r="C1887" s="1">
        <v>43700.65347222222</v>
      </c>
    </row>
    <row r="1888" spans="1:3" x14ac:dyDescent="0.2">
      <c r="A1888">
        <v>90912</v>
      </c>
      <c r="B1888" t="e">
        <f>elpaishn estamos muy agradecidos Que mi Honduras esta cambiando Que importante Es Que mi naci√≥n avance Que bien se√±or JOH</f>
        <v>#NAME?</v>
      </c>
      <c r="C1888" s="1">
        <v>43776.82916666667</v>
      </c>
    </row>
    <row r="1889" spans="1:3" x14ac:dyDescent="0.2">
      <c r="A1889">
        <v>90913</v>
      </c>
      <c r="B1889" t="e">
        <f>elpaishn Es una importante manera de Que mi Honduras cambia Que bien felicitamos al gobierno por esas maravillas de cambios al pais</f>
        <v>#NAME?</v>
      </c>
      <c r="C1889" s="1">
        <v>43752.55</v>
      </c>
    </row>
    <row r="1890" spans="1:3" x14ac:dyDescent="0.2">
      <c r="A1890">
        <v>90931</v>
      </c>
      <c r="B1890" t="e">
        <f>elpaishn Que se trate de dar el mayor apoyo ala comunidad de la mosquitia Que necesita ayuda en el tema de la electricidad Que bien</f>
        <v>#NAME?</v>
      </c>
      <c r="C1890" s="1">
        <v>43731.643055555556</v>
      </c>
    </row>
    <row r="1891" spans="1:3" x14ac:dyDescent="0.2">
      <c r="A1891">
        <v>90944</v>
      </c>
      <c r="B1891" t="e">
        <f>elpaishn Definitivamente le Damos las gracias al gobierno por Que han demostrado Que se hace lo bueno por nuestro pueblo Que bien</f>
        <v>#NAME?</v>
      </c>
      <c r="C1891" s="1">
        <v>43767.543749999997</v>
      </c>
    </row>
    <row r="1892" spans="1:3" x14ac:dyDescent="0.2">
      <c r="A1892">
        <v>90979</v>
      </c>
      <c r="B1892" t="e">
        <f>elpaishn son muy buenos apoyos Que gran trabajo Que se haga lo bueno por nuestra Honduras Que bien estamos muy alegres de ver esto</f>
        <v>#NAME?</v>
      </c>
      <c r="C1892" s="1">
        <v>43712.691666666666</v>
      </c>
    </row>
    <row r="1893" spans="1:3" x14ac:dyDescent="0.2">
      <c r="A1893">
        <v>90980</v>
      </c>
      <c r="B1893" t="e">
        <f>elpaishn muy bien Que se tenga excito en estas entregas muy buen trabajo en marca pais Que bien</f>
        <v>#NAME?</v>
      </c>
      <c r="C1893" s="1">
        <v>43808.794444444444</v>
      </c>
    </row>
    <row r="1894" spans="1:3" x14ac:dyDescent="0.2">
      <c r="A1894">
        <v>90993</v>
      </c>
      <c r="B1894" t="e">
        <f>CesiaMejiaHN no cabe duda Que esta opina a favor de los de libre porque sabe Que lo Que le gusta Es Que el pais este mal por Que ella no le afecta nada</f>
        <v>#NAME?</v>
      </c>
      <c r="C1894" s="1">
        <v>43763.69027777778</v>
      </c>
    </row>
    <row r="1895" spans="1:3" x14ac:dyDescent="0.2">
      <c r="A1895">
        <v>90996</v>
      </c>
      <c r="B1895" t="s">
        <v>305</v>
      </c>
      <c r="C1895" s="1">
        <v>43669.863194444442</v>
      </c>
    </row>
    <row r="1896" spans="1:3" x14ac:dyDescent="0.2">
      <c r="A1896">
        <v>91003</v>
      </c>
      <c r="B1896" t="e">
        <f>elpaishn Honduras esta cambiando vamos sigamos adelante gracias mi Presidente gracias por hacer lo bueno</f>
        <v>#NAME?</v>
      </c>
      <c r="C1896" s="1">
        <v>43762.947916666664</v>
      </c>
    </row>
    <row r="1897" spans="1:3" x14ac:dyDescent="0.2">
      <c r="A1897">
        <v>91056</v>
      </c>
      <c r="B1897" t="e">
        <f>elpaishn Honduras esta avanzando grandemente Que gran inicio de ver el cambio vamos por mas y mas</f>
        <v>#NAME?</v>
      </c>
      <c r="C1897" s="1">
        <v>43763.874305555553</v>
      </c>
    </row>
    <row r="1898" spans="1:3" x14ac:dyDescent="0.2">
      <c r="A1898">
        <v>91067</v>
      </c>
      <c r="B1898" t="e">
        <f>elpaishn favorable Que se regenere el turismo Es de gran avance para nuestra comunidad Que excelente felicitaciones</f>
        <v>#NAME?</v>
      </c>
      <c r="C1898" s="1">
        <v>43726.582638888889</v>
      </c>
    </row>
    <row r="1899" spans="1:3" x14ac:dyDescent="0.2">
      <c r="A1899">
        <v>91116</v>
      </c>
      <c r="B1899" t="e">
        <f>elpaishn Aplaudimos Que bueno Que se dan restas buenas noticias Que se haga lo mejor para Que el pais avance</f>
        <v>#NAME?</v>
      </c>
      <c r="C1899" s="1">
        <v>43724.602777777778</v>
      </c>
    </row>
    <row r="1900" spans="1:3" x14ac:dyDescent="0.2">
      <c r="A1900">
        <v>91137</v>
      </c>
      <c r="B1900" t="e">
        <f>elpaishn muy buen trabajo lo Que hace el gobierno por mejores carreteras para Que se haya uan semana moraz√°nica mejor</f>
        <v>#NAME?</v>
      </c>
      <c r="C1900" s="1">
        <v>43738.693055555559</v>
      </c>
    </row>
    <row r="1901" spans="1:3" x14ac:dyDescent="0.2">
      <c r="A1901">
        <v>91146</v>
      </c>
      <c r="B1901" t="e">
        <f>elpaishn excelente Que se cierren esto tratos de recaudaci√≥n de bancos para Que pueda ser un buen apoyo para el pueblo</f>
        <v>#NAME?</v>
      </c>
      <c r="C1901" s="1">
        <v>43804.807638888888</v>
      </c>
    </row>
    <row r="1902" spans="1:3" x14ac:dyDescent="0.2">
      <c r="A1902">
        <v>91200</v>
      </c>
      <c r="B1902" t="e">
        <f>elpaishn Vemos los buenos resultados Que se ven en mi pais Que gran manera de hacer bien las cosas uqe excelente</f>
        <v>#NAME?</v>
      </c>
      <c r="C1902" s="1">
        <v>43755.574305555558</v>
      </c>
    </row>
    <row r="1903" spans="1:3" x14ac:dyDescent="0.2">
      <c r="A1903">
        <v>91238</v>
      </c>
      <c r="B1903" t="s">
        <v>306</v>
      </c>
      <c r="C1903" s="1">
        <v>43763.904166666667</v>
      </c>
    </row>
    <row r="1904" spans="1:3" x14ac:dyDescent="0.2">
      <c r="A1904">
        <v>91243</v>
      </c>
      <c r="B1904" t="e">
        <f>elpaishn muy bien Que se est√°n beneficiando de nuevas viviendas en nuestro pais Que excelente trabajo ya departe de nuestro Presidente Que se haga lo mejor</f>
        <v>#NAME?</v>
      </c>
      <c r="C1904" s="1">
        <v>43816.692361111112</v>
      </c>
    </row>
    <row r="1905" spans="1:3" x14ac:dyDescent="0.2">
      <c r="A1905">
        <v>91296</v>
      </c>
      <c r="B1905" t="e">
        <f>elpaishn Es muy bueno Que la gente esta disfrutando Que importante manera de ver como se ha establecido esta villa navide√±a Que bien</f>
        <v>#NAME?</v>
      </c>
      <c r="C1905" s="1">
        <v>43817.673611111109</v>
      </c>
    </row>
    <row r="1906" spans="1:3" x14ac:dyDescent="0.2">
      <c r="A1906">
        <v>91304</v>
      </c>
      <c r="B1906" t="e">
        <f>elpaishn excelente ya basta de tantas tomas busquen Que hacer mejor en ves de andar atrasando al pais queremos la paz por la naci√≥n</f>
        <v>#NAME?</v>
      </c>
      <c r="C1906" s="1">
        <v>43760.688194444447</v>
      </c>
    </row>
    <row r="1907" spans="1:3" x14ac:dyDescent="0.2">
      <c r="A1907">
        <v>91312</v>
      </c>
      <c r="B1907" t="e">
        <f>elpaishn no cave duda Que se tendr√° el mayor cambio Que se hag lo mejor para mejorar las acciones debe tener un mejor futuro en nuestra Honduras Que bien</f>
        <v>#NAME?</v>
      </c>
      <c r="C1907" s="1">
        <v>43808.824999999997</v>
      </c>
    </row>
    <row r="1908" spans="1:3" x14ac:dyDescent="0.2">
      <c r="A1908">
        <v>91355</v>
      </c>
      <c r="B1908" t="e">
        <f>elpaishn el pueblo lo apoya mi Presidente sabemos Que usted Es una gran persona un ejemplo a seguir Que bien Que se haga lo bueno por el pais</f>
        <v>#NAME?</v>
      </c>
      <c r="C1908" s="1">
        <v>43755.82916666667</v>
      </c>
    </row>
    <row r="1909" spans="1:3" x14ac:dyDescent="0.2">
      <c r="A1909">
        <v>91370</v>
      </c>
      <c r="B1909" t="e">
        <f>elpaishn se ven los grandes resultados Que bien Que se haga lo bueno vamos por mas y mas con esta nueva ley de alivio de deuda</f>
        <v>#NAME?</v>
      </c>
      <c r="C1909" s="1">
        <v>43774.951388888891</v>
      </c>
    </row>
    <row r="1910" spans="1:3" x14ac:dyDescent="0.2">
      <c r="A1910">
        <v>91381</v>
      </c>
      <c r="B1910" t="e">
        <f>elpaishn los sampedranos estamos contentos de Que se ha echo lo mejor por obtener una mejor navidad Que bien</f>
        <v>#NAME?</v>
      </c>
      <c r="C1910" s="1">
        <v>43817.674305555556</v>
      </c>
    </row>
    <row r="1911" spans="1:3" x14ac:dyDescent="0.2">
      <c r="A1911">
        <v>91394</v>
      </c>
      <c r="B1911" t="e">
        <f>elpaishn Que bueno Que se est√°n beneficiando estas personas Que bueno lo Que se hace por mi Honduras</f>
        <v>#NAME?</v>
      </c>
      <c r="C1911" s="1">
        <v>43763.874305555553</v>
      </c>
    </row>
    <row r="1912" spans="1:3" x14ac:dyDescent="0.2">
      <c r="A1912">
        <v>91442</v>
      </c>
      <c r="B1912" t="e">
        <f>elpaishn se√±or Presidente agradecemos las importantes maneras de dar lo mejor por lo bueno por la naci√≥n Es excelente lo Que usted hace por nuestra Honduras</f>
        <v>#NAME?</v>
      </c>
      <c r="C1912" s="1">
        <v>43809.636805555558</v>
      </c>
    </row>
    <row r="1913" spans="1:3" x14ac:dyDescent="0.2">
      <c r="A1913">
        <v>91448</v>
      </c>
      <c r="B1913" t="e">
        <f>elpaishn pedimos a las autoridades Que hagan lo posible por detener estas cosas qe bien asdi se hara lo mejor por nuestra Honduras</f>
        <v>#NAME?</v>
      </c>
      <c r="C1913" s="1">
        <v>43760.688888888886</v>
      </c>
    </row>
    <row r="1914" spans="1:3" x14ac:dyDescent="0.2">
      <c r="A1914">
        <v>91465</v>
      </c>
      <c r="B1914" t="e">
        <f>elpaishn Es muy bueno lo Que hace nuestro Presidente por Que sabemos Que Es importante lo Que se hace por nuestra Honduras</f>
        <v>#NAME?</v>
      </c>
      <c r="C1914" s="1">
        <v>43718.575694444444</v>
      </c>
    </row>
    <row r="1915" spans="1:3" x14ac:dyDescent="0.2">
      <c r="A1915">
        <v>91466</v>
      </c>
      <c r="B1915" t="e">
        <f>elpaishn felicitaciones a los maestros Que tengan un dia Espectacular gracias por demostrar lo bueno para la educaci√≥n</f>
        <v>#NAME?</v>
      </c>
      <c r="C1915" s="1">
        <v>43734.559027777781</v>
      </c>
    </row>
    <row r="1916" spans="1:3" x14ac:dyDescent="0.2">
      <c r="A1916">
        <v>91467</v>
      </c>
      <c r="B1916" t="s">
        <v>307</v>
      </c>
      <c r="C1916" s="1">
        <v>43724.554861111108</v>
      </c>
    </row>
    <row r="1917" spans="1:3" x14ac:dyDescent="0.2">
      <c r="A1917">
        <v>91478</v>
      </c>
      <c r="B1917" t="e">
        <f>CesiaMejiaHN se sabe Que esta a decer de las √±angaras de Mel y por eso solo se sabe Que eso Es lo Que le gusta a esta √±angara Que haya caos en el pais</f>
        <v>#NAME?</v>
      </c>
      <c r="C1917" s="1">
        <v>43763.689583333333</v>
      </c>
    </row>
    <row r="1918" spans="1:3" x14ac:dyDescent="0.2">
      <c r="A1918">
        <v>91507</v>
      </c>
      <c r="B1918" t="e">
        <f>elpaishn muy bueno lo Que hace nuestro gobierno poniendo estas recreovias uqe bien por Que Es alegria para los ni√±os del pais excelente</f>
        <v>#NAME?</v>
      </c>
      <c r="C1918" s="1">
        <v>43812.558333333334</v>
      </c>
    </row>
    <row r="1919" spans="1:3" x14ac:dyDescent="0.2">
      <c r="A1919">
        <v>91514</v>
      </c>
      <c r="B1919" t="e">
        <f>elpaishn Que gran manera de ver Que en el pa√≠s surgen grandiosas cosas Que buen trabajo Que se haga lo bueno por mi Honduras</f>
        <v>#NAME?</v>
      </c>
      <c r="C1919" s="1">
        <v>43725.823611111111</v>
      </c>
    </row>
    <row r="1920" spans="1:3" x14ac:dyDescent="0.2">
      <c r="A1920">
        <v>91527</v>
      </c>
      <c r="B1920" t="e">
        <f>elpaishn Aplaudimos la buena labor departe de el Presidente Que esta demostrando lo bueno por mi Honduras Es un gran trabajo estamos muy contentos Que se fumigue</f>
        <v>#NAME?</v>
      </c>
      <c r="C1920" s="1">
        <v>43732.567361111112</v>
      </c>
    </row>
    <row r="1921" spans="1:3" x14ac:dyDescent="0.2">
      <c r="A1921">
        <v>91529</v>
      </c>
      <c r="B1921" t="e">
        <f>elpaishn muy buen manera de ver y representar su inocencia mi Presidente Que usted ha trabajado grandemente por combatir los narcotraficantes y me alegra Que usted nunca se involucro</f>
        <v>#NAME?</v>
      </c>
      <c r="C1921" s="1">
        <v>43749.84652777778</v>
      </c>
    </row>
    <row r="1922" spans="1:3" x14ac:dyDescent="0.2">
      <c r="A1922">
        <v>91535</v>
      </c>
      <c r="B1922" t="e">
        <f>elpaishn Que bueno lo Que se hara para apoyar a estas  personas a Que puedan   ayudarse a mejorar las cosas para su entendimiento Que bien Es un gran apoyo</f>
        <v>#NAME?</v>
      </c>
      <c r="C1922" s="1">
        <v>43717.627083333333</v>
      </c>
    </row>
    <row r="1923" spans="1:3" x14ac:dyDescent="0.2">
      <c r="A1923">
        <v>91539</v>
      </c>
      <c r="B1923" t="e">
        <f>elpaishn Definitivamente estamos viendo estos maravillosos eventos Que se hacen en mi Honduras Que bien est√°n trabajando por demostrar lo lindo en el pais</f>
        <v>#NAME?</v>
      </c>
      <c r="C1923" s="1">
        <v>43801.678472222222</v>
      </c>
    </row>
    <row r="1924" spans="1:3" x14ac:dyDescent="0.2">
      <c r="A1924">
        <v>91572</v>
      </c>
      <c r="B1924" t="s">
        <v>308</v>
      </c>
      <c r="C1924" s="1">
        <v>43669.564583333333</v>
      </c>
    </row>
    <row r="1925" spans="1:3" x14ac:dyDescent="0.2">
      <c r="A1925">
        <v>91635</v>
      </c>
      <c r="B1925" t="e">
        <f>elpaishn Es muy excelente lo Que esta haciendo el gobierno Que grandes avances Vemos lo bueno por mi pais Que bien</f>
        <v>#NAME?</v>
      </c>
      <c r="C1925" s="1">
        <v>43775.714583333334</v>
      </c>
    </row>
    <row r="1926" spans="1:3" x14ac:dyDescent="0.2">
      <c r="A1926">
        <v>91638</v>
      </c>
      <c r="B1926" t="e">
        <f>elpaishn Damos las gracias a nuestro gobierno por Que gracias a el hemos alcanzado las mayores bendiciones Que bien</f>
        <v>#NAME?</v>
      </c>
      <c r="C1926" s="1">
        <v>43763.911805555559</v>
      </c>
    </row>
    <row r="1927" spans="1:3" x14ac:dyDescent="0.2">
      <c r="A1927">
        <v>91676</v>
      </c>
      <c r="B1927" t="e">
        <f>elpaishn Vemos los mayores resultados en nuestra Honduras Que impactante Que grandes maneras de hacer Que haya felicidad en cada comunidad</f>
        <v>#NAME?</v>
      </c>
      <c r="C1927" s="1">
        <v>43812.559027777781</v>
      </c>
    </row>
    <row r="1928" spans="1:3" x14ac:dyDescent="0.2">
      <c r="A1928">
        <v>91687</v>
      </c>
      <c r="B1928" t="e">
        <f>elpaishn muy bueno lo Que se demuestra departe de nuestro gobierno lo felicitamos porque se inauguran estos centros importantes para el pueblo</f>
        <v>#NAME?</v>
      </c>
      <c r="C1928" s="1">
        <v>43815.740277777775</v>
      </c>
    </row>
    <row r="1929" spans="1:3" x14ac:dyDescent="0.2">
      <c r="A1929">
        <v>91693</v>
      </c>
      <c r="B1929" t="e">
        <f>elpaishn muy bueno Que se ayude en Que se mejore la calles y las pavimentaci√≥n Que bueno Que se haga lo bueno</f>
        <v>#NAME?</v>
      </c>
      <c r="C1929" s="1">
        <v>43756.788194444445</v>
      </c>
    </row>
    <row r="1930" spans="1:3" x14ac:dyDescent="0.2">
      <c r="A1930">
        <v>91703</v>
      </c>
      <c r="B1930" t="e">
        <f>elpaishn muy bueno lo Que se hace Es muy bueno Que se haga estas acciones Que buenas obras vamos por lo bueno</f>
        <v>#NAME?</v>
      </c>
      <c r="C1930" s="1">
        <v>43773.869444444441</v>
      </c>
    </row>
    <row r="1931" spans="1:3" x14ac:dyDescent="0.2">
      <c r="A1931">
        <v>91716</v>
      </c>
      <c r="B1931" t="e">
        <f>elpaishn Es muy interesante Que se trabaja por demostrar lo bello Que hay en nuestra Honduras y Sobre todo cacao y el rico chocolate</f>
        <v>#NAME?</v>
      </c>
      <c r="C1931" s="1">
        <v>43774.933333333334</v>
      </c>
    </row>
    <row r="1932" spans="1:3" x14ac:dyDescent="0.2">
      <c r="A1932">
        <v>91721</v>
      </c>
      <c r="B1932" t="e">
        <f>elpaishn siga adelante Presidente dando loo mejor de usted para Que sigamos creciendo como hasta ahora lo hemos hecho gracias  usted</f>
        <v>#NAME?</v>
      </c>
      <c r="C1932" s="1">
        <v>43704.78402777778</v>
      </c>
    </row>
    <row r="1933" spans="1:3" x14ac:dyDescent="0.2">
      <c r="A1933">
        <v>91728</v>
      </c>
      <c r="B1933" t="e">
        <f>elpaishn Vemos Que mi Honduras esta en gran desarrollo Que bien vamos por lo bueno cada dia gracias al gobierno Que se haga esto</f>
        <v>#NAME?</v>
      </c>
      <c r="C1933" s="1">
        <v>43775.632638888892</v>
      </c>
    </row>
    <row r="1934" spans="1:3" x14ac:dyDescent="0.2">
      <c r="A1934">
        <v>91745</v>
      </c>
      <c r="B1934" t="e">
        <f>elpaishn buen trabajo hace el gobierno estamos muy agradecidos de estas maravillosas cosas Que excelente</f>
        <v>#NAME?</v>
      </c>
      <c r="C1934" s="1">
        <v>43728.867361111108</v>
      </c>
    </row>
    <row r="1935" spans="1:3" x14ac:dyDescent="0.2">
      <c r="A1935">
        <v>91750</v>
      </c>
      <c r="B1935" t="e">
        <f>elpaishn se ha demostrado las grandiosas maneras de Que mi pais esta en mayor emprendimiento Que bien Es un gran trabajo</f>
        <v>#NAME?</v>
      </c>
      <c r="C1935" s="1">
        <v>43721.825694444444</v>
      </c>
    </row>
    <row r="1936" spans="1:3" x14ac:dyDescent="0.2">
      <c r="A1936">
        <v>91751</v>
      </c>
      <c r="B1936" t="e">
        <f>elpaishn felicitaciones se√±or Presidente gracias por demostrar lo bueno por el pais vamos por mas cambios</f>
        <v>#NAME?</v>
      </c>
      <c r="C1936" s="1">
        <v>43760.910416666666</v>
      </c>
    </row>
    <row r="1937" spans="1:3" x14ac:dyDescent="0.2">
      <c r="A1937">
        <v>91753</v>
      </c>
      <c r="B1937" t="e">
        <f>elpaishn no cave duda Que se trabaja cada dia por mi naci√≥n por lograr los grandes proyectos de gran beneficio para el pueblo Que bien</f>
        <v>#NAME?</v>
      </c>
      <c r="C1937" s="1">
        <v>43767.547222222223</v>
      </c>
    </row>
    <row r="1938" spans="1:3" x14ac:dyDescent="0.2">
      <c r="A1938">
        <v>91754</v>
      </c>
      <c r="B1938" t="e">
        <f>elpaishn Aplaudimos lo Que hace nuestro gobernante Honduras avanza Que bien Es lo bueno Que se ve Dios lo bendiga grandemente</f>
        <v>#NAME?</v>
      </c>
      <c r="C1938" s="1">
        <v>43812.645138888889</v>
      </c>
    </row>
    <row r="1939" spans="1:3" x14ac:dyDescent="0.2">
      <c r="A1939">
        <v>91776</v>
      </c>
      <c r="B1939" t="e">
        <f>elpaishn Es muy bueno Que se esta haciendo estas cosas en mi pais Que bueno lo Que se hace por mi Honduras</f>
        <v>#NAME?</v>
      </c>
      <c r="C1939" s="1">
        <v>43780.825694444444</v>
      </c>
    </row>
    <row r="1940" spans="1:3" x14ac:dyDescent="0.2">
      <c r="A1940">
        <v>91782</v>
      </c>
      <c r="B1940" t="e">
        <f>elpaishn no cave duda Que nuestro gobierno ha trabajado por lo mejor Que grandes maneras de ver lo importante para el pais muy bien Que se ponga mano dura</f>
        <v>#NAME?</v>
      </c>
      <c r="C1940" s="1">
        <v>43763.708333333336</v>
      </c>
    </row>
    <row r="1941" spans="1:3" x14ac:dyDescent="0.2">
      <c r="A1941">
        <v>91790</v>
      </c>
      <c r="B1941" t="e">
        <f>elpaishn Honduras avanza Que excelente Es ver lo bueno vamos alcanzando las grandes bendiciones para el pais Que bueno</f>
        <v>#NAME?</v>
      </c>
      <c r="C1941" s="1">
        <v>43775.865972222222</v>
      </c>
    </row>
    <row r="1942" spans="1:3" x14ac:dyDescent="0.2">
      <c r="A1942">
        <v>91801</v>
      </c>
      <c r="B1942" t="e">
        <f>elpaishn gracias Juan Orlando Hernandez por demostrar su apoyo hacia estas personas Que necesitan de su apoyo Es un gran trabajo</f>
        <v>#NAME?</v>
      </c>
      <c r="C1942" s="1">
        <v>43656.568055555559</v>
      </c>
    </row>
    <row r="1943" spans="1:3" x14ac:dyDescent="0.2">
      <c r="A1943">
        <v>91826</v>
      </c>
      <c r="B1943" t="e">
        <f>elpaishn Que excelente noticia Que gran trabajo lo Que se hace para Que se beneficien los Productores Que buen trabajo</f>
        <v>#NAME?</v>
      </c>
      <c r="C1943" s="1">
        <v>43752.725694444445</v>
      </c>
    </row>
    <row r="1944" spans="1:3" x14ac:dyDescent="0.2">
      <c r="A1944">
        <v>91827</v>
      </c>
      <c r="B1944" t="e">
        <f>elpaishn gracias por hacer realidad el sue√±o de miles de personas Que agradable Es ver esto gracias por esas ayudas</f>
        <v>#NAME?</v>
      </c>
      <c r="C1944" s="1">
        <v>43712.692361111112</v>
      </c>
    </row>
    <row r="1945" spans="1:3" x14ac:dyDescent="0.2">
      <c r="A1945">
        <v>91883</v>
      </c>
      <c r="B1945" t="s">
        <v>309</v>
      </c>
      <c r="C1945" s="1">
        <v>43677.863194444442</v>
      </c>
    </row>
    <row r="1946" spans="1:3" x14ac:dyDescent="0.2">
      <c r="A1946">
        <v>91884</v>
      </c>
      <c r="B1946" t="e">
        <f>elpaishn muy bueno lo Que esta haciendo nuestro gobierno ayudando a pueblo Honduras para Que pueda mejorar la econom√≠a del pais</f>
        <v>#NAME?</v>
      </c>
      <c r="C1946" s="1">
        <v>43832.665972222225</v>
      </c>
    </row>
    <row r="1947" spans="1:3" x14ac:dyDescent="0.2">
      <c r="A1947">
        <v>91894</v>
      </c>
      <c r="B1947" t="s">
        <v>310</v>
      </c>
      <c r="C1947" s="1">
        <v>43775.715277777781</v>
      </c>
    </row>
    <row r="1948" spans="1:3" x14ac:dyDescent="0.2">
      <c r="A1948">
        <v>91936</v>
      </c>
      <c r="B1948" t="e">
        <f>elpaishn Es un gran trabajo Que se mejore en la aria de la seguridad en los estadios Que bueno excelente</f>
        <v>#NAME?</v>
      </c>
      <c r="C1948" s="1">
        <v>43789.71597222222</v>
      </c>
    </row>
    <row r="1949" spans="1:3" x14ac:dyDescent="0.2">
      <c r="A1949">
        <v>91940</v>
      </c>
      <c r="B1949" t="e">
        <f>elpaishn estamos contentos de las buenas acciones Que hace JOH Que bueno Que solo el hace ver los grandes avances Que pasan en el pais bendiciones</f>
        <v>#NAME?</v>
      </c>
      <c r="C1949" s="1">
        <v>43809.635416666664</v>
      </c>
    </row>
    <row r="1950" spans="1:3" x14ac:dyDescent="0.2">
      <c r="A1950">
        <v>91953</v>
      </c>
      <c r="B1950" t="e">
        <f>elpaishn Primeramente agradecerle al Presidente por Que el si demuestra las importantes maneras de ver lo bueno para mi Honduras vamos por mas y mas</f>
        <v>#NAME?</v>
      </c>
      <c r="C1950" s="1">
        <v>43754.591666666667</v>
      </c>
    </row>
    <row r="1951" spans="1:3" x14ac:dyDescent="0.2">
      <c r="A1951">
        <v>91959</v>
      </c>
      <c r="B1951" t="e">
        <f>elpaishn Es admirable ver como mi naci√≥n avanza y cambia uqe bueno lo Que se hace estamos a lo bueno vamos por mas</f>
        <v>#NAME?</v>
      </c>
      <c r="C1951" s="1">
        <v>43752.571527777778</v>
      </c>
    </row>
    <row r="1952" spans="1:3" x14ac:dyDescent="0.2">
      <c r="A1952">
        <v>91984</v>
      </c>
      <c r="B1952" t="e">
        <f>elpaishn me impresiona las cosas Que se ven en nuestra naci√≥n son buenos logros Que genial</f>
        <v>#NAME?</v>
      </c>
      <c r="C1952" s="1">
        <v>43725.824305555558</v>
      </c>
    </row>
    <row r="1953" spans="1:3" x14ac:dyDescent="0.2">
      <c r="A1953">
        <v>91987</v>
      </c>
      <c r="B1953" t="e">
        <f>elpaishn no cabe duda Que el gobierno da su mayor empe√±o porque los maestros tengan un mejor futuro y un mejor salario Muchas gracias Presidente JOH</f>
        <v>#NAME?</v>
      </c>
      <c r="C1953" s="1">
        <v>43833.640972222223</v>
      </c>
    </row>
    <row r="1954" spans="1:3" x14ac:dyDescent="0.2">
      <c r="A1954">
        <v>91988</v>
      </c>
      <c r="B1954" t="e">
        <f>elpaishn Vemos los mayores resultados vamos viendo Que importante manera de ver el pais Que esta avanzando en el tema del narcotraficante Que bien vamos por lo bueno Que bien</f>
        <v>#NAME?</v>
      </c>
      <c r="C1954" s="1">
        <v>43808.575694444444</v>
      </c>
    </row>
    <row r="1955" spans="1:3" x14ac:dyDescent="0.2">
      <c r="A1955">
        <v>91992</v>
      </c>
      <c r="B1955" t="e">
        <f>elpaishn buenos desarrollos Que gran motivaci√≥n para Que puedan trabajar Que excelente vamos por lo bueno</f>
        <v>#NAME?</v>
      </c>
      <c r="C1955" s="1">
        <v>43769.548611111109</v>
      </c>
    </row>
    <row r="1956" spans="1:3" x14ac:dyDescent="0.2">
      <c r="A1956">
        <v>91998</v>
      </c>
      <c r="B1956" t="e">
        <f>elpaishn esta Es una grandiosa labor Que se vea el cambio para el pa√≠s</f>
        <v>#NAME?</v>
      </c>
      <c r="C1956" s="1">
        <v>43728.867361111108</v>
      </c>
    </row>
    <row r="1957" spans="1:3" x14ac:dyDescent="0.2">
      <c r="A1957">
        <v>92025</v>
      </c>
      <c r="B1957" t="e">
        <f>elpaishn Vemos Que se est√°n viendo los mayores resultados para la econom√≠a del pais Que gran trabajo Que se haga lo mejor por Honduras</f>
        <v>#NAME?</v>
      </c>
      <c r="C1957" s="1">
        <v>43768.629166666666</v>
      </c>
    </row>
    <row r="1958" spans="1:3" x14ac:dyDescent="0.2">
      <c r="A1958">
        <v>92034</v>
      </c>
      <c r="B1958" t="e">
        <f>elpaishn Aplaudimos la buena obra Que se avanzara por Que Es importante para el pueblo Que se desarrolle lo bueno por la naci√≥n y por nuevos proyectos Que se har√°n</f>
        <v>#NAME?</v>
      </c>
      <c r="C1958" s="1">
        <v>43755.64166666667</v>
      </c>
    </row>
    <row r="1959" spans="1:3" x14ac:dyDescent="0.2">
      <c r="A1959">
        <v>92038</v>
      </c>
      <c r="B1959" t="e">
        <f>elpaishn son grandes avances los Que se hace en el pais por combatir el dengue Que gran manera Que se haga lo bueno</f>
        <v>#NAME?</v>
      </c>
      <c r="C1959" s="1">
        <v>43833.723611111112</v>
      </c>
    </row>
    <row r="1960" spans="1:3" x14ac:dyDescent="0.2">
      <c r="A1960">
        <v>92049</v>
      </c>
      <c r="B1960" t="e">
        <f>elpaishn Aplaudimos la buena valor de nuestro Presidente Que afirma el importante avance para la naci√≥n</f>
        <v>#NAME?</v>
      </c>
      <c r="C1960" s="1">
        <v>43773.870833333334</v>
      </c>
    </row>
    <row r="1961" spans="1:3" x14ac:dyDescent="0.2">
      <c r="A1961">
        <v>93620</v>
      </c>
      <c r="B1961" t="e">
        <f>HCHTelevDigital Es muy bueno lo Que se hara por mejorar las cosas en el pis Que bien Que se construyan Hosp√¨tales Que bien</f>
        <v>#NAME?</v>
      </c>
      <c r="C1961" s="1">
        <v>43810.802777777775</v>
      </c>
    </row>
    <row r="1962" spans="1:3" x14ac:dyDescent="0.2">
      <c r="A1962">
        <v>93661</v>
      </c>
      <c r="B1962" t="e">
        <f>HCHTelevDigital se sabe Que siempre se hace lo mejor por Honduras y esta gente lo Que quiere Es ver al pais fracasado ya no JOH ya no permitan eso Que se ponga mano dura</f>
        <v>#NAME?</v>
      </c>
      <c r="C1962" s="1">
        <v>43745.84375</v>
      </c>
    </row>
    <row r="1963" spans="1:3" x14ac:dyDescent="0.2">
      <c r="A1963">
        <v>93687</v>
      </c>
      <c r="B1963" t="e">
        <f>HCHTelevDigital ya va este Que cre Que JOH Es igual a el jajajajajaja nunca se va comparar a voz corrupto sinverguenza</f>
        <v>#NAME?</v>
      </c>
      <c r="C1963" s="1">
        <v>43760.745833333334</v>
      </c>
    </row>
    <row r="1964" spans="1:3" x14ac:dyDescent="0.2">
      <c r="A1964">
        <v>93697</v>
      </c>
      <c r="B1964" t="e">
        <f>_xlfn.SINGLE(HCHTelevDigital _xlfn.SINGLE(SalvaPresidente Que no se permita Que esta gente sigan destruyendo mi bella Honduras estamos con usted JOH))</f>
        <v>#NAME?</v>
      </c>
      <c r="C1964" s="1">
        <v>43756.840277777781</v>
      </c>
    </row>
    <row r="1965" spans="1:3" x14ac:dyDescent="0.2">
      <c r="A1965">
        <v>93699</v>
      </c>
      <c r="B1965" t="e">
        <f>_xlfn.SINGLE(HCHTelevDigital _xlfn.SINGLE(JuanOrlandoH muy bien Que se les hag un apoyo a los enfermeras marinos y a varias personas Que lo necesitan felicitaciones))</f>
        <v>#NAME?</v>
      </c>
      <c r="C1965" s="1">
        <v>43727.588194444441</v>
      </c>
    </row>
    <row r="1966" spans="1:3" x14ac:dyDescent="0.2">
      <c r="A1966">
        <v>93711</v>
      </c>
      <c r="B1966" t="e">
        <f>HCHTelevDigital Que bien Que se ataque esta epidemia Que excelente manera de ver las cosas gracias JOH por hacer lo bueno</f>
        <v>#NAME?</v>
      </c>
      <c r="C1966" s="1">
        <v>43770.813194444447</v>
      </c>
    </row>
    <row r="1967" spans="1:3" x14ac:dyDescent="0.2">
      <c r="A1967">
        <v>93712</v>
      </c>
      <c r="B1967" t="e">
        <f>HCHTelevDigital se ven los grandes avances en materia de seguridad en el pais Que gran trabajo Que se haga lo bueno por nuestra Honduras porque se sabe Que a disminuido la violencia</f>
        <v>#NAME?</v>
      </c>
      <c r="C1967" s="1">
        <v>43774.726388888892</v>
      </c>
    </row>
    <row r="1968" spans="1:3" x14ac:dyDescent="0.2">
      <c r="A1968">
        <v>93756</v>
      </c>
      <c r="B1968" t="e">
        <f>HCHTelevDigital Definitivamente se ve Que vienen grandes bendiciones para nuestra naci√≥n Que gran trabajo Que se haga lo bueno por mi Honduras</f>
        <v>#NAME?</v>
      </c>
      <c r="C1968" s="1">
        <v>43711.831944444442</v>
      </c>
    </row>
    <row r="1969" spans="1:3" x14ac:dyDescent="0.2">
      <c r="A1969">
        <v>93800</v>
      </c>
      <c r="B1969" t="e">
        <f>HCHTelevDigital Definitivamente Que bueno Que se est√°n regalando esta comida para la gente Que la necesita paludismo la buena labor  de tito papi a la orden</f>
        <v>#NAME?</v>
      </c>
      <c r="C1969" s="1">
        <v>43768.831250000003</v>
      </c>
    </row>
    <row r="1970" spans="1:3" x14ac:dyDescent="0.2">
      <c r="A1970">
        <v>93807</v>
      </c>
      <c r="B1970" t="e">
        <f>HCHTelevDigital Seria una gran manera por Que Es muy importante para Que los reos puedan estar tranquilos y no tengan ni occion de tener armas ni nada</f>
        <v>#NAME?</v>
      </c>
      <c r="C1970" s="1">
        <v>43766.79791666667</v>
      </c>
    </row>
    <row r="1971" spans="1:3" x14ac:dyDescent="0.2">
      <c r="A1971">
        <v>93848</v>
      </c>
      <c r="B1971" t="e">
        <f>HCHTelevDigital no dejemos Que gente asi sigan destruyendo nuestra Honduras ya vasta</f>
        <v>#NAME?</v>
      </c>
      <c r="C1971" s="1">
        <v>43682.702777777777</v>
      </c>
    </row>
    <row r="1972" spans="1:3" x14ac:dyDescent="0.2">
      <c r="A1972">
        <v>93860</v>
      </c>
      <c r="B1972" t="e">
        <f>HCHTelevDigital Sobretodo Es muy bueno Que se establezcan estas maravillosas cosas por Que fucsina trabaja mejor Que los pongan ceria  correcto</f>
        <v>#NAME?</v>
      </c>
      <c r="C1972" s="1">
        <v>43766.799305555556</v>
      </c>
    </row>
    <row r="1973" spans="1:3" x14ac:dyDescent="0.2">
      <c r="A1973">
        <v>93894</v>
      </c>
      <c r="B1973" t="e">
        <f>HCHTelevDigital se hace lo correcto para Que mi Honduras sea un pais con la mayor seguridad Que Es importante par Que el pueblo se sienta seguro Que gran trabajo</f>
        <v>#NAME?</v>
      </c>
      <c r="C1973" s="1">
        <v>43718.572222222225</v>
      </c>
    </row>
    <row r="1974" spans="1:3" x14ac:dyDescent="0.2">
      <c r="A1974">
        <v>93929</v>
      </c>
      <c r="B1974" t="e">
        <f>_xlfn.SINGLE(HCHTelevDigital _xlfn.SINGLE(JuanOrlandoH Vemos las grandiosas acciones Que gran manera muy bien mi Presidente Que se haga lo bueno por mi pais vamos por grandes avances))</f>
        <v>#NAME?</v>
      </c>
      <c r="C1974" s="1">
        <v>43727.586111111108</v>
      </c>
    </row>
    <row r="1975" spans="1:3" x14ac:dyDescent="0.2">
      <c r="A1975">
        <v>93940</v>
      </c>
      <c r="B1975" t="e">
        <f>HCHTelevDigital son grandiosas las entregas Que se est√°n brindando Que gran manera de ver lo bueno por el pais Que bien vamos por mas</f>
        <v>#NAME?</v>
      </c>
      <c r="C1975" s="1">
        <v>43791.731249999997</v>
      </c>
    </row>
    <row r="1976" spans="1:3" x14ac:dyDescent="0.2">
      <c r="A1976">
        <v>93947</v>
      </c>
      <c r="B1976" t="e">
        <f>HCHTelevDigital estamos muy contentos por el gran trabajo Que hace Presidente</f>
        <v>#NAME?</v>
      </c>
      <c r="C1976" s="1">
        <v>43690.693749999999</v>
      </c>
    </row>
    <row r="1977" spans="1:3" x14ac:dyDescent="0.2">
      <c r="A1977">
        <v>93967</v>
      </c>
      <c r="B1977" t="e">
        <f>_xlfn.SINGLE(HCHTelevDigital _xlfn.SINGLE(anagarciacarias excelente trabajo mi Presidente gracias por demostrar lo bueno por el pa√≠s Que gran avance))</f>
        <v>#NAME?</v>
      </c>
      <c r="C1977" s="1">
        <v>43710.786111111112</v>
      </c>
    </row>
    <row r="1978" spans="1:3" x14ac:dyDescent="0.2">
      <c r="A1978">
        <v>93974</v>
      </c>
      <c r="B1978" t="e">
        <f>HCHTelevDigital muy grandes maneras de Que el pais esta viendo beneficiando por estas grandes desarrollos de nuevas oportunidades de becas  para los j√≥venes Que gran ayuda</f>
        <v>#NAME?</v>
      </c>
      <c r="C1978" s="1">
        <v>43817.838888888888</v>
      </c>
    </row>
    <row r="1979" spans="1:3" x14ac:dyDescent="0.2">
      <c r="A1979">
        <v>94009</v>
      </c>
      <c r="B1979" t="e">
        <f>HCHTelevDigital as√≠ se podr√°n ver mayores resultados Que bien Que se haga lo Que se tenga Que hacer muy bien</f>
        <v>#NAME?</v>
      </c>
      <c r="C1979" s="1">
        <v>43766.799305555556</v>
      </c>
    </row>
    <row r="1980" spans="1:3" x14ac:dyDescent="0.2">
      <c r="A1980">
        <v>94035</v>
      </c>
      <c r="B1980" t="e">
        <f>HCHTelevDigital Vemos los mejores triunfos Que se han logrado Que gran trabajo estamos muy agradecidos por mi pais</f>
        <v>#NAME?</v>
      </c>
      <c r="C1980" s="1">
        <v>43739.923611111109</v>
      </c>
    </row>
    <row r="1981" spans="1:3" x14ac:dyDescent="0.2">
      <c r="A1981">
        <v>94046</v>
      </c>
      <c r="B1981" t="e">
        <f>HCHTelevDigital Sinceramente lo Que ha querido hacer Es Que el pais este en malas condiciones ya basta ya no se debe permitir mas cosas departe de esta gente</f>
        <v>#NAME?</v>
      </c>
      <c r="C1981" s="1">
        <v>43812.853472222225</v>
      </c>
    </row>
    <row r="1982" spans="1:3" x14ac:dyDescent="0.2">
      <c r="A1982">
        <v>94048</v>
      </c>
      <c r="B1982" t="e">
        <f>HCHTelevDigital Es muy bueno lo Que se ve Que bueno Que tito asfura  da ha demostrar lo Impresionante Que bien vamos habiendo los grandes desempe√±os</f>
        <v>#NAME?</v>
      </c>
      <c r="C1982" s="1">
        <v>43808.821527777778</v>
      </c>
    </row>
    <row r="1983" spans="1:3" x14ac:dyDescent="0.2">
      <c r="A1983">
        <v>94049</v>
      </c>
      <c r="B1983" t="e">
        <f>HCHTelevDigital muy bueno lo Que se ve en materia de seguridad Que grandes acciones las Que hace el gobierno y las autoridades Que bien</f>
        <v>#NAME?</v>
      </c>
      <c r="C1983" s="1">
        <v>43768.73333333333</v>
      </c>
    </row>
    <row r="1984" spans="1:3" x14ac:dyDescent="0.2">
      <c r="A1984">
        <v>94075</v>
      </c>
      <c r="B1984" t="e">
        <f>HCHTelevDigital vaya ya no busquen culpables los √∫nicos responsables son los de la oposici√≥n por Que Que han buscado hacer culpable al Presidente de todo lo Que pasa</f>
        <v>#NAME?</v>
      </c>
      <c r="C1984" s="1">
        <v>43766.552083333336</v>
      </c>
    </row>
    <row r="1985" spans="1:3" x14ac:dyDescent="0.2">
      <c r="A1985">
        <v>94082</v>
      </c>
      <c r="B1985" t="e">
        <f>HCHTelevDigital por este tipo toda la vida se hacen estas cosas en el pais Que barbaridad Que solo mete sus narices donde no le importa</f>
        <v>#NAME?</v>
      </c>
      <c r="C1985" s="1">
        <v>43727.804861111108</v>
      </c>
    </row>
    <row r="1986" spans="1:3" x14ac:dyDescent="0.2">
      <c r="A1986">
        <v>94108</v>
      </c>
      <c r="B1986" t="e">
        <f>HCHTelevDigital solo acusando al Presidente mas Sin embargo no ven lo bueno Que el ha hecho por mi naci√≥n eso deberian de ver no solo lo malo</f>
        <v>#NAME?</v>
      </c>
      <c r="C1986" s="1">
        <v>43746.663888888892</v>
      </c>
    </row>
    <row r="1987" spans="1:3" x14ac:dyDescent="0.2">
      <c r="A1987">
        <v>94116</v>
      </c>
      <c r="B1987" t="e">
        <f>HCHTelevDigital vamos todos contra atacar el zancudo del dengue</f>
        <v>#NAME?</v>
      </c>
      <c r="C1987" s="1">
        <v>43686.589583333334</v>
      </c>
    </row>
    <row r="1988" spans="1:3" x14ac:dyDescent="0.2">
      <c r="A1988">
        <v>94145</v>
      </c>
      <c r="B1988" t="e">
        <f>HCHTelevDigital se ven Que se trabaja por grandes resultados Muchas gracias a nuestro gobierno Que vamos por mas y mas</f>
        <v>#NAME?</v>
      </c>
      <c r="C1988" s="1">
        <v>43794.683333333334</v>
      </c>
    </row>
    <row r="1989" spans="1:3" x14ac:dyDescent="0.2">
      <c r="A1989">
        <v>94165</v>
      </c>
      <c r="B1989" t="e">
        <f>HCHTelevDigital contentos de Que se afirma lo principal para Que la gente tenga mayores oportunidades de Que se haga lo mejor por mi pais</f>
        <v>#NAME?</v>
      </c>
      <c r="C1989" s="1">
        <v>43763.749305555553</v>
      </c>
    </row>
    <row r="1990" spans="1:3" x14ac:dyDescent="0.2">
      <c r="A1990">
        <v>94172</v>
      </c>
      <c r="B1990" t="e">
        <f>HCHTelevDigital Es muy admirable Que se haga lo bueno por mi Honduras Que se trabaje mas y mas gracias JOH por su apoyo</f>
        <v>#NAME?</v>
      </c>
      <c r="C1990" s="1">
        <v>43677.817361111112</v>
      </c>
    </row>
    <row r="1991" spans="1:3" x14ac:dyDescent="0.2">
      <c r="A1991">
        <v>94203</v>
      </c>
      <c r="B1991" t="e">
        <f>HCHTelevDigital muy buenas acciones las  Que se ven estamos mejorando dia con dia Que bien excelente trabajo</f>
        <v>#NAME?</v>
      </c>
      <c r="C1991" s="1">
        <v>43735.841666666667</v>
      </c>
    </row>
    <row r="1992" spans="1:3" x14ac:dyDescent="0.2">
      <c r="A1992">
        <v>94281</v>
      </c>
      <c r="B1992" t="e">
        <f>HCHTelevDigital felicitamos al gobierno Damos las gracias por sus grandes desempe√±os en el pa√≠s Que gran trabajo Que se siga asi por la naci√≥n</f>
        <v>#NAME?</v>
      </c>
      <c r="C1992" s="1">
        <v>43732.862500000003</v>
      </c>
    </row>
    <row r="1993" spans="1:3" x14ac:dyDescent="0.2">
      <c r="A1993">
        <v>94287</v>
      </c>
      <c r="B1993" t="e">
        <f>HCHTelevDigital Es correcto Que se pongan mas polic√≠as a resguardar las arias en las c√°rceles Que bien Que se haga eso</f>
        <v>#NAME?</v>
      </c>
      <c r="C1993" s="1">
        <v>43766.797222222223</v>
      </c>
    </row>
    <row r="1994" spans="1:3" x14ac:dyDescent="0.2">
      <c r="A1994">
        <v>94290</v>
      </c>
      <c r="B1994" t="e">
        <f>HCHTelevDigital cual votaci√≥n ni Que nada Que barbaridad esta se√±ora solo lo malo mira y lo Que le interesa Es perjudicar al pais</f>
        <v>#NAME?</v>
      </c>
      <c r="C1994" s="1">
        <v>43812.852083333331</v>
      </c>
    </row>
    <row r="1995" spans="1:3" x14ac:dyDescent="0.2">
      <c r="A1995">
        <v>94322</v>
      </c>
      <c r="B1995" t="e">
        <f>HCHTelevDigital estamos muy contentos de Que se mejoran las cosas por Que Es importante Que se haga lo bueno por mi Honduras</f>
        <v>#NAME?</v>
      </c>
      <c r="C1995" s="1">
        <v>43718.810416666667</v>
      </c>
    </row>
    <row r="1996" spans="1:3" x14ac:dyDescent="0.2">
      <c r="A1996">
        <v>94345</v>
      </c>
      <c r="B1996" t="e">
        <f>HCHTelevDigital se sabe Que esta gente son los titeres de Mel y nasralal Pucha ya dejen en paz el pueblo lo est√°n perjudicando ya no por favor</f>
        <v>#NAME?</v>
      </c>
      <c r="C1996" s="1">
        <v>43766.869444444441</v>
      </c>
    </row>
    <row r="1997" spans="1:3" x14ac:dyDescent="0.2">
      <c r="A1997">
        <v>94346</v>
      </c>
      <c r="B1997" t="e">
        <f>HCHTelevDigital Es muy bueno por Que fucsina trabaja muy bien y excelente cera mejor Que los pongan</f>
        <v>#NAME?</v>
      </c>
      <c r="C1997" s="1">
        <v>43766.798611111109</v>
      </c>
    </row>
    <row r="1998" spans="1:3" x14ac:dyDescent="0.2">
      <c r="A1998">
        <v>94348</v>
      </c>
      <c r="B1998" t="e">
        <f>HCHTelevDigital Que no se permitan estas cosas el pueblo ya estamos cansados de Que se convierta el pais en llamas mas por estos √±angaras ya basta</f>
        <v>#NAME?</v>
      </c>
      <c r="C1998" s="1">
        <v>43766.868750000001</v>
      </c>
    </row>
    <row r="1999" spans="1:3" x14ac:dyDescent="0.2">
      <c r="A1999">
        <v>94375</v>
      </c>
      <c r="B1999" t="e">
        <f>HCHTelevDigital Es excelente lo Que pasa para los maestros Que bien Que se haga lo bueno en el pais Que bien</f>
        <v>#NAME?</v>
      </c>
      <c r="C1999" s="1">
        <v>43776.724305555559</v>
      </c>
    </row>
    <row r="2000" spans="1:3" x14ac:dyDescent="0.2">
      <c r="A2000">
        <v>95134</v>
      </c>
      <c r="B2000" t="s">
        <v>101</v>
      </c>
      <c r="C2000" s="1">
        <v>43766.680555555555</v>
      </c>
    </row>
    <row r="2001" spans="1:3" x14ac:dyDescent="0.2">
      <c r="A2001">
        <v>95135</v>
      </c>
      <c r="B2001" t="s">
        <v>260</v>
      </c>
      <c r="C2001" s="1">
        <v>43691.878472222219</v>
      </c>
    </row>
    <row r="2002" spans="1:3" x14ac:dyDescent="0.2">
      <c r="A2002">
        <v>95136</v>
      </c>
      <c r="B2002" t="s">
        <v>311</v>
      </c>
      <c r="C2002" s="1">
        <v>43685.734722222223</v>
      </c>
    </row>
    <row r="2003" spans="1:3" x14ac:dyDescent="0.2">
      <c r="A2003">
        <v>95258</v>
      </c>
      <c r="B2003" t="s">
        <v>46</v>
      </c>
      <c r="C2003" s="1">
        <v>43791.816666666666</v>
      </c>
    </row>
    <row r="2004" spans="1:3" x14ac:dyDescent="0.2">
      <c r="A2004">
        <v>95361</v>
      </c>
      <c r="B2004" t="s">
        <v>72</v>
      </c>
      <c r="C2004" s="1">
        <v>43759.84097222222</v>
      </c>
    </row>
    <row r="2005" spans="1:3" x14ac:dyDescent="0.2">
      <c r="A2005">
        <v>95362</v>
      </c>
      <c r="B2005" t="s">
        <v>20</v>
      </c>
      <c r="C2005" s="1">
        <v>43705.634722222225</v>
      </c>
    </row>
    <row r="2006" spans="1:3" x14ac:dyDescent="0.2">
      <c r="A2006">
        <v>95363</v>
      </c>
      <c r="B2006" t="s">
        <v>66</v>
      </c>
      <c r="C2006" s="1">
        <v>43745.651388888888</v>
      </c>
    </row>
    <row r="2007" spans="1:3" x14ac:dyDescent="0.2">
      <c r="A2007">
        <v>95442</v>
      </c>
      <c r="B2007" t="s">
        <v>29</v>
      </c>
      <c r="C2007" s="1">
        <v>43836.604166666664</v>
      </c>
    </row>
    <row r="2008" spans="1:3" x14ac:dyDescent="0.2">
      <c r="A2008">
        <v>95604</v>
      </c>
      <c r="B2008" t="s">
        <v>32</v>
      </c>
      <c r="C2008" s="1">
        <v>43801.791666666664</v>
      </c>
    </row>
    <row r="2009" spans="1:3" x14ac:dyDescent="0.2">
      <c r="A2009">
        <v>95644</v>
      </c>
      <c r="B2009" t="s">
        <v>52</v>
      </c>
      <c r="C2009" s="1">
        <v>43763.713888888888</v>
      </c>
    </row>
    <row r="2010" spans="1:3" x14ac:dyDescent="0.2">
      <c r="A2010">
        <v>95645</v>
      </c>
      <c r="B2010" t="s">
        <v>19</v>
      </c>
      <c r="C2010" s="1">
        <v>43773.70416666667</v>
      </c>
    </row>
    <row r="2011" spans="1:3" x14ac:dyDescent="0.2">
      <c r="A2011">
        <v>95699</v>
      </c>
      <c r="B2011" t="s">
        <v>103</v>
      </c>
      <c r="C2011" s="1">
        <v>43677.652083333334</v>
      </c>
    </row>
    <row r="2012" spans="1:3" x14ac:dyDescent="0.2">
      <c r="A2012">
        <v>95700</v>
      </c>
      <c r="B2012" s="2" t="s">
        <v>312</v>
      </c>
      <c r="C2012" s="1">
        <v>43672.92083333333</v>
      </c>
    </row>
    <row r="2013" spans="1:3" x14ac:dyDescent="0.2">
      <c r="A2013">
        <v>95826</v>
      </c>
      <c r="B2013" t="s">
        <v>151</v>
      </c>
      <c r="C2013" s="1">
        <v>43801.840277777781</v>
      </c>
    </row>
    <row r="2014" spans="1:3" x14ac:dyDescent="0.2">
      <c r="A2014">
        <v>95892</v>
      </c>
      <c r="B2014" t="s">
        <v>50</v>
      </c>
      <c r="C2014" s="1">
        <v>43733.632638888892</v>
      </c>
    </row>
    <row r="2015" spans="1:3" x14ac:dyDescent="0.2">
      <c r="A2015">
        <v>95974</v>
      </c>
      <c r="B2015" t="s">
        <v>152</v>
      </c>
      <c r="C2015" s="1">
        <v>43731.865972222222</v>
      </c>
    </row>
    <row r="2016" spans="1:3" x14ac:dyDescent="0.2">
      <c r="A2016">
        <v>96050</v>
      </c>
      <c r="B2016" t="s">
        <v>123</v>
      </c>
      <c r="C2016" s="1">
        <v>43763.821527777778</v>
      </c>
    </row>
    <row r="2017" spans="1:3" x14ac:dyDescent="0.2">
      <c r="A2017">
        <v>96051</v>
      </c>
      <c r="B2017" s="2" t="s">
        <v>155</v>
      </c>
      <c r="C2017" s="1">
        <v>43748.926388888889</v>
      </c>
    </row>
    <row r="2018" spans="1:3" x14ac:dyDescent="0.2">
      <c r="A2018">
        <v>96155</v>
      </c>
      <c r="B2018" t="s">
        <v>28</v>
      </c>
      <c r="C2018" s="1">
        <v>43693.720833333333</v>
      </c>
    </row>
    <row r="2019" spans="1:3" x14ac:dyDescent="0.2">
      <c r="A2019">
        <v>96251</v>
      </c>
      <c r="B2019" t="s">
        <v>67</v>
      </c>
      <c r="C2019" s="1">
        <v>43810.827777777777</v>
      </c>
    </row>
    <row r="2020" spans="1:3" x14ac:dyDescent="0.2">
      <c r="A2020">
        <v>96252</v>
      </c>
      <c r="B2020" t="s">
        <v>77</v>
      </c>
      <c r="C2020" s="1">
        <v>43749.711111111108</v>
      </c>
    </row>
    <row r="2021" spans="1:3" x14ac:dyDescent="0.2">
      <c r="A2021">
        <v>96408</v>
      </c>
      <c r="B2021" t="s">
        <v>148</v>
      </c>
      <c r="C2021" s="1">
        <v>43767.862500000003</v>
      </c>
    </row>
    <row r="2022" spans="1:3" x14ac:dyDescent="0.2">
      <c r="A2022">
        <v>96411</v>
      </c>
      <c r="B2022" t="s">
        <v>37</v>
      </c>
      <c r="C2022" s="1">
        <v>43690.886111111111</v>
      </c>
    </row>
    <row r="2023" spans="1:3" x14ac:dyDescent="0.2">
      <c r="A2023">
        <v>96412</v>
      </c>
      <c r="B2023" t="s">
        <v>63</v>
      </c>
      <c r="C2023" s="1">
        <v>43773.652777777781</v>
      </c>
    </row>
    <row r="2024" spans="1:3" x14ac:dyDescent="0.2">
      <c r="A2024">
        <v>96413</v>
      </c>
      <c r="B2024" t="s">
        <v>228</v>
      </c>
      <c r="C2024" s="1">
        <v>43672.730555555558</v>
      </c>
    </row>
    <row r="2025" spans="1:3" x14ac:dyDescent="0.2">
      <c r="A2025">
        <v>96440</v>
      </c>
      <c r="B2025" t="s">
        <v>185</v>
      </c>
      <c r="C2025" s="1">
        <v>43721.674305555556</v>
      </c>
    </row>
    <row r="2026" spans="1:3" x14ac:dyDescent="0.2">
      <c r="A2026">
        <v>96441</v>
      </c>
      <c r="B2026" s="2" t="s">
        <v>140</v>
      </c>
      <c r="C2026" s="1">
        <v>43755.854166666664</v>
      </c>
    </row>
    <row r="2027" spans="1:3" x14ac:dyDescent="0.2">
      <c r="A2027">
        <v>96473</v>
      </c>
      <c r="B2027" t="s">
        <v>29</v>
      </c>
      <c r="C2027" s="1">
        <v>43836.605555555558</v>
      </c>
    </row>
    <row r="2028" spans="1:3" x14ac:dyDescent="0.2">
      <c r="A2028">
        <v>96496</v>
      </c>
      <c r="B2028" t="s">
        <v>313</v>
      </c>
      <c r="C2028" s="1">
        <v>43663.829861111109</v>
      </c>
    </row>
    <row r="2029" spans="1:3" x14ac:dyDescent="0.2">
      <c r="A2029">
        <v>96497</v>
      </c>
      <c r="B2029" t="s">
        <v>14</v>
      </c>
      <c r="C2029" s="1">
        <v>43690.952777777777</v>
      </c>
    </row>
    <row r="2030" spans="1:3" x14ac:dyDescent="0.2">
      <c r="A2030">
        <v>96538</v>
      </c>
      <c r="B2030" s="2" t="s">
        <v>111</v>
      </c>
      <c r="C2030" s="1">
        <v>43804.849305555559</v>
      </c>
    </row>
    <row r="2031" spans="1:3" x14ac:dyDescent="0.2">
      <c r="A2031">
        <v>96623</v>
      </c>
      <c r="B2031" t="s">
        <v>10</v>
      </c>
      <c r="C2031" s="1">
        <v>43739.711805555555</v>
      </c>
    </row>
    <row r="2032" spans="1:3" x14ac:dyDescent="0.2">
      <c r="A2032">
        <v>96624</v>
      </c>
      <c r="B2032" s="2" t="s">
        <v>140</v>
      </c>
      <c r="C2032" s="1">
        <v>43755.853472222225</v>
      </c>
    </row>
    <row r="2033" spans="1:3" x14ac:dyDescent="0.2">
      <c r="A2033">
        <v>96625</v>
      </c>
      <c r="B2033" t="s">
        <v>185</v>
      </c>
      <c r="C2033" s="1">
        <v>43721.673611111109</v>
      </c>
    </row>
    <row r="2034" spans="1:3" x14ac:dyDescent="0.2">
      <c r="A2034">
        <v>96663</v>
      </c>
      <c r="B2034" t="s">
        <v>5</v>
      </c>
      <c r="C2034" s="1">
        <v>43762.694444444445</v>
      </c>
    </row>
    <row r="2035" spans="1:3" x14ac:dyDescent="0.2">
      <c r="A2035">
        <v>96680</v>
      </c>
      <c r="B2035" t="s">
        <v>101</v>
      </c>
      <c r="C2035" s="1">
        <v>43766.681250000001</v>
      </c>
    </row>
    <row r="2036" spans="1:3" x14ac:dyDescent="0.2">
      <c r="A2036">
        <v>96681</v>
      </c>
      <c r="B2036" t="s">
        <v>63</v>
      </c>
      <c r="C2036" s="1">
        <v>43773.652777777781</v>
      </c>
    </row>
    <row r="2037" spans="1:3" x14ac:dyDescent="0.2">
      <c r="A2037">
        <v>96682</v>
      </c>
      <c r="B2037" t="s">
        <v>53</v>
      </c>
      <c r="C2037" s="1">
        <v>43770.798611111109</v>
      </c>
    </row>
    <row r="2038" spans="1:3" x14ac:dyDescent="0.2">
      <c r="A2038">
        <v>96713</v>
      </c>
      <c r="B2038" t="s">
        <v>69</v>
      </c>
      <c r="C2038" s="1">
        <v>43756.748611111114</v>
      </c>
    </row>
    <row r="2039" spans="1:3" x14ac:dyDescent="0.2">
      <c r="A2039">
        <v>96718</v>
      </c>
      <c r="B2039" t="s">
        <v>40</v>
      </c>
      <c r="C2039" s="1">
        <v>43677.75</v>
      </c>
    </row>
    <row r="2040" spans="1:3" x14ac:dyDescent="0.2">
      <c r="A2040">
        <v>96719</v>
      </c>
      <c r="B2040" t="s">
        <v>3</v>
      </c>
      <c r="C2040" s="1">
        <v>43686.643750000003</v>
      </c>
    </row>
    <row r="2041" spans="1:3" x14ac:dyDescent="0.2">
      <c r="A2041">
        <v>96785</v>
      </c>
      <c r="B2041" t="e">
        <f>HCHTelevDigital Es muy bueno lo Que est√°n haciendo sonando estos productos par las de esa comunidad Que bien Es muy buena obra</f>
        <v>#NAME?</v>
      </c>
      <c r="C2041" s="1">
        <v>43768.829861111109</v>
      </c>
    </row>
    <row r="2042" spans="1:3" x14ac:dyDescent="0.2">
      <c r="A2042">
        <v>96801</v>
      </c>
      <c r="B2042" t="e">
        <f>HCHTelevDigital Que bueno Que se trabaje por el turismo en el pais Vemos los mayores resultados Que bien vamos por mas Que grandioso</f>
        <v>#NAME?</v>
      </c>
      <c r="C2042" s="1">
        <v>43774.708333333336</v>
      </c>
    </row>
    <row r="2043" spans="1:3" x14ac:dyDescent="0.2">
      <c r="A2043">
        <v>96808</v>
      </c>
      <c r="B2043" t="e">
        <f>HCHTelevDigital Que acuerdos exigen si se sabe Que lo √∫nico Que les interesa Es el bien estar de ellos no del pueblo deber√≠a darles verg√ºenza</f>
        <v>#NAME?</v>
      </c>
      <c r="C2043" s="1">
        <v>43759.694444444445</v>
      </c>
    </row>
    <row r="2044" spans="1:3" x14ac:dyDescent="0.2">
      <c r="A2044">
        <v>96831</v>
      </c>
      <c r="B2044" t="e">
        <f>HCHTelevDigital excelente con estas ferias de empleo se esta haciendo lo bueno para el pais dando mayores oportunidades para el pueblo</f>
        <v>#NAME?</v>
      </c>
      <c r="C2044" s="1">
        <v>43763.748611111114</v>
      </c>
    </row>
    <row r="2045" spans="1:3" x14ac:dyDescent="0.2">
      <c r="A2045">
        <v>96851</v>
      </c>
      <c r="B2045" t="e">
        <f>_xlfn.SINGLE(HCHTelevDigital _xlfn.SINGLE(JuanOrlandoH Es impactante lo Que se ve estamos muy alegres de Que se afirme lo bueno de grandes oportunidades Que bien))</f>
        <v>#NAME?</v>
      </c>
      <c r="C2045" s="1">
        <v>43727.586805555555</v>
      </c>
    </row>
    <row r="2046" spans="1:3" x14ac:dyDescent="0.2">
      <c r="A2046">
        <v>96857</v>
      </c>
      <c r="B2046" t="e">
        <f>HCHTelevDigital Es importante Que se eviten estas coisas para el pa√≠s por Que lo Que se busca Es paz y tranquilidad</f>
        <v>#NAME?</v>
      </c>
      <c r="C2046" s="1">
        <v>43719.834027777775</v>
      </c>
    </row>
    <row r="2047" spans="1:3" x14ac:dyDescent="0.2">
      <c r="A2047">
        <v>96859</v>
      </c>
      <c r="B2047" t="s">
        <v>314</v>
      </c>
      <c r="C2047" s="1">
        <v>43727.560416666667</v>
      </c>
    </row>
    <row r="2048" spans="1:3" x14ac:dyDescent="0.2">
      <c r="A2048">
        <v>96871</v>
      </c>
      <c r="B2048" t="e">
        <f>HCHTelevDigital estos t√≠teres de Mel son los Que causan estos tipos de cosas ya no mas odio para la naci√≥n ya basta de Tanto odio por favor ya basta</f>
        <v>#NAME?</v>
      </c>
      <c r="C2048" s="1">
        <v>43762.756944444445</v>
      </c>
    </row>
    <row r="2049" spans="1:3" x14ac:dyDescent="0.2">
      <c r="A2049">
        <v>96872</v>
      </c>
      <c r="B2049" t="e">
        <f>HCHTelevDigital gracias a la buena labor departe de mi Presidente Que gran trabajo Que se trabaje mas y mas por mi Honduras</f>
        <v>#NAME?</v>
      </c>
      <c r="C2049" s="1">
        <v>43711.788888888892</v>
      </c>
    </row>
    <row r="2050" spans="1:3" x14ac:dyDescent="0.2">
      <c r="A2050">
        <v>96943</v>
      </c>
      <c r="B2050" t="e">
        <f>HCHTelevDigital hay Que triste a este lo Que le gusta Es llamar la atenci√≥n queras o no JOH Es lo mejor y lo apoyamos por Que el si ha demostrado el cambio por la naci√≥n</f>
        <v>#NAME?</v>
      </c>
      <c r="C2050" s="1">
        <v>43760.772916666669</v>
      </c>
    </row>
    <row r="2051" spans="1:3" x14ac:dyDescent="0.2">
      <c r="A2051">
        <v>96949</v>
      </c>
      <c r="B2051" t="e">
        <f>HCHTelevDigital esta si sera una navidad seguridad Que bien Que importante Es ver como el pais avanza en materia de seguridad</f>
        <v>#NAME?</v>
      </c>
      <c r="C2051" s="1">
        <v>43808.57916666667</v>
      </c>
    </row>
    <row r="2052" spans="1:3" x14ac:dyDescent="0.2">
      <c r="A2052">
        <v>96985</v>
      </c>
      <c r="B2052" t="e">
        <f>_xlfn.SINGLE(HCHTelevDigital _xlfn.SINGLE(arielacaceres Que excelente Propuesta Que bueno Que se esta demostrando como pasar esta navidad en armon√≠a con nuestro seres queridos Que bien))</f>
        <v>#NAME?</v>
      </c>
      <c r="C2052" s="1">
        <v>43812.588888888888</v>
      </c>
    </row>
    <row r="2053" spans="1:3" x14ac:dyDescent="0.2">
      <c r="A2053">
        <v>97008</v>
      </c>
      <c r="B2053" t="e">
        <f>HCHTelevDigital no cave duda Que se esta realizando ese gran apoyo para Que los Productores no abandonen sus fincas</f>
        <v>#NAME?</v>
      </c>
      <c r="C2053" s="1">
        <v>43734.584027777775</v>
      </c>
    </row>
    <row r="2054" spans="1:3" x14ac:dyDescent="0.2">
      <c r="A2054">
        <v>97051</v>
      </c>
      <c r="B2054" t="e">
        <f>_xlfn.SINGLE(HCHTelevDigital _xlfn.SINGLE(arielacaceres Definitivamente Es Impresionante ver como mi Honduras avanza Que pasen una feliz navidad todo el pueblo hondure√±o en familia hay Que disfrutar cada minuto))</f>
        <v>#NAME?</v>
      </c>
      <c r="C2054" s="1">
        <v>43812.589583333334</v>
      </c>
    </row>
    <row r="2055" spans="1:3" x14ac:dyDescent="0.2">
      <c r="A2055">
        <v>97081</v>
      </c>
      <c r="B2055" t="e">
        <f>HCHTelevDigital nasralla lo Que deben de hacer Es mandarlo al pozo para Que se abibe este tonto imaginense Que no haya ni Que inventar</f>
        <v>#NAME?</v>
      </c>
      <c r="C2055" s="1">
        <v>43727.804861111108</v>
      </c>
    </row>
    <row r="2056" spans="1:3" x14ac:dyDescent="0.2">
      <c r="A2056">
        <v>97084</v>
      </c>
      <c r="B2056" t="e">
        <f>HCHTelevDigital lo bueno Es Que sabemos Que Sin pruebas no pueden demostrar nada por Que yo con la boca digo miles de cosas y Sin  pruebas no se hace nada usted Es inocente JOH</f>
        <v>#NAME?</v>
      </c>
      <c r="C2056" s="1">
        <v>43746.675000000003</v>
      </c>
    </row>
    <row r="2057" spans="1:3" x14ac:dyDescent="0.2">
      <c r="A2057">
        <v>97093</v>
      </c>
      <c r="B2057" t="e">
        <f>_xlfn.SINGLE(HCHTelevDigital _xlfn.SINGLE(antonioguterres vamos por la mejor ruta))</f>
        <v>#NAME?</v>
      </c>
      <c r="C2057" s="1">
        <v>43732.943749999999</v>
      </c>
    </row>
    <row r="2058" spans="1:3" x14ac:dyDescent="0.2">
      <c r="A2058">
        <v>97139</v>
      </c>
      <c r="B2058" t="e">
        <f>HCHTelevDigital contentos de ver los mejores resultados Que buenos beneficios para el pueblo Que buenas obras</f>
        <v>#NAME?</v>
      </c>
      <c r="C2058" s="1">
        <v>43776.724999999999</v>
      </c>
    </row>
    <row r="2059" spans="1:3" x14ac:dyDescent="0.2">
      <c r="A2059">
        <v>97145</v>
      </c>
      <c r="B2059" t="e">
        <f>HCHTelevDigital Que no se siga dejando da√±ar al pais Que feo lo Que esta pasando y Que los policias ponga mano dura y detengan estos bajos</f>
        <v>#NAME?</v>
      </c>
      <c r="C2059" s="1">
        <v>43762.752083333333</v>
      </c>
    </row>
    <row r="2060" spans="1:3" x14ac:dyDescent="0.2">
      <c r="A2060">
        <v>97199</v>
      </c>
      <c r="B2060" t="e">
        <f>HCHTelevDigital muy buen alavor lo Que est√°n haciendo los gobiernos en el √†is Que gran trabajo y Es muy bueno Que se hayan unido los lazos los gobiernos de panam√° y de Honduras</f>
        <v>#NAME?</v>
      </c>
      <c r="C2060" s="1">
        <v>43738.590277777781</v>
      </c>
    </row>
    <row r="2061" spans="1:3" x14ac:dyDescent="0.2">
      <c r="A2061">
        <v>97202</v>
      </c>
      <c r="B2061" t="e">
        <f>HCHTelevDigital contentos de Que mi pais avance vamos viendo lo bueno Que importante manera de Que la naci√≥n siga cambiando mas y mas</f>
        <v>#NAME?</v>
      </c>
      <c r="C2061" s="1">
        <v>43832.921527777777</v>
      </c>
    </row>
    <row r="2062" spans="1:3" x14ac:dyDescent="0.2">
      <c r="A2062">
        <v>97208</v>
      </c>
      <c r="B2062" t="s">
        <v>315</v>
      </c>
      <c r="C2062" s="1">
        <v>43745.851388888892</v>
      </c>
    </row>
    <row r="2063" spans="1:3" x14ac:dyDescent="0.2">
      <c r="A2063">
        <v>97213</v>
      </c>
      <c r="B2063" t="e">
        <f>HCHTelevDigital Es una excelente labor la de parte de nuestro Presidente estamos viendo los grandes avances en Que las autoridades  los brinden una navidad segura</f>
        <v>#NAME?</v>
      </c>
      <c r="C2063" s="1">
        <v>43794.556944444441</v>
      </c>
    </row>
    <row r="2064" spans="1:3" x14ac:dyDescent="0.2">
      <c r="A2064">
        <v>97229</v>
      </c>
      <c r="B2064" t="e">
        <f>HCHTelevDigital esta bueno Que metan al mamo a estos bajos por Que la gente solo quieren trabajar bien y ellos atrazan lo bueno para Honduras y afectaran la econom√≠a</f>
        <v>#NAME?</v>
      </c>
      <c r="C2064" s="1">
        <v>43762.765277777777</v>
      </c>
    </row>
    <row r="2065" spans="1:3" x14ac:dyDescent="0.2">
      <c r="A2065">
        <v>97230</v>
      </c>
      <c r="B2065" t="s">
        <v>316</v>
      </c>
      <c r="C2065" s="1">
        <v>43727.597916666666</v>
      </c>
    </row>
    <row r="2066" spans="1:3" x14ac:dyDescent="0.2">
      <c r="A2066">
        <v>97234</v>
      </c>
      <c r="B2066" t="s">
        <v>317</v>
      </c>
      <c r="C2066" s="1">
        <v>43668.804166666669</v>
      </c>
    </row>
    <row r="2067" spans="1:3" x14ac:dyDescent="0.2">
      <c r="A2067">
        <v>97272</v>
      </c>
      <c r="B2067" t="e">
        <f>_xlfn.SINGLE(HCHTelevDigital _xlfn.SINGLE(SalvaPresidente esta gente Sinceramente ya est√°n locsa Que barbaridad ya dejen de hacer caos en el pais))</f>
        <v>#NAME?</v>
      </c>
      <c r="C2067" s="1">
        <v>43756.897222222222</v>
      </c>
    </row>
    <row r="2068" spans="1:3" x14ac:dyDescent="0.2">
      <c r="A2068">
        <v>97281</v>
      </c>
      <c r="B2068" t="e">
        <f>HCHTelevDigital Es muy bueno lo Que se esta viendo vamos por grandes metas muy bien se√±or JOH</f>
        <v>#NAME?</v>
      </c>
      <c r="C2068" s="1">
        <v>43832.921527777777</v>
      </c>
    </row>
    <row r="2069" spans="1:3" x14ac:dyDescent="0.2">
      <c r="A2069">
        <v>97285</v>
      </c>
      <c r="B2069" t="e">
        <f>HCHTelevDigital muy bien Que se transformen estas maravillosas cosas por Que lo bueno se ha visto Que gran trabajo al gobierno</f>
        <v>#NAME?</v>
      </c>
      <c r="C2069" s="1">
        <v>43735.842361111114</v>
      </c>
    </row>
    <row r="2070" spans="1:3" x14ac:dyDescent="0.2">
      <c r="A2070">
        <v>97308</v>
      </c>
      <c r="B2070" t="s">
        <v>318</v>
      </c>
      <c r="C2070" s="1">
        <v>43774.631944444445</v>
      </c>
    </row>
    <row r="2071" spans="1:3" x14ac:dyDescent="0.2">
      <c r="A2071">
        <v>97310</v>
      </c>
      <c r="B2071" t="e">
        <f>HCHTelevDigital Vemos los grandes alcances en nuestro pais Muchas gracias se√±or JOH por hacer el cambio en el p√†is gracias por dar el apoyo de este bono Que bueno</f>
        <v>#NAME?</v>
      </c>
      <c r="C2071" s="1">
        <v>43819.634722222225</v>
      </c>
    </row>
    <row r="2072" spans="1:3" x14ac:dyDescent="0.2">
      <c r="A2072">
        <v>97315</v>
      </c>
      <c r="B2072" t="e">
        <f>HCHTelevDigital Es muy importante Que mi pais se esta desarrollando lo principal Que importante manera de parte de el gobierno en apoyar</f>
        <v>#NAME?</v>
      </c>
      <c r="C2072" s="1">
        <v>43776.724999999999</v>
      </c>
    </row>
    <row r="2073" spans="1:3" x14ac:dyDescent="0.2">
      <c r="A2073">
        <v>97316</v>
      </c>
      <c r="B2073" t="e">
        <f>HCHTelevDigital no cave duda Que copeco esta haciendo estas grandiosa labor Que bueno Que se haga lo bueno</f>
        <v>#NAME?</v>
      </c>
      <c r="C2073" s="1">
        <v>43726.852777777778</v>
      </c>
    </row>
    <row r="2074" spans="1:3" x14ac:dyDescent="0.2">
      <c r="A2074">
        <v>97344</v>
      </c>
      <c r="B2074" t="e">
        <f>HCHTelevDigital Que deseccion  da ver como esta gente lo Que buscan Es destruir al pais ya basta Que barbaridad queremos paz ya no mas</f>
        <v>#NAME?</v>
      </c>
      <c r="C2074" s="1">
        <v>43762.749305555553</v>
      </c>
    </row>
    <row r="2075" spans="1:3" x14ac:dyDescent="0.2">
      <c r="A2075">
        <v>97356</v>
      </c>
      <c r="B2075" t="e">
        <f>_xlfn.SINGLE(HCHTelevDigital _xlfn.SINGLE(JuanOrlandoH se ha demostrado lo bueno Que bien vamos por grandes logros Que excelente se√±or Presidente vamos por mas y mas cambios))</f>
        <v>#NAME?</v>
      </c>
      <c r="C2075" s="1">
        <v>43760.781944444447</v>
      </c>
    </row>
    <row r="2076" spans="1:3" x14ac:dyDescent="0.2">
      <c r="A2076">
        <v>97372</v>
      </c>
      <c r="B2076" t="e">
        <f>HCHTelevDigital le Damos las gracias al gobierno por afirmar lo bueno por mi Honduras se√±or JOH el pueblo hondure√±o le agradece</f>
        <v>#NAME?</v>
      </c>
      <c r="C2076" s="1">
        <v>43838.722916666666</v>
      </c>
    </row>
    <row r="2077" spans="1:3" x14ac:dyDescent="0.2">
      <c r="A2077">
        <v>97411</v>
      </c>
      <c r="B2077" t="e">
        <f>HCHTelevDigital Es muy bueno lo Que esta haciendo el gobierno dando estos apoyos al pais Que gran trabajo vamos por lo mejor</f>
        <v>#NAME?</v>
      </c>
      <c r="C2077" s="1">
        <v>43718.80972222222</v>
      </c>
    </row>
    <row r="2078" spans="1:3" x14ac:dyDescent="0.2">
      <c r="A2078">
        <v>97422</v>
      </c>
      <c r="B2078" t="e">
        <f>_xlfn.SINGLE(HCHTelevDigital _xlfn.SINGLE(JuanOrlandoH Ser√≠a muy bueno Que se brinde una gran ayuda para el pa√≠s Que bien Que nuestro Presidente hace lo bueno))</f>
        <v>#NAME?</v>
      </c>
      <c r="C2078" s="1">
        <v>43727.642361111109</v>
      </c>
    </row>
    <row r="2079" spans="1:3" x14ac:dyDescent="0.2">
      <c r="A2079">
        <v>97434</v>
      </c>
      <c r="B2079" t="s">
        <v>319</v>
      </c>
      <c r="C2079" s="1">
        <v>43766.545138888891</v>
      </c>
    </row>
    <row r="2080" spans="1:3" x14ac:dyDescent="0.2">
      <c r="A2080">
        <v>97444</v>
      </c>
      <c r="B2080" t="e">
        <f>HCHTelevDigital se ha definido y se sabe Que siempre se ha buscado lo bueno por parte de el gobierno pero esta gente solo lo malo ven y quieren Que se destruya el pais</f>
        <v>#NAME?</v>
      </c>
      <c r="C2080" s="1">
        <v>43766.790972222225</v>
      </c>
    </row>
    <row r="2081" spans="1:3" x14ac:dyDescent="0.2">
      <c r="A2081">
        <v>97447</v>
      </c>
      <c r="B2081" t="e">
        <f>HCHTelevDigital se ven los grandes resultados Que excelente Es ver como mi Honduras avanza gracias por Que se cumplen miles de metas para el pueblo</f>
        <v>#NAME?</v>
      </c>
      <c r="C2081" s="1">
        <v>43717.632638888892</v>
      </c>
    </row>
    <row r="2082" spans="1:3" x14ac:dyDescent="0.2">
      <c r="A2082">
        <v>97466</v>
      </c>
      <c r="B2082" t="e">
        <f>_xlfn.SINGLE(HCHTelevDigital _xlfn.SINGLE(JuanOrlandoH el si ha demostrado lo bueno por nuestra Honduras Que grandes maneras el ha mejorado la seguridad y todo muy bien JOH))</f>
        <v>#NAME?</v>
      </c>
      <c r="C2082" s="1">
        <v>43727.594444444447</v>
      </c>
    </row>
    <row r="2083" spans="1:3" x14ac:dyDescent="0.2">
      <c r="A2083">
        <v>97479</v>
      </c>
      <c r="B2083" t="e">
        <f>HCHTelevDigital Es muy bello ver Que hay comunidades hermosas y Sobre todo Que JOH ha demostrado lo bueno Que hace por mi naci√≥n bendecidores</f>
        <v>#NAME?</v>
      </c>
      <c r="C2083" s="1">
        <v>43784.851388888892</v>
      </c>
    </row>
    <row r="2084" spans="1:3" x14ac:dyDescent="0.2">
      <c r="A2084">
        <v>97485</v>
      </c>
      <c r="B2084" t="e">
        <f>_xlfn.SINGLE(HCHTelevDigital _xlfn.SINGLE(NelsonSortohn deben de buscar a trabajar por Que solo ha cosas malas se dedican Que el pa√≠s tenga Que sean cerios estos por favor Que barbaros ya dejen en paz al pais))</f>
        <v>#NAME?</v>
      </c>
      <c r="C2084" s="1">
        <v>43718.582638888889</v>
      </c>
    </row>
    <row r="2085" spans="1:3" x14ac:dyDescent="0.2">
      <c r="A2085">
        <v>98164</v>
      </c>
      <c r="B2085" t="e">
        <f>HoyMismoTSI grandiosas palabras las de leonardo dicaprio por Que se sabe Que en nuestra naci√≥n hay lugares hermosos Que bien</f>
        <v>#NAME?</v>
      </c>
      <c r="C2085" s="1">
        <v>43738.575694444444</v>
      </c>
    </row>
    <row r="2086" spans="1:3" x14ac:dyDescent="0.2">
      <c r="A2086">
        <v>98342</v>
      </c>
      <c r="B2086" t="e">
        <f>_xlfn.SINGLE(HoyMismoTSI _xlfn.SINGLE(PMOP016 se brindan estas grandiosas maneras de Que mi Honduras se ha demostrado lo bueno p√†ra mi pais Que bien Que sea una fiesta Espectacular))</f>
        <v>#NAME?</v>
      </c>
      <c r="C2086" s="1">
        <v>43728.644444444442</v>
      </c>
    </row>
    <row r="2087" spans="1:3" x14ac:dyDescent="0.2">
      <c r="A2087">
        <v>100031</v>
      </c>
      <c r="B2087" t="s">
        <v>58</v>
      </c>
      <c r="C2087" s="1">
        <v>43817.727083333331</v>
      </c>
    </row>
    <row r="2088" spans="1:3" x14ac:dyDescent="0.2">
      <c r="A2088">
        <v>100032</v>
      </c>
      <c r="B2088" t="s">
        <v>6</v>
      </c>
      <c r="C2088" s="1">
        <v>43829.758333333331</v>
      </c>
    </row>
    <row r="2089" spans="1:3" x14ac:dyDescent="0.2">
      <c r="A2089">
        <v>100103</v>
      </c>
      <c r="B2089" t="s">
        <v>15</v>
      </c>
      <c r="C2089" s="1">
        <v>43809.685416666667</v>
      </c>
    </row>
    <row r="2090" spans="1:3" x14ac:dyDescent="0.2">
      <c r="A2090">
        <v>100347</v>
      </c>
      <c r="B2090" t="s">
        <v>320</v>
      </c>
      <c r="C2090" s="1">
        <v>43654.78402777778</v>
      </c>
    </row>
    <row r="2091" spans="1:3" x14ac:dyDescent="0.2">
      <c r="A2091">
        <v>100532</v>
      </c>
      <c r="B2091" t="s">
        <v>56</v>
      </c>
      <c r="C2091" s="1">
        <v>43810.640277777777</v>
      </c>
    </row>
    <row r="2092" spans="1:3" x14ac:dyDescent="0.2">
      <c r="A2092">
        <v>100793</v>
      </c>
      <c r="B2092" t="s">
        <v>237</v>
      </c>
      <c r="C2092" s="1">
        <v>43710.67083333333</v>
      </c>
    </row>
    <row r="2093" spans="1:3" x14ac:dyDescent="0.2">
      <c r="A2093">
        <v>106164</v>
      </c>
      <c r="B2093" t="s">
        <v>321</v>
      </c>
      <c r="C2093" s="1">
        <v>43656.839583333334</v>
      </c>
    </row>
    <row r="2094" spans="1:3" x14ac:dyDescent="0.2">
      <c r="A2094">
        <v>106165</v>
      </c>
      <c r="B2094" t="s">
        <v>322</v>
      </c>
      <c r="C2094" s="1">
        <v>43669.675000000003</v>
      </c>
    </row>
    <row r="2095" spans="1:3" x14ac:dyDescent="0.2">
      <c r="A2095">
        <v>106245</v>
      </c>
      <c r="B2095" t="s">
        <v>323</v>
      </c>
      <c r="C2095" s="1">
        <v>43668.679861111108</v>
      </c>
    </row>
    <row r="2096" spans="1:3" x14ac:dyDescent="0.2">
      <c r="A2096">
        <v>106266</v>
      </c>
      <c r="B2096" s="2" t="s">
        <v>324</v>
      </c>
      <c r="C2096" s="1">
        <v>43545.842361111114</v>
      </c>
    </row>
    <row r="2097" spans="1:3" x14ac:dyDescent="0.2">
      <c r="A2097">
        <v>106371</v>
      </c>
      <c r="B2097" t="s">
        <v>325</v>
      </c>
      <c r="C2097" s="1">
        <v>43665.852083333331</v>
      </c>
    </row>
    <row r="2098" spans="1:3" x14ac:dyDescent="0.2">
      <c r="A2098">
        <v>106439</v>
      </c>
      <c r="B2098" t="s">
        <v>326</v>
      </c>
      <c r="C2098" s="1">
        <v>43670.84097222222</v>
      </c>
    </row>
    <row r="2099" spans="1:3" x14ac:dyDescent="0.2">
      <c r="A2099">
        <v>107176</v>
      </c>
      <c r="B2099" t="e">
        <f>HoyMismoTSI Principalmente agradecemos por Que el si ha demostrado Que si se trabaja por lograr tener un pais diferente y Que se puede gobernar muy bien Que bueno JOH estamos a su favor</f>
        <v>#NAME?</v>
      </c>
      <c r="C2099" s="1">
        <v>43761.936111111114</v>
      </c>
    </row>
    <row r="2100" spans="1:3" x14ac:dyDescent="0.2">
      <c r="A2100">
        <v>107670</v>
      </c>
      <c r="B2100" t="s">
        <v>327</v>
      </c>
      <c r="C2100" s="1">
        <v>43668.680555555555</v>
      </c>
    </row>
    <row r="2101" spans="1:3" x14ac:dyDescent="0.2">
      <c r="A2101">
        <v>107928</v>
      </c>
      <c r="B2101" t="s">
        <v>328</v>
      </c>
      <c r="C2101" s="1">
        <v>43670.845138888886</v>
      </c>
    </row>
    <row r="2102" spans="1:3" x14ac:dyDescent="0.2">
      <c r="A2102">
        <v>107936</v>
      </c>
      <c r="B2102" t="s">
        <v>329</v>
      </c>
      <c r="C2102" s="1">
        <v>43669.835416666669</v>
      </c>
    </row>
    <row r="2103" spans="1:3" x14ac:dyDescent="0.2">
      <c r="A2103">
        <v>108294</v>
      </c>
      <c r="B2103" t="e">
        <f>_xlfn.SINGLE(manuelzr _xlfn.SINGLE(JuanOrlandoH ya estamos cansado de Que esta gente solo quieran ver mal al pais ya Es demasiado ya no mas))</f>
        <v>#NAME?</v>
      </c>
      <c r="C2103" s="1">
        <v>43756.793749999997</v>
      </c>
    </row>
    <row r="2104" spans="1:3" x14ac:dyDescent="0.2">
      <c r="A2104">
        <v>110454</v>
      </c>
      <c r="B2104" t="e">
        <f>_xlfn.SINGLE(Forbes_CA _xlfn.SINGLE(JuanOrlandoH Que bueno Que se sigan abriendo puertas para nuestros caficultores en el pais))</f>
        <v>#NAME?</v>
      </c>
      <c r="C2104" s="1">
        <v>43735.932638888888</v>
      </c>
    </row>
    <row r="2105" spans="1:3" x14ac:dyDescent="0.2">
      <c r="A2105">
        <v>110676</v>
      </c>
      <c r="B2105" t="e">
        <f>_xlfn.SINGLE(Forbes_CA _xlfn.SINGLE(JuanOrlandoH no cabe duda Que nuestras autoridades siguen trabajando fuerte para Que sigamos mejorando))</f>
        <v>#NAME?</v>
      </c>
      <c r="C2105" s="1">
        <v>43735.933333333334</v>
      </c>
    </row>
    <row r="2106" spans="1:3" x14ac:dyDescent="0.2">
      <c r="A2106">
        <v>111215</v>
      </c>
      <c r="B2106" t="s">
        <v>330</v>
      </c>
      <c r="C2106" s="1">
        <v>43668.831944444442</v>
      </c>
    </row>
    <row r="2107" spans="1:3" x14ac:dyDescent="0.2">
      <c r="A2107">
        <v>111251</v>
      </c>
      <c r="B2107" t="s">
        <v>331</v>
      </c>
      <c r="C2107" s="1">
        <v>43669.834027777775</v>
      </c>
    </row>
    <row r="2108" spans="1:3" x14ac:dyDescent="0.2">
      <c r="A2108">
        <v>111811</v>
      </c>
      <c r="B2108" t="s">
        <v>332</v>
      </c>
      <c r="C2108" s="1">
        <v>43668.678472222222</v>
      </c>
    </row>
    <row r="2109" spans="1:3" x14ac:dyDescent="0.2">
      <c r="A2109">
        <v>111909</v>
      </c>
      <c r="B2109" t="s">
        <v>333</v>
      </c>
      <c r="C2109" s="1">
        <v>43668.832638888889</v>
      </c>
    </row>
    <row r="2110" spans="1:3" x14ac:dyDescent="0.2">
      <c r="A2110">
        <v>111910</v>
      </c>
      <c r="B2110" t="s">
        <v>334</v>
      </c>
      <c r="C2110" s="1">
        <v>43670.714583333334</v>
      </c>
    </row>
    <row r="2111" spans="1:3" x14ac:dyDescent="0.2">
      <c r="A2111">
        <v>112281</v>
      </c>
      <c r="B2111" t="s">
        <v>13</v>
      </c>
      <c r="C2111" s="1">
        <v>43689.64166666667</v>
      </c>
    </row>
    <row r="2112" spans="1:3" x14ac:dyDescent="0.2">
      <c r="A2112">
        <v>112282</v>
      </c>
      <c r="B2112" t="s">
        <v>103</v>
      </c>
      <c r="C2112" s="1">
        <v>43677.646527777775</v>
      </c>
    </row>
    <row r="2113" spans="1:3" x14ac:dyDescent="0.2">
      <c r="A2113">
        <v>112285</v>
      </c>
      <c r="B2113" t="s">
        <v>105</v>
      </c>
      <c r="C2113" s="1">
        <v>43746.861111111109</v>
      </c>
    </row>
    <row r="2114" spans="1:3" x14ac:dyDescent="0.2">
      <c r="A2114">
        <v>112514</v>
      </c>
      <c r="B2114" t="s">
        <v>80</v>
      </c>
      <c r="C2114" s="1">
        <v>43838.848611111112</v>
      </c>
    </row>
    <row r="2115" spans="1:3" x14ac:dyDescent="0.2">
      <c r="A2115">
        <v>112515</v>
      </c>
      <c r="B2115" t="s">
        <v>335</v>
      </c>
      <c r="C2115" s="1">
        <v>43808.713194444441</v>
      </c>
    </row>
    <row r="2116" spans="1:3" x14ac:dyDescent="0.2">
      <c r="A2116">
        <v>112516</v>
      </c>
      <c r="B2116" t="s">
        <v>121</v>
      </c>
      <c r="C2116" s="1">
        <v>43832.668749999997</v>
      </c>
    </row>
    <row r="2117" spans="1:3" x14ac:dyDescent="0.2">
      <c r="A2117">
        <v>112552</v>
      </c>
      <c r="B2117" t="s">
        <v>68</v>
      </c>
      <c r="C2117" s="1">
        <v>43749.90625</v>
      </c>
    </row>
    <row r="2118" spans="1:3" x14ac:dyDescent="0.2">
      <c r="A2118">
        <v>112553</v>
      </c>
      <c r="B2118" t="s">
        <v>197</v>
      </c>
      <c r="C2118" s="1">
        <v>43774.730555555558</v>
      </c>
    </row>
    <row r="2119" spans="1:3" x14ac:dyDescent="0.2">
      <c r="A2119">
        <v>112554</v>
      </c>
      <c r="B2119" t="s">
        <v>28</v>
      </c>
      <c r="C2119" s="1">
        <v>43693.720833333333</v>
      </c>
    </row>
    <row r="2120" spans="1:3" x14ac:dyDescent="0.2">
      <c r="A2120">
        <v>112643</v>
      </c>
      <c r="B2120" s="2" t="s">
        <v>92</v>
      </c>
      <c r="C2120" s="1">
        <v>43775.65625</v>
      </c>
    </row>
    <row r="2121" spans="1:3" x14ac:dyDescent="0.2">
      <c r="A2121">
        <v>112705</v>
      </c>
      <c r="B2121" t="s">
        <v>24</v>
      </c>
      <c r="C2121" s="1">
        <v>43731.734722222223</v>
      </c>
    </row>
    <row r="2122" spans="1:3" x14ac:dyDescent="0.2">
      <c r="A2122">
        <v>112908</v>
      </c>
      <c r="B2122" t="s">
        <v>336</v>
      </c>
      <c r="C2122" s="1">
        <v>43784.645138888889</v>
      </c>
    </row>
    <row r="2123" spans="1:3" x14ac:dyDescent="0.2">
      <c r="A2123">
        <v>112985</v>
      </c>
      <c r="B2123" t="s">
        <v>52</v>
      </c>
      <c r="C2123" s="1">
        <v>43763.713888888888</v>
      </c>
    </row>
    <row r="2124" spans="1:3" x14ac:dyDescent="0.2">
      <c r="A2124">
        <v>112986</v>
      </c>
      <c r="B2124" t="s">
        <v>119</v>
      </c>
      <c r="C2124" s="1">
        <v>43734.63958333333</v>
      </c>
    </row>
    <row r="2125" spans="1:3" x14ac:dyDescent="0.2">
      <c r="A2125">
        <v>112987</v>
      </c>
      <c r="B2125" s="2" t="s">
        <v>140</v>
      </c>
      <c r="C2125" s="1">
        <v>43755.854166666664</v>
      </c>
    </row>
    <row r="2126" spans="1:3" x14ac:dyDescent="0.2">
      <c r="A2126">
        <v>113271</v>
      </c>
      <c r="B2126" t="s">
        <v>152</v>
      </c>
      <c r="C2126" s="1">
        <v>43731.866666666669</v>
      </c>
    </row>
    <row r="2127" spans="1:3" x14ac:dyDescent="0.2">
      <c r="A2127">
        <v>113294</v>
      </c>
      <c r="B2127" s="2" t="s">
        <v>126</v>
      </c>
      <c r="C2127" s="1">
        <v>43732.836805555555</v>
      </c>
    </row>
    <row r="2128" spans="1:3" x14ac:dyDescent="0.2">
      <c r="A2128">
        <v>113308</v>
      </c>
      <c r="B2128" t="s">
        <v>117</v>
      </c>
      <c r="C2128" s="1">
        <v>43662.948611111111</v>
      </c>
    </row>
    <row r="2129" spans="1:3" x14ac:dyDescent="0.2">
      <c r="A2129">
        <v>113468</v>
      </c>
      <c r="B2129" t="s">
        <v>106</v>
      </c>
      <c r="C2129" s="1">
        <v>43837.838194444441</v>
      </c>
    </row>
    <row r="2130" spans="1:3" x14ac:dyDescent="0.2">
      <c r="A2130">
        <v>113469</v>
      </c>
      <c r="B2130" t="s">
        <v>236</v>
      </c>
      <c r="C2130" s="1">
        <v>43817.836805555555</v>
      </c>
    </row>
    <row r="2131" spans="1:3" x14ac:dyDescent="0.2">
      <c r="A2131">
        <v>113522</v>
      </c>
      <c r="B2131" t="s">
        <v>73</v>
      </c>
      <c r="C2131" s="1">
        <v>43710.859027777777</v>
      </c>
    </row>
    <row r="2132" spans="1:3" x14ac:dyDescent="0.2">
      <c r="A2132">
        <v>113684</v>
      </c>
      <c r="B2132" t="s">
        <v>5</v>
      </c>
      <c r="C2132" s="1">
        <v>43762.694444444445</v>
      </c>
    </row>
    <row r="2133" spans="1:3" x14ac:dyDescent="0.2">
      <c r="A2133">
        <v>113703</v>
      </c>
      <c r="B2133" t="s">
        <v>31</v>
      </c>
      <c r="C2133" s="1">
        <v>43804.79583333333</v>
      </c>
    </row>
    <row r="2134" spans="1:3" x14ac:dyDescent="0.2">
      <c r="A2134">
        <v>113907</v>
      </c>
      <c r="B2134" t="s">
        <v>122</v>
      </c>
      <c r="C2134" s="1">
        <v>43746.734027777777</v>
      </c>
    </row>
    <row r="2135" spans="1:3" x14ac:dyDescent="0.2">
      <c r="A2135">
        <v>113908</v>
      </c>
      <c r="B2135" t="s">
        <v>45</v>
      </c>
      <c r="C2135" s="1">
        <v>43682.822222222225</v>
      </c>
    </row>
    <row r="2136" spans="1:3" x14ac:dyDescent="0.2">
      <c r="A2136">
        <v>113937</v>
      </c>
      <c r="B2136" t="s">
        <v>337</v>
      </c>
      <c r="C2136" s="1">
        <v>43654.806250000001</v>
      </c>
    </row>
    <row r="2137" spans="1:3" x14ac:dyDescent="0.2">
      <c r="A2137">
        <v>113949</v>
      </c>
      <c r="B2137" t="e">
        <f>_xlfn.SINGLE(JuanOrlandoH _xlfn.SINGLE(HoyMismoTSI _xlfn.SINGLE(radiohrn _xlfn.SINGLE(LaTribunahn _xlfn.SINGLE(RCVHonduras _xlfn.SINGLE(diarioelheraldo _xlfn.SINGLE(elpaishn Que bueno Que se est√°n haciendo estas admirables entregas Que bueno lo Que se ve en el pais gracias a JOH)))))))</f>
        <v>#NAME?</v>
      </c>
      <c r="C2137" s="1">
        <v>43791.792361111111</v>
      </c>
    </row>
    <row r="2138" spans="1:3" x14ac:dyDescent="0.2">
      <c r="A2138">
        <v>114011</v>
      </c>
      <c r="B2138" t="e">
        <f>_xlfn.SINGLE(JuanOrlandoH _xlfn.SINGLE(radiohrn _xlfn.SINGLE(LaTribunahn _xlfn.SINGLE(RCVHonduras _xlfn.SINGLE(Presidencia_HN _xlfn.SINGLE(TN5Telenoticias _xlfn.SINGLE(TSiHonduras _xlfn.SINGLE(diarioelheraldo _xlfn.SINGLE(Qhubotvoficial _xlfn.SINGLE(cb24tv _xlfn.SINGLE(elpaishn Aplaudimos la buena misi√≥n departe de nuestro Presidente Que buen trabajo Que se haga lo bueno por Honduras)))))))))))</f>
        <v>#NAME?</v>
      </c>
      <c r="C2138" s="1">
        <v>43819.794444444444</v>
      </c>
    </row>
    <row r="2139" spans="1:3" x14ac:dyDescent="0.2">
      <c r="A2139">
        <v>114012</v>
      </c>
      <c r="B2139" t="e">
        <f>_xlfn.SINGLE(JuanOrlandoH _xlfn.SINGLE(radiohrn _xlfn.SINGLE(LaTribunahn _xlfn.SINGLE(RCVHonduras _xlfn.SINGLE(HCHTelevDigital _xlfn.SINGLE(radioamericahn _xlfn.SINGLE(elpaishn Aplaudimos la buenos proyectos Que se haga con excito todo esto Que se mejore la econom√≠a con esta nueva ley de alivio de deudas)))))))</f>
        <v>#NAME?</v>
      </c>
      <c r="C2139" s="1">
        <v>43789.814583333333</v>
      </c>
    </row>
    <row r="2140" spans="1:3" x14ac:dyDescent="0.2">
      <c r="A2140">
        <v>114049</v>
      </c>
      <c r="B2140" t="e">
        <f>JuanOrlandoH gracias mi Presidente por hacer esta magnifica invitacion ahi estaremos para disfrutar</f>
        <v>#NAME?</v>
      </c>
      <c r="C2140" s="1">
        <v>43725.798611111109</v>
      </c>
    </row>
    <row r="2141" spans="1:3" x14ac:dyDescent="0.2">
      <c r="A2141">
        <v>114102</v>
      </c>
      <c r="B2141" t="e">
        <f>JuanOrlandoH Es una grandiosa iniciativa Que importante Es lo Que se en Honduras Que se mantengan en mejores condiciones estos bellos lugares</f>
        <v>#NAME?</v>
      </c>
      <c r="C2141" s="1">
        <v>43791.709722222222</v>
      </c>
    </row>
    <row r="2142" spans="1:3" x14ac:dyDescent="0.2">
      <c r="A2142">
        <v>114146</v>
      </c>
      <c r="B2142" t="e">
        <f>_xlfn.SINGLE(JuanOrlandoH _xlfn.SINGLE(radiohrn _xlfn.SINGLE(LaTribunahn _xlfn.SINGLE(TN5Telenoticias _xlfn.SINGLE(diarioelheraldo _xlfn.SINGLE(televicentrohn _xlfn.SINGLE(elpaishn muy bien Que Dios bendiga su vida se√±or JOH gracias por demostrar el cambio por mi naci√≥n)))))))</f>
        <v>#NAME?</v>
      </c>
      <c r="C2142" s="1">
        <v>43731.67291666667</v>
      </c>
    </row>
    <row r="2143" spans="1:3" x14ac:dyDescent="0.2">
      <c r="A2143">
        <v>114190</v>
      </c>
      <c r="B2143" t="e">
        <f>_xlfn.SINGLE(JuanOrlandoH _xlfn.SINGLE(anagarciacarias _xlfn.SINGLE(innercitypress se sabe Que esta gente Es de los t√≠teres de libre porque son iguales de √±angaras Que ellos y solo lo malo miran)))</f>
        <v>#NAME?</v>
      </c>
      <c r="C2143" s="1">
        <v>43746.790972222225</v>
      </c>
    </row>
    <row r="2144" spans="1:3" x14ac:dyDescent="0.2">
      <c r="A2144">
        <v>114223</v>
      </c>
      <c r="B2144" t="e">
        <f>_xlfn.SINGLE(JuanOrlandoH _xlfn.SINGLE(anagarciacarias _xlfn.SINGLE(LaTribunahn _xlfn.SINGLE(TN5Telenoticias _xlfn.SINGLE(RCVHonduras _xlfn.SINGLE(elpaishn _xlfn.SINGLE(radiohrn _xlfn.SINGLE(TSiHonduras _xlfn.SINGLE(diarioelheraldo _xlfn.SINGLE(Qhubotvoficial se√±or Presidente gracias por Que solo usted hace estas grandiosas cosas Que bueno vamos viendo un mejor futuro para nuestra Honduras))))))))))</f>
        <v>#NAME?</v>
      </c>
      <c r="C2144" s="1">
        <v>43819.867361111108</v>
      </c>
    </row>
    <row r="2145" spans="1:3" x14ac:dyDescent="0.2">
      <c r="A2145">
        <v>114224</v>
      </c>
      <c r="B2145" t="s">
        <v>338</v>
      </c>
      <c r="C2145" s="1">
        <v>43812.85833333333</v>
      </c>
    </row>
    <row r="2146" spans="1:3" x14ac:dyDescent="0.2">
      <c r="A2146">
        <v>114284</v>
      </c>
      <c r="B2146" t="s">
        <v>339</v>
      </c>
      <c r="C2146" s="1">
        <v>43815.668055555558</v>
      </c>
    </row>
    <row r="2147" spans="1:3" x14ac:dyDescent="0.2">
      <c r="A2147">
        <v>114324</v>
      </c>
      <c r="B2147" t="e">
        <f>_xlfn.SINGLE(JuanOrlandoH _xlfn.SINGLE(Canal6Honduras _xlfn.SINGLE(elpaishn _xlfn.SINGLE(CHTVHN _xlfn.SINGLE(RCVHonduras _xlfn.SINGLE(LaTribunahn _xlfn.SINGLE(DiarioLaPrensa Definitivamente Damos las gracias a Dios por Que tenemos al mejor gobernante del mundo gracias se√±or Presidente por trabajar por lo mejor del pueblo)))))))</f>
        <v>#NAME?</v>
      </c>
      <c r="C2147" s="1">
        <v>43754.793055555558</v>
      </c>
    </row>
    <row r="2148" spans="1:3" x14ac:dyDescent="0.2">
      <c r="A2148">
        <v>114583</v>
      </c>
      <c r="B2148" t="e">
        <f>JuanOrlandoH como siempre podemos contar Que el gobierno esta velando por nuestra salud</f>
        <v>#NAME?</v>
      </c>
      <c r="C2148" s="1">
        <v>43621.861805555556</v>
      </c>
    </row>
    <row r="2149" spans="1:3" x14ac:dyDescent="0.2">
      <c r="A2149">
        <v>114627</v>
      </c>
      <c r="B2149" t="e">
        <f>JuanOrlandoH Honduras Que Dios me siga bendiciendo mi pais Que buen trabajo lo Que hacen por regenerar la educaci√≥n y Muchas cosas Que bueno</f>
        <v>#NAME?</v>
      </c>
      <c r="C2149" s="1">
        <v>43725.806944444441</v>
      </c>
    </row>
    <row r="2150" spans="1:3" x14ac:dyDescent="0.2">
      <c r="A2150">
        <v>114640</v>
      </c>
      <c r="B2150" t="e">
        <f>_xlfn.SINGLE(JuanOrlandoH _xlfn.SINGLE(Canal6Honduras _xlfn.SINGLE(elpaishn _xlfn.SINGLE(LaTribunahn _xlfn.SINGLE(DiarioLaPrensa _xlfn.SINGLE(radiohrn Aplaudimos la buen labor Que se hacen proyectos como estos Muchas gracias por afirmar lo bueno para mi Honduras))))))</f>
        <v>#NAME?</v>
      </c>
      <c r="C2150" s="1">
        <v>43748.807638888888</v>
      </c>
    </row>
    <row r="2151" spans="1:3" x14ac:dyDescent="0.2">
      <c r="A2151">
        <v>114641</v>
      </c>
      <c r="B2151" t="e">
        <f>JuanOrlandoH contentos de ver Que nuestra bella Honduras se desarrolla con grandes oportunidades muy bien Que se tenga excito en todo</f>
        <v>#NAME?</v>
      </c>
      <c r="C2151" s="1">
        <v>43762.632638888892</v>
      </c>
    </row>
    <row r="2152" spans="1:3" x14ac:dyDescent="0.2">
      <c r="A2152">
        <v>114642</v>
      </c>
      <c r="B2152" t="e">
        <f>_xlfn.SINGLE(JuanOrlandoH _xlfn.SINGLE(VidaMejorHN _xlfn.SINGLE(LaTribunahn _xlfn.SINGLE(diarioelheraldo _xlfn.SINGLE(elpaishn _xlfn.SINGLE(radiohrn _xlfn.SINGLE(RCVHonduras _xlfn.SINGLE(radioamericahn _xlfn.SINGLE(SEDIS_HN felicitaciones a nuestro gobierno Que ha afirmado el cambio para Que los Hondure√±os sean beneficiados de miles de cosas muy bien)))))))))</f>
        <v>#NAME?</v>
      </c>
      <c r="C2152" s="1">
        <v>43767.775000000001</v>
      </c>
    </row>
    <row r="2153" spans="1:3" x14ac:dyDescent="0.2">
      <c r="A2153">
        <v>114649</v>
      </c>
      <c r="B2153" t="s">
        <v>340</v>
      </c>
      <c r="C2153" s="1">
        <v>43767.775694444441</v>
      </c>
    </row>
    <row r="2154" spans="1:3" x14ac:dyDescent="0.2">
      <c r="A2154">
        <v>114654</v>
      </c>
      <c r="B2154" t="e">
        <f>_xlfn.SINGLE(JuanOrlandoH _xlfn.SINGLE(diarioelheraldo _xlfn.SINGLE(fusinahn _xlfn.SINGLE(elpaishn _xlfn.SINGLE(radiohrn _xlfn.SINGLE(HoyMismoTSI _xlfn.SINGLE(DiarioLaPrensa _xlfn.SINGLE(LaTribunahn _xlfn.SINGLE(radioamericahn estamos muy alegres de Que mi Honduras sigue mejorando Que gran manera gracias al gobierno)))))))))</f>
        <v>#NAME?</v>
      </c>
      <c r="C2154" s="1">
        <v>43721.648611111108</v>
      </c>
    </row>
    <row r="2155" spans="1:3" x14ac:dyDescent="0.2">
      <c r="A2155">
        <v>114746</v>
      </c>
      <c r="B2155" t="e">
        <f>_xlfn.SINGLE(JuanOrlandoH _xlfn.SINGLE(fuerzanavalhn muy bien como dice el Presidente JOH gracias por hacer su gran trabajo por el pueblo hondure√±o la fuerza naval en su dia Felicidades))</f>
        <v>#NAME?</v>
      </c>
      <c r="C2155" s="1">
        <v>43812.634722222225</v>
      </c>
    </row>
    <row r="2156" spans="1:3" x14ac:dyDescent="0.2">
      <c r="A2156">
        <v>114773</v>
      </c>
      <c r="B2156" t="e">
        <f>_xlfn.SINGLE(JuanOrlandoH _xlfn.SINGLE(radiohrn _xlfn.SINGLE(LaTribunahn _xlfn.SINGLE(HCHTelevDigital _xlfn.SINGLE(DiarioLaPrensa _xlfn.SINGLE(radioamericahn _xlfn.SINGLE(VidaMejorHN lo importante Es Que se pongan las pilas para demostrar lo bueno Que bueno Que se esta trabajando por esta epidemia y al destruirla)))))))</f>
        <v>#NAME?</v>
      </c>
      <c r="C2156" s="1">
        <v>43672.731944444444</v>
      </c>
    </row>
    <row r="2157" spans="1:3" x14ac:dyDescent="0.2">
      <c r="A2157">
        <v>114983</v>
      </c>
      <c r="B2157" t="s">
        <v>341</v>
      </c>
      <c r="C2157" s="1">
        <v>43815.779861111114</v>
      </c>
    </row>
    <row r="2158" spans="1:3" x14ac:dyDescent="0.2">
      <c r="A2158">
        <v>115013</v>
      </c>
      <c r="B2158" t="e">
        <f>_xlfn.SINGLE(JuanOrlandoH _xlfn.SINGLE(EFEnoticias _xlfn.SINGLE(HoyMismoTSI _xlfn.SINGLE(DllSWqjvMbCrtUNGN0CA23hYgwPW83B5aBnYuBnEFZY))))= _xlfn.SINGLE(radiohrn _xlfn.SINGLE(LaTribunahn _xlfn.SINGLE(TN5Telenoticias _xlfn.SINGLE(HCHTelevDigital _xlfn.SINGLE(televicentrohn lo bueno de todo esto Que se ha llegado a un acuerdo Que ha permitido la gran ayuda de los maestros Que bien Que se les apoye)))))</f>
        <v>#NAME?</v>
      </c>
      <c r="C2158" s="1">
        <v>43775.629166666666</v>
      </c>
    </row>
    <row r="2159" spans="1:3" x14ac:dyDescent="0.2">
      <c r="A2159">
        <v>115041</v>
      </c>
      <c r="B2159" t="e">
        <f>_xlfn.SINGLE(JuanOrlandoH _xlfn.SINGLE(VidaMejorHN _xlfn.SINGLE(LaTribunahn _xlfn.SINGLE(diarioelheraldo _xlfn.SINGLE(elpaishn _xlfn.SINGLE(radiohrn _xlfn.SINGLE(RCVHonduras _xlfn.SINGLE(radioamericahn _xlfn.SINGLE(SEDIS_HN Definimos lo bueno Que gran menara de Que mi Honduras esta mejorando Que bien vamos por nuevos alcances excelente)))))))))</f>
        <v>#NAME?</v>
      </c>
      <c r="C2159" s="1">
        <v>43767.776388888888</v>
      </c>
    </row>
    <row r="2160" spans="1:3" x14ac:dyDescent="0.2">
      <c r="A2160">
        <v>115114</v>
      </c>
      <c r="B2160" t="e">
        <f>JuanOrlandoH Felicidades al ejercito en su dia Que Dios bendiga sus vidas grandemente para Que han demostrado su apoyo con la seguridad para el pueblo</f>
        <v>#NAME?</v>
      </c>
      <c r="C2160" s="1">
        <v>43810.742361111108</v>
      </c>
    </row>
    <row r="2161" spans="1:3" x14ac:dyDescent="0.2">
      <c r="A2161">
        <v>115116</v>
      </c>
      <c r="B2161" t="e">
        <f>JuanOrlandoH Es una grandiosa manera de poder ir a disfrutar de la maravillosa playas y culturas de mi pais</f>
        <v>#NAME?</v>
      </c>
      <c r="C2161" s="1">
        <v>43725.799305555556</v>
      </c>
    </row>
    <row r="2162" spans="1:3" x14ac:dyDescent="0.2">
      <c r="A2162">
        <v>115125</v>
      </c>
      <c r="B2162" t="e">
        <f>_xlfn.SINGLE(JuanOrlandoH _xlfn.SINGLE(LaTribunahn _xlfn.SINGLE(RCVHonduras _xlfn.SINGLE(radioamericahn _xlfn.SINGLE(elpaishn _xlfn.SINGLE(radiohrn _xlfn.SINGLE(FenafuthOrg _xlfn.SINGLE(HCHTelevDigital _xlfn.SINGLE(radiohousehn Que bueno Que se dan estas buenas noticias Que bien estamos a lo bueno gracias por Que se trabaja por la seguridad del pais)))))))))</f>
        <v>#NAME?</v>
      </c>
      <c r="C2162" s="1">
        <v>43788.917361111111</v>
      </c>
    </row>
    <row r="2163" spans="1:3" x14ac:dyDescent="0.2">
      <c r="A2163">
        <v>115138</v>
      </c>
      <c r="B2163" t="e">
        <f>_xlfn.SINGLE(JuanOrlandoH _xlfn.SINGLE(diarioelheraldo _xlfn.SINGLE(radiohousehn _xlfn.SINGLE(elpaishn _xlfn.SINGLE(DiarioRoatan _xlfn.SINGLE(radiohrn _xlfn.SINGLE(HCHTelevDigital _xlfn.SINGLE(LaTribunahn _xlfn.SINGLE(RCVHonduras _xlfn.SINGLE(radioamericahn Que bueno Que se ha hecho esta entrega de la posta Que bueno lo Que se hace estamos muy contentos de las acciones Que hace JOH))))))))))</f>
        <v>#NAME?</v>
      </c>
      <c r="C2163" s="1">
        <v>43783.817361111112</v>
      </c>
    </row>
    <row r="2164" spans="1:3" x14ac:dyDescent="0.2">
      <c r="A2164">
        <v>115241</v>
      </c>
      <c r="B2164" t="e">
        <f>JuanOrlandoH se√±or Presidente gracias por Que mi pais esta avanzando con esta nueva ley de alivio de deuda Que bien gracias mi JOH</f>
        <v>#NAME?</v>
      </c>
      <c r="C2164" s="1">
        <v>43752.577777777777</v>
      </c>
    </row>
    <row r="2165" spans="1:3" x14ac:dyDescent="0.2">
      <c r="A2165">
        <v>115346</v>
      </c>
      <c r="B2165" t="e">
        <f>_xlfn.SINGLE(JuanOrlandoH _xlfn.SINGLE(DiarioLaPrensa _xlfn.SINGLE(radiohrn _xlfn.SINGLE(DiarioRoatan _xlfn.SINGLE(diarioelheraldo _xlfn.SINGLE(elpaishn gracias  a usted Presidente Que no ha devuelto la paz y la tranquilidad en nuestro pa√≠s))))))</f>
        <v>#NAME?</v>
      </c>
      <c r="C2165" s="1">
        <v>43724.882638888892</v>
      </c>
    </row>
    <row r="2166" spans="1:3" x14ac:dyDescent="0.2">
      <c r="A2166">
        <v>115376</v>
      </c>
      <c r="B2166" t="s">
        <v>342</v>
      </c>
      <c r="C2166" s="1">
        <v>43707.927777777775</v>
      </c>
    </row>
    <row r="2167" spans="1:3" x14ac:dyDescent="0.2">
      <c r="A2167">
        <v>115377</v>
      </c>
      <c r="B2167" t="s">
        <v>186</v>
      </c>
      <c r="C2167" s="1">
        <v>43703.834027777775</v>
      </c>
    </row>
    <row r="2168" spans="1:3" x14ac:dyDescent="0.2">
      <c r="A2168">
        <v>115488</v>
      </c>
      <c r="B2168" t="s">
        <v>58</v>
      </c>
      <c r="C2168" s="1">
        <v>43817.727777777778</v>
      </c>
    </row>
    <row r="2169" spans="1:3" x14ac:dyDescent="0.2">
      <c r="A2169">
        <v>115721</v>
      </c>
      <c r="B2169" t="s">
        <v>124</v>
      </c>
      <c r="C2169" s="1">
        <v>43731.561805555553</v>
      </c>
    </row>
    <row r="2170" spans="1:3" x14ac:dyDescent="0.2">
      <c r="A2170">
        <v>115722</v>
      </c>
      <c r="B2170" t="s">
        <v>157</v>
      </c>
      <c r="C2170" s="1">
        <v>43710.631249999999</v>
      </c>
    </row>
    <row r="2171" spans="1:3" x14ac:dyDescent="0.2">
      <c r="A2171">
        <v>115723</v>
      </c>
      <c r="B2171" t="s">
        <v>105</v>
      </c>
      <c r="C2171" s="1">
        <v>43746.86041666667</v>
      </c>
    </row>
    <row r="2172" spans="1:3" x14ac:dyDescent="0.2">
      <c r="A2172">
        <v>115794</v>
      </c>
      <c r="B2172" t="s">
        <v>101</v>
      </c>
      <c r="C2172" s="1">
        <v>43766.681250000001</v>
      </c>
    </row>
    <row r="2173" spans="1:3" x14ac:dyDescent="0.2">
      <c r="A2173">
        <v>115795</v>
      </c>
      <c r="B2173" t="s">
        <v>37</v>
      </c>
      <c r="C2173" s="1">
        <v>43690.885416666664</v>
      </c>
    </row>
    <row r="2174" spans="1:3" x14ac:dyDescent="0.2">
      <c r="A2174">
        <v>115801</v>
      </c>
      <c r="B2174" t="s">
        <v>34</v>
      </c>
      <c r="C2174" s="1">
        <v>43691.807638888888</v>
      </c>
    </row>
    <row r="2175" spans="1:3" x14ac:dyDescent="0.2">
      <c r="A2175">
        <v>115945</v>
      </c>
      <c r="B2175" t="s">
        <v>90</v>
      </c>
      <c r="C2175" s="1">
        <v>43689.894444444442</v>
      </c>
    </row>
    <row r="2176" spans="1:3" x14ac:dyDescent="0.2">
      <c r="A2176">
        <v>115946</v>
      </c>
      <c r="B2176" t="s">
        <v>201</v>
      </c>
      <c r="C2176" s="1">
        <v>43691.681944444441</v>
      </c>
    </row>
    <row r="2177" spans="1:3" x14ac:dyDescent="0.2">
      <c r="A2177">
        <v>115979</v>
      </c>
      <c r="B2177" t="s">
        <v>52</v>
      </c>
      <c r="C2177" s="1">
        <v>43763.713888888888</v>
      </c>
    </row>
    <row r="2178" spans="1:3" x14ac:dyDescent="0.2">
      <c r="A2178">
        <v>116095</v>
      </c>
      <c r="B2178" s="2" t="s">
        <v>65</v>
      </c>
      <c r="C2178" s="1">
        <v>43768.873611111114</v>
      </c>
    </row>
    <row r="2179" spans="1:3" x14ac:dyDescent="0.2">
      <c r="A2179">
        <v>116096</v>
      </c>
      <c r="B2179" t="s">
        <v>53</v>
      </c>
      <c r="C2179" s="1">
        <v>43770.798611111109</v>
      </c>
    </row>
    <row r="2180" spans="1:3" x14ac:dyDescent="0.2">
      <c r="A2180">
        <v>116185</v>
      </c>
      <c r="B2180" t="e">
        <f>JuanOrlandoH se√±or Presidente Que Dios me lo bendiga gracias por Que solo usted apoya a detener estas bandas criminales Que bien</f>
        <v>#NAME?</v>
      </c>
      <c r="C2180" s="1">
        <v>43726.867361111108</v>
      </c>
    </row>
    <row r="2181" spans="1:3" x14ac:dyDescent="0.2">
      <c r="A2181">
        <v>116260</v>
      </c>
      <c r="B2181" t="e">
        <f>_xlfn.SINGLE(JuanOrlandoH _xlfn.SINGLE(LaTribunahn _xlfn.SINGLE(HCHTelevDigital _xlfn.SINGLE(RCVHonduras _xlfn.SINGLE(Canal6Honduras _xlfn.SINGLE(lanotta_ _xlfn.SINGLE(radioamericahn _xlfn.SINGLE(elpaishn _xlfn.SINGLE(radiohrn _xlfn.SINGLE(CHTVHN _xlfn.SINGLE(el5hn Definimos los grandes alcances en el pais Que importante tema el Que se ve Honduras mejora porque se afirma lo bueno por la naci√≥n Que bien)))))))))))</f>
        <v>#NAME?</v>
      </c>
      <c r="C2181" s="1">
        <v>43837.79583333333</v>
      </c>
    </row>
    <row r="2182" spans="1:3" x14ac:dyDescent="0.2">
      <c r="A2182">
        <v>116320</v>
      </c>
      <c r="B2182" t="e">
        <f>_xlfn.SINGLE(JuanOrlandoH _xlfn.SINGLE(Canal6Honduras _xlfn.SINGLE(RCVHonduras _xlfn.SINGLE(radiohrn _xlfn.SINGLE(radioamericahn _xlfn.SINGLE(lanotta_ _xlfn.SINGLE(LaTribunahn _xlfn.SINGLE(elpaishn estos son los acuerdos excelentes Que bien estamos muy agradecidos vamos por mas felicitaciones al gobierno por sus grandes obras))))))))</f>
        <v>#NAME?</v>
      </c>
      <c r="C2182" s="1">
        <v>43836.863888888889</v>
      </c>
    </row>
    <row r="2183" spans="1:3" x14ac:dyDescent="0.2">
      <c r="A2183">
        <v>116432</v>
      </c>
      <c r="B2183" t="e">
        <f>JuanOrlandoH Vemos lo importante Que Es para la naci√≥n Que se cuide el medio ambiente por Que si Sinceramente asi habr√°n grandes oportunidades</f>
        <v>#NAME?</v>
      </c>
      <c r="C2183" s="1">
        <v>43759.743055555555</v>
      </c>
    </row>
    <row r="2184" spans="1:3" x14ac:dyDescent="0.2">
      <c r="A2184">
        <v>116456</v>
      </c>
      <c r="B2184" t="e">
        <f>_xlfn.SINGLE(JuanOrlandoH _xlfn.SINGLE(VidaMejorHN _xlfn.SINGLE(LaTribunahn _xlfn.SINGLE(diarioelheraldo _xlfn.SINGLE(elpaishn _xlfn.SINGLE(radiohrn _xlfn.SINGLE(RCVHonduras _xlfn.SINGLE(radioamericahn _xlfn.SINGLE(SEDIS_HN Vemos los mayores resultados Que excelente Que vida mejor hace estas maravillosas acciones por el pueblo)))))))))</f>
        <v>#NAME?</v>
      </c>
      <c r="C2184" s="1">
        <v>43767.775000000001</v>
      </c>
    </row>
    <row r="2185" spans="1:3" x14ac:dyDescent="0.2">
      <c r="A2185">
        <v>116459</v>
      </c>
      <c r="B2185" t="e">
        <f>JuanOrlandoH muy buen trabajo de parte de nuestro gobierno Que bueno Que se ve lo bueno para el paisa Que gran trabajo vamos por mas</f>
        <v>#NAME?</v>
      </c>
      <c r="C2185" s="1">
        <v>43739.654861111114</v>
      </c>
    </row>
    <row r="2186" spans="1:3" x14ac:dyDescent="0.2">
      <c r="A2186">
        <v>116648</v>
      </c>
      <c r="B2186" t="e">
        <f>_xlfn.SINGLE(JuanOrlandoH _xlfn.SINGLE(anagarciacarias _xlfn.SINGLE(LaTribunahn _xlfn.SINGLE(TN5Telenoticias _xlfn.SINGLE(RCVHonduras _xlfn.SINGLE(elpaishn _xlfn.SINGLE(radiohrn _xlfn.SINGLE(TSiHonduras _xlfn.SINGLE(diarioelheraldo _xlfn.SINGLE(Qhubotvoficial demostrando Que solo este gobierno ha hecho lo mejor por  Que Honduras se desarrolle cada dia Muchas gracias Que Dios lo bendiga JOH gracias estamos felices))))))))))</f>
        <v>#NAME?</v>
      </c>
      <c r="C2186" s="1">
        <v>43819.868750000001</v>
      </c>
    </row>
    <row r="2187" spans="1:3" x14ac:dyDescent="0.2">
      <c r="A2187">
        <v>116649</v>
      </c>
      <c r="B2187" t="e">
        <f>_xlfn.SINGLE(JuanOrlandoH _xlfn.SINGLE(HoyMismoTSI _xlfn.SINGLE(radiohrn _xlfn.SINGLE(LaTribunahn _xlfn.SINGLE(diarioelheraldo _xlfn.SINGLE(elpaishn _xlfn.SINGLE(RCVHonduras Bravo felicitamos  ala primera dama Que ha demostrado lo bueno por cada mujer Hondure√±a Muchas gracias por brindar su mayor apoyo gracias Que Dios la benmdiga)))))))</f>
        <v>#NAME?</v>
      </c>
      <c r="C2187" s="1">
        <v>43790.803472222222</v>
      </c>
    </row>
    <row r="2188" spans="1:3" x14ac:dyDescent="0.2">
      <c r="A2188">
        <v>116889</v>
      </c>
      <c r="B2188" s="2" t="s">
        <v>343</v>
      </c>
      <c r="C2188" s="1">
        <v>43666.643750000003</v>
      </c>
    </row>
    <row r="2189" spans="1:3" x14ac:dyDescent="0.2">
      <c r="A2189">
        <v>116904</v>
      </c>
      <c r="B2189" t="s">
        <v>16</v>
      </c>
      <c r="C2189" s="1">
        <v>43719.736805555556</v>
      </c>
    </row>
    <row r="2190" spans="1:3" x14ac:dyDescent="0.2">
      <c r="A2190">
        <v>116905</v>
      </c>
      <c r="B2190" t="s">
        <v>39</v>
      </c>
      <c r="C2190" s="1">
        <v>43719.68472222222</v>
      </c>
    </row>
    <row r="2191" spans="1:3" x14ac:dyDescent="0.2">
      <c r="A2191">
        <v>117048</v>
      </c>
      <c r="B2191" t="s">
        <v>99</v>
      </c>
      <c r="C2191" s="1">
        <v>43790.690972222219</v>
      </c>
    </row>
    <row r="2192" spans="1:3" x14ac:dyDescent="0.2">
      <c r="A2192">
        <v>117104</v>
      </c>
      <c r="B2192" t="s">
        <v>89</v>
      </c>
      <c r="C2192" s="1">
        <v>43704.897222222222</v>
      </c>
    </row>
    <row r="2193" spans="1:3" x14ac:dyDescent="0.2">
      <c r="A2193">
        <v>117105</v>
      </c>
      <c r="B2193" t="s">
        <v>11</v>
      </c>
      <c r="C2193" s="1">
        <v>43761.856249999997</v>
      </c>
    </row>
    <row r="2194" spans="1:3" x14ac:dyDescent="0.2">
      <c r="A2194">
        <v>117168</v>
      </c>
      <c r="B2194" t="s">
        <v>120</v>
      </c>
      <c r="C2194" s="1">
        <v>43704.836805555555</v>
      </c>
    </row>
    <row r="2195" spans="1:3" x14ac:dyDescent="0.2">
      <c r="A2195">
        <v>117194</v>
      </c>
      <c r="B2195" t="s">
        <v>70</v>
      </c>
      <c r="C2195" s="1">
        <v>43718.822916666664</v>
      </c>
    </row>
    <row r="2196" spans="1:3" x14ac:dyDescent="0.2">
      <c r="A2196">
        <v>117195</v>
      </c>
      <c r="B2196" t="s">
        <v>10</v>
      </c>
      <c r="C2196" s="1">
        <v>43739.712500000001</v>
      </c>
    </row>
    <row r="2197" spans="1:3" x14ac:dyDescent="0.2">
      <c r="A2197">
        <v>117196</v>
      </c>
      <c r="B2197" t="s">
        <v>186</v>
      </c>
      <c r="C2197" s="1">
        <v>43703.833333333336</v>
      </c>
    </row>
    <row r="2198" spans="1:3" x14ac:dyDescent="0.2">
      <c r="A2198">
        <v>117239</v>
      </c>
      <c r="B2198" s="2" t="s">
        <v>111</v>
      </c>
      <c r="C2198" s="1">
        <v>43804.847916666666</v>
      </c>
    </row>
    <row r="2199" spans="1:3" x14ac:dyDescent="0.2">
      <c r="A2199">
        <v>117240</v>
      </c>
      <c r="B2199" t="s">
        <v>35</v>
      </c>
      <c r="C2199" s="1">
        <v>43783.852083333331</v>
      </c>
    </row>
    <row r="2200" spans="1:3" x14ac:dyDescent="0.2">
      <c r="A2200">
        <v>117271</v>
      </c>
      <c r="B2200" t="s">
        <v>56</v>
      </c>
      <c r="C2200" s="1">
        <v>43810.640972222223</v>
      </c>
    </row>
    <row r="2201" spans="1:3" x14ac:dyDescent="0.2">
      <c r="A2201">
        <v>117311</v>
      </c>
      <c r="B2201" t="s">
        <v>46</v>
      </c>
      <c r="C2201" s="1">
        <v>43791.816666666666</v>
      </c>
    </row>
    <row r="2202" spans="1:3" x14ac:dyDescent="0.2">
      <c r="A2202">
        <v>117388</v>
      </c>
      <c r="B2202" t="s">
        <v>8</v>
      </c>
      <c r="C2202" s="1">
        <v>43752.676388888889</v>
      </c>
    </row>
    <row r="2203" spans="1:3" x14ac:dyDescent="0.2">
      <c r="A2203">
        <v>117424</v>
      </c>
      <c r="B2203" t="s">
        <v>151</v>
      </c>
      <c r="C2203" s="1">
        <v>43801.84097222222</v>
      </c>
    </row>
    <row r="2204" spans="1:3" x14ac:dyDescent="0.2">
      <c r="A2204">
        <v>117520</v>
      </c>
      <c r="B2204" t="e">
        <f>JuanOrlandoH muy bueno lo Que esta haciendo JOH por Que se ha demostrado lo importante para el pais Vemos los mejores resultados para mi Honduras</f>
        <v>#NAME?</v>
      </c>
      <c r="C2204" s="1">
        <v>43746.781944444447</v>
      </c>
    </row>
    <row r="2205" spans="1:3" x14ac:dyDescent="0.2">
      <c r="A2205">
        <v>117526</v>
      </c>
      <c r="B2205" t="s">
        <v>344</v>
      </c>
      <c r="C2205" s="1">
        <v>43672.756249999999</v>
      </c>
    </row>
    <row r="2206" spans="1:3" x14ac:dyDescent="0.2">
      <c r="A2206">
        <v>117539</v>
      </c>
      <c r="B2206" t="s">
        <v>345</v>
      </c>
      <c r="C2206" s="1">
        <v>43601.742361111108</v>
      </c>
    </row>
    <row r="2207" spans="1:3" x14ac:dyDescent="0.2">
      <c r="A2207">
        <v>117548</v>
      </c>
      <c r="B2207" t="e">
        <f>_xlfn.SINGLE(JuanOrlandoH _xlfn.SINGLE(DHSgov agradable Es saber esta noticia Que gran trabajo lo Que hace usted por nuestra Honduras muy bien Que se siga haciendo lo bueno cad adia))</f>
        <v>#NAME?</v>
      </c>
      <c r="C2207" s="1">
        <v>43770.79583333333</v>
      </c>
    </row>
    <row r="2208" spans="1:3" x14ac:dyDescent="0.2">
      <c r="A2208">
        <v>117572</v>
      </c>
      <c r="B2208" t="e">
        <f>_xlfn.SINGLE(JuanOrlandoH _xlfn.SINGLE(HoyMismoTSI _xlfn.SINGLE(radiohrn _xlfn.SINGLE(LaTribunahn _xlfn.SINGLE(diarioelheraldo _xlfn.SINGLE(elpaishn _xlfn.SINGLE(RCVHonduras Es muy bueno Que se esta apoyando ala mujer Hondure√±a Que bueno lo Que se ve estamos en grandes avances Que excelente)))))))</f>
        <v>#NAME?</v>
      </c>
      <c r="C2208" s="1">
        <v>43790.801388888889</v>
      </c>
    </row>
    <row r="2209" spans="1:3" x14ac:dyDescent="0.2">
      <c r="A2209">
        <v>117590</v>
      </c>
      <c r="B2209" t="e">
        <f>JuanOrlandoH se√±or Presidente Felicidades gracias por Que afirma lo bueno para el pais combatiendo cada dia</f>
        <v>#NAME?</v>
      </c>
      <c r="C2209" s="1">
        <v>43756.798611111109</v>
      </c>
    </row>
    <row r="2210" spans="1:3" x14ac:dyDescent="0.2">
      <c r="A2210">
        <v>117666</v>
      </c>
      <c r="B2210" t="e">
        <f>JuanOrlandoH se ve Que el pais esta mejorando Que importante Es ver como nuestro Presidente les alegrar la vida a miles de personas Que bien</f>
        <v>#NAME?</v>
      </c>
      <c r="C2210" s="1">
        <v>43819.64166666667</v>
      </c>
    </row>
    <row r="2211" spans="1:3" x14ac:dyDescent="0.2">
      <c r="A2211">
        <v>117678</v>
      </c>
      <c r="B2211" t="e">
        <f>JuanOrlandoH contentos de ver los grandes alcances Que hace el Presidente por Honduras Que se tenga el mayor excito Que bien</f>
        <v>#NAME?</v>
      </c>
      <c r="C2211" s="1">
        <v>43733.806944444441</v>
      </c>
    </row>
    <row r="2212" spans="1:3" x14ac:dyDescent="0.2">
      <c r="A2212">
        <v>117691</v>
      </c>
      <c r="B2212" t="e">
        <f>JuanOrlandoH Es mejorable Que la naci√≥n mejore en la haria de hacer la navidad a lo m√°ximo para Que las familias j√≥venes y ni√±os y adultos la disfruten Que bien</f>
        <v>#NAME?</v>
      </c>
      <c r="C2212" s="1">
        <v>43819.643055555556</v>
      </c>
    </row>
    <row r="2213" spans="1:3" x14ac:dyDescent="0.2">
      <c r="A2213">
        <v>117712</v>
      </c>
      <c r="B2213" t="e">
        <f>_xlfn.SINGLE(JuanOrlandoH _xlfn.SINGLE(diarioelheraldo _xlfn.SINGLE(elpaishn _xlfn.SINGLE(televicentrohn _xlfn.SINGLE(radiohrn _xlfn.SINGLE(FrenteaFrenteHN _xlfn.SINGLE(DiarioLaPrensa _xlfn.SINGLE(TSiHonduras _xlfn.SINGLE(LaTribunahn _xlfn.SINGLE(RCVHonduras Honduras Es mi patri debemos de cuidarla agradecemos lo importante Que Es para el gobierno ya para el pueblo la independencia))))))))))</f>
        <v>#NAME?</v>
      </c>
      <c r="C2213" s="1">
        <v>43719.582638888889</v>
      </c>
    </row>
    <row r="2214" spans="1:3" x14ac:dyDescent="0.2">
      <c r="A2214">
        <v>117775</v>
      </c>
      <c r="B2214" t="e">
        <f>_xlfn.SINGLE(JuanOrlandoH _xlfn.SINGLE(yannickglemarec _xlfn.SINGLE(TelemundoNews _xlfn.SINGLE(LaTribunahn _xlfn.SINGLE(radiohrn _xlfn.SINGLE(TN5Telenoticias _xlfn.SINGLE(diarioelheraldo _xlfn.SINGLE(televicentrohn _xlfn.SINGLE(DiarioLaPrensa _xlfn.SINGLE(elpaishn _xlfn.SINGLE(AlPunto cada di ase ve lo bueno para mi naci√≥n Es un gran trabajo lo Que se hace por mi Honduras)))))))))))</f>
        <v>#NAME?</v>
      </c>
      <c r="C2214" s="1">
        <v>43733.615972222222</v>
      </c>
    </row>
    <row r="2215" spans="1:3" x14ac:dyDescent="0.2">
      <c r="A2215">
        <v>117817</v>
      </c>
      <c r="B2215" t="s">
        <v>346</v>
      </c>
      <c r="C2215" s="1">
        <v>43791.915277777778</v>
      </c>
    </row>
    <row r="2216" spans="1:3" x14ac:dyDescent="0.2">
      <c r="A2216">
        <v>117833</v>
      </c>
      <c r="B2216" t="e">
        <f>_xlfn.SINGLE(JuanOrlandoH _xlfn.SINGLE(tencanal10 _xlfn.SINGLE(DiarioTiempo _xlfn.SINGLE(radiohousehn _xlfn.SINGLE(radiohrn _xlfn.SINGLE(LaTribunahn _xlfn.SINGLE(elpaishn _xlfn.SINGLE(diarioelheraldo _xlfn.SINGLE(DiarioRoatan Honduras avanza Que importante son las acciones Que ha logrado cumplir JOH Que bien vamos viendo el cambio por el pais)))))))))</f>
        <v>#NAME?</v>
      </c>
      <c r="C2216" s="1">
        <v>43794.633333333331</v>
      </c>
    </row>
    <row r="2217" spans="1:3" x14ac:dyDescent="0.2">
      <c r="A2217">
        <v>117862</v>
      </c>
      <c r="B2217" t="e">
        <f>JuanOrlandoH un gran inicio de Que la naci√≥n ha mejorado como dice nuestro Presidente Honduras esta cambiando gracias por estos grandes logros</f>
        <v>#NAME?</v>
      </c>
      <c r="C2217" s="1">
        <v>43759.688888888886</v>
      </c>
    </row>
    <row r="2218" spans="1:3" x14ac:dyDescent="0.2">
      <c r="A2218">
        <v>117990</v>
      </c>
      <c r="B2218" t="e">
        <f>_xlfn.SINGLE(JuanOrlandoH _xlfn.SINGLE(LaTribunahn _xlfn.SINGLE(DiarioLaPrensa _xlfn.SINGLE(radiohrn _xlfn.SINGLE(HoyMismoTSI _xlfn.SINGLE(televicentrohn _xlfn.SINGLE(Telemundo _xlfn.SINGLE(diarioelheraldo _xlfn.SINGLE(elpaishn muy bien por Que asi cera un gran beneficio para el pueblo por Que demuestra Que as√≠ tendr√° un gran precio el cafe)))))))))</f>
        <v>#NAME?</v>
      </c>
      <c r="C2218" s="1">
        <v>43739.695138888892</v>
      </c>
    </row>
    <row r="2219" spans="1:3" x14ac:dyDescent="0.2">
      <c r="A2219">
        <v>118031</v>
      </c>
      <c r="B2219" t="e">
        <f>_xlfn.SINGLE(JuanOrlandoH _xlfn.SINGLE(EFEnoticias _xlfn.SINGLE(HoyMismoTSI _xlfn.SINGLE(DllSWqjvMbCrtUNGN0CA23hYgwPW83B5aBnYuBnEFZY))))= _xlfn.SINGLE(radiohrn _xlfn.SINGLE(LaTribunahn _xlfn.SINGLE(TN5Telenoticias _xlfn.SINGLE(HCHTelevDigital _xlfn.SINGLE(televicentrohn Vemos Que el pais avanza Que grandioso Es ver como mi naci√≥n esta cambiando vamos por lo bueno Muchas gracias JOH)))))</f>
        <v>#NAME?</v>
      </c>
      <c r="C2219" s="1">
        <v>43775.62777777778</v>
      </c>
    </row>
    <row r="2220" spans="1:3" x14ac:dyDescent="0.2">
      <c r="A2220">
        <v>118032</v>
      </c>
      <c r="B2220" t="e">
        <f>_xlfn.SINGLE(JuanOrlandoH _xlfn.SINGLE(HoyMismoTSI _xlfn.SINGLE(DiarioRoatan _xlfn.SINGLE(radiohrn _xlfn.SINGLE(LaTribunahn _xlfn.SINGLE(diarioelheraldo _xlfn.SINGLE(DiarioLaPrensa _xlfn.SINGLE(elpaishn no cave duda Que se est√°n desarrollando grandes oportunidades para la persona luchadora Que se pueda mejorar con grandes avances))))))))</f>
        <v>#NAME?</v>
      </c>
      <c r="C2220" s="1">
        <v>43725.897916666669</v>
      </c>
    </row>
    <row r="2221" spans="1:3" x14ac:dyDescent="0.2">
      <c r="A2221">
        <v>118039</v>
      </c>
      <c r="B2221" t="e">
        <f>JuanOrlandoH no cave duda Que se hacen estos bellos eventos pata Que Honduras mejore cada dia Que genial</f>
        <v>#NAME?</v>
      </c>
      <c r="C2221" s="1">
        <v>43705.84652777778</v>
      </c>
    </row>
    <row r="2222" spans="1:3" x14ac:dyDescent="0.2">
      <c r="A2222">
        <v>118147</v>
      </c>
      <c r="B2222" t="e">
        <f>SalvaPresidente bueno pero lo Que no Es asu a√±o Que no haga da√±o porque se save Que JOH Es inocente y aunque le levanten falsos el pueblo lo apoya por Que Es inocente</f>
        <v>#NAME?</v>
      </c>
      <c r="C2222" s="1">
        <v>43746.658333333333</v>
      </c>
    </row>
    <row r="2223" spans="1:3" x14ac:dyDescent="0.2">
      <c r="A2223">
        <v>118154</v>
      </c>
      <c r="B2223"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excelente el trabajo Que esta realizando el Presidente)))))))))))))</f>
        <v>#NAME?</v>
      </c>
      <c r="C2223" s="1">
        <v>43703.652083333334</v>
      </c>
    </row>
    <row r="2224" spans="1:3" x14ac:dyDescent="0.2">
      <c r="A2224">
        <v>118169</v>
      </c>
      <c r="B2224" t="e">
        <f>_xlfn.SINGLE(JuanOrlandoH _xlfn.SINGLE(PoliciaHonduras _xlfn.SINGLE(LaTribunahn _xlfn.SINGLE(RCVHonduras _xlfn.SINGLE(TelecadenaHon _xlfn.SINGLE(diarioelheraldo _xlfn.SINGLE(Presidencia_HN felicitaciones se√±or JOH gracias por hacer Que mi Honduras cambie y se desarrolle en materia de seguridad Que bien vamos por mas)))))))</f>
        <v>#NAME?</v>
      </c>
      <c r="C2224" s="1">
        <v>43780.776388888888</v>
      </c>
    </row>
    <row r="2225" spans="1:3" x14ac:dyDescent="0.2">
      <c r="A2225">
        <v>118178</v>
      </c>
      <c r="B2225" t="s">
        <v>347</v>
      </c>
      <c r="C2225" s="1">
        <v>43812.80972222222</v>
      </c>
    </row>
    <row r="2226" spans="1:3" x14ac:dyDescent="0.2">
      <c r="A2226">
        <v>118185</v>
      </c>
      <c r="B2226" t="e">
        <f>_xlfn.SINGLE(JuanOrlandoH _xlfn.SINGLE(LaTribunahn _xlfn.SINGLE(radiohrn _xlfn.SINGLE(diarioelheraldo _xlfn.SINGLE(elpaishn _xlfn.SINGLE(ciudadmujerhn _xlfn.SINGLE(Qhubotvoficial Vemos Que se esta apoyando para mejorar la econom√≠a del pais Que grandes alcances vamos por mas excelente)))))))</f>
        <v>#NAME?</v>
      </c>
      <c r="C2226" s="1">
        <v>43769.741666666669</v>
      </c>
    </row>
    <row r="2227" spans="1:3" x14ac:dyDescent="0.2">
      <c r="A2227">
        <v>118186</v>
      </c>
      <c r="B2227" t="s">
        <v>348</v>
      </c>
      <c r="C2227" s="1">
        <v>43705.607638888891</v>
      </c>
    </row>
    <row r="2228" spans="1:3" x14ac:dyDescent="0.2">
      <c r="A2228">
        <v>118195</v>
      </c>
      <c r="B2228" t="e">
        <f>SalvaPresidente si Es cierto sabemos Que nuestro Presidente ha trabajado limpiamente por nuestra Honduras y aunque inventen cosas Es lo mejor para el pais</f>
        <v>#NAME?</v>
      </c>
      <c r="C2228" s="1">
        <v>43746.656944444447</v>
      </c>
    </row>
    <row r="2229" spans="1:3" x14ac:dyDescent="0.2">
      <c r="A2229">
        <v>118323</v>
      </c>
      <c r="B2229" t="e">
        <f>_xlfn.SINGLE(JuanOrlandoH _xlfn.SINGLE(cnbshonduras demostrando los grandes desarrollos Que bueno Que se haga lo bueno por el pais Que bien))</f>
        <v>#NAME?</v>
      </c>
      <c r="C2229" s="1">
        <v>43788.740277777775</v>
      </c>
    </row>
    <row r="2230" spans="1:3" x14ac:dyDescent="0.2">
      <c r="A2230">
        <v>118368</v>
      </c>
      <c r="B2230" t="s">
        <v>349</v>
      </c>
      <c r="C2230" s="1">
        <v>43812.857638888891</v>
      </c>
    </row>
    <row r="2231" spans="1:3" x14ac:dyDescent="0.2">
      <c r="A2231">
        <v>118438</v>
      </c>
      <c r="B2231" t="e">
        <f>_xlfn.SINGLE(JuanOrlandoH _xlfn.SINGLE(anagarciacarias _xlfn.SINGLE(HoyMismoTSI _xlfn.SINGLE(DiarioRoatan _xlfn.SINGLE(radiohrn _xlfn.SINGLE(LaTribunahn _xlfn.SINGLE(diarioelheraldo _xlfn.SINGLE(DiarioLaPrensa _xlfn.SINGLE(elpaishn felicitaciones a los maestros en su dia Que la pasen super bien y Que Dios los bendiga)))))))))</f>
        <v>#NAME?</v>
      </c>
      <c r="C2231" s="1">
        <v>43725.789583333331</v>
      </c>
    </row>
    <row r="2232" spans="1:3" x14ac:dyDescent="0.2">
      <c r="A2232">
        <v>118507</v>
      </c>
      <c r="B2232" t="e">
        <f>_xlfn.SINGLE(JuanOrlandoH _xlfn.SINGLE(FNAMP_Honduras _xlfn.SINGLE(PMOP016 estamos muy alegres de ver como se mejora en el team de la seguridad asi el pueblo podr√≠a vivir en tranquilidad)))</f>
        <v>#NAME?</v>
      </c>
      <c r="C2232" s="1">
        <v>43707.744444444441</v>
      </c>
    </row>
    <row r="2233" spans="1:3" x14ac:dyDescent="0.2">
      <c r="A2233">
        <v>118520</v>
      </c>
      <c r="B2233" t="e">
        <f>_xlfn.SINGLE(JuanOrlandoH _xlfn.SINGLE(fuerzanavalhn Definitivamente se ha demostrado Que JOH ha hecho el mejor gobierno por Que Es un excelente candidato Presidencial Que Dios bendiga su vida JOH))</f>
        <v>#NAME?</v>
      </c>
      <c r="C2233" s="1">
        <v>43812.636805555558</v>
      </c>
    </row>
    <row r="2234" spans="1:3" x14ac:dyDescent="0.2">
      <c r="A2234">
        <v>118521</v>
      </c>
      <c r="B2234" t="e">
        <f>JuanOrlandoH si se ven grandes logros Que importante tema de la seguridad de las c√°rceles Que se ponga todo el peso de la ley y se tome el mayor control</f>
        <v>#NAME?</v>
      </c>
      <c r="C2234" s="1">
        <v>43817.842361111114</v>
      </c>
    </row>
    <row r="2235" spans="1:3" x14ac:dyDescent="0.2">
      <c r="A2235">
        <v>118577</v>
      </c>
      <c r="B2235" t="e">
        <f>_xlfn.SINGLE(JuanOrlandoH _xlfn.SINGLE(radiohrn _xlfn.SINGLE(LaTribunahn _xlfn.SINGLE(TN5Telenoticias _xlfn.SINGLE(diarioelheraldo _xlfn.SINGLE(televicentrohn _xlfn.SINGLE(elpaishn Esperamos Que se haya tenido excelente reunion y Que cea de gran excito para el pais)))))))</f>
        <v>#NAME?</v>
      </c>
      <c r="C2235" s="1">
        <v>43731.802777777775</v>
      </c>
    </row>
    <row r="2236" spans="1:3" x14ac:dyDescent="0.2">
      <c r="A2236">
        <v>118627</v>
      </c>
      <c r="B2236" t="e">
        <f>_xlfn.SINGLE(JuanOrlandoH _xlfn.SINGLE(anagarciacarias _xlfn.SINGLE(innercitypress esto Es absurdo solo acusaciones y acusaciones estamos con usted JOH sabemos y creemos en su inocencia)))</f>
        <v>#NAME?</v>
      </c>
      <c r="C2236" s="1">
        <v>43746.789583333331</v>
      </c>
    </row>
    <row r="2237" spans="1:3" x14ac:dyDescent="0.2">
      <c r="A2237">
        <v>118637</v>
      </c>
      <c r="B2237" t="s">
        <v>350</v>
      </c>
      <c r="C2237" s="1">
        <v>43811.813888888886</v>
      </c>
    </row>
    <row r="2238" spans="1:3" x14ac:dyDescent="0.2">
      <c r="A2238">
        <v>118684</v>
      </c>
      <c r="B2238" t="e">
        <f>JuanOrlandoH nuestro se√±or Presidente Es el Que ha demostrado lo bello Que hay en el pais Que grandes maneras de ver las cosas muy bien</f>
        <v>#NAME?</v>
      </c>
      <c r="C2238" s="1">
        <v>43725.8</v>
      </c>
    </row>
    <row r="2239" spans="1:3" x14ac:dyDescent="0.2">
      <c r="A2239">
        <v>118746</v>
      </c>
      <c r="B2239" t="e">
        <f>_xlfn.SINGLE(JuanOrlandoH _xlfn.SINGLE(el_BID Que bueno Que se construyan estos Hospitales porque Es muy bueno Que se haga lo bueno para esa comunidad Que bien))</f>
        <v>#NAME?</v>
      </c>
      <c r="C2239" s="1">
        <v>43748.751388888886</v>
      </c>
    </row>
    <row r="2240" spans="1:3" x14ac:dyDescent="0.2">
      <c r="A2240">
        <v>118761</v>
      </c>
      <c r="B2240" t="e">
        <f>JuanOrlandoH Muchas gracias JOH por Que por usted se beneficia el pueblo hondure√±o gracias bendiciones</f>
        <v>#NAME?</v>
      </c>
      <c r="C2240" s="1">
        <v>43774.813888888886</v>
      </c>
    </row>
    <row r="2241" spans="1:3" x14ac:dyDescent="0.2">
      <c r="A2241">
        <v>118848</v>
      </c>
      <c r="B2241" t="s">
        <v>351</v>
      </c>
      <c r="C2241" s="1">
        <v>43754.744444444441</v>
      </c>
    </row>
    <row r="2242" spans="1:3" x14ac:dyDescent="0.2">
      <c r="A2242">
        <v>118933</v>
      </c>
      <c r="B2242" t="e">
        <f>_xlfn.SINGLE(JuanOrlandoH _xlfn.SINGLE(radiohrn _xlfn.SINGLE(LaTribunahn _xlfn.SINGLE(RCVHonduras _xlfn.SINGLE(diarioelheraldo _xlfn.SINGLE(DiarioLaPrensa _xlfn.SINGLE(elpaishn _xlfn.SINGLE(radioamericahn gracias a la buena labor departe de JOH Que hace lo mejor para Que mejore la econom√≠a de Honduras gracias bendiciones))))))))</f>
        <v>#NAME?</v>
      </c>
      <c r="C2242" s="1">
        <v>43761.945833333331</v>
      </c>
    </row>
    <row r="2243" spans="1:3" x14ac:dyDescent="0.2">
      <c r="A2243">
        <v>119060</v>
      </c>
      <c r="B2243" t="s">
        <v>352</v>
      </c>
      <c r="C2243" s="1">
        <v>43724.847222222219</v>
      </c>
    </row>
    <row r="2244" spans="1:3" x14ac:dyDescent="0.2">
      <c r="A2244">
        <v>119152</v>
      </c>
      <c r="B2244" t="e">
        <f>_xlfn.SINGLE(JuanOrlandoH _xlfn.SINGLE(FenafuthOrg estamos muy contentos de Que se ha visto lo importante Que Es para el Presidente el deporte Que excelente Que gran manera de hacer lo bueno))</f>
        <v>#NAME?</v>
      </c>
      <c r="C2244" s="1">
        <v>43788.885416666664</v>
      </c>
    </row>
    <row r="2245" spans="1:3" x14ac:dyDescent="0.2">
      <c r="A2245">
        <v>119153</v>
      </c>
      <c r="B2245" t="e">
        <f>JuanOrlandoH se ve Que mi Honduras cambia Que bien estamos muy agradecido con las autoridades porque ellos trabajan muy bien por lo bueno en el pais vamos avanzando por mas y mas</f>
        <v>#NAME?</v>
      </c>
      <c r="C2245" s="1">
        <v>43810.634722222225</v>
      </c>
    </row>
    <row r="2246" spans="1:3" x14ac:dyDescent="0.2">
      <c r="A2246">
        <v>119292</v>
      </c>
      <c r="B2246" t="e">
        <f>JuanOrlandoH Es muy importante lo Que se hace Que grandes maneras de Que mi pa√≠s este mejorando con mayores y bellas carreteras vamos por mas</f>
        <v>#NAME?</v>
      </c>
      <c r="C2246" s="1">
        <v>43774.7</v>
      </c>
    </row>
    <row r="2247" spans="1:3" x14ac:dyDescent="0.2">
      <c r="A2247">
        <v>119323</v>
      </c>
      <c r="B2247" t="e">
        <f>JuanOrlandoH si se quiere se puede Que bien Es ver Que la naci√≥n esta cambiando y se combate el narcotrafico Que bien</f>
        <v>#NAME?</v>
      </c>
      <c r="C2247" s="1">
        <v>43756.796527777777</v>
      </c>
    </row>
    <row r="2248" spans="1:3" x14ac:dyDescent="0.2">
      <c r="A2248">
        <v>119354</v>
      </c>
      <c r="B2248" t="e">
        <f>JuanOrlandoH apreciamos mucho el gran trabajo Que siempre se esta dando en la creaci√≥n de empleos dignos mil gracias JOH</f>
        <v>#NAME?</v>
      </c>
      <c r="C2248" s="1">
        <v>43755.84097222222</v>
      </c>
    </row>
    <row r="2249" spans="1:3" x14ac:dyDescent="0.2">
      <c r="A2249">
        <v>119355</v>
      </c>
      <c r="B2249" t="e">
        <f>JuanOrlandoH grandes son las obras  Que hace el Presidente el si nos esta escuchando</f>
        <v>#NAME?</v>
      </c>
      <c r="C2249" s="1">
        <v>43657.875694444447</v>
      </c>
    </row>
    <row r="2250" spans="1:3" x14ac:dyDescent="0.2">
      <c r="A2250">
        <v>119376</v>
      </c>
      <c r="B2250" t="s">
        <v>353</v>
      </c>
      <c r="C2250" s="1">
        <v>43705.604861111111</v>
      </c>
    </row>
    <row r="2251" spans="1:3" x14ac:dyDescent="0.2">
      <c r="A2251">
        <v>119377</v>
      </c>
      <c r="B2251" t="e">
        <f>SalvaPresidente Definimos Que el gobierno Es el mejor y se sabe Que trabaja por lo bueno en el pais Que se demuestra las grandiosas cosas por mi Honduras</f>
        <v>#NAME?</v>
      </c>
      <c r="C2251" s="1">
        <v>43732.583333333336</v>
      </c>
    </row>
    <row r="2252" spans="1:3" x14ac:dyDescent="0.2">
      <c r="A2252">
        <v>119537</v>
      </c>
      <c r="B2252" t="e">
        <f>_xlfn.SINGLE(JuanOrlandoH _xlfn.SINGLE(VidaMejorHN _xlfn.SINGLE(dnparqueshn _xlfn.SINGLE(radiohrn _xlfn.SINGLE(DiarioLaPrensa _xlfn.SINGLE(diarioelheraldo _xlfn.SINGLE(DiarioRoatan este si Es un grandioso testimonio Que gran certeza de Que haya logrado llegar a esa edad muy bueno lo Que se ve por el pais)))))))</f>
        <v>#NAME?</v>
      </c>
      <c r="C2252" s="1">
        <v>43724.654861111114</v>
      </c>
    </row>
    <row r="2253" spans="1:3" x14ac:dyDescent="0.2">
      <c r="A2253">
        <v>119621</v>
      </c>
      <c r="B2253" t="e">
        <f>JuanOrlandoH si se puede Que excelente estamos muy contentos de ver como mi Honduras cambia en materia de seguridad Que bien</f>
        <v>#NAME?</v>
      </c>
      <c r="C2253" s="1">
        <v>43784.628472222219</v>
      </c>
    </row>
    <row r="2254" spans="1:3" x14ac:dyDescent="0.2">
      <c r="A2254">
        <v>119625</v>
      </c>
      <c r="B2254" t="e">
        <f>JuanOrlandoH grandes digestivos Que tal manera Que se aprueba Que JOH Es una gran persona Que bien</f>
        <v>#NAME?</v>
      </c>
      <c r="C2254" s="1">
        <v>43756.759027777778</v>
      </c>
    </row>
    <row r="2255" spans="1:3" x14ac:dyDescent="0.2">
      <c r="A2255">
        <v>119626</v>
      </c>
      <c r="B2255" t="e">
        <f>JuanOrlandoH se aplaude la buena labor Que se ha llevado a cavo Que importante para usted mi Presidente Que hace lo bueno para mi Honduras Que bien</f>
        <v>#NAME?</v>
      </c>
      <c r="C2255" s="1">
        <v>43755.728472222225</v>
      </c>
    </row>
    <row r="2256" spans="1:3" x14ac:dyDescent="0.2">
      <c r="A2256">
        <v>119638</v>
      </c>
      <c r="B2256" t="e">
        <f>_xlfn.SINGLE(JuanOrlandoH _xlfn.SINGLE(HCHTelevDigital _xlfn.SINGLE(televicentrohn _xlfn.SINGLE(LaTribunahn _xlfn.SINGLE(DiarioLaPrensa _xlfn.SINGLE(diarioelheraldo _xlfn.SINGLE(radiohrn _xlfn.SINGLE(radioamericahn _xlfn.SINGLE(RCVHonduras _xlfn.SINGLE(canal11hn _xlfn.SINGLE(PNH_oficial Honduras avanza Que admirable noticia para nosotros Que se apruebe esta ley alivio de deuda Es de gran ayuda para el pueblo)))))))))))</f>
        <v>#NAME?</v>
      </c>
      <c r="C2256" s="1">
        <v>43773.627083333333</v>
      </c>
    </row>
    <row r="2257" spans="1:3" x14ac:dyDescent="0.2">
      <c r="A2257">
        <v>119643</v>
      </c>
      <c r="B2257" t="e">
        <f>_xlfn.SINGLE(JuanOrlandoH _xlfn.SINGLE(diarioelheraldo _xlfn.SINGLE(HoyMismoTSI _xlfn.SINGLE(DiarioLaPrensa _xlfn.SINGLE(HCHTelevDigital _xlfn.SINGLE(radiohrn _xlfn.SINGLE(LaTribunahn _xlfn.SINGLE(TN5Telenoticias _xlfn.SINGLE(radioamericahn por Que lo bueno debe de continuar Que nada se detenga Felicidades Damos la bienvenida al mercado Europeo)))))))))</f>
        <v>#NAME?</v>
      </c>
      <c r="C2257" s="1">
        <v>43606.658333333333</v>
      </c>
    </row>
    <row r="2258" spans="1:3" x14ac:dyDescent="0.2">
      <c r="A2258">
        <v>119669</v>
      </c>
      <c r="B2258" t="e">
        <f>JuanOrlandoH Que bueno lo Que se demuestra estamos alegres de Que copeco esta trabajando por ayudar a las personas Que bien</f>
        <v>#NAME?</v>
      </c>
      <c r="C2258" s="1">
        <v>43767.665277777778</v>
      </c>
    </row>
    <row r="2259" spans="1:3" x14ac:dyDescent="0.2">
      <c r="A2259">
        <v>119730</v>
      </c>
      <c r="B2259" t="e">
        <f>_xlfn.SINGLE(JuanOrlandoH _xlfn.SINGLE(yannickglemarec _xlfn.SINGLE(TelemundoNews _xlfn.SINGLE(LaTribunahn _xlfn.SINGLE(radiohrn _xlfn.SINGLE(TN5Telenoticias _xlfn.SINGLE(diarioelheraldo _xlfn.SINGLE(televicentrohn _xlfn.SINGLE(DiarioLaPrensa _xlfn.SINGLE(elpaishn _xlfn.SINGLE(AlPunto felicitaciones y bendiciones gracias porque se ve lo importante Que se lucha por mejorar la vida del hondure√±o Que gran trabajo)))))))))))</f>
        <v>#NAME?</v>
      </c>
      <c r="C2259" s="1">
        <v>43733.618055555555</v>
      </c>
    </row>
    <row r="2260" spans="1:3" x14ac:dyDescent="0.2">
      <c r="A2260">
        <v>119800</v>
      </c>
      <c r="B2260" t="e">
        <f>_xlfn.SINGLE(JuanOrlandoH _xlfn.SINGLE(LaTribunahn _xlfn.SINGLE(radiohousehn _xlfn.SINGLE(DllSWqjvMbCrtUNGN0CA23hYgwPW83B5aBnYuBnEFZY))))= _xlfn.SINGLE(RCVHonduras _xlfn.SINGLE(radioamericahn _xlfn.SINGLE(elpaishn _xlfn.SINGLE(radiohrn _xlfn.SINGLE(TSiHonduras _xlfn.SINGLE(diarioelheraldo Bravo se√±or JOH Honduras esta cambiando Que bueno lo Que usted hace Que importante Es ver Que se hace lo adecuado por los desarrollos de la naci√≥n))))))</f>
        <v>#NAME?</v>
      </c>
      <c r="C2260" s="1">
        <v>43804.843055555553</v>
      </c>
    </row>
    <row r="2261" spans="1:3" x14ac:dyDescent="0.2">
      <c r="A2261">
        <v>119852</v>
      </c>
      <c r="B2261" t="e">
        <f>JuanOrlandoH muy buen trabajo Que se siga demostrando lo importante Que Es Que el pais avance cada dia Que gran trabajo</f>
        <v>#NAME?</v>
      </c>
      <c r="C2261" s="1">
        <v>43721.821527777778</v>
      </c>
    </row>
    <row r="2262" spans="1:3" x14ac:dyDescent="0.2">
      <c r="A2262">
        <v>119943</v>
      </c>
      <c r="B2262" t="e">
        <f>JuanOrlandoH se ven grandes resultados Que buena noticia vamos por mas y mas en el pais</f>
        <v>#NAME?</v>
      </c>
      <c r="C2262" s="1">
        <v>43774.813194444447</v>
      </c>
    </row>
    <row r="2263" spans="1:3" x14ac:dyDescent="0.2">
      <c r="A2263">
        <v>119993</v>
      </c>
      <c r="B2263" t="s">
        <v>354</v>
      </c>
      <c r="C2263" s="1">
        <v>43811.806944444441</v>
      </c>
    </row>
    <row r="2264" spans="1:3" x14ac:dyDescent="0.2">
      <c r="A2264">
        <v>120007</v>
      </c>
      <c r="B2264" t="e">
        <f>JuanOrlandoH gracias JOH estamos muy contentos de ver el cambio Que se siga demostrando lo bueno por mi Honduras vamos por mas</f>
        <v>#NAME?</v>
      </c>
      <c r="C2264" s="1">
        <v>43745.781944444447</v>
      </c>
    </row>
    <row r="2265" spans="1:3" x14ac:dyDescent="0.2">
      <c r="A2265">
        <v>120031</v>
      </c>
      <c r="B2265" t="e">
        <f>_xlfn.SINGLE(JuanOrlandoH _xlfn.SINGLE(sg_sica _xlfn.SINGLE(VinicioCerezo _xlfn.SINGLE(HCHTelevDigital _xlfn.SINGLE(DiarioLaPrensa _xlfn.SINGLE(TN5Telenoticias _xlfn.SINGLE(radioamericahn _xlfn.SINGLE(HoyMismoTSI _xlfn.SINGLE(radiohrn _xlfn.SINGLE(LaTribunahn Es un gran trabajo Que bueno Es ver Que mi pais avanza cada dia Que bien JOH gracias por hacer lo bueno))))))))))</f>
        <v>#NAME?</v>
      </c>
      <c r="C2265" s="1">
        <v>43700.671527777777</v>
      </c>
    </row>
    <row r="2266" spans="1:3" x14ac:dyDescent="0.2">
      <c r="A2266">
        <v>120054</v>
      </c>
      <c r="B2266" t="e">
        <f>JuanOrlandoH Definimos las grandiosas obras Que se han logrado Muchas grcaisa por Que Es un gran proyecto</f>
        <v>#NAME?</v>
      </c>
      <c r="C2266" s="1">
        <v>43789.793055555558</v>
      </c>
    </row>
    <row r="2267" spans="1:3" x14ac:dyDescent="0.2">
      <c r="A2267">
        <v>120093</v>
      </c>
      <c r="B2267" t="e">
        <f>_xlfn.SINGLE(JuanOrlandoH _xlfn.SINGLE(el_BID Aplaudimos la buena labor departe de el Presidente gracias por afirmar lo bueno en el pais y hacer estas grandes obras))</f>
        <v>#NAME?</v>
      </c>
      <c r="C2267" s="1">
        <v>43748.752083333333</v>
      </c>
    </row>
    <row r="2268" spans="1:3" x14ac:dyDescent="0.2">
      <c r="A2268">
        <v>120146</v>
      </c>
      <c r="B2268" t="e">
        <f>_xlfn.SINGLE(JuanOrlandoH _xlfn.SINGLE(radiohrn _xlfn.SINGLE(LaTribunahn _xlfn.SINGLE(TN5Telenoticias _xlfn.SINGLE(diarioelheraldo _xlfn.SINGLE(televicentrohn _xlfn.SINGLE(elpaishn Es importante la labor departe de el Presidente Que ha demostrado lo bueno para el pais Que gran avance se√±or JOH)))))))</f>
        <v>#NAME?</v>
      </c>
      <c r="C2268" s="1">
        <v>43731.672222222223</v>
      </c>
    </row>
    <row r="2269" spans="1:3" x14ac:dyDescent="0.2">
      <c r="A2269">
        <v>120170</v>
      </c>
      <c r="B2269" t="e">
        <f>JuanOrlandoH se ve un gran avance Que bien Que se apoye al sector agr√≠cola Que bien Que se haga lo bueno por el pais</f>
        <v>#NAME?</v>
      </c>
      <c r="C2269" s="1">
        <v>43752.614583333336</v>
      </c>
    </row>
    <row r="2270" spans="1:3" x14ac:dyDescent="0.2">
      <c r="A2270">
        <v>120172</v>
      </c>
      <c r="B2270" t="e">
        <f>JuanOrlandoH Vemos grandes resultados porque se hace lo importante Que Es mi Honduras combatiendo lo malo Que bien Presidente</f>
        <v>#NAME?</v>
      </c>
      <c r="C2270" s="1">
        <v>43756.779166666667</v>
      </c>
    </row>
    <row r="2271" spans="1:3" x14ac:dyDescent="0.2">
      <c r="A2271">
        <v>120285</v>
      </c>
      <c r="B2271" t="e">
        <f>JuanOrlandoH solo deseamos el mayor excito Que se ha visto en el pais Que se haga lo bueno para mejorar la naci√≥n con grandes oportunidades Que excelente</f>
        <v>#NAME?</v>
      </c>
      <c r="C2271" s="1">
        <v>43755.84097222222</v>
      </c>
    </row>
    <row r="2272" spans="1:3" x14ac:dyDescent="0.2">
      <c r="A2272">
        <v>121378</v>
      </c>
      <c r="B2272" t="s">
        <v>72</v>
      </c>
      <c r="C2272" s="1">
        <v>43759.841666666667</v>
      </c>
    </row>
    <row r="2273" spans="1:3" x14ac:dyDescent="0.2">
      <c r="A2273">
        <v>121586</v>
      </c>
      <c r="B2273" t="s">
        <v>6</v>
      </c>
      <c r="C2273" s="1">
        <v>43829.757638888892</v>
      </c>
    </row>
    <row r="2274" spans="1:3" x14ac:dyDescent="0.2">
      <c r="A2274">
        <v>121587</v>
      </c>
      <c r="B2274" t="s">
        <v>15</v>
      </c>
      <c r="C2274" s="1">
        <v>43809.68472222222</v>
      </c>
    </row>
    <row r="2275" spans="1:3" x14ac:dyDescent="0.2">
      <c r="A2275">
        <v>121596</v>
      </c>
      <c r="B2275" t="s">
        <v>355</v>
      </c>
      <c r="C2275" s="1">
        <v>43695.925000000003</v>
      </c>
    </row>
    <row r="2276" spans="1:3" x14ac:dyDescent="0.2">
      <c r="A2276">
        <v>121597</v>
      </c>
      <c r="B2276" t="s">
        <v>356</v>
      </c>
      <c r="C2276" s="1">
        <v>43701.13958333333</v>
      </c>
    </row>
    <row r="2277" spans="1:3" x14ac:dyDescent="0.2">
      <c r="A2277">
        <v>121598</v>
      </c>
      <c r="B2277" t="s">
        <v>357</v>
      </c>
      <c r="C2277" s="1">
        <v>43725.140972222223</v>
      </c>
    </row>
    <row r="2278" spans="1:3" x14ac:dyDescent="0.2">
      <c r="A2278">
        <v>121599</v>
      </c>
      <c r="B2278" t="s">
        <v>43</v>
      </c>
      <c r="C2278" s="1">
        <v>43717.784722222219</v>
      </c>
    </row>
    <row r="2279" spans="1:3" x14ac:dyDescent="0.2">
      <c r="A2279">
        <v>121600</v>
      </c>
      <c r="B2279" t="s">
        <v>358</v>
      </c>
      <c r="C2279" s="1">
        <v>43738.988194444442</v>
      </c>
    </row>
    <row r="2280" spans="1:3" x14ac:dyDescent="0.2">
      <c r="A2280">
        <v>121601</v>
      </c>
      <c r="B2280" t="s">
        <v>114</v>
      </c>
      <c r="C2280" s="1">
        <v>43746.885416666664</v>
      </c>
    </row>
    <row r="2281" spans="1:3" x14ac:dyDescent="0.2">
      <c r="A2281">
        <v>121602</v>
      </c>
      <c r="B2281" t="s">
        <v>359</v>
      </c>
      <c r="C2281" s="1">
        <v>43714.157638888886</v>
      </c>
    </row>
    <row r="2282" spans="1:3" x14ac:dyDescent="0.2">
      <c r="A2282">
        <v>121603</v>
      </c>
      <c r="B2282" t="s">
        <v>360</v>
      </c>
      <c r="C2282" s="1">
        <v>43694.974305555559</v>
      </c>
    </row>
    <row r="2283" spans="1:3" x14ac:dyDescent="0.2">
      <c r="A2283">
        <v>121611</v>
      </c>
      <c r="B2283" t="s">
        <v>176</v>
      </c>
      <c r="C2283" s="1">
        <v>43705.906944444447</v>
      </c>
    </row>
    <row r="2284" spans="1:3" x14ac:dyDescent="0.2">
      <c r="A2284">
        <v>121700</v>
      </c>
      <c r="B2284" t="s">
        <v>260</v>
      </c>
      <c r="C2284" s="1">
        <v>43691.878472222219</v>
      </c>
    </row>
    <row r="2285" spans="1:3" x14ac:dyDescent="0.2">
      <c r="A2285">
        <v>121701</v>
      </c>
      <c r="B2285" t="s">
        <v>63</v>
      </c>
      <c r="C2285" s="1">
        <v>43773.652083333334</v>
      </c>
    </row>
    <row r="2286" spans="1:3" x14ac:dyDescent="0.2">
      <c r="A2286">
        <v>121702</v>
      </c>
      <c r="B2286" t="s">
        <v>38</v>
      </c>
      <c r="C2286" s="1">
        <v>43689.831944444442</v>
      </c>
    </row>
    <row r="2287" spans="1:3" x14ac:dyDescent="0.2">
      <c r="A2287">
        <v>121738</v>
      </c>
      <c r="B2287" s="2" t="s">
        <v>102</v>
      </c>
      <c r="C2287" s="1">
        <v>43837.789583333331</v>
      </c>
    </row>
    <row r="2288" spans="1:3" x14ac:dyDescent="0.2">
      <c r="A2288">
        <v>121855</v>
      </c>
      <c r="B2288" t="s">
        <v>42</v>
      </c>
      <c r="C2288" s="1">
        <v>43683.727083333331</v>
      </c>
    </row>
    <row r="2289" spans="1:3" x14ac:dyDescent="0.2">
      <c r="A2289">
        <v>122088</v>
      </c>
      <c r="B2289" t="s">
        <v>78</v>
      </c>
      <c r="C2289" s="1">
        <v>43791.849305555559</v>
      </c>
    </row>
    <row r="2290" spans="1:3" x14ac:dyDescent="0.2">
      <c r="A2290">
        <v>122843</v>
      </c>
      <c r="B2290" t="s">
        <v>361</v>
      </c>
      <c r="C2290" s="1">
        <v>43668.834027777775</v>
      </c>
    </row>
    <row r="2291" spans="1:3" x14ac:dyDescent="0.2">
      <c r="A2291">
        <v>123788</v>
      </c>
      <c r="B2291" t="s">
        <v>362</v>
      </c>
      <c r="C2291" s="1">
        <v>43689.865277777775</v>
      </c>
    </row>
    <row r="2292" spans="1:3" x14ac:dyDescent="0.2">
      <c r="A2292">
        <v>124571</v>
      </c>
      <c r="B2292" t="s">
        <v>226</v>
      </c>
      <c r="C2292" s="1">
        <v>43819.669444444444</v>
      </c>
    </row>
    <row r="2293" spans="1:3" x14ac:dyDescent="0.2">
      <c r="A2293">
        <v>124572</v>
      </c>
      <c r="B2293" t="s">
        <v>133</v>
      </c>
      <c r="C2293" s="1">
        <v>43789.799305555556</v>
      </c>
    </row>
    <row r="2294" spans="1:3" x14ac:dyDescent="0.2">
      <c r="A2294">
        <v>124650</v>
      </c>
      <c r="B2294" t="s">
        <v>363</v>
      </c>
      <c r="C2294" s="1">
        <v>43661.781944444447</v>
      </c>
    </row>
    <row r="2295" spans="1:3" x14ac:dyDescent="0.2">
      <c r="A2295">
        <v>124651</v>
      </c>
      <c r="B2295" t="s">
        <v>204</v>
      </c>
      <c r="C2295" s="1">
        <v>43670.648611111108</v>
      </c>
    </row>
    <row r="2296" spans="1:3" x14ac:dyDescent="0.2">
      <c r="A2296">
        <v>124679</v>
      </c>
      <c r="B2296" t="s">
        <v>139</v>
      </c>
      <c r="C2296" s="1">
        <v>43754.765277777777</v>
      </c>
    </row>
    <row r="2297" spans="1:3" x14ac:dyDescent="0.2">
      <c r="A2297">
        <v>124745</v>
      </c>
      <c r="B2297" t="s">
        <v>237</v>
      </c>
      <c r="C2297" s="1">
        <v>43710.67083333333</v>
      </c>
    </row>
    <row r="2298" spans="1:3" x14ac:dyDescent="0.2">
      <c r="A2298">
        <v>124782</v>
      </c>
      <c r="B2298" t="s">
        <v>121</v>
      </c>
      <c r="C2298" s="1">
        <v>43832.668749999997</v>
      </c>
    </row>
    <row r="2299" spans="1:3" x14ac:dyDescent="0.2">
      <c r="A2299">
        <v>124935</v>
      </c>
      <c r="B2299" t="s">
        <v>27</v>
      </c>
      <c r="C2299" s="1">
        <v>43809.818749999999</v>
      </c>
    </row>
    <row r="2300" spans="1:3" x14ac:dyDescent="0.2">
      <c r="A2300">
        <v>124936</v>
      </c>
      <c r="B2300" t="s">
        <v>22</v>
      </c>
      <c r="C2300" s="1">
        <v>43794.834722222222</v>
      </c>
    </row>
    <row r="2301" spans="1:3" x14ac:dyDescent="0.2">
      <c r="A2301">
        <v>125000</v>
      </c>
      <c r="B2301" t="s">
        <v>38</v>
      </c>
      <c r="C2301" s="1">
        <v>43689.831944444442</v>
      </c>
    </row>
    <row r="2302" spans="1:3" x14ac:dyDescent="0.2">
      <c r="A2302">
        <v>125001</v>
      </c>
      <c r="B2302" t="s">
        <v>54</v>
      </c>
      <c r="C2302" s="1">
        <v>43685.64166666667</v>
      </c>
    </row>
    <row r="2303" spans="1:3" x14ac:dyDescent="0.2">
      <c r="A2303">
        <v>125069</v>
      </c>
      <c r="B2303" t="s">
        <v>152</v>
      </c>
      <c r="C2303" s="1">
        <v>43731.865972222222</v>
      </c>
    </row>
    <row r="2304" spans="1:3" x14ac:dyDescent="0.2">
      <c r="A2304">
        <v>125398</v>
      </c>
      <c r="B2304" t="s">
        <v>119</v>
      </c>
      <c r="C2304" s="1">
        <v>43734.638888888891</v>
      </c>
    </row>
    <row r="2305" spans="1:3" x14ac:dyDescent="0.2">
      <c r="A2305">
        <v>125400</v>
      </c>
      <c r="B2305" t="s">
        <v>25</v>
      </c>
      <c r="C2305" s="1">
        <v>43774.84097222222</v>
      </c>
    </row>
    <row r="2306" spans="1:3" x14ac:dyDescent="0.2">
      <c r="A2306">
        <v>125401</v>
      </c>
      <c r="B2306" t="s">
        <v>93</v>
      </c>
      <c r="C2306" s="1">
        <v>43703.67291666667</v>
      </c>
    </row>
    <row r="2307" spans="1:3" x14ac:dyDescent="0.2">
      <c r="A2307">
        <v>125402</v>
      </c>
      <c r="B2307" t="s">
        <v>260</v>
      </c>
      <c r="C2307" s="1">
        <v>43691.877083333333</v>
      </c>
    </row>
    <row r="2308" spans="1:3" x14ac:dyDescent="0.2">
      <c r="A2308">
        <v>125403</v>
      </c>
      <c r="B2308" s="2" t="s">
        <v>95</v>
      </c>
      <c r="C2308" s="1">
        <v>43690.682638888888</v>
      </c>
    </row>
    <row r="2309" spans="1:3" x14ac:dyDescent="0.2">
      <c r="A2309">
        <v>125404</v>
      </c>
      <c r="B2309" s="2" t="s">
        <v>65</v>
      </c>
      <c r="C2309" s="1">
        <v>43768.874305555553</v>
      </c>
    </row>
    <row r="2310" spans="1:3" x14ac:dyDescent="0.2">
      <c r="A2310">
        <v>125653</v>
      </c>
      <c r="B2310" t="s">
        <v>58</v>
      </c>
      <c r="C2310" s="1">
        <v>43817.727083333331</v>
      </c>
    </row>
    <row r="2311" spans="1:3" x14ac:dyDescent="0.2">
      <c r="A2311">
        <v>125740</v>
      </c>
      <c r="B2311" t="e">
        <f>JuanOrlandoH Vemos Que se ha hecho un gran desempe√±o en nuestro pais Que bueno Que se trabaje en el aria clim√°tica Que bien vamos por mas</f>
        <v>#NAME?</v>
      </c>
      <c r="C2311" s="1">
        <v>43801.656944444447</v>
      </c>
    </row>
    <row r="2312" spans="1:3" x14ac:dyDescent="0.2">
      <c r="A2312">
        <v>125741</v>
      </c>
      <c r="B2312" t="e">
        <f>_xlfn.SINGLE(JuanOrlandoH _xlfn.SINGLE(FrenteaFrenteHN _xlfn.SINGLE(radioamericahn _xlfn.SINGLE(radiohrn _xlfn.SINGLE(RCVHonduras _xlfn.SINGLE(TN5Telenoticias _xlfn.SINGLE(diarioelheraldo _xlfn.SINGLE(elpaishn _xlfn.SINGLE(HCHTelevDigital Es muy bueno lo Que se esta haciendo apoyando a los peque√±os micros empresarios Que bien Que se tenga excito vamos por mas)))))))))</f>
        <v>#NAME?</v>
      </c>
      <c r="C2312" s="1">
        <v>43802.666666666664</v>
      </c>
    </row>
    <row r="2313" spans="1:3" x14ac:dyDescent="0.2">
      <c r="A2313">
        <v>125752</v>
      </c>
      <c r="B2313" t="e">
        <f>_xlfn.SINGLE(JuanOrlandoH _xlfn.SINGLE(tencanal10 _xlfn.SINGLE(DiarioTiempo _xlfn.SINGLE(radiohousehn _xlfn.SINGLE(radiohrn _xlfn.SINGLE(LaTribunahn _xlfn.SINGLE(elpaishn _xlfn.SINGLE(diarioelheraldo _xlfn.SINGLE(DiarioRoatan Es bueno ver los sue√±os logrados Que bien Que se haga lo bueno por mi Honduras Que se trabaje mas y mas por mi pais vamos por grandes bendiciones)))))))))</f>
        <v>#NAME?</v>
      </c>
      <c r="C2313" s="1">
        <v>43794.631944444445</v>
      </c>
    </row>
    <row r="2314" spans="1:3" x14ac:dyDescent="0.2">
      <c r="A2314">
        <v>125766</v>
      </c>
      <c r="B2314" t="e">
        <f>_xlfn.SINGLE(JuanOrlandoH _xlfn.SINGLE(radiohrn muy bueno Que se est√°n haciendo estas grandiosas celebraciones en el pais esta Es una de las radios mas escuchadas y los felicitamos por su sintonia y su aniversario))</f>
        <v>#NAME?</v>
      </c>
      <c r="C2314" s="1">
        <v>43770.618055555555</v>
      </c>
    </row>
    <row r="2315" spans="1:3" x14ac:dyDescent="0.2">
      <c r="A2315">
        <v>125786</v>
      </c>
      <c r="B2315" t="e">
        <f>JuanOrlandoH excelente Que se haga lo bueno con el cambio clim√°tico Que bien vamos por mas avances en el pais Que bien</f>
        <v>#NAME?</v>
      </c>
      <c r="C2315" s="1">
        <v>43801.664583333331</v>
      </c>
    </row>
    <row r="2316" spans="1:3" x14ac:dyDescent="0.2">
      <c r="A2316">
        <v>125826</v>
      </c>
      <c r="B2316" t="e">
        <f>_xlfn.SINGLE(JuanOrlandoH _xlfn.SINGLE(BomberosHn Muchas gracias al cuerpo de Bomberos por Que ellos han trabajado por hacer lo bueno por mi Honduras Que Dios los bendiga en su dia))</f>
        <v>#NAME?</v>
      </c>
      <c r="C2316" s="1">
        <v>43770.62777777778</v>
      </c>
    </row>
    <row r="2317" spans="1:3" x14ac:dyDescent="0.2">
      <c r="A2317">
        <v>125832</v>
      </c>
      <c r="B2317" t="e">
        <f>JuanOrlandoH Es muy bueno lo Que se ve por mi Honduras se ha brindado lo mejor en materia de seguridad Que bueno gracias a nuestro govierno excelente</f>
        <v>#NAME?</v>
      </c>
      <c r="C2317" s="1">
        <v>43810.636111111111</v>
      </c>
    </row>
    <row r="2318" spans="1:3" x14ac:dyDescent="0.2">
      <c r="A2318">
        <v>125945</v>
      </c>
      <c r="B2318" t="s">
        <v>364</v>
      </c>
      <c r="C2318" s="1">
        <v>43732.665972222225</v>
      </c>
    </row>
    <row r="2319" spans="1:3" x14ac:dyDescent="0.2">
      <c r="A2319">
        <v>125962</v>
      </c>
      <c r="B2319" t="e">
        <f>_xlfn.SINGLE(JuanOrlandoH _xlfn.SINGLE(cnbshonduras Es un trabajo Que se apoye al pueblo con esta nueva ley para el deudor Que bien))</f>
        <v>#NAME?</v>
      </c>
      <c r="C2319" s="1">
        <v>43788.738888888889</v>
      </c>
    </row>
    <row r="2320" spans="1:3" x14ac:dyDescent="0.2">
      <c r="A2320">
        <v>126010</v>
      </c>
      <c r="B2320" t="e">
        <f>_xlfn.SINGLE(JuanOrlandoH _xlfn.SINGLE(HoyMismoTSI _xlfn.SINGLE(Presidencia_HN _xlfn.SINGLE(LaTribunahn _xlfn.SINGLE(DiarioLaPrensa _xlfn.SINGLE(radiohrn _xlfn.SINGLE(AFPespanol _xlfn.SINGLE(ReutersLatam _xlfn.SINGLE(nytimeses estas si son buenas misiones Que gran alcance Que grandes desarrollos para el pueblo muy bien)))))))))</f>
        <v>#NAME?</v>
      </c>
      <c r="C2320" s="1">
        <v>43746.772222222222</v>
      </c>
    </row>
    <row r="2321" spans="1:3" x14ac:dyDescent="0.2">
      <c r="A2321">
        <v>126140</v>
      </c>
      <c r="B2321" t="e">
        <f>JuanOrlandoH se√±or JOH Que Dios lo bendiga siempre Que grandes maneras de ver como mi pa√≠s esta desempe√±ado en hacer las grandiosas cosas por dar una navidad con la mejor seguridad</f>
        <v>#NAME?</v>
      </c>
      <c r="C2321" s="1">
        <v>43794.769444444442</v>
      </c>
    </row>
    <row r="2322" spans="1:3" x14ac:dyDescent="0.2">
      <c r="A2322">
        <v>126162</v>
      </c>
      <c r="B2322" t="e">
        <f>JuanOrlandoH Definimos las grandes obras Que se ven Que se elaboran Que bien estamos afirmados a lo bueno Que gran manera de Que mi pais avance</f>
        <v>#NAME?</v>
      </c>
      <c r="C2322" s="1">
        <v>43762.633333333331</v>
      </c>
    </row>
    <row r="2323" spans="1:3" x14ac:dyDescent="0.2">
      <c r="A2323">
        <v>127326</v>
      </c>
      <c r="B2323" t="s">
        <v>365</v>
      </c>
      <c r="C2323" s="1">
        <v>43655.635416666664</v>
      </c>
    </row>
    <row r="2324" spans="1:3" x14ac:dyDescent="0.2">
      <c r="A2324">
        <v>128198</v>
      </c>
      <c r="B2324" s="2" t="s">
        <v>47</v>
      </c>
      <c r="C2324" s="1">
        <v>43832.832638888889</v>
      </c>
    </row>
    <row r="2325" spans="1:3" x14ac:dyDescent="0.2">
      <c r="A2325">
        <v>128199</v>
      </c>
      <c r="B2325" t="s">
        <v>366</v>
      </c>
      <c r="C2325" s="1">
        <v>43816.818749999999</v>
      </c>
    </row>
    <row r="2326" spans="1:3" x14ac:dyDescent="0.2">
      <c r="A2326">
        <v>128218</v>
      </c>
      <c r="B2326" t="s">
        <v>198</v>
      </c>
      <c r="C2326" s="1">
        <v>43689.750694444447</v>
      </c>
    </row>
    <row r="2327" spans="1:3" x14ac:dyDescent="0.2">
      <c r="A2327">
        <v>128373</v>
      </c>
      <c r="B2327" t="s">
        <v>144</v>
      </c>
      <c r="C2327" s="1">
        <v>43656.738194444442</v>
      </c>
    </row>
    <row r="2328" spans="1:3" x14ac:dyDescent="0.2">
      <c r="A2328">
        <v>128514</v>
      </c>
      <c r="B2328" t="s">
        <v>156</v>
      </c>
      <c r="C2328" s="1">
        <v>43684.715277777781</v>
      </c>
    </row>
    <row r="2329" spans="1:3" x14ac:dyDescent="0.2">
      <c r="A2329">
        <v>128515</v>
      </c>
      <c r="B2329" t="s">
        <v>14</v>
      </c>
      <c r="C2329" s="1">
        <v>43690.952777777777</v>
      </c>
    </row>
    <row r="2330" spans="1:3" x14ac:dyDescent="0.2">
      <c r="A2330">
        <v>128559</v>
      </c>
      <c r="B2330" t="s">
        <v>367</v>
      </c>
      <c r="C2330" s="1">
        <v>43741.15</v>
      </c>
    </row>
    <row r="2331" spans="1:3" x14ac:dyDescent="0.2">
      <c r="A2331">
        <v>128560</v>
      </c>
      <c r="B2331" t="s">
        <v>368</v>
      </c>
      <c r="C2331" s="1">
        <v>43724.024305555555</v>
      </c>
    </row>
    <row r="2332" spans="1:3" x14ac:dyDescent="0.2">
      <c r="A2332">
        <v>128561</v>
      </c>
      <c r="B2332" t="s">
        <v>148</v>
      </c>
      <c r="C2332" s="1">
        <v>43767.863194444442</v>
      </c>
    </row>
    <row r="2333" spans="1:3" x14ac:dyDescent="0.2">
      <c r="A2333">
        <v>128562</v>
      </c>
      <c r="B2333" t="s">
        <v>369</v>
      </c>
      <c r="C2333" s="1">
        <v>43700.122916666667</v>
      </c>
    </row>
    <row r="2334" spans="1:3" x14ac:dyDescent="0.2">
      <c r="A2334">
        <v>128566</v>
      </c>
      <c r="B2334" t="s">
        <v>370</v>
      </c>
      <c r="C2334" s="1">
        <v>43655.655555555553</v>
      </c>
    </row>
    <row r="2335" spans="1:3" x14ac:dyDescent="0.2">
      <c r="A2335">
        <v>128567</v>
      </c>
      <c r="B2335" t="s">
        <v>120</v>
      </c>
      <c r="C2335" s="1">
        <v>43704.836805555555</v>
      </c>
    </row>
    <row r="2336" spans="1:3" x14ac:dyDescent="0.2">
      <c r="A2336">
        <v>128669</v>
      </c>
      <c r="B2336" s="2" t="s">
        <v>126</v>
      </c>
      <c r="C2336" s="1">
        <v>43732.836805555555</v>
      </c>
    </row>
    <row r="2337" spans="1:3" x14ac:dyDescent="0.2">
      <c r="A2337">
        <v>128762</v>
      </c>
      <c r="B2337" t="s">
        <v>136</v>
      </c>
      <c r="C2337" s="1">
        <v>43819.877083333333</v>
      </c>
    </row>
    <row r="2338" spans="1:3" x14ac:dyDescent="0.2">
      <c r="A2338">
        <v>128867</v>
      </c>
      <c r="B2338" t="s">
        <v>53</v>
      </c>
      <c r="C2338" s="1">
        <v>43770.79791666667</v>
      </c>
    </row>
    <row r="2339" spans="1:3" x14ac:dyDescent="0.2">
      <c r="A2339">
        <v>128868</v>
      </c>
      <c r="B2339" s="2" t="s">
        <v>23</v>
      </c>
      <c r="C2339" s="1">
        <v>43768.652777777781</v>
      </c>
    </row>
    <row r="2340" spans="1:3" x14ac:dyDescent="0.2">
      <c r="A2340">
        <v>128929</v>
      </c>
      <c r="B2340" t="s">
        <v>136</v>
      </c>
      <c r="C2340" s="1">
        <v>43819.877083333333</v>
      </c>
    </row>
    <row r="2341" spans="1:3" x14ac:dyDescent="0.2">
      <c r="A2341">
        <v>129789</v>
      </c>
      <c r="B2341" t="s">
        <v>311</v>
      </c>
      <c r="C2341" s="1">
        <v>43685.734722222223</v>
      </c>
    </row>
    <row r="2342" spans="1:3" x14ac:dyDescent="0.2">
      <c r="A2342">
        <v>129853</v>
      </c>
      <c r="B2342" t="s">
        <v>27</v>
      </c>
      <c r="C2342" s="1">
        <v>43809.818749999999</v>
      </c>
    </row>
    <row r="2343" spans="1:3" x14ac:dyDescent="0.2">
      <c r="A2343">
        <v>129939</v>
      </c>
      <c r="B2343" t="s">
        <v>16</v>
      </c>
      <c r="C2343" s="1">
        <v>43719.736805555556</v>
      </c>
    </row>
    <row r="2344" spans="1:3" x14ac:dyDescent="0.2">
      <c r="A2344">
        <v>129940</v>
      </c>
      <c r="B2344" t="s">
        <v>97</v>
      </c>
      <c r="C2344" s="1">
        <v>43733.708333333336</v>
      </c>
    </row>
    <row r="2345" spans="1:3" x14ac:dyDescent="0.2">
      <c r="A2345">
        <v>130010</v>
      </c>
      <c r="B2345" s="2" t="s">
        <v>55</v>
      </c>
      <c r="C2345" s="1">
        <v>43815.849305555559</v>
      </c>
    </row>
    <row r="2346" spans="1:3" x14ac:dyDescent="0.2">
      <c r="A2346">
        <v>130047</v>
      </c>
      <c r="B2346" s="2" t="s">
        <v>140</v>
      </c>
      <c r="C2346" s="1">
        <v>43755.853472222225</v>
      </c>
    </row>
    <row r="2347" spans="1:3" x14ac:dyDescent="0.2">
      <c r="A2347">
        <v>130089</v>
      </c>
      <c r="B2347" t="s">
        <v>135</v>
      </c>
      <c r="C2347" s="1">
        <v>43721.828472222223</v>
      </c>
    </row>
    <row r="2348" spans="1:3" x14ac:dyDescent="0.2">
      <c r="A2348">
        <v>130406</v>
      </c>
      <c r="B2348" t="s">
        <v>371</v>
      </c>
      <c r="C2348" s="1">
        <v>43705.043055555558</v>
      </c>
    </row>
    <row r="2349" spans="1:3" x14ac:dyDescent="0.2">
      <c r="A2349">
        <v>130407</v>
      </c>
      <c r="B2349" s="2" t="s">
        <v>372</v>
      </c>
      <c r="C2349" s="1">
        <v>43741.672222222223</v>
      </c>
    </row>
    <row r="2350" spans="1:3" x14ac:dyDescent="0.2">
      <c r="A2350">
        <v>130408</v>
      </c>
      <c r="B2350" t="s">
        <v>373</v>
      </c>
      <c r="C2350" s="1">
        <v>43733.119444444441</v>
      </c>
    </row>
    <row r="2351" spans="1:3" x14ac:dyDescent="0.2">
      <c r="A2351">
        <v>130409</v>
      </c>
      <c r="B2351" t="s">
        <v>374</v>
      </c>
      <c r="C2351" s="1">
        <v>43694.047222222223</v>
      </c>
    </row>
    <row r="2352" spans="1:3" x14ac:dyDescent="0.2">
      <c r="A2352">
        <v>130417</v>
      </c>
      <c r="B2352" t="s">
        <v>73</v>
      </c>
      <c r="C2352" s="1">
        <v>43710.856944444444</v>
      </c>
    </row>
    <row r="2353" spans="1:3" x14ac:dyDescent="0.2">
      <c r="A2353">
        <v>130547</v>
      </c>
      <c r="B2353" t="s">
        <v>26</v>
      </c>
      <c r="C2353" s="1">
        <v>43812.730555555558</v>
      </c>
    </row>
    <row r="2354" spans="1:3" x14ac:dyDescent="0.2">
      <c r="A2354">
        <v>131969</v>
      </c>
      <c r="B2354" t="e">
        <f>_xlfn.SINGLE(JuanOrlandoH _xlfn.SINGLE(Congreso_HND _xlfn.SINGLE(HoyMismoTSI _xlfn.SINGLE(radiohrn _xlfn.SINGLE(LaTribunahn _xlfn.SINGLE(TN5Telenoticias _xlfn.SINGLE(HCHTelevDigital _xlfn.SINGLE(televicentrohn _xlfn.SINGLE(radioamericahn _xlfn.SINGLE(Canal6Honduras _xlfn.SINGLE(tencanal10 Definitivamente queremos agradecerle a nuestro Presidente por Que solo el ha demostrado lo bueno para la naci√≥n gracias se√±or JOH)))))))))))</f>
        <v>#NAME?</v>
      </c>
      <c r="C2354" s="1">
        <v>43775.624305555553</v>
      </c>
    </row>
    <row r="2355" spans="1:3" x14ac:dyDescent="0.2">
      <c r="A2355">
        <v>132014</v>
      </c>
      <c r="B2355" t="s">
        <v>375</v>
      </c>
      <c r="C2355" s="1">
        <v>43816.859722222223</v>
      </c>
    </row>
    <row r="2356" spans="1:3" x14ac:dyDescent="0.2">
      <c r="A2356">
        <v>132103</v>
      </c>
      <c r="B2356" t="e">
        <f>_xlfn.SINGLE(JuanOrlandoH _xlfn.SINGLE(LaTribunahn _xlfn.SINGLE(RCVHonduras _xlfn.SINGLE(radioamericahn _xlfn.SINGLE(elpaishn _xlfn.SINGLE(radiohrn _xlfn.SINGLE(FenafuthOrg _xlfn.SINGLE(HCHTelevDigital _xlfn.SINGLE(radiohousehn Sobre todo lo primero Es lo primero Que Espectacular Es saber Que hay Muchas cosas por hacer y le agradecemos a JOH gracias por hacer el cambio)))))))))</f>
        <v>#NAME?</v>
      </c>
      <c r="C2356" s="1">
        <v>43788.92083333333</v>
      </c>
    </row>
    <row r="2357" spans="1:3" x14ac:dyDescent="0.2">
      <c r="A2357">
        <v>132283</v>
      </c>
      <c r="B2357" t="e">
        <f>JuanOrlandoH muy bien Muchas gracias se√±or Presidente por dar de su gran apoyo y demostrar Que el pais avanza cada dia Que bien vamos por mas</f>
        <v>#NAME?</v>
      </c>
      <c r="C2357" s="1">
        <v>43763.694444444445</v>
      </c>
    </row>
    <row r="2358" spans="1:3" x14ac:dyDescent="0.2">
      <c r="A2358">
        <v>132310</v>
      </c>
      <c r="B2358" t="e">
        <f>_xlfn.SINGLE(JuanOrlandoH _xlfn.SINGLE(el5hn _xlfn.SINGLE(elpaishn _xlfn.SINGLE(radiohrn _xlfn.SINGLE(HCHTelevDigital _xlfn.SINGLE(CHTVHN _xlfn.SINGLE(LaTribunahn _xlfn.SINGLE(RCVHonduras _xlfn.SINGLE(radioamericahn _xlfn.SINGLE(Canal6Honduras estamos muy contentos de Que se esta demostrando lo bueno par el pais por parte de nuestro Presidente Que bien))))))))))</f>
        <v>#NAME?</v>
      </c>
      <c r="C2358" s="1">
        <v>43838.775694444441</v>
      </c>
    </row>
    <row r="2359" spans="1:3" x14ac:dyDescent="0.2">
      <c r="A2359">
        <v>132315</v>
      </c>
      <c r="B2359" t="e">
        <f>_xlfn.SINGLE(JuanOrlandoH _xlfn.SINGLE(LaTribunahn _xlfn.SINGLE(RCVHonduras _xlfn.SINGLE(radioamericahn _xlfn.SINGLE(elpaishn _xlfn.SINGLE(radiohrn _xlfn.SINGLE(FenafuthOrg _xlfn.SINGLE(HCHTelevDigital _xlfn.SINGLE(radiohousehn Honduras esta cambiando por Que se ha demostrado Que se ha alcanzado Que bien Esperamos lo mejor en materia de seguridad)))))))))</f>
        <v>#NAME?</v>
      </c>
      <c r="C2359" s="1">
        <v>43788.918749999997</v>
      </c>
    </row>
    <row r="2360" spans="1:3" x14ac:dyDescent="0.2">
      <c r="A2360">
        <v>132345</v>
      </c>
      <c r="B2360" t="e">
        <f>JuanOrlandoH Aplaudimos las grandiosas labores Que hace el Presidente Que buenas cosas las Que se ven Que gran servicio de seguridad brindan Muchas gracias</f>
        <v>#NAME?</v>
      </c>
      <c r="C2360" s="1">
        <v>43703.591666666667</v>
      </c>
    </row>
    <row r="2361" spans="1:3" x14ac:dyDescent="0.2">
      <c r="A2361">
        <v>132402</v>
      </c>
      <c r="B2361" t="e">
        <f>JuanOrlandoH Que buenas obras las Que hace nuestro Presidente por nuestra Honduras poniendo disfrutar con la familia de la navidad catracha</f>
        <v>#NAME?</v>
      </c>
      <c r="C2361" s="1">
        <v>43819.640972222223</v>
      </c>
    </row>
    <row r="2362" spans="1:3" x14ac:dyDescent="0.2">
      <c r="A2362">
        <v>132403</v>
      </c>
      <c r="B2362" t="e">
        <f>_xlfn.SINGLE(JuanOrlandoH _xlfn.SINGLE(radiohrn _xlfn.SINGLE(HCHTelevDigital _xlfn.SINGLE(Canal6Honduras _xlfn.SINGLE(RCVHonduras _xlfn.SINGLE(lanotta_ _xlfn.SINGLE(LaTribunahn _xlfn.SINGLE(radioamericahn _xlfn.SINGLE(elpaishn se ve Que nuestra Honduras ha mejorado Que bien Que se ve lo bueno porque el chocolate Es sabroso)))))))))</f>
        <v>#NAME?</v>
      </c>
      <c r="C2362" s="1">
        <v>43837.617361111108</v>
      </c>
    </row>
    <row r="2363" spans="1:3" x14ac:dyDescent="0.2">
      <c r="A2363">
        <v>132405</v>
      </c>
      <c r="B2363" t="s">
        <v>376</v>
      </c>
      <c r="C2363" s="1">
        <v>43699.710416666669</v>
      </c>
    </row>
    <row r="2364" spans="1:3" x14ac:dyDescent="0.2">
      <c r="A2364">
        <v>132481</v>
      </c>
      <c r="B2364" t="e">
        <f>JuanOrlandoH Que buena noticia Que excelente Que ya se ha aprobado esta nueva ley de alivio de deuda Que bien vamos por mas</f>
        <v>#NAME?</v>
      </c>
      <c r="C2364" s="1">
        <v>43782.831944444442</v>
      </c>
    </row>
    <row r="2365" spans="1:3" x14ac:dyDescent="0.2">
      <c r="A2365">
        <v>132533</v>
      </c>
      <c r="B2365" t="e">
        <f>_xlfn.SINGLE(JuanOrlandoH _xlfn.SINGLE(EFEnoticias _xlfn.SINGLE(HoyMismoTSI _xlfn.SINGLE(DllSWqjvMbCrtUNGN0CA23hYgwPW83B5aBnYuBnEFZY))))= _xlfn.SINGLE(radiohrn _xlfn.SINGLE(LaTribunahn _xlfn.SINGLE(TN5Telenoticias _xlfn.SINGLE(HCHTelevDigital _xlfn.SINGLE(televicentrohn Que gran manera de Que se desarrolle la econom√≠a de cada maestro Que bien vamos por mas avances muy bien)))))</f>
        <v>#NAME?</v>
      </c>
      <c r="C2365" s="1">
        <v>43775.629166666666</v>
      </c>
    </row>
    <row r="2366" spans="1:3" x14ac:dyDescent="0.2">
      <c r="A2366">
        <v>132720</v>
      </c>
      <c r="B2366" t="e">
        <f>_xlfn.SINGLE(JuanOrlandoH _xlfn.SINGLE(radiohrn como dice nuestro Presidente Felicidades por Que han demostrado Que son la voz del pueblo Que Dios los bendiga y les de Muchas a√±os mas de sintonizar  Que bueno))</f>
        <v>#NAME?</v>
      </c>
      <c r="C2366" s="1">
        <v>43770.619444444441</v>
      </c>
    </row>
    <row r="2367" spans="1:3" x14ac:dyDescent="0.2">
      <c r="A2367">
        <v>132721</v>
      </c>
      <c r="B2367" t="e">
        <f>JuanOrlandoH Sinceramente Aplaudimos y estamos muy agradecidos de Que se afirmen estos grandiosos proyectos</f>
        <v>#NAME?</v>
      </c>
      <c r="C2367" s="1">
        <v>43718.813888888886</v>
      </c>
    </row>
    <row r="2368" spans="1:3" x14ac:dyDescent="0.2">
      <c r="A2368">
        <v>132746</v>
      </c>
      <c r="B2368" t="e">
        <f>_xlfn.SINGLE(JuanOrlandoH _xlfn.SINGLE(radiohrn _xlfn.SINGLE(LaTribunahn _xlfn.SINGLE(sedenah _xlfn.SINGLE(diarioelheraldo _xlfn.SINGLE(elpaishn Que grandiosas acciones departe de el gobierno Que grandiosas ideas Que se tenga excito Es muy importante Que se apoye en el sector mar√≠timo))))))</f>
        <v>#NAME?</v>
      </c>
      <c r="C2368" s="1">
        <v>43787.782638888886</v>
      </c>
    </row>
    <row r="2369" spans="1:3" x14ac:dyDescent="0.2">
      <c r="A2369">
        <v>132787</v>
      </c>
      <c r="B2369" t="e">
        <f>_xlfn.SINGLE(JuanOrlandoH _xlfn.SINGLE(radiohrn _xlfn.SINGLE(LaTribunahn _xlfn.SINGLE(RCVHonduras _xlfn.SINGLE(Presidencia_HN _xlfn.SINGLE(TN5Telenoticias _xlfn.SINGLE(TSiHonduras _xlfn.SINGLE(diarioelheraldo _xlfn.SINGLE(Qhubotvoficial _xlfn.SINGLE(cb24tv _xlfn.SINGLE(elpaishn si se ve Que tenemos la mejor gobierno Que impactante Es Que mi naci√≥n mejore Que excelente Que mi naci√≥n avance en seguridad y todo lo Que cea √∫til para el pueblo)))))))))))</f>
        <v>#NAME?</v>
      </c>
      <c r="C2369" s="1">
        <v>43819.79583333333</v>
      </c>
    </row>
    <row r="2370" spans="1:3" x14ac:dyDescent="0.2">
      <c r="A2370">
        <v>132830</v>
      </c>
      <c r="B2370" t="e">
        <f>_xlfn.SINGLE(JuanOrlandoH _xlfn.SINGLE(radiohrn _xlfn.SINGLE(LaTribunahn _xlfn.SINGLE(RCVHonduras _xlfn.SINGLE(diarioelheraldo _xlfn.SINGLE(DiarioLaPrensa _xlfn.SINGLE(elpaishn _xlfn.SINGLE(radioamericahn Definitivamente Damos las gracias a JOH por hacer el cambio por la naci√≥n gracias por Que en todo se tiene excito por su gran inteligencia muy bien))))))))</f>
        <v>#NAME?</v>
      </c>
      <c r="C2370" s="1">
        <v>43761.946527777778</v>
      </c>
    </row>
    <row r="2371" spans="1:3" x14ac:dyDescent="0.2">
      <c r="A2371">
        <v>132931</v>
      </c>
      <c r="B2371" t="e">
        <f>_xlfn.SINGLE(JuanOrlandoH _xlfn.SINGLE(radiohrn _xlfn.SINGLE(LaTribunahn _xlfn.SINGLE(RCVHonduras _xlfn.SINGLE(diarioelheraldo _xlfn.SINGLE(DiarioLaPrensa _xlfn.SINGLE(elpaishn _xlfn.SINGLE(radioamericahn Vemos los mayores resultados Muchas gracias a JOH Honduras avanza Que gran trabajo vamos por mas y mas cada dia))))))))</f>
        <v>#NAME?</v>
      </c>
      <c r="C2371" s="1">
        <v>43761.947916666664</v>
      </c>
    </row>
    <row r="2372" spans="1:3" x14ac:dyDescent="0.2">
      <c r="A2372">
        <v>132970</v>
      </c>
      <c r="B2372" t="s">
        <v>377</v>
      </c>
      <c r="C2372" s="1">
        <v>43724.844444444447</v>
      </c>
    </row>
    <row r="2373" spans="1:3" x14ac:dyDescent="0.2">
      <c r="A2373">
        <v>132993</v>
      </c>
      <c r="B2373" t="e">
        <f>JuanOrlandoH Definitivamente agradecemos Que nuestra Honduras Es un pais muy importante para el pueblo y por nuestro Presidente vamos por lo bueno</f>
        <v>#NAME?</v>
      </c>
      <c r="C2373" s="1">
        <v>43759.6875</v>
      </c>
    </row>
    <row r="2374" spans="1:3" x14ac:dyDescent="0.2">
      <c r="A2374">
        <v>133020</v>
      </c>
      <c r="B2374" t="e">
        <f>JuanOrlandoH Que Dios le de fuerzas asu madre y familiares por su perdida Que Dios les de la mayor fortaleza para seguir adelante de esta irremediable perdida</f>
        <v>#NAME?</v>
      </c>
      <c r="C2374" s="1">
        <v>43770.640277777777</v>
      </c>
    </row>
    <row r="2375" spans="1:3" x14ac:dyDescent="0.2">
      <c r="A2375">
        <v>133232</v>
      </c>
      <c r="B2375" t="e">
        <f>JuanOrlandoH muy buen trabajo mi Presidente gracias por hacer lo bueno en el pais estamos alegres de ver el cambio vamos por mas</f>
        <v>#NAME?</v>
      </c>
      <c r="C2375" s="1">
        <v>43738.854166666664</v>
      </c>
    </row>
    <row r="2376" spans="1:3" x14ac:dyDescent="0.2">
      <c r="A2376">
        <v>133289</v>
      </c>
      <c r="B2376" t="e">
        <f>_xlfn.SINGLE(JuanOrlandoH _xlfn.SINGLE(radiohousehn _xlfn.SINGLE(elpaishn _xlfn.SINGLE(Hondurasisgreat _xlfn.SINGLE(radiohrn _xlfn.SINGLE(HCHTelevDigital _xlfn.SINGLE(RCVHonduras _xlfn.SINGLE(radioamericahn _xlfn.SINGLE(LaTribunahn _xlfn.SINGLE(diarioelheraldo _xlfn.SINGLE(DiarioRoatan Es muy bueno loo Que hace el Presidente gracias Que buena accion deber√°s Que estamos muy alegres de su apoyo)))))))))))</f>
        <v>#NAME?</v>
      </c>
      <c r="C2376" s="1">
        <v>43782.742361111108</v>
      </c>
    </row>
    <row r="2377" spans="1:3" x14ac:dyDescent="0.2">
      <c r="A2377">
        <v>133299</v>
      </c>
      <c r="B2377" t="e">
        <f>JuanOrlandoH asi Es Presidente no se puede negar aun pueblo asalir adelante si Es lo Que se desea por Que los buenos somos mas</f>
        <v>#NAME?</v>
      </c>
      <c r="C2377" s="1">
        <v>43615.6875</v>
      </c>
    </row>
    <row r="2378" spans="1:3" x14ac:dyDescent="0.2">
      <c r="A2378">
        <v>133313</v>
      </c>
      <c r="B2378" t="e">
        <f>_xlfn.SINGLE(JuanOrlandoH _xlfn.SINGLE(TN5Telenoticias _xlfn.SINGLE(televicentrohn _xlfn.SINGLE(HCHTelevDigital _xlfn.SINGLE(DiarioLaPrensa _xlfn.SINGLE(LaTribunahn _xlfn.SINGLE(diarioelheraldo _xlfn.SINGLE(elpaishn se ha demostrado grandes avances para mi naci√≥n Que grandes apoyos de parte de el Presidente))))))))</f>
        <v>#NAME?</v>
      </c>
      <c r="C2378" s="1">
        <v>43734.625694444447</v>
      </c>
    </row>
    <row r="2379" spans="1:3" x14ac:dyDescent="0.2">
      <c r="A2379">
        <v>133367</v>
      </c>
      <c r="B2379" t="e">
        <f>JuanOrlandoH muy buenas acciones Que bueno Es ver lo bueno para Honduras Muchas Felicidades JOH</f>
        <v>#NAME?</v>
      </c>
      <c r="C2379" s="1">
        <v>43738.668749999997</v>
      </c>
    </row>
    <row r="2380" spans="1:3" x14ac:dyDescent="0.2">
      <c r="A2380">
        <v>133368</v>
      </c>
      <c r="B2380" t="e">
        <f>_xlfn.SINGLE(JuanOrlandoH _xlfn.SINGLE(DHSgov Honduras avanza como dice JOH el esta demostrando lo bueno gracias porque usted Es una gran persona Dios lo bendiga))</f>
        <v>#NAME?</v>
      </c>
      <c r="C2380" s="1">
        <v>43770.795138888891</v>
      </c>
    </row>
    <row r="2381" spans="1:3" x14ac:dyDescent="0.2">
      <c r="A2381">
        <v>133752</v>
      </c>
      <c r="B2381" t="s">
        <v>15</v>
      </c>
      <c r="C2381" s="1">
        <v>43809.685416666667</v>
      </c>
    </row>
    <row r="2382" spans="1:3" x14ac:dyDescent="0.2">
      <c r="A2382">
        <v>133753</v>
      </c>
      <c r="B2382" t="s">
        <v>236</v>
      </c>
      <c r="C2382" s="1">
        <v>43817.836805555555</v>
      </c>
    </row>
    <row r="2383" spans="1:3" x14ac:dyDescent="0.2">
      <c r="A2383">
        <v>133779</v>
      </c>
      <c r="B2383" t="s">
        <v>34</v>
      </c>
      <c r="C2383" s="1">
        <v>43691.809027777781</v>
      </c>
    </row>
    <row r="2384" spans="1:3" x14ac:dyDescent="0.2">
      <c r="A2384">
        <v>133970</v>
      </c>
      <c r="B2384" t="s">
        <v>12</v>
      </c>
      <c r="C2384" s="1">
        <v>43810.79583333333</v>
      </c>
    </row>
    <row r="2385" spans="1:3" x14ac:dyDescent="0.2">
      <c r="A2385">
        <v>134307</v>
      </c>
      <c r="B2385" t="s">
        <v>198</v>
      </c>
      <c r="C2385" s="1">
        <v>43689.749305555553</v>
      </c>
    </row>
    <row r="2386" spans="1:3" x14ac:dyDescent="0.2">
      <c r="A2386">
        <v>134308</v>
      </c>
      <c r="B2386" t="s">
        <v>114</v>
      </c>
      <c r="C2386" s="1">
        <v>43746.885416666664</v>
      </c>
    </row>
    <row r="2387" spans="1:3" x14ac:dyDescent="0.2">
      <c r="A2387">
        <v>134375</v>
      </c>
      <c r="B2387" t="s">
        <v>94</v>
      </c>
      <c r="C2387" s="1">
        <v>43726.870833333334</v>
      </c>
    </row>
    <row r="2388" spans="1:3" x14ac:dyDescent="0.2">
      <c r="A2388">
        <v>134390</v>
      </c>
      <c r="B2388" t="s">
        <v>76</v>
      </c>
      <c r="C2388" s="1">
        <v>43767.801388888889</v>
      </c>
    </row>
    <row r="2389" spans="1:3" x14ac:dyDescent="0.2">
      <c r="A2389">
        <v>134391</v>
      </c>
      <c r="B2389" s="2" t="s">
        <v>23</v>
      </c>
      <c r="C2389" s="1">
        <v>43768.65347222222</v>
      </c>
    </row>
    <row r="2390" spans="1:3" x14ac:dyDescent="0.2">
      <c r="A2390">
        <v>134392</v>
      </c>
      <c r="B2390" t="s">
        <v>11</v>
      </c>
      <c r="C2390" s="1">
        <v>43761.856944444444</v>
      </c>
    </row>
    <row r="2391" spans="1:3" x14ac:dyDescent="0.2">
      <c r="A2391">
        <v>134393</v>
      </c>
      <c r="B2391" t="s">
        <v>94</v>
      </c>
      <c r="C2391" s="1">
        <v>43726.870138888888</v>
      </c>
    </row>
    <row r="2392" spans="1:3" x14ac:dyDescent="0.2">
      <c r="A2392">
        <v>134443</v>
      </c>
      <c r="B2392" t="s">
        <v>100</v>
      </c>
      <c r="C2392" s="1">
        <v>43733.856249999997</v>
      </c>
    </row>
    <row r="2393" spans="1:3" x14ac:dyDescent="0.2">
      <c r="A2393">
        <v>134444</v>
      </c>
      <c r="B2393" t="s">
        <v>70</v>
      </c>
      <c r="C2393" s="1">
        <v>43718.822222222225</v>
      </c>
    </row>
    <row r="2394" spans="1:3" x14ac:dyDescent="0.2">
      <c r="A2394">
        <v>134478</v>
      </c>
      <c r="B2394" t="e">
        <f>_xlfn.SINGLE(JuanOrlandoH _xlfn.SINGLE(DHSgov Definitivamente se esta desempe√±ando Que buenas obras se hace por ayudar al hondure√±o a salir adelante))</f>
        <v>#NAME?</v>
      </c>
      <c r="C2394" s="1">
        <v>43770.794444444444</v>
      </c>
    </row>
    <row r="2395" spans="1:3" x14ac:dyDescent="0.2">
      <c r="A2395">
        <v>134483</v>
      </c>
      <c r="B2395" t="s">
        <v>378</v>
      </c>
      <c r="C2395" s="1">
        <v>43616.720833333333</v>
      </c>
    </row>
    <row r="2396" spans="1:3" x14ac:dyDescent="0.2">
      <c r="A2396">
        <v>134502</v>
      </c>
      <c r="B2396" t="e">
        <f>_xlfn.SINGLE(JuanOrlandoH lo primero Es lo primero Que grandes cualidades las Que hace JOH por hacer Que nuestro pais tenga paz
                                                                                                                                                                                                                                                                _xlfn.SINGLE(JuanOrlandoH))</f>
        <v>#NAME?</v>
      </c>
      <c r="C2396" s="1">
        <v>43601.706944444442</v>
      </c>
    </row>
    <row r="2397" spans="1:3" x14ac:dyDescent="0.2">
      <c r="A2397">
        <v>134580</v>
      </c>
      <c r="B2397" t="e">
        <f>JuanOrlandoH no cave duda Que se esta emprendiendo una buena labor par Que se haga y se desarrollen las buenas obras para el pa√≠s Que bueno</f>
        <v>#NAME?</v>
      </c>
      <c r="C2397" s="1">
        <v>43714.776388888888</v>
      </c>
    </row>
    <row r="2398" spans="1:3" x14ac:dyDescent="0.2">
      <c r="A2398">
        <v>134584</v>
      </c>
      <c r="B2398" t="e">
        <f>_xlfn.SINGLE(JuanOrlandoH _xlfn.SINGLE(sg_sica _xlfn.SINGLE(VinicioCerezo _xlfn.SINGLE(HCHTelevDigital _xlfn.SINGLE(DiarioLaPrensa _xlfn.SINGLE(TN5Telenoticias _xlfn.SINGLE(radioamericahn _xlfn.SINGLE(HoyMismoTSI _xlfn.SINGLE(radiohrn _xlfn.SINGLE(LaTribunahn Aplaudimos las buenas acciones Que hacen Que mi pis desarrolle Que genial vamos por lo mejor de mi pais Que bien))))))))))</f>
        <v>#NAME?</v>
      </c>
      <c r="C2398" s="1">
        <v>43700.673611111109</v>
      </c>
    </row>
    <row r="2399" spans="1:3" x14ac:dyDescent="0.2">
      <c r="A2399">
        <v>134627</v>
      </c>
      <c r="B2399" t="e">
        <f>_xlfn.SINGLE(JuanOrlandoH _xlfn.SINGLE(yannickglemarec _xlfn.SINGLE(TelemundoNews _xlfn.SINGLE(LaTribunahn _xlfn.SINGLE(radiohrn _xlfn.SINGLE(TN5Telenoticias _xlfn.SINGLE(diarioelheraldo _xlfn.SINGLE(televicentrohn _xlfn.SINGLE(DiarioLaPrensa _xlfn.SINGLE(elpaishn _xlfn.SINGLE(AlPunto Que bien Que se busca poder ayudar estas arias por Que son importantes para el pueblo Que bien estamos alegres)))))))))))</f>
        <v>#NAME?</v>
      </c>
      <c r="C2399" s="1">
        <v>43733.616666666669</v>
      </c>
    </row>
    <row r="2400" spans="1:3" x14ac:dyDescent="0.2">
      <c r="A2400">
        <v>134717</v>
      </c>
      <c r="B2400" t="e">
        <f>JuanOrlandoH se ve Que si se ha tenido un buen esfuerzo felicitamos a lo Que combaten esta enfermedad y Que Sobre todo mantenerse saludables Que bien</f>
        <v>#NAME?</v>
      </c>
      <c r="C2400" s="1">
        <v>43783.62777777778</v>
      </c>
    </row>
    <row r="2401" spans="1:3" x14ac:dyDescent="0.2">
      <c r="A2401">
        <v>134718</v>
      </c>
      <c r="B2401" t="e">
        <f>_xlfn.SINGLE(JuanOrlandoH _xlfn.SINGLE(diarioelheraldo _xlfn.SINGLE(elpaishn _xlfn.SINGLE(radiohrn _xlfn.SINGLE(HCHTelevDigital _xlfn.SINGLE(LaTribunahn _xlfn.SINGLE(RCVHonduras _xlfn.SINGLE(radioamericahn se sabe Que si se quiere se puede Vemos Que se ha logrado ayudar en la comunidad de bonitillo Que excelente lo Que se hace por el pais))))))))</f>
        <v>#NAME?</v>
      </c>
      <c r="C2401" s="1">
        <v>43783.786111111112</v>
      </c>
    </row>
    <row r="2402" spans="1:3" x14ac:dyDescent="0.2">
      <c r="A2402">
        <v>134798</v>
      </c>
      <c r="B2402" t="e">
        <f>_xlfn.SINGLE(JuanOrlandoH _xlfn.SINGLE(radiohrn _xlfn.SINGLE(LaTribunahn _xlfn.SINGLE(RCVHonduras _xlfn.SINGLE(diarioelheraldo _xlfn.SINGLE(VidaMejorHN _xlfn.SINGLE(radioamericahn _xlfn.SINGLE(elpaishn se demuestra Que cada dia se ven los mayores cambios para el pueblo Que bien vamos por  mas y mas avances))))))))</f>
        <v>#NAME?</v>
      </c>
      <c r="C2402" s="1">
        <v>43776.854166666664</v>
      </c>
    </row>
    <row r="2403" spans="1:3" x14ac:dyDescent="0.2">
      <c r="A2403">
        <v>134832</v>
      </c>
      <c r="B2403" t="e">
        <f>JuanOrlandoH no dejamos  de quedar sorprendidos como JOH trabaja por este desarrollo de el clima Que se haga lo Que se tenga Que hacer</f>
        <v>#NAME?</v>
      </c>
      <c r="C2403" s="1">
        <v>43801.665277777778</v>
      </c>
    </row>
    <row r="2404" spans="1:3" x14ac:dyDescent="0.2">
      <c r="A2404">
        <v>134849</v>
      </c>
      <c r="B2404" t="s">
        <v>379</v>
      </c>
      <c r="C2404" s="1">
        <v>43605.134722222225</v>
      </c>
    </row>
    <row r="2405" spans="1:3" x14ac:dyDescent="0.2">
      <c r="A2405">
        <v>134851</v>
      </c>
      <c r="B2405" t="e">
        <f>JuanOrlandoH Definitivamente le Damos las gracias a JOH por Que si se ha visto su gran empe√±o por apoyar la naci√≥n y el pueblo</f>
        <v>#NAME?</v>
      </c>
      <c r="C2405" s="1">
        <v>43762.870138888888</v>
      </c>
    </row>
    <row r="2406" spans="1:3" x14ac:dyDescent="0.2">
      <c r="A2406">
        <v>134856</v>
      </c>
      <c r="B2406" t="e">
        <f>_xlfn.SINGLE(JuanOrlandoH _xlfn.SINGLE(BomberosHn felicitamos a los Bomberos por Que ellos han demostrado lo bueno por la naci√≥n brindando los grandes apoyos para la comunidades))</f>
        <v>#NAME?</v>
      </c>
      <c r="C2406" s="1">
        <v>43770.627083333333</v>
      </c>
    </row>
    <row r="2407" spans="1:3" x14ac:dyDescent="0.2">
      <c r="A2407">
        <v>134857</v>
      </c>
      <c r="B2407" t="e">
        <f>_xlfn.SINGLE(JuanOrlandoH _xlfn.SINGLE(HND_Activate Es muy buen ejemplo el Que da el Presidente Es bueno hacer ejercicio para mantenerlos saludables y mejor))</f>
        <v>#NAME?</v>
      </c>
      <c r="C2407" s="1">
        <v>43735.643055555556</v>
      </c>
    </row>
    <row r="2408" spans="1:3" x14ac:dyDescent="0.2">
      <c r="A2408">
        <v>134858</v>
      </c>
      <c r="B2408" t="e">
        <f>JuanOrlandoH Es muy bueno lo Que se ve cada dia Que bien Es admirable saber Que se apoya al pueblo muy buen trabajo</f>
        <v>#NAME?</v>
      </c>
      <c r="C2408" s="1">
        <v>43773.670138888891</v>
      </c>
    </row>
    <row r="2409" spans="1:3" x14ac:dyDescent="0.2">
      <c r="A2409">
        <v>134883</v>
      </c>
      <c r="B2409" t="s">
        <v>380</v>
      </c>
      <c r="C2409" s="1">
        <v>43816.85833333333</v>
      </c>
    </row>
    <row r="2410" spans="1:3" x14ac:dyDescent="0.2">
      <c r="A2410">
        <v>134924</v>
      </c>
      <c r="B2410" t="e">
        <f>_xlfn.SINGLE(JuanOrlandoH _xlfn.SINGLE(radiohrn _xlfn.SINGLE(LaTribunahn _xlfn.SINGLE(TN5Telenoticias _xlfn.SINGLE(diarioelheraldo _xlfn.SINGLE(televicentrohn _xlfn.SINGLE(elpaishn Es muy bueno lo Que hace el Presidente por el pa√≠s Que grandes maneras de ver lo bueno por el pais Que bien)))))))</f>
        <v>#NAME?</v>
      </c>
      <c r="C2410" s="1">
        <v>43731.801388888889</v>
      </c>
    </row>
    <row r="2411" spans="1:3" x14ac:dyDescent="0.2">
      <c r="A2411">
        <v>134933</v>
      </c>
      <c r="B2411" t="e">
        <f>JuanOrlandoH Definimos las buenas acciones Que ha desarrollado JOH gracias por apoyar al pa√≠s a lo mejor Que bueno Es usted</f>
        <v>#NAME?</v>
      </c>
      <c r="C2411" s="1">
        <v>43756.768055555556</v>
      </c>
    </row>
    <row r="2412" spans="1:3" x14ac:dyDescent="0.2">
      <c r="A2412">
        <v>134963</v>
      </c>
      <c r="B2412" t="e">
        <f>_xlfn.SINGLE(JuanOrlandoH _xlfn.SINGLE(radiohrn _xlfn.SINGLE(LaTribunahn _xlfn.SINGLE(TN5Telenoticias _xlfn.SINGLE(diarioelheraldo _xlfn.SINGLE(televicentrohn _xlfn.SINGLE(elpaishn se ve lo bueno Que se hace Que tenga excito JOH gracias por mi pais se ha mejorado cada dia Que gran trabajo estamos muy alegres)))))))</f>
        <v>#NAME?</v>
      </c>
      <c r="C2412" s="1">
        <v>43731.673611111109</v>
      </c>
    </row>
    <row r="2413" spans="1:3" x14ac:dyDescent="0.2">
      <c r="A2413">
        <v>135008</v>
      </c>
      <c r="B2413" t="e">
        <f>JuanOrlandoH Dios me lo bendiga se√±or JOH gracias por cer un buen gobernante Honduras lo necesitaba y lo felicitamos</f>
        <v>#NAME?</v>
      </c>
      <c r="C2413" s="1">
        <v>43762.870833333334</v>
      </c>
    </row>
    <row r="2414" spans="1:3" x14ac:dyDescent="0.2">
      <c r="A2414">
        <v>135055</v>
      </c>
      <c r="B2414" t="e">
        <f>_xlfn.SINGLE(JuanOrlandoH _xlfn.SINGLE(diarioelheraldo _xlfn.SINGLE(elpaishn _xlfn.SINGLE(sedenah _xlfn.SINGLE(radiohrn _xlfn.SINGLE(LaTribunahn _xlfn.SINGLE(DiarioTiempo _xlfn.SINGLE(radiohousehn Que importante tema el Que se esta tocando vamos se√±or JOH Que se trabaje mas y mas por el pais))))))))</f>
        <v>#NAME?</v>
      </c>
      <c r="C2414" s="1">
        <v>43787.779166666667</v>
      </c>
    </row>
    <row r="2415" spans="1:3" x14ac:dyDescent="0.2">
      <c r="A2415">
        <v>135056</v>
      </c>
      <c r="B2415" t="e">
        <f>_xlfn.SINGLE(JuanOrlandoH _xlfn.SINGLE(radiohrn _xlfn.SINGLE(dnparqueshn _xlfn.SINGLE(RCVHonduras _xlfn.SINGLE(elpaishn _xlfn.SINGLE(diarioelheraldo _xlfn.SINGLE(radioamericahn Es admirable lo Que esta haciendo mi Presidente Que se trabaje por apoya al pueblo muy bien)))))))</f>
        <v>#NAME?</v>
      </c>
      <c r="C2415" s="1">
        <v>43777.8</v>
      </c>
    </row>
    <row r="2416" spans="1:3" x14ac:dyDescent="0.2">
      <c r="A2416">
        <v>135115</v>
      </c>
      <c r="B2416" t="e">
        <f>_xlfn.SINGLE(JuanOrlandoH _xlfn.SINGLE(Canal6Honduras _xlfn.SINGLE(elpaishn _xlfn.SINGLE(CHTVHN _xlfn.SINGLE(RCVHonduras _xlfn.SINGLE(LaTribunahn _xlfn.SINGLE(DiarioLaPrensa no cave duda Que se hace el mejor avance cada dia Que genial Es Impresionante vamos por mas)))))))</f>
        <v>#NAME?</v>
      </c>
      <c r="C2416" s="1">
        <v>43754.793055555558</v>
      </c>
    </row>
    <row r="2417" spans="1:3" x14ac:dyDescent="0.2">
      <c r="A2417">
        <v>135162</v>
      </c>
      <c r="B2417" t="e">
        <f>JuanOrlandoH Definitivamente se ha demostrado Que Honduras cambia vamos avanzando por klo bueno gracias se√±or  JOH por afirmar Que mi Honduras Es bella</f>
        <v>#NAME?</v>
      </c>
      <c r="C2417" s="1">
        <v>43832.643055555556</v>
      </c>
    </row>
    <row r="2418" spans="1:3" x14ac:dyDescent="0.2">
      <c r="A2418">
        <v>135230</v>
      </c>
      <c r="B2418" t="s">
        <v>147</v>
      </c>
      <c r="C2418" s="1">
        <v>43819.809027777781</v>
      </c>
    </row>
    <row r="2419" spans="1:3" x14ac:dyDescent="0.2">
      <c r="A2419">
        <v>135351</v>
      </c>
      <c r="B2419" s="2" t="s">
        <v>150</v>
      </c>
      <c r="C2419" s="1">
        <v>43718.697916666664</v>
      </c>
    </row>
    <row r="2420" spans="1:3" x14ac:dyDescent="0.2">
      <c r="A2420">
        <v>135402</v>
      </c>
      <c r="B2420" t="s">
        <v>311</v>
      </c>
      <c r="C2420" s="1">
        <v>43685.734722222223</v>
      </c>
    </row>
    <row r="2421" spans="1:3" x14ac:dyDescent="0.2">
      <c r="A2421">
        <v>135403</v>
      </c>
      <c r="B2421" t="s">
        <v>124</v>
      </c>
      <c r="C2421" s="1">
        <v>43731.561805555553</v>
      </c>
    </row>
    <row r="2422" spans="1:3" x14ac:dyDescent="0.2">
      <c r="A2422">
        <v>135404</v>
      </c>
      <c r="B2422" t="s">
        <v>237</v>
      </c>
      <c r="C2422" s="1">
        <v>43710.67083333333</v>
      </c>
    </row>
    <row r="2423" spans="1:3" x14ac:dyDescent="0.2">
      <c r="A2423">
        <v>135444</v>
      </c>
      <c r="B2423" t="s">
        <v>78</v>
      </c>
      <c r="C2423" s="1">
        <v>43791.847916666666</v>
      </c>
    </row>
    <row r="2424" spans="1:3" x14ac:dyDescent="0.2">
      <c r="A2424">
        <v>135491</v>
      </c>
      <c r="B2424" t="s">
        <v>43</v>
      </c>
      <c r="C2424" s="1">
        <v>43717.785416666666</v>
      </c>
    </row>
    <row r="2425" spans="1:3" x14ac:dyDescent="0.2">
      <c r="A2425">
        <v>135543</v>
      </c>
      <c r="B2425" t="s">
        <v>54</v>
      </c>
      <c r="C2425" s="1">
        <v>43685.64166666667</v>
      </c>
    </row>
    <row r="2426" spans="1:3" x14ac:dyDescent="0.2">
      <c r="A2426">
        <v>135544</v>
      </c>
      <c r="B2426" t="s">
        <v>119</v>
      </c>
      <c r="C2426" s="1">
        <v>43734.638888888891</v>
      </c>
    </row>
    <row r="2427" spans="1:3" x14ac:dyDescent="0.2">
      <c r="A2427">
        <v>135545</v>
      </c>
      <c r="B2427" t="s">
        <v>20</v>
      </c>
      <c r="C2427" s="1">
        <v>43705.634722222225</v>
      </c>
    </row>
    <row r="2428" spans="1:3" x14ac:dyDescent="0.2">
      <c r="A2428">
        <v>135546</v>
      </c>
      <c r="B2428" t="s">
        <v>259</v>
      </c>
      <c r="C2428" s="1">
        <v>43675.876388888886</v>
      </c>
    </row>
    <row r="2429" spans="1:3" x14ac:dyDescent="0.2">
      <c r="A2429">
        <v>135564</v>
      </c>
      <c r="B2429" t="s">
        <v>2</v>
      </c>
      <c r="C2429" s="1">
        <v>43770.70208333333</v>
      </c>
    </row>
    <row r="2430" spans="1:3" x14ac:dyDescent="0.2">
      <c r="A2430">
        <v>135565</v>
      </c>
      <c r="B2430" t="s">
        <v>25</v>
      </c>
      <c r="C2430" s="1">
        <v>43774.840277777781</v>
      </c>
    </row>
    <row r="2431" spans="1:3" x14ac:dyDescent="0.2">
      <c r="A2431">
        <v>135749</v>
      </c>
      <c r="B2431" t="s">
        <v>97</v>
      </c>
      <c r="C2431" s="1">
        <v>43733.707638888889</v>
      </c>
    </row>
    <row r="2432" spans="1:3" x14ac:dyDescent="0.2">
      <c r="A2432">
        <v>135750</v>
      </c>
      <c r="B2432" t="s">
        <v>14</v>
      </c>
      <c r="C2432" s="1">
        <v>43690.952777777777</v>
      </c>
    </row>
    <row r="2433" spans="1:3" x14ac:dyDescent="0.2">
      <c r="A2433">
        <v>135751</v>
      </c>
      <c r="B2433" t="s">
        <v>73</v>
      </c>
      <c r="C2433" s="1">
        <v>43710.859027777777</v>
      </c>
    </row>
    <row r="2434" spans="1:3" x14ac:dyDescent="0.2">
      <c r="A2434">
        <v>135816</v>
      </c>
      <c r="B2434" t="s">
        <v>78</v>
      </c>
      <c r="C2434" s="1">
        <v>43791.848611111112</v>
      </c>
    </row>
    <row r="2435" spans="1:3" x14ac:dyDescent="0.2">
      <c r="A2435">
        <v>135817</v>
      </c>
      <c r="B2435" t="s">
        <v>366</v>
      </c>
      <c r="C2435" s="1">
        <v>43816.819444444445</v>
      </c>
    </row>
    <row r="2436" spans="1:3" x14ac:dyDescent="0.2">
      <c r="A2436">
        <v>135818</v>
      </c>
      <c r="B2436" t="s">
        <v>99</v>
      </c>
      <c r="C2436" s="1">
        <v>43790.690972222219</v>
      </c>
    </row>
    <row r="2437" spans="1:3" x14ac:dyDescent="0.2">
      <c r="A2437">
        <v>135856</v>
      </c>
      <c r="B2437" t="s">
        <v>73</v>
      </c>
      <c r="C2437" s="1">
        <v>43710.856944444444</v>
      </c>
    </row>
    <row r="2438" spans="1:3" x14ac:dyDescent="0.2">
      <c r="A2438">
        <v>135879</v>
      </c>
      <c r="B2438" t="s">
        <v>78</v>
      </c>
      <c r="C2438" s="1">
        <v>43791.849305555559</v>
      </c>
    </row>
    <row r="2439" spans="1:3" x14ac:dyDescent="0.2">
      <c r="A2439">
        <v>135914</v>
      </c>
      <c r="B2439" t="s">
        <v>68</v>
      </c>
      <c r="C2439" s="1">
        <v>43749.906944444447</v>
      </c>
    </row>
    <row r="2440" spans="1:3" x14ac:dyDescent="0.2">
      <c r="A2440">
        <v>135915</v>
      </c>
      <c r="B2440" t="s">
        <v>204</v>
      </c>
      <c r="C2440" s="1">
        <v>43670.647916666669</v>
      </c>
    </row>
    <row r="2441" spans="1:3" x14ac:dyDescent="0.2">
      <c r="A2441">
        <v>136753</v>
      </c>
      <c r="B2441" t="e">
        <f>_xlfn.SINGLE(HoyMismoTSI _xlfn.SINGLE(JuanOrlandoH Honduras avanza Que grandioso Es saber Que mi pais esta mejorando Que buenas acciones las Que se ven vamos por mas y mas))</f>
        <v>#NAME?</v>
      </c>
      <c r="C2441" s="1">
        <v>43773.795138888891</v>
      </c>
    </row>
    <row r="2442" spans="1:3" x14ac:dyDescent="0.2">
      <c r="A2442">
        <v>137892</v>
      </c>
      <c r="B2442" t="e">
        <f>HoyMismoTSI muy bien JOH por demostrar Que tenemos un gran gobierno Que ha afirmado el cambio por mi Honduras muy bien</f>
        <v>#NAME?</v>
      </c>
      <c r="C2442" s="1">
        <v>43717.703472222223</v>
      </c>
    </row>
    <row r="2443" spans="1:3" x14ac:dyDescent="0.2">
      <c r="A2443">
        <v>137893</v>
      </c>
      <c r="B2443" t="e">
        <f>elpulsohn Vemos lo bueno lo importante Que gran manera de ver lo bueno estamos contentos de Que se desarrolle esto en esta comunidad</f>
        <v>#NAME?</v>
      </c>
      <c r="C2443" s="1">
        <v>43749.630555555559</v>
      </c>
    </row>
    <row r="2444" spans="1:3" x14ac:dyDescent="0.2">
      <c r="A2444">
        <v>138719</v>
      </c>
      <c r="B2444" t="e">
        <f>_xlfn.SINGLE(HoyMismoTSI _xlfn.SINGLE(PMOP016 Es muy bueno por Que se sabe Que se brindara la mayor seguridad en el pais Que bien))</f>
        <v>#NAME?</v>
      </c>
      <c r="C2444" s="1">
        <v>43728.643750000003</v>
      </c>
    </row>
    <row r="2445" spans="1:3" x14ac:dyDescent="0.2">
      <c r="A2445">
        <v>139051</v>
      </c>
      <c r="B2445" t="e">
        <f>_xlfn.SINGLE(manuelzr Vemos las grandes maneras de Que se ha trabajado por mi Honduras en Muchas arias lo Que pasa Que Zelaya vive ardido por Que sabe Que no podr√° hacer nada mas Que regalos _xlfn.SINGLE(DiarioTiempo))</f>
        <v>#NAME?</v>
      </c>
      <c r="C2445" s="1">
        <v>43698.563888888886</v>
      </c>
    </row>
    <row r="2446" spans="1:3" x14ac:dyDescent="0.2">
      <c r="A2446">
        <v>140324</v>
      </c>
      <c r="B2446" t="e">
        <f>_xlfn.SINGLE(SalvaPresidente si se sabe Que este tipo este √±angara de nasralla solo ver patas ariba quiere ver la naci√≥n ya basta por)-favor</f>
        <v>#NAME?</v>
      </c>
      <c r="C2446" s="1">
        <v>43773.92083333333</v>
      </c>
    </row>
    <row r="2447" spans="1:3" x14ac:dyDescent="0.2">
      <c r="A2447">
        <v>140371</v>
      </c>
      <c r="B2447" t="e">
        <f>SalvaPresidente no cave duda Que ha Salvador lo Que le importa Es Que el pais viva en caos y mal toda la vida este Hombre toda la vida en lo mismo</f>
        <v>#NAME?</v>
      </c>
      <c r="C2447" s="1">
        <v>43749.831944444442</v>
      </c>
    </row>
    <row r="2448" spans="1:3" x14ac:dyDescent="0.2">
      <c r="A2448">
        <v>140372</v>
      </c>
      <c r="B2448" t="e">
        <f>_xlfn.SINGLE(JuanOrlandoH _xlfn.SINGLE(radiohrn _xlfn.SINGLE(LaTribunahn _xlfn.SINGLE(TN5Telenoticias _xlfn.SINGLE(diarioelheraldo _xlfn.SINGLE(televicentrohn _xlfn.SINGLE(elpaishn Felicidades a nuestro gobierno por trabajar por una naci√≥n muy diferente Que excelente estamos muy agradecidos gracias mi JOH)))))))</f>
        <v>#NAME?</v>
      </c>
      <c r="C2448" s="1">
        <v>43731.673611111109</v>
      </c>
    </row>
    <row r="2449" spans="1:3" x14ac:dyDescent="0.2">
      <c r="A2449">
        <v>140412</v>
      </c>
      <c r="B2449" t="e">
        <f>_xlfn.SINGLE(JuanOrlandoH _xlfn.SINGLE(COP21 _xlfn.SINGLE(el_BID _xlfn.SINGLE(BCIE_Org _xlfn.SINGLE(BANHPROVI_HN _xlfn.SINGLE(BancoMundial _xlfn.SINGLE(COP25CL se demuestran las buenas obras Que se desempe√±an Que gran trabajo lo Que se ve estamos amas cambios)))))))</f>
        <v>#NAME?</v>
      </c>
      <c r="C2449" s="1">
        <v>43718.635416666664</v>
      </c>
    </row>
    <row r="2450" spans="1:3" x14ac:dyDescent="0.2">
      <c r="A2450">
        <v>140482</v>
      </c>
      <c r="B2450" t="e">
        <f>_xlfn.SINGLE(JuanOrlandoH _xlfn.SINGLE(FenafuthOrg Es muy constantes los cambios Que JOH quiere hacer cada dia Que buenas cosas Que se haga lo Que se tenga Que hacer))</f>
        <v>#NAME?</v>
      </c>
      <c r="C2450" s="1">
        <v>43788.884027777778</v>
      </c>
    </row>
    <row r="2451" spans="1:3" x14ac:dyDescent="0.2">
      <c r="A2451">
        <v>140662</v>
      </c>
      <c r="B2451" t="e">
        <f>_xlfn.SINGLE(JuanOrlandoH _xlfn.SINGLE(radiohrn _xlfn.SINGLE(LaTribunahn _xlfn.SINGLE(TN5Telenoticias _xlfn.SINGLE(diarioelheraldo _xlfn.SINGLE(televicentrohn _xlfn.SINGLE(elpaishn gracias a Dios por lo bueno Que ha demostrado Que bien Que se haga lo bueno por mi pais gracias por Que usted Es una gran persona)))))))</f>
        <v>#NAME?</v>
      </c>
      <c r="C2451" s="1">
        <v>43731.802777777775</v>
      </c>
    </row>
    <row r="2452" spans="1:3" x14ac:dyDescent="0.2">
      <c r="A2452">
        <v>140719</v>
      </c>
      <c r="B2452" t="e">
        <f>JuanOrlandoH favorable para la gente de esa comunidad Que se ha hecho entrega de ese maravilloso parque Que bien</f>
        <v>#NAME?</v>
      </c>
      <c r="C2452" s="1">
        <v>43770.819444444445</v>
      </c>
    </row>
    <row r="2453" spans="1:3" x14ac:dyDescent="0.2">
      <c r="A2453">
        <v>140732</v>
      </c>
      <c r="B2453" t="e">
        <f>_xlfn.SINGLE(JuanOrlandoH _xlfn.SINGLE(televicentrohn _xlfn.SINGLE(LaTribunahn _xlfn.SINGLE(radiohrn _xlfn.SINGLE(radioamericahn _xlfn.SINGLE(Canal6Honduras _xlfn.SINGLE(PNH_oficial _xlfn.SINGLE(diarioelheraldo _xlfn.SINGLE(elpaishn _xlfn.SINGLE(Presidencia_HN _xlfn.SINGLE(anagarciacarias Que bien Que se esta dando esta nueva ley de alivio de deudas Que excelente o Que hace el gobierno)))))))))))</f>
        <v>#NAME?</v>
      </c>
      <c r="C2453" s="1">
        <v>43780.564583333333</v>
      </c>
    </row>
    <row r="2454" spans="1:3" x14ac:dyDescent="0.2">
      <c r="A2454">
        <v>140762</v>
      </c>
      <c r="B2454" t="e">
        <f>_xlfn.SINGLE(JuanOrlandoH _xlfn.SINGLE(anagarciacarias _xlfn.SINGLE(LaTribunahn _xlfn.SINGLE(TN5Telenoticias _xlfn.SINGLE(RCVHonduras _xlfn.SINGLE(elpaishn _xlfn.SINGLE(radiohrn _xlfn.SINGLE(TSiHonduras _xlfn.SINGLE(diarioelheraldo _xlfn.SINGLE(Qhubotvoficial muy buenos avances lo Que ha hecho nuestro Presidente Que bien estamos muy contentos de ver como se hace las entregas de parques))))))))))</f>
        <v>#NAME?</v>
      </c>
      <c r="C2454" s="1">
        <v>43819.866666666669</v>
      </c>
    </row>
    <row r="2455" spans="1:3" x14ac:dyDescent="0.2">
      <c r="A2455">
        <v>140919</v>
      </c>
      <c r="B2455" t="e">
        <f>_xlfn.SINGLE(JuanOrlandoH _xlfn.SINGLE(radiohrn _xlfn.SINGLE(LaTribunahn _xlfn.SINGLE(sedenah _xlfn.SINGLE(diarioelheraldo _xlfn.SINGLE(elpaishn se ven los grandes objetivos Que excelente estamos muy agradecidos por las grandiosas acciones Que hace el gobierno por ejercer lo bueno para entorno mar√≠timo e internacional))))))</f>
        <v>#NAME?</v>
      </c>
      <c r="C2455" s="1">
        <v>43787.78402777778</v>
      </c>
    </row>
    <row r="2456" spans="1:3" x14ac:dyDescent="0.2">
      <c r="A2456">
        <v>140925</v>
      </c>
      <c r="B2456" t="s">
        <v>381</v>
      </c>
      <c r="C2456" s="1">
        <v>43815.665972222225</v>
      </c>
    </row>
    <row r="2457" spans="1:3" x14ac:dyDescent="0.2">
      <c r="A2457">
        <v>140926</v>
      </c>
      <c r="B2457" t="s">
        <v>382</v>
      </c>
      <c r="C2457" s="1">
        <v>43782.742361111108</v>
      </c>
    </row>
    <row r="2458" spans="1:3" x14ac:dyDescent="0.2">
      <c r="A2458">
        <v>141111</v>
      </c>
      <c r="B2458" t="s">
        <v>32</v>
      </c>
      <c r="C2458" s="1">
        <v>43801.792361111111</v>
      </c>
    </row>
    <row r="2459" spans="1:3" x14ac:dyDescent="0.2">
      <c r="A2459">
        <v>141198</v>
      </c>
      <c r="B2459" t="s">
        <v>185</v>
      </c>
      <c r="C2459" s="1">
        <v>43721.673611111109</v>
      </c>
    </row>
    <row r="2460" spans="1:3" x14ac:dyDescent="0.2">
      <c r="A2460">
        <v>141499</v>
      </c>
      <c r="B2460" t="s">
        <v>29</v>
      </c>
      <c r="C2460" s="1">
        <v>43836.605555555558</v>
      </c>
    </row>
    <row r="2461" spans="1:3" x14ac:dyDescent="0.2">
      <c r="A2461">
        <v>141671</v>
      </c>
      <c r="B2461" t="s">
        <v>19</v>
      </c>
      <c r="C2461" s="1">
        <v>43773.70416666667</v>
      </c>
    </row>
    <row r="2462" spans="1:3" x14ac:dyDescent="0.2">
      <c r="A2462">
        <v>141672</v>
      </c>
      <c r="B2462" t="s">
        <v>98</v>
      </c>
      <c r="C2462" s="1">
        <v>43700.727083333331</v>
      </c>
    </row>
    <row r="2463" spans="1:3" x14ac:dyDescent="0.2">
      <c r="A2463">
        <v>142578</v>
      </c>
      <c r="B2463" t="e">
        <f>JuanOrlandoH felicitamos a san pedro sula Que ha demostrado Que Es una comunidad muy excelente Que bueno Que se est√°n elaborando estas villas navide√±as Que bien</f>
        <v>#NAME?</v>
      </c>
      <c r="C2463" s="1">
        <v>43817.62777777778</v>
      </c>
    </row>
    <row r="2464" spans="1:3" x14ac:dyDescent="0.2">
      <c r="A2464">
        <v>142585</v>
      </c>
      <c r="B2464"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Es muy bueno lo temas Que se est√°n tocando en materia de seguridad y inmigraci√≥n Que gran trabajo)))))))))))))</f>
        <v>#NAME?</v>
      </c>
      <c r="C2464" s="1">
        <v>43703.65</v>
      </c>
    </row>
    <row r="2465" spans="1:3" x14ac:dyDescent="0.2">
      <c r="A2465">
        <v>142591</v>
      </c>
      <c r="B2465" t="e">
        <f>_xlfn.SINGLE(JuanOrlandoH _xlfn.SINGLE(Congreso_HND _xlfn.SINGLE(HoyMismoTSI _xlfn.SINGLE(radiohrn _xlfn.SINGLE(LaTribunahn _xlfn.SINGLE(TN5Telenoticias _xlfn.SINGLE(HCHTelevDigital _xlfn.SINGLE(televicentrohn _xlfn.SINGLE(radioamericahn _xlfn.SINGLE(Canal6Honduras _xlfn.SINGLE(tencanal10 Que admirable de su parte JOH por Que asi regenerara la econom√≠a del pueblo Que grandes avances muy bien)))))))))))</f>
        <v>#NAME?</v>
      </c>
      <c r="C2465" s="1">
        <v>43775.624305555553</v>
      </c>
    </row>
    <row r="2466" spans="1:3" x14ac:dyDescent="0.2">
      <c r="A2466">
        <v>142682</v>
      </c>
      <c r="B2466" t="e">
        <f>JuanOrlandoH todos estamos muy contentos y agradecidos por su gran dedicaci√≥n Presidente</f>
        <v>#NAME?</v>
      </c>
      <c r="C2466" s="1">
        <v>43721.852777777778</v>
      </c>
    </row>
    <row r="2467" spans="1:3" x14ac:dyDescent="0.2">
      <c r="A2467">
        <v>142735</v>
      </c>
      <c r="B2467" t="e">
        <f>JuanOrlandoH contentos de ver lo importante Que Es para los trabajadores Que se apruebe esta ley inmediatamente estamos muy agradecidos con el gobierno</f>
        <v>#NAME?</v>
      </c>
      <c r="C2467" s="1">
        <v>43773.621527777781</v>
      </c>
    </row>
    <row r="2468" spans="1:3" x14ac:dyDescent="0.2">
      <c r="A2468">
        <v>142787</v>
      </c>
      <c r="B2468" t="e">
        <f>_xlfn.SINGLE(JuanOrlandoH _xlfn.SINGLE(PoliciaHonduras _xlfn.SINGLE(LaTribunahn _xlfn.SINGLE(RCVHonduras _xlfn.SINGLE(TelecadenaHon _xlfn.SINGLE(diarioelheraldo _xlfn.SINGLE(Presidencia_HN Que excelente noticia mi JOH gracias por hacer el cambio en el pais Que importante Es ver lo bueno Que hace JOH)))))))</f>
        <v>#NAME?</v>
      </c>
      <c r="C2468" s="1">
        <v>43780.775000000001</v>
      </c>
    </row>
    <row r="2469" spans="1:3" x14ac:dyDescent="0.2">
      <c r="A2469">
        <v>142959</v>
      </c>
      <c r="B2469" t="e">
        <f>JuanOrlandoH Es admirable noticia la Que esta dando nuestro Presidente por Que se sabe Que se ve lo bueno en nuestro pais Que bien estamos avanzando en turismo</f>
        <v>#NAME?</v>
      </c>
      <c r="C2469" s="1">
        <v>43817.718055555553</v>
      </c>
    </row>
    <row r="2470" spans="1:3" x14ac:dyDescent="0.2">
      <c r="A2470">
        <v>143085</v>
      </c>
      <c r="B2470" t="s">
        <v>383</v>
      </c>
      <c r="C2470" s="1">
        <v>43705.605555555558</v>
      </c>
    </row>
    <row r="2471" spans="1:3" x14ac:dyDescent="0.2">
      <c r="A2471">
        <v>144080</v>
      </c>
      <c r="B2471" t="e">
        <f>_xlfn.SINGLE(JuanOrlandoH _xlfn.SINGLE(radiohrn _xlfn.SINGLE(LaTribunahn _xlfn.SINGLE(RCVHonduras _xlfn.SINGLE(HCHTelevDigital _xlfn.SINGLE(radioamericahn _xlfn.SINGLE(elpaishn no cave duda Que el se√±or Presidente hace lo correcto para Que el futuro de miles de personas cambie Que genial)))))))</f>
        <v>#NAME?</v>
      </c>
      <c r="C2471" s="1">
        <v>43789.813194444447</v>
      </c>
    </row>
    <row r="2472" spans="1:3" x14ac:dyDescent="0.2">
      <c r="A2472">
        <v>144111</v>
      </c>
      <c r="B2472" t="e">
        <f>_xlfn.SINGLE(JuanOrlandoH _xlfn.SINGLE(DiarioRoatan _xlfn.SINGLE(radiohrn _xlfn.SINGLE(diarioelheraldo _xlfn.SINGLE(VidaMejorHN _xlfn.SINGLE(DiarioLaPrensa _xlfn.SINGLE(elpaishn Es muy bueno ver las sonrisas de los ni√±os Que de tal manera traen alegria a cada hogar muy bien  _xlfn.SINGLE(LaTribunahn))))))))</f>
        <v>#NAME?</v>
      </c>
      <c r="C2472" s="1">
        <v>43724.850694444445</v>
      </c>
    </row>
    <row r="2473" spans="1:3" x14ac:dyDescent="0.2">
      <c r="A2473">
        <v>144133</v>
      </c>
      <c r="B2473" t="e">
        <f>_xlfn.SINGLE(JuanOrlandoH _xlfn.SINGLE(LaTribunahn _xlfn.SINGLE(HCHTelevDigital _xlfn.SINGLE(TN5Telenoticias _xlfn.SINGLE(DllSWqjvMbCrtUNGN0CA23hYgwPW83B5aBnYuBnEFZY)))))= _xlfn.SINGLE(HoyMismoTSI _xlfn.SINGLE(televicentrohn _xlfn.SINGLE(radiohrn Definitivamente seguimos trabajando mas y mas por Que se logre lo Que se hace para los j√≥venes Que bien y ni√±os)))</f>
        <v>#NAME?</v>
      </c>
      <c r="C2473" s="1">
        <v>43774.784722222219</v>
      </c>
    </row>
    <row r="2474" spans="1:3" x14ac:dyDescent="0.2">
      <c r="A2474">
        <v>144219</v>
      </c>
      <c r="B2474" t="e">
        <f>_xlfn.SINGLE(JuanOrlandoH _xlfn.SINGLE(LaTribunahn _xlfn.SINGLE(TN5Telenoticias _xlfn.SINGLE(Canal6Honduras _xlfn.SINGLE(televicentrohn _xlfn.SINGLE(radiohrn _xlfn.SINGLE(HoyMismoTSI Aplaudimos la buena labor de parte de el gobierno Que ha demostrado Que se  da lo mejor a cada comunidad muy bien)))))))</f>
        <v>#NAME?</v>
      </c>
      <c r="C2474" s="1">
        <v>43808.791666666664</v>
      </c>
    </row>
    <row r="2475" spans="1:3" x14ac:dyDescent="0.2">
      <c r="A2475">
        <v>144437</v>
      </c>
      <c r="B2475" t="e">
        <f>JuanOrlandoH gracias a Dios por Que se han permitido miles de cosas Que importante Es ver lo grandioso Que se ve en Producci√≥n</f>
        <v>#NAME?</v>
      </c>
      <c r="C2475" s="1">
        <v>43788.743750000001</v>
      </c>
    </row>
    <row r="2476" spans="1:3" x14ac:dyDescent="0.2">
      <c r="A2476">
        <v>144462</v>
      </c>
      <c r="B2476" t="s">
        <v>384</v>
      </c>
      <c r="C2476" s="1">
        <v>43608.706250000003</v>
      </c>
    </row>
    <row r="2477" spans="1:3" x14ac:dyDescent="0.2">
      <c r="A2477">
        <v>144463</v>
      </c>
      <c r="B2477" t="s">
        <v>385</v>
      </c>
      <c r="C2477" s="1">
        <v>43607.67291666667</v>
      </c>
    </row>
    <row r="2478" spans="1:3" x14ac:dyDescent="0.2">
      <c r="A2478">
        <v>144479</v>
      </c>
      <c r="B2478" t="e">
        <f>JuanOrlandoH gran trabajo Que estos recorridos tenga el mayor de los excio Que bueno lo Que se ve cada dia JOH gracias por hacer el cambio</f>
        <v>#NAME?</v>
      </c>
      <c r="C2478" s="1">
        <v>43745.783333333333</v>
      </c>
    </row>
    <row r="2479" spans="1:3" x14ac:dyDescent="0.2">
      <c r="A2479">
        <v>144620</v>
      </c>
      <c r="B2479" t="e">
        <f>JuanOrlandoH Aplaudimos la buena labor  Que se hace en mi pais se√±or Presidente gracias por Que usted hace lo importante para nuestra Honduras Que genial vamos por mas</f>
        <v>#NAME?</v>
      </c>
      <c r="C2479" s="1">
        <v>43759.743750000001</v>
      </c>
    </row>
    <row r="2480" spans="1:3" x14ac:dyDescent="0.2">
      <c r="A2480">
        <v>144805</v>
      </c>
      <c r="B2480" t="s">
        <v>186</v>
      </c>
      <c r="C2480" s="1">
        <v>43703.832638888889</v>
      </c>
    </row>
    <row r="2481" spans="1:3" x14ac:dyDescent="0.2">
      <c r="A2481">
        <v>144945</v>
      </c>
      <c r="B2481" t="s">
        <v>21</v>
      </c>
      <c r="C2481" s="1">
        <v>43811.840277777781</v>
      </c>
    </row>
    <row r="2482" spans="1:3" x14ac:dyDescent="0.2">
      <c r="A2482">
        <v>145029</v>
      </c>
      <c r="B2482" t="s">
        <v>52</v>
      </c>
      <c r="C2482" s="1">
        <v>43763.714583333334</v>
      </c>
    </row>
    <row r="2483" spans="1:3" x14ac:dyDescent="0.2">
      <c r="A2483">
        <v>145030</v>
      </c>
      <c r="B2483" t="s">
        <v>24</v>
      </c>
      <c r="C2483" s="1">
        <v>43731.73541666667</v>
      </c>
    </row>
    <row r="2484" spans="1:3" x14ac:dyDescent="0.2">
      <c r="A2484">
        <v>145096</v>
      </c>
      <c r="B2484" t="s">
        <v>37</v>
      </c>
      <c r="C2484" s="1">
        <v>43690.884722222225</v>
      </c>
    </row>
    <row r="2485" spans="1:3" x14ac:dyDescent="0.2">
      <c r="A2485">
        <v>145097</v>
      </c>
      <c r="B2485" t="s">
        <v>185</v>
      </c>
      <c r="C2485" s="1">
        <v>43721.673611111109</v>
      </c>
    </row>
    <row r="2486" spans="1:3" x14ac:dyDescent="0.2">
      <c r="A2486">
        <v>145098</v>
      </c>
      <c r="B2486" t="s">
        <v>186</v>
      </c>
      <c r="C2486" s="1">
        <v>43703.832638888889</v>
      </c>
    </row>
    <row r="2487" spans="1:3" x14ac:dyDescent="0.2">
      <c r="A2487">
        <v>145259</v>
      </c>
      <c r="B2487" t="s">
        <v>18</v>
      </c>
      <c r="C2487" s="1">
        <v>43774.792361111111</v>
      </c>
    </row>
    <row r="2488" spans="1:3" x14ac:dyDescent="0.2">
      <c r="A2488">
        <v>145370</v>
      </c>
      <c r="B2488" t="s">
        <v>120</v>
      </c>
      <c r="C2488" s="1">
        <v>43704.836111111108</v>
      </c>
    </row>
    <row r="2489" spans="1:3" x14ac:dyDescent="0.2">
      <c r="A2489">
        <v>145371</v>
      </c>
      <c r="B2489" t="s">
        <v>17</v>
      </c>
      <c r="C2489" s="1">
        <v>43676.642361111109</v>
      </c>
    </row>
    <row r="2490" spans="1:3" x14ac:dyDescent="0.2">
      <c r="A2490">
        <v>145372</v>
      </c>
      <c r="B2490" t="s">
        <v>13</v>
      </c>
      <c r="C2490" s="1">
        <v>43689.640972222223</v>
      </c>
    </row>
    <row r="2491" spans="1:3" x14ac:dyDescent="0.2">
      <c r="A2491">
        <v>145373</v>
      </c>
      <c r="B2491" t="s">
        <v>79</v>
      </c>
      <c r="C2491" s="1">
        <v>43707.665972222225</v>
      </c>
    </row>
    <row r="2492" spans="1:3" x14ac:dyDescent="0.2">
      <c r="A2492">
        <v>145408</v>
      </c>
      <c r="B2492" t="s">
        <v>214</v>
      </c>
      <c r="C2492" s="1">
        <v>43801.691666666666</v>
      </c>
    </row>
    <row r="2493" spans="1:3" x14ac:dyDescent="0.2">
      <c r="A2493">
        <v>145409</v>
      </c>
      <c r="B2493" t="s">
        <v>386</v>
      </c>
      <c r="C2493" s="1">
        <v>43783.705555555556</v>
      </c>
    </row>
    <row r="2494" spans="1:3" x14ac:dyDescent="0.2">
      <c r="A2494">
        <v>146113</v>
      </c>
      <c r="B2494" t="e">
        <f>manuelzr no solo por Que le haya pasado esto no Es responsabilidad del gobierno sabemos Que este tipo de todo quiere hacerlo responsable se serio nasralla</f>
        <v>#NAME?</v>
      </c>
      <c r="C2494" s="1">
        <v>43768.595138888886</v>
      </c>
    </row>
    <row r="2495" spans="1:3" x14ac:dyDescent="0.2">
      <c r="A2495">
        <v>146317</v>
      </c>
      <c r="B2495" t="e">
        <f>JuanOrlandoH Definimos los grandes emprendimientos Que ha logrado copeco en una llamada del pueblo felicitaciones en su dia bendiciones</f>
        <v>#NAME?</v>
      </c>
      <c r="C2495" s="1">
        <v>43811.884027777778</v>
      </c>
    </row>
    <row r="2496" spans="1:3" x14ac:dyDescent="0.2">
      <c r="A2496">
        <v>146382</v>
      </c>
      <c r="B2496" t="e">
        <f>JuanOrlandoH Es excelente Que se hayan abierto estas cosas p√≤re Que Es bueno Que se apoye a los Hondure√±os muy buen trabajo</f>
        <v>#NAME?</v>
      </c>
      <c r="C2496" s="1">
        <v>43714.775000000001</v>
      </c>
    </row>
    <row r="2497" spans="1:3" x14ac:dyDescent="0.2">
      <c r="A2497">
        <v>146429</v>
      </c>
      <c r="B2497" t="e">
        <f>_xlfn.SINGLE(JuanOrlandoH _xlfn.SINGLE(LaTribunahn _xlfn.SINGLE(RCVHonduras _xlfn.SINGLE(radioamericahn _xlfn.SINGLE(TelecadenaHon _xlfn.SINGLE(diarioelheraldo _xlfn.SINGLE(elpaishn Bravo Que gran noticia Que excelente por Que si Es de gran ayuda para los emprendedores Que bien vamos por mas)))))))</f>
        <v>#NAME?</v>
      </c>
      <c r="C2497" s="1">
        <v>43780.861111111109</v>
      </c>
    </row>
    <row r="2498" spans="1:3" x14ac:dyDescent="0.2">
      <c r="A2498">
        <v>146453</v>
      </c>
      <c r="B2498" t="e">
        <f>_xlfn.SINGLE(JuanOrlandoH _xlfn.SINGLE(LaTribunahn _xlfn.SINGLE(RCVHonduras _xlfn.SINGLE(radioamericahn _xlfn.SINGLE(TelecadenaHon _xlfn.SINGLE(diarioelheraldo _xlfn.SINGLE(elpaishn Muchas Felicidades JOH Que gran trabajo el Que usted hace por mi Honduras muy bien estamos a lo bueno)))))))</f>
        <v>#NAME?</v>
      </c>
      <c r="C2498" s="1">
        <v>43780.86041666667</v>
      </c>
    </row>
    <row r="2499" spans="1:3" x14ac:dyDescent="0.2">
      <c r="A2499">
        <v>146480</v>
      </c>
      <c r="B2499" t="s">
        <v>387</v>
      </c>
      <c r="C2499" s="1">
        <v>43719.581944444442</v>
      </c>
    </row>
    <row r="2500" spans="1:3" x14ac:dyDescent="0.2">
      <c r="A2500">
        <v>146542</v>
      </c>
      <c r="B2500" t="e">
        <f>_xlfn.SINGLE(JuanOrlandoH _xlfn.SINGLE(radiohrn _xlfn.SINGLE(RCVHonduras _xlfn.SINGLE(elpaishn _xlfn.SINGLE(diarioelheraldo _xlfn.SINGLE(LaTribunahn _xlfn.SINGLE(radioamericahn Bravo Muchas gracias JOH por hacer realidad Que usted si ayuda al pueblo Muchas gracias y bendiciones)))))))</f>
        <v>#NAME?</v>
      </c>
      <c r="C2500" s="1">
        <v>43777.836111111108</v>
      </c>
    </row>
    <row r="2501" spans="1:3" x14ac:dyDescent="0.2">
      <c r="A2501">
        <v>146795</v>
      </c>
      <c r="B2501" t="s">
        <v>388</v>
      </c>
      <c r="C2501" s="1">
        <v>43770.629861111112</v>
      </c>
    </row>
    <row r="2502" spans="1:3" x14ac:dyDescent="0.2">
      <c r="A2502">
        <v>146852</v>
      </c>
      <c r="B2502" t="e">
        <f>_xlfn.SINGLE(JuanOrlandoH _xlfn.SINGLE(DllSWqjvMbCrtUNGN0CA23hYgwPW83B5aBnYuBnEFZY))= _xlfn.SINGLE(RCVHonduras _xlfn.SINGLE(TSiHonduras _xlfn.SINGLE(LaTribunahn _xlfn.SINGLE(diarioelheraldo _xlfn.SINGLE(elpaishn _xlfn.SINGLE(radiohrn _xlfn.SINGLE(radioamericahn _xlfn.SINGLE(radiohousehn _xlfn.SINGLE(Hondurasisgreat Ciertamente felicitamos a nuestro gobierno Que trabaja por dar un mejor futuro al pueblo)))))))))</f>
        <v>#NAME?</v>
      </c>
      <c r="C2502" s="1">
        <v>43804.804166666669</v>
      </c>
    </row>
    <row r="2503" spans="1:3" x14ac:dyDescent="0.2">
      <c r="A2503">
        <v>146983</v>
      </c>
      <c r="B2503" t="e">
        <f>JuanOrlandoH excelente trabajo estamos muy alegres de Que se apoye al pueblo Que gran manera de Que mi pais cambia Que bien vamos por grandes logros de agricultura Que bueno</f>
        <v>#NAME?</v>
      </c>
      <c r="C2503" s="1">
        <v>43752.616666666669</v>
      </c>
    </row>
    <row r="2504" spans="1:3" x14ac:dyDescent="0.2">
      <c r="A2504">
        <v>147095</v>
      </c>
      <c r="B2504" t="e">
        <f>JuanOrlandoH Que bueno lo Que se ve en el p√†is viendo los mayores resultados de una navidad segura Que bien Que se haga lo bueno</f>
        <v>#NAME?</v>
      </c>
      <c r="C2504" s="1">
        <v>43794.768055555556</v>
      </c>
    </row>
    <row r="2505" spans="1:3" x14ac:dyDescent="0.2">
      <c r="A2505">
        <v>147183</v>
      </c>
      <c r="B2505" t="e">
        <f>JuanOrlandoH solo se debe saber lo bueno por mi Honduras Que gran manera de Que Honduras cambia Muchas gracias JOH</f>
        <v>#NAME?</v>
      </c>
      <c r="C2505" s="1">
        <v>43725.806250000001</v>
      </c>
    </row>
    <row r="2506" spans="1:3" x14ac:dyDescent="0.2">
      <c r="A2506">
        <v>147189</v>
      </c>
      <c r="B2506" t="e">
        <f>JuanOrlandoH vamos caminando por la mejor ruta y gracias a su gran esmero Que ha mostrado Presidente</f>
        <v>#NAME?</v>
      </c>
      <c r="C2506" s="1">
        <v>43717.740277777775</v>
      </c>
    </row>
    <row r="2507" spans="1:3" x14ac:dyDescent="0.2">
      <c r="A2507">
        <v>147224</v>
      </c>
      <c r="B2507" t="e">
        <f>JuanOrlandoH no cave duda Que mi Honduras esta mejorando con el tema del narcotr√°fico Que bien Que se ha trabajado por combatir esto</f>
        <v>#NAME?</v>
      </c>
      <c r="C2507" s="1">
        <v>43755.727083333331</v>
      </c>
    </row>
    <row r="2508" spans="1:3" x14ac:dyDescent="0.2">
      <c r="A2508">
        <v>147225</v>
      </c>
      <c r="B2508" t="e">
        <f>JuanOrlandoH Vemos lo bueno Que se ha demostrado para la naci√≥n y se ha puesto mano dura Que bien</f>
        <v>#NAME?</v>
      </c>
      <c r="C2508" s="1">
        <v>43749.688194444447</v>
      </c>
    </row>
    <row r="2509" spans="1:3" x14ac:dyDescent="0.2">
      <c r="A2509">
        <v>147226</v>
      </c>
      <c r="B2509" t="e">
        <f>JuanOrlandoH grandiosa noticia vamos por mejores cambios ers muy bueno lo Que se ve para mi Honduras Que excelente vamos por mas</f>
        <v>#NAME?</v>
      </c>
      <c r="C2509" s="1">
        <v>43738.667361111111</v>
      </c>
    </row>
    <row r="2510" spans="1:3" x14ac:dyDescent="0.2">
      <c r="A2510">
        <v>147240</v>
      </c>
      <c r="B2510" t="e">
        <f>JuanOrlandoH Aplaudimos las bellas cosas Que se demuestran en la naci√≥n Que se promueva el turismo Que bien</f>
        <v>#NAME?</v>
      </c>
      <c r="C2510" s="1">
        <v>43761.84097222222</v>
      </c>
    </row>
    <row r="2511" spans="1:3" x14ac:dyDescent="0.2">
      <c r="A2511">
        <v>147247</v>
      </c>
      <c r="B2511" t="e">
        <f>JuanOrlandoH gracias se√±or Presidente recibimos esos grandes saludos y Que la pase super bien</f>
        <v>#NAME?</v>
      </c>
      <c r="C2511" s="1">
        <v>43763.816666666666</v>
      </c>
    </row>
    <row r="2512" spans="1:3" x14ac:dyDescent="0.2">
      <c r="A2512">
        <v>147253</v>
      </c>
      <c r="B2512" t="e">
        <f>_xlfn.SINGLE(JuanOrlandoH _xlfn.SINGLE(sg_sica _xlfn.SINGLE(VinicioCerezo _xlfn.SINGLE(HCHTelevDigital _xlfn.SINGLE(DiarioLaPrensa _xlfn.SINGLE(TN5Telenoticias _xlfn.SINGLE(radioamericahn _xlfn.SINGLE(HoyMismoTSI _xlfn.SINGLE(radiohrn _xlfn.SINGLE(LaTribunahn estamos muy contentos por su gran trabajo Presidente))))))))))</f>
        <v>#NAME?</v>
      </c>
      <c r="C2512" s="1">
        <v>43700.667361111111</v>
      </c>
    </row>
    <row r="2513" spans="1:3" x14ac:dyDescent="0.2">
      <c r="A2513">
        <v>147495</v>
      </c>
      <c r="B2513" t="e">
        <f>_xlfn.SINGLE(JuanOrlandoH _xlfn.SINGLE(radiohrn _xlfn.SINGLE(LaTribunahn _xlfn.SINGLE(TN5Telenoticias _xlfn.SINGLE(diarioelheraldo _xlfn.SINGLE(televicentrohn _xlfn.SINGLE(elpaishn gracias a lo nuevo Que se ve Que el Presidente desempe√±a Que gran inteligencia la suya JOH muy bueno)))))))</f>
        <v>#NAME?</v>
      </c>
      <c r="C2513" s="1">
        <v>43731.801388888889</v>
      </c>
    </row>
    <row r="2514" spans="1:3" x14ac:dyDescent="0.2">
      <c r="A2514">
        <v>147521</v>
      </c>
      <c r="B2514" t="e">
        <f>JuanOrlandoH Vemos los mayores resultados Que se hace lo importante para mi pais Vemos  lo bueno vamos por mas</f>
        <v>#NAME?</v>
      </c>
      <c r="C2514" s="1">
        <v>43755.834722222222</v>
      </c>
    </row>
    <row r="2515" spans="1:3" x14ac:dyDescent="0.2">
      <c r="A2515">
        <v>147536</v>
      </c>
      <c r="B2515" t="e">
        <f>JuanOrlandoH Es muy bueno Que mi pais mejore Que bien vamos por mas logros Que excelente vamos por mas Que bien con estas nueva villa navide√±a</f>
        <v>#NAME?</v>
      </c>
      <c r="C2515" s="1">
        <v>43817.62777777778</v>
      </c>
    </row>
    <row r="2516" spans="1:3" x14ac:dyDescent="0.2">
      <c r="A2516">
        <v>147550</v>
      </c>
      <c r="B2516" t="s">
        <v>389</v>
      </c>
      <c r="C2516" s="1">
        <v>43718.8125</v>
      </c>
    </row>
    <row r="2517" spans="1:3" x14ac:dyDescent="0.2">
      <c r="A2517">
        <v>147588</v>
      </c>
      <c r="B2517" t="e">
        <f>JuanOrlandoH se ha trabajado honradamente por Que usted lo √∫nico Que ha demostrado Que Es una persona muy inteligente y Sobre todo Que trabaja limpiamente Que Dios lo bendiga JOH</f>
        <v>#NAME?</v>
      </c>
      <c r="C2517" s="1">
        <v>43746.682638888888</v>
      </c>
    </row>
    <row r="2518" spans="1:3" x14ac:dyDescent="0.2">
      <c r="A2518">
        <v>147643</v>
      </c>
      <c r="B2518" t="e">
        <f>JuanOrlandoH Aplaudimos lo bueno Que se hace porque el pais mejore cada dia Muchas gracias JOH por demostrar lo bueno por mi pais Que bien</f>
        <v>#NAME?</v>
      </c>
      <c r="C2518" s="1">
        <v>43817.84097222222</v>
      </c>
    </row>
    <row r="2519" spans="1:3" x14ac:dyDescent="0.2">
      <c r="A2519">
        <v>147644</v>
      </c>
      <c r="B2519" t="e">
        <f>_xlfn.SINGLE(JuanOrlandoH _xlfn.SINGLE(LaTribunahn _xlfn.SINGLE(radioamericahn _xlfn.SINGLE(radiohrn _xlfn.SINGLE(RCVHonduras _xlfn.SINGLE(diarioelheraldo _xlfn.SINGLE(elpaishn _xlfn.SINGLE(HCHTelevDigital Vemos los mejores alcances se ver Que vivimos en un pais muy favorable Que hace ha demostrar lo bueno Que tiene el pais))))))))</f>
        <v>#NAME?</v>
      </c>
      <c r="C2519" s="1">
        <v>43768.861111111109</v>
      </c>
    </row>
    <row r="2520" spans="1:3" x14ac:dyDescent="0.2">
      <c r="A2520">
        <v>147645</v>
      </c>
      <c r="B2520" t="e">
        <f>JuanOrlandoH se√±or Presidente le enviamos nuestro cordiales saludos porque usted si ha demostrado Que el pais avanza muy bien</f>
        <v>#NAME?</v>
      </c>
      <c r="C2520" s="1">
        <v>43773.670138888891</v>
      </c>
    </row>
    <row r="2521" spans="1:3" x14ac:dyDescent="0.2">
      <c r="A2521">
        <v>147725</v>
      </c>
      <c r="B2521" t="e">
        <f>_xlfn.SINGLE(JuanOrlandoH _xlfn.SINGLE(radiohrn _xlfn.SINGLE(LaTribunahn _xlfn.SINGLE(HCHTelevDigital _xlfn.SINGLE(VidaMejorHN _xlfn.SINGLE(DiarioLaPrensa _xlfn.SINGLE(radioamericahn Que bien Que se trabaje todos en uni√≥n Que bueno Es ver Que el pa√≠s esta mejorando con estas cosas Que excelente)))))))</f>
        <v>#NAME?</v>
      </c>
      <c r="C2521" s="1">
        <v>43672.754861111112</v>
      </c>
    </row>
    <row r="2522" spans="1:3" x14ac:dyDescent="0.2">
      <c r="A2522">
        <v>147782</v>
      </c>
      <c r="B2522" t="e">
        <f>_xlfn.SINGLE(JuanOrlandoH _xlfn.SINGLE(diarioelheraldo _xlfn.SINGLE(elpaishn _xlfn.SINGLE(televicentrohn _xlfn.SINGLE(radiohrn _xlfn.SINGLE(FrenteaFrenteHN _xlfn.SINGLE(DiarioLaPrensa _xlfn.SINGLE(TSiHonduras _xlfn.SINGLE(LaTribunahn _xlfn.SINGLE(RCVHonduras estamos muy alegres Que se acerca esto tan bello en el pais Que grandes avances Que se tenga la mayor independencia))))))))))</f>
        <v>#NAME?</v>
      </c>
      <c r="C2522" s="1">
        <v>43719.583333333336</v>
      </c>
    </row>
    <row r="2523" spans="1:3" x14ac:dyDescent="0.2">
      <c r="A2523">
        <v>148378</v>
      </c>
      <c r="B2523" t="e">
        <f>_xlfn.SINGLE(manuelzr _xlfn.SINGLE(JuanOrlandoH Vemos Que Honduras esta cambiando y Que la gente como este y sus t√≠teres solo miran Que sea de fracaso para el pais))</f>
        <v>#NAME?</v>
      </c>
      <c r="C2523" s="1">
        <v>43756.794444444444</v>
      </c>
    </row>
    <row r="2524" spans="1:3" x14ac:dyDescent="0.2">
      <c r="A2524">
        <v>149438</v>
      </c>
      <c r="B2524" t="s">
        <v>390</v>
      </c>
      <c r="C2524" s="1">
        <v>43706.802083333336</v>
      </c>
    </row>
    <row r="2525" spans="1:3" x14ac:dyDescent="0.2">
      <c r="A2525">
        <v>149832</v>
      </c>
      <c r="B2525" t="e">
        <f>_xlfn.SINGLE(JuanOrlandoH _xlfn.SINGLE(HoyMismoTSI _xlfn.SINGLE(radiohrn _xlfn.SINGLE(LaTribunahn _xlfn.SINGLE(RCVHonduras _xlfn.SINGLE(diarioelheraldo _xlfn.SINGLE(elpaishn Es admirable como el se√±or Presidente hace ver lo Que se ha prometido se ha realizado felicitaciones)))))))</f>
        <v>#NAME?</v>
      </c>
      <c r="C2525" s="1">
        <v>43791.793055555558</v>
      </c>
    </row>
    <row r="2526" spans="1:3" x14ac:dyDescent="0.2">
      <c r="A2526">
        <v>149853</v>
      </c>
      <c r="B2526" t="e">
        <f>_xlfn.SINGLE(JuanOrlandoH _xlfn.SINGLE(LaTribunahn _xlfn.SINGLE(HCHTelevDigital _xlfn.SINGLE(RCVHonduras _xlfn.SINGLE(Canal6Honduras _xlfn.SINGLE(lanotta_ _xlfn.SINGLE(radioamericahn _xlfn.SINGLE(elpaishn _xlfn.SINGLE(radiohrn _xlfn.SINGLE(CHTVHN _xlfn.SINGLE(el5hn Es una gran misi√≥n la Que se cumple Ciertamente se ve Que se hace lo correcto por ap√≤yar al pueblo Hondure√±os gracias JOH)))))))))))</f>
        <v>#NAME?</v>
      </c>
      <c r="C2526" s="1">
        <v>43837.797222222223</v>
      </c>
    </row>
    <row r="2527" spans="1:3" x14ac:dyDescent="0.2">
      <c r="A2527">
        <v>149918</v>
      </c>
      <c r="B2527" t="e">
        <f>JuanOrlandoH Es un gran apoyo lo Que se demuestra departe de vida mejor Que bien Es una gran ayuda p√†ra el pueblo</f>
        <v>#NAME?</v>
      </c>
      <c r="C2527" s="1">
        <v>43739.655555555553</v>
      </c>
    </row>
    <row r="2528" spans="1:3" x14ac:dyDescent="0.2">
      <c r="A2528">
        <v>150022</v>
      </c>
      <c r="B2528" t="s">
        <v>391</v>
      </c>
      <c r="C2528" s="1">
        <v>43836.661805555559</v>
      </c>
    </row>
    <row r="2529" spans="1:3" x14ac:dyDescent="0.2">
      <c r="A2529">
        <v>150213</v>
      </c>
      <c r="B2529" t="s">
        <v>392</v>
      </c>
      <c r="C2529" s="1">
        <v>43669.674305555556</v>
      </c>
    </row>
    <row r="2530" spans="1:3" x14ac:dyDescent="0.2">
      <c r="A2530">
        <v>150526</v>
      </c>
      <c r="B2530" t="s">
        <v>393</v>
      </c>
      <c r="C2530" s="1">
        <v>43670.713888888888</v>
      </c>
    </row>
    <row r="2531" spans="1:3" x14ac:dyDescent="0.2">
      <c r="A2531">
        <v>150614</v>
      </c>
      <c r="B2531" t="s">
        <v>366</v>
      </c>
      <c r="C2531" s="1">
        <v>43816.819444444445</v>
      </c>
    </row>
    <row r="2532" spans="1:3" x14ac:dyDescent="0.2">
      <c r="A2532">
        <v>150615</v>
      </c>
      <c r="B2532" t="s">
        <v>106</v>
      </c>
      <c r="C2532" s="1">
        <v>43837.838888888888</v>
      </c>
    </row>
    <row r="2533" spans="1:3" x14ac:dyDescent="0.2">
      <c r="A2533">
        <v>150616</v>
      </c>
      <c r="B2533" s="2" t="s">
        <v>102</v>
      </c>
      <c r="C2533" s="1">
        <v>43837.789583333331</v>
      </c>
    </row>
    <row r="2534" spans="1:3" x14ac:dyDescent="0.2">
      <c r="A2534">
        <v>150617</v>
      </c>
      <c r="B2534" t="s">
        <v>9</v>
      </c>
      <c r="C2534" s="1">
        <v>43794.722222222219</v>
      </c>
    </row>
    <row r="2535" spans="1:3" x14ac:dyDescent="0.2">
      <c r="A2535">
        <v>150844</v>
      </c>
      <c r="B2535" t="s">
        <v>120</v>
      </c>
      <c r="C2535" s="1">
        <v>43704.836111111108</v>
      </c>
    </row>
    <row r="2536" spans="1:3" x14ac:dyDescent="0.2">
      <c r="A2536">
        <v>150845</v>
      </c>
      <c r="B2536" t="s">
        <v>125</v>
      </c>
      <c r="C2536" s="1">
        <v>43754.85833333333</v>
      </c>
    </row>
    <row r="2537" spans="1:3" x14ac:dyDescent="0.2">
      <c r="A2537">
        <v>150900</v>
      </c>
      <c r="B2537" t="s">
        <v>122</v>
      </c>
      <c r="C2537" s="1">
        <v>43746.73333333333</v>
      </c>
    </row>
    <row r="2538" spans="1:3" x14ac:dyDescent="0.2">
      <c r="A2538">
        <v>150901</v>
      </c>
      <c r="B2538" t="s">
        <v>123</v>
      </c>
      <c r="C2538" s="1">
        <v>43763.820833333331</v>
      </c>
    </row>
    <row r="2539" spans="1:3" x14ac:dyDescent="0.2">
      <c r="A2539">
        <v>150902</v>
      </c>
      <c r="B2539" s="2" t="s">
        <v>155</v>
      </c>
      <c r="C2539" s="1">
        <v>43748.925000000003</v>
      </c>
    </row>
    <row r="2540" spans="1:3" x14ac:dyDescent="0.2">
      <c r="A2540">
        <v>150903</v>
      </c>
      <c r="B2540" t="s">
        <v>139</v>
      </c>
      <c r="C2540" s="1">
        <v>43754.765277777777</v>
      </c>
    </row>
    <row r="2541" spans="1:3" x14ac:dyDescent="0.2">
      <c r="A2541">
        <v>150953</v>
      </c>
      <c r="B2541" t="s">
        <v>313</v>
      </c>
      <c r="C2541" s="1">
        <v>43663.82916666667</v>
      </c>
    </row>
    <row r="2542" spans="1:3" x14ac:dyDescent="0.2">
      <c r="A2542">
        <v>150978</v>
      </c>
      <c r="B2542" t="s">
        <v>76</v>
      </c>
      <c r="C2542" s="1">
        <v>43767.800694444442</v>
      </c>
    </row>
    <row r="2543" spans="1:3" x14ac:dyDescent="0.2">
      <c r="A2543">
        <v>150979</v>
      </c>
      <c r="B2543" t="s">
        <v>197</v>
      </c>
      <c r="C2543" s="1">
        <v>43774.730555555558</v>
      </c>
    </row>
    <row r="2544" spans="1:3" x14ac:dyDescent="0.2">
      <c r="A2544">
        <v>150980</v>
      </c>
      <c r="B2544" s="2" t="s">
        <v>49</v>
      </c>
      <c r="C2544" s="1">
        <v>43725.923611111109</v>
      </c>
    </row>
    <row r="2545" spans="1:3" x14ac:dyDescent="0.2">
      <c r="A2545">
        <v>151193</v>
      </c>
      <c r="B2545" t="s">
        <v>138</v>
      </c>
      <c r="C2545" s="1">
        <v>43815.834027777775</v>
      </c>
    </row>
    <row r="2546" spans="1:3" x14ac:dyDescent="0.2">
      <c r="A2546">
        <v>151293</v>
      </c>
      <c r="B2546" t="s">
        <v>98</v>
      </c>
      <c r="C2546" s="1">
        <v>43700.727083333331</v>
      </c>
    </row>
    <row r="2547" spans="1:3" x14ac:dyDescent="0.2">
      <c r="A2547">
        <v>151294</v>
      </c>
      <c r="B2547" t="s">
        <v>51</v>
      </c>
      <c r="C2547" s="1">
        <v>43755.736111111109</v>
      </c>
    </row>
    <row r="2548" spans="1:3" x14ac:dyDescent="0.2">
      <c r="A2548">
        <v>151295</v>
      </c>
      <c r="B2548" s="2" t="s">
        <v>95</v>
      </c>
      <c r="C2548" s="1">
        <v>43690.681250000001</v>
      </c>
    </row>
    <row r="2549" spans="1:3" x14ac:dyDescent="0.2">
      <c r="A2549">
        <v>151447</v>
      </c>
      <c r="B2549" t="s">
        <v>52</v>
      </c>
      <c r="C2549" s="1">
        <v>43763.713888888888</v>
      </c>
    </row>
    <row r="2550" spans="1:3" x14ac:dyDescent="0.2">
      <c r="A2550">
        <v>151449</v>
      </c>
      <c r="B2550" t="s">
        <v>25</v>
      </c>
      <c r="C2550" s="1">
        <v>43774.840277777781</v>
      </c>
    </row>
    <row r="2551" spans="1:3" x14ac:dyDescent="0.2">
      <c r="A2551">
        <v>151450</v>
      </c>
      <c r="B2551" t="s">
        <v>66</v>
      </c>
      <c r="C2551" s="1">
        <v>43745.652083333334</v>
      </c>
    </row>
    <row r="2552" spans="1:3" x14ac:dyDescent="0.2">
      <c r="A2552">
        <v>151451</v>
      </c>
      <c r="B2552" t="s">
        <v>37</v>
      </c>
      <c r="C2552" s="1">
        <v>43690.885416666664</v>
      </c>
    </row>
    <row r="2553" spans="1:3" x14ac:dyDescent="0.2">
      <c r="A2553">
        <v>151474</v>
      </c>
      <c r="B2553" s="2" t="s">
        <v>47</v>
      </c>
      <c r="C2553" s="1">
        <v>43832.834027777775</v>
      </c>
    </row>
    <row r="2554" spans="1:3" x14ac:dyDescent="0.2">
      <c r="A2554">
        <v>151476</v>
      </c>
      <c r="B2554" t="s">
        <v>105</v>
      </c>
      <c r="C2554" s="1">
        <v>43746.861111111109</v>
      </c>
    </row>
    <row r="2555" spans="1:3" x14ac:dyDescent="0.2">
      <c r="A2555">
        <v>151477</v>
      </c>
      <c r="B2555" s="2" t="s">
        <v>155</v>
      </c>
      <c r="C2555" s="1">
        <v>43748.925694444442</v>
      </c>
    </row>
    <row r="2556" spans="1:3" x14ac:dyDescent="0.2">
      <c r="A2556">
        <v>151479</v>
      </c>
      <c r="B2556" t="s">
        <v>114</v>
      </c>
      <c r="C2556" s="1">
        <v>43746.886111111111</v>
      </c>
    </row>
    <row r="2557" spans="1:3" x14ac:dyDescent="0.2">
      <c r="A2557">
        <v>151480</v>
      </c>
      <c r="B2557" s="2" t="s">
        <v>155</v>
      </c>
      <c r="C2557" s="1">
        <v>43748.926388888889</v>
      </c>
    </row>
    <row r="2558" spans="1:3" x14ac:dyDescent="0.2">
      <c r="A2558">
        <v>151481</v>
      </c>
      <c r="B2558" t="s">
        <v>24</v>
      </c>
      <c r="C2558" s="1">
        <v>43731.73541666667</v>
      </c>
    </row>
    <row r="2559" spans="1:3" x14ac:dyDescent="0.2">
      <c r="A2559">
        <v>151809</v>
      </c>
      <c r="B2559" s="2" t="s">
        <v>394</v>
      </c>
      <c r="C2559" s="1">
        <v>43661.67291666667</v>
      </c>
    </row>
    <row r="2560" spans="1:3" x14ac:dyDescent="0.2">
      <c r="A2560">
        <v>151866</v>
      </c>
      <c r="B2560" t="s">
        <v>395</v>
      </c>
      <c r="C2560" s="1">
        <v>43668.831250000003</v>
      </c>
    </row>
    <row r="2561" spans="1:3" x14ac:dyDescent="0.2">
      <c r="A2561">
        <v>152089</v>
      </c>
      <c r="B2561" t="e">
        <f>_xlfn.SINGLE(JuanOrlandoH _xlfn.SINGLE(DiarioLaPrensa _xlfn.SINGLE(LaTribunahn _xlfn.SINGLE(HCHTelevDigital _xlfn.SINGLE(radiohrn _xlfn.SINGLE(radioamericahn _xlfn.SINGLE(diarioelheraldo _xlfn.SINGLE(elpaishn Es muy importante ver los grandes logros por parte de el se√±or Presidente gracias Que Dios lo bendiga grandemente se√±or JOH))))))))</f>
        <v>#NAME?</v>
      </c>
      <c r="C2561" s="1">
        <v>43754.742361111108</v>
      </c>
    </row>
    <row r="2562" spans="1:3" x14ac:dyDescent="0.2">
      <c r="A2562">
        <v>152101</v>
      </c>
      <c r="B2562" t="e">
        <f>JuanOrlandoH Que todo lo bueno Que est√° pasando con las cosechas de nuestros Productores contin√∫en asi de esta misma forma</f>
        <v>#NAME?</v>
      </c>
      <c r="C2562" s="1">
        <v>43628.671527777777</v>
      </c>
    </row>
    <row r="2563" spans="1:3" x14ac:dyDescent="0.2">
      <c r="A2563">
        <v>152118</v>
      </c>
      <c r="B2563" t="e">
        <f>JuanOrlandoH Definitivamente Que se demuestre cada dia lo bueno por el pais Muchas gracias a lo importante Que Es para el gobernante cambiar la seguridad</f>
        <v>#NAME?</v>
      </c>
      <c r="C2563" s="1">
        <v>43749.688888888886</v>
      </c>
    </row>
    <row r="2564" spans="1:3" x14ac:dyDescent="0.2">
      <c r="A2564">
        <v>152165</v>
      </c>
      <c r="B2564" t="e">
        <f>JuanOrlandoH Felicidades al gobierno por demostrar ese gran apoyo para la naci√≥n vamos por lo bueno para nuestra Honduras muy bien</f>
        <v>#NAME?</v>
      </c>
      <c r="C2564" s="1">
        <v>43755.836805555555</v>
      </c>
    </row>
    <row r="2565" spans="1:3" x14ac:dyDescent="0.2">
      <c r="A2565">
        <v>152166</v>
      </c>
      <c r="B2565" t="e">
        <f>_xlfn.SINGLE(JuanOrlandoH _xlfn.SINGLE(Congreso_HND _xlfn.SINGLE(HoyMismoTSI _xlfn.SINGLE(radiohrn _xlfn.SINGLE(LaTribunahn _xlfn.SINGLE(TN5Telenoticias _xlfn.SINGLE(HCHTelevDigital _xlfn.SINGLE(televicentrohn _xlfn.SINGLE(radioamericahn _xlfn.SINGLE(Canal6Honduras _xlfn.SINGLE(tencanal10 Es muy importante Que se est√°n haciendo estas maravillosas cosas para Que el pais desarrolle Que bien vamos por mas)))))))))))</f>
        <v>#NAME?</v>
      </c>
      <c r="C2565" s="1">
        <v>43775.625</v>
      </c>
    </row>
    <row r="2566" spans="1:3" x14ac:dyDescent="0.2">
      <c r="A2566">
        <v>152167</v>
      </c>
      <c r="B2566" t="e">
        <f>JuanOrlandoH gracias mi Presidente gracias por Que Honduras ha cambiado gracias por Que usted Es una gran persona</f>
        <v>#NAME?</v>
      </c>
      <c r="C2566" s="1">
        <v>43718.813194444447</v>
      </c>
    </row>
    <row r="2567" spans="1:3" x14ac:dyDescent="0.2">
      <c r="A2567">
        <v>152168</v>
      </c>
      <c r="B2567" t="e">
        <f>_xlfn.SINGLE(JuanOrlandoH _xlfn.SINGLE(Congreso_HND importante manera de dar el cambio por nuestra Honduras demostrando lo bueno excelente trabajo se√±or Presidente))</f>
        <v>#NAME?</v>
      </c>
      <c r="C2567" s="1">
        <v>43731.567361111112</v>
      </c>
    </row>
    <row r="2568" spans="1:3" x14ac:dyDescent="0.2">
      <c r="A2568">
        <v>152278</v>
      </c>
      <c r="B2568" t="e">
        <f>JuanOrlandoH estamos muy agradecido con las grandes cosas Que hace JOH Que bueno lo Que se ve estamos a lo bueno Que importante manear de ver lo excelente</f>
        <v>#NAME?</v>
      </c>
      <c r="C2568" s="1">
        <v>43784.62222222222</v>
      </c>
    </row>
    <row r="2569" spans="1:3" x14ac:dyDescent="0.2">
      <c r="A2569">
        <v>152365</v>
      </c>
      <c r="B2569" t="e">
        <f>_xlfn.SINGLE(JuanOrlandoH _xlfn.SINGLE(FrenteaFrenteHN _xlfn.SINGLE(radioamericahn _xlfn.SINGLE(radiohrn _xlfn.SINGLE(RCVHonduras _xlfn.SINGLE(TN5Telenoticias _xlfn.SINGLE(diarioelheraldo _xlfn.SINGLE(elpaishn _xlfn.SINGLE(HCHTelevDigital bendiciones uqe bueno lo Que hace el gobierno apoyando para Que se mejore en calzado de mi pais Que bien estamos a lo bueno estamos amas de grandes logros)))))))))</f>
        <v>#NAME?</v>
      </c>
      <c r="C2569" s="1">
        <v>43802.669444444444</v>
      </c>
    </row>
    <row r="2570" spans="1:3" x14ac:dyDescent="0.2">
      <c r="A2570">
        <v>152389</v>
      </c>
      <c r="B2570" t="e">
        <f>JuanOrlandoH Es un gran trabajo lo Que se e4sta desarrollando en el pais Vemos las mejores acciones departe de JOH Que gran manera de hacer el cambio</f>
        <v>#NAME?</v>
      </c>
      <c r="C2570" s="1">
        <v>43752.575694444444</v>
      </c>
    </row>
    <row r="2571" spans="1:3" x14ac:dyDescent="0.2">
      <c r="A2571">
        <v>152390</v>
      </c>
      <c r="B2571" t="e">
        <f>_xlfn.SINGLE(JuanOrlandoH _xlfn.SINGLE(LaTribunahn _xlfn.SINGLE(radioamericahn _xlfn.SINGLE(radiohrn _xlfn.SINGLE(RCVHonduras _xlfn.SINGLE(diarioelheraldo _xlfn.SINGLE(elpaishn _xlfn.SINGLE(HCHTelevDigital se ha demostrado los grandes avances en el pais Que bueno Que se desarrolle esto para la naci√≥n Muchas gracias))))))))</f>
        <v>#NAME?</v>
      </c>
      <c r="C2571" s="1">
        <v>43768.86041666667</v>
      </c>
    </row>
    <row r="2572" spans="1:3" x14ac:dyDescent="0.2">
      <c r="A2572">
        <v>152391</v>
      </c>
      <c r="B2572" t="e">
        <f>JuanOrlandoH se√±or Presidente Muchas gracias por Que usted Es una gran persona Que Dios me lo bendiga</f>
        <v>#NAME?</v>
      </c>
      <c r="C2572" s="1">
        <v>43738.855555555558</v>
      </c>
    </row>
    <row r="2573" spans="1:3" x14ac:dyDescent="0.2">
      <c r="A2573">
        <v>152698</v>
      </c>
      <c r="B2573" t="e">
        <f>_xlfn.SINGLE(JuanOrlandoH _xlfn.SINGLE(Canal6Honduras _xlfn.SINGLE(elpaishn _xlfn.SINGLE(CHTVHN _xlfn.SINGLE(RCVHonduras _xlfn.SINGLE(LaTribunahn _xlfn.SINGLE(DiarioLaPrensa excelente Que se hag lo bueno por el pais para Que se establezcan grandes cosas para mi Honduras Que gran trabajo)))))))</f>
        <v>#NAME?</v>
      </c>
      <c r="C2573" s="1">
        <v>43754.791666666664</v>
      </c>
    </row>
    <row r="2574" spans="1:3" x14ac:dyDescent="0.2">
      <c r="A2574">
        <v>152783</v>
      </c>
      <c r="B2574" t="e">
        <f>JuanOrlandoH no podemos negar Que solo este gobierno Es el Que ha trabajado por mejorar en la seguridad del pais excelente</f>
        <v>#NAME?</v>
      </c>
      <c r="C2574" s="1">
        <v>43726.865972222222</v>
      </c>
    </row>
    <row r="2575" spans="1:3" x14ac:dyDescent="0.2">
      <c r="A2575">
        <v>152784</v>
      </c>
      <c r="B2575" t="s">
        <v>396</v>
      </c>
      <c r="C2575" s="1">
        <v>43739.645833333336</v>
      </c>
    </row>
    <row r="2576" spans="1:3" x14ac:dyDescent="0.2">
      <c r="A2576">
        <v>152785</v>
      </c>
      <c r="B2576" t="e">
        <f>JuanOrlandoH se sabe Que se ha visto los buenos frutos Que desempe√±a JOH por hacer y dar una sonrisa al pueblo</f>
        <v>#NAME?</v>
      </c>
      <c r="C2576" s="1">
        <v>43763.815972222219</v>
      </c>
    </row>
    <row r="2577" spans="1:3" x14ac:dyDescent="0.2">
      <c r="A2577">
        <v>152786</v>
      </c>
      <c r="B2577" t="e">
        <f>JuanOrlandoH lo primero Es ver como mi Honduras cambia Que bien gracias se√±or JOH por demostrar lo bueno por la naci√≥n vamos por mas</f>
        <v>#NAME?</v>
      </c>
      <c r="C2577" s="1">
        <v>43759.6875</v>
      </c>
    </row>
    <row r="2578" spans="1:3" x14ac:dyDescent="0.2">
      <c r="A2578">
        <v>153144</v>
      </c>
      <c r="B2578" t="e">
        <f>JuanOrlandoH Damos un fuerte aplauso a las autoridades y al gobierno por demostrar lo bueno en el pais Muchas gracias se√±or JOH gracias por dar seguridad en el pais</f>
        <v>#NAME?</v>
      </c>
      <c r="C2578" s="1">
        <v>43784.623611111114</v>
      </c>
    </row>
    <row r="2579" spans="1:3" x14ac:dyDescent="0.2">
      <c r="A2579">
        <v>153216</v>
      </c>
      <c r="B2579" t="e">
        <f>_xlfn.SINGLE(JuanOrlandoH _xlfn.SINGLE(HCHTelevDigital _xlfn.SINGLE(televicentrohn _xlfn.SINGLE(LaTribunahn _xlfn.SINGLE(DiarioLaPrensa _xlfn.SINGLE(diarioelheraldo _xlfn.SINGLE(radiohrn _xlfn.SINGLE(radioamericahn _xlfn.SINGLE(RCVHonduras _xlfn.SINGLE(canal11hn _xlfn.SINGLE(PNH_oficial contentos de Que se haga lo importante Que Es de desarrollos p√†ra el pueblo Que grandiosa misi√≥n vamos avanzando por mas)))))))))))</f>
        <v>#NAME?</v>
      </c>
      <c r="C2579" s="1">
        <v>43773.626388888886</v>
      </c>
    </row>
    <row r="2580" spans="1:3" x14ac:dyDescent="0.2">
      <c r="A2580">
        <v>153233</v>
      </c>
      <c r="B2580" t="e">
        <f>JuanOrlandoH bienvenidos a nuestro pa√≠s  estamos muy contentos Que vengan a conocer nuestra hermosa Honduras</f>
        <v>#NAME?</v>
      </c>
      <c r="C2580" s="1">
        <v>43679.919444444444</v>
      </c>
    </row>
    <row r="2581" spans="1:3" x14ac:dyDescent="0.2">
      <c r="A2581">
        <v>153239</v>
      </c>
      <c r="B2581" t="e">
        <f>_xlfn.SINGLE(JuanOrlandoH _xlfn.SINGLE(tencanal10 _xlfn.SINGLE(radiohrn _xlfn.SINGLE(LaTribunahn _xlfn.SINGLE(DiarioTiempo _xlfn.SINGLE(diarioelheraldo _xlfn.SINGLE(elpaishn buenos resultados Que bien estamos muy agradecidos Que excelente JOH gracias Que Dios lo bendiga)))))))</f>
        <v>#NAME?</v>
      </c>
      <c r="C2581" s="1">
        <v>43791.914583333331</v>
      </c>
    </row>
    <row r="2582" spans="1:3" x14ac:dyDescent="0.2">
      <c r="A2582">
        <v>153292</v>
      </c>
      <c r="B2582" t="e">
        <f>JuanOrlandoH gran testimonio el de este se√±or porque el si reconoce los grandes trabajos de JOH por apoyar al pueblo</f>
        <v>#NAME?</v>
      </c>
      <c r="C2582" s="1">
        <v>43739.655555555553</v>
      </c>
    </row>
    <row r="2583" spans="1:3" x14ac:dyDescent="0.2">
      <c r="A2583">
        <v>153408</v>
      </c>
      <c r="B2583" t="e">
        <f>TN5Telenoticias Es muy bueno lo Que dice tito asfura porque el si hace lo bueno por mi pais estamos muy alegres de ver estas buenas cosas</f>
        <v>#NAME?</v>
      </c>
      <c r="C2583" s="1">
        <v>43725.813888888886</v>
      </c>
    </row>
    <row r="2584" spans="1:3" x14ac:dyDescent="0.2">
      <c r="A2584">
        <v>153435</v>
      </c>
      <c r="B2584" t="e">
        <f>_xlfn.SINGLE(DllSWqjvMbCrtUNGN0CA23hYgwPW83B5aBnYuBnEFZY)= Vemos los grandes resultados vamos por la brecha correcta gracias a los alcances de parte de usted JOH</f>
        <v>#NAME?</v>
      </c>
      <c r="C2584" s="1">
        <v>43789.847916666666</v>
      </c>
    </row>
    <row r="2585" spans="1:3" x14ac:dyDescent="0.2">
      <c r="A2585">
        <v>153447</v>
      </c>
      <c r="B2585" t="e">
        <f>_xlfn.SINGLE(DllSWqjvMbCrtUNGN0CA23hYgwPW83B5aBnYuBnEFZY)= se√±or Presidente estamos con usted Que Dios lo bendiga todo saldr√° bien como siempre lo Bendecimos grandemente</f>
        <v>#NAME?</v>
      </c>
      <c r="C2585" s="1">
        <v>43734.710416666669</v>
      </c>
    </row>
    <row r="2586" spans="1:3" x14ac:dyDescent="0.2">
      <c r="A2586">
        <v>153474</v>
      </c>
      <c r="B2586" t="e">
        <f>_xlfn.SINGLE(DllSWqjvMbCrtUNGN0CA23hYgwPW83B5aBnYuBnEFZY)= admirable Es de gran bendicion lo Que se ha alcanzado en la naci√≥n Dios lo bendiga se√±or JOH y su esposa excelente</f>
        <v>#NAME?</v>
      </c>
      <c r="C2586" s="1">
        <v>43788.763194444444</v>
      </c>
    </row>
    <row r="2587" spans="1:3" x14ac:dyDescent="0.2">
      <c r="A2587">
        <v>153481</v>
      </c>
      <c r="B2587" t="e">
        <f>TN5Telenoticias Aplaudimos los grandes avances Que hace JOH y Que demuestra cada dia Que importante lo Que se ve en el pais departe de el</f>
        <v>#NAME?</v>
      </c>
      <c r="C2587" s="1">
        <v>43777.926388888889</v>
      </c>
    </row>
    <row r="2588" spans="1:3" x14ac:dyDescent="0.2">
      <c r="A2588">
        <v>153484</v>
      </c>
      <c r="B2588" t="e">
        <f>_xlfn.SINGLE(DllSWqjvMbCrtUNGN0CA23hYgwPW83B5aBnYuBnEFZY)= _xlfn.SINGLE(JuanOrlandoH Definimos lo bueno Que se hace cada dia gracias se√±or Presidente por luchar por el pais Felicidades en su dia Que Dios le de muchos a√±os mas y Que la pase super)</f>
        <v>#NAME?</v>
      </c>
      <c r="C2588" s="1">
        <v>43766.724305555559</v>
      </c>
    </row>
    <row r="2589" spans="1:3" x14ac:dyDescent="0.2">
      <c r="A2589">
        <v>153509</v>
      </c>
      <c r="B2589" t="e">
        <f>_xlfn.SINGLE(DllSWqjvMbCrtUNGN0CA23hYgwPW83B5aBnYuBnEFZY)= _xlfn.SINGLE(JuanOrlandoH esta si Es una gran noticia Que grandes avances los Que se ven en el pais gracias JOH por hacer lo correcto por mi Honduras)</f>
        <v>#NAME?</v>
      </c>
      <c r="C2589" s="1">
        <v>43732.629861111112</v>
      </c>
    </row>
    <row r="2590" spans="1:3" x14ac:dyDescent="0.2">
      <c r="A2590">
        <v>153565</v>
      </c>
      <c r="B2590" t="e">
        <f>_xlfn.SINGLE(DllSWqjvMbCrtUNGN0CA23hYgwPW83B5aBnYuBnEFZY)= muy buenas acciones Que bien lo Que se hace por mi Honduras Que bien felicitaciones</f>
        <v>#NAME?</v>
      </c>
      <c r="C2590" s="1">
        <v>43760.727777777778</v>
      </c>
    </row>
    <row r="2591" spans="1:3" x14ac:dyDescent="0.2">
      <c r="A2591">
        <v>153573</v>
      </c>
      <c r="B2591" t="e">
        <f>_xlfn.SINGLE(DllSWqjvMbCrtUNGN0CA23hYgwPW83B5aBnYuBnEFZY)= Es bueno saber Que el Presidente hace lo posible por alcanzar miles de cosas para el pais Que bien Que se hag lo buenbo por nuestra Honduras para Que hayan mejores oportunidades</f>
        <v>#NAME?</v>
      </c>
      <c r="C2591" s="1">
        <v>43808.843055555553</v>
      </c>
    </row>
    <row r="2592" spans="1:3" x14ac:dyDescent="0.2">
      <c r="A2592">
        <v>153601</v>
      </c>
      <c r="B2592" t="e">
        <f>_xlfn.SINGLE(DllSWqjvMbCrtUNGN0CA23hYgwPW83B5aBnYuBnEFZY)= _xlfn.SINGLE(JuanOrlandoH todos estamos muy contentos y agradecidos por su gran trabajo Presidente)</f>
        <v>#NAME?</v>
      </c>
      <c r="C2592" s="1">
        <v>43699.887499999997</v>
      </c>
    </row>
    <row r="2593" spans="1:3" x14ac:dyDescent="0.2">
      <c r="A2593">
        <v>153609</v>
      </c>
      <c r="B2593" t="e">
        <f>_xlfn.SINGLE(DllSWqjvMbCrtUNGN0CA23hYgwPW83B5aBnYuBnEFZY)= se ven grandes resultados vamos por lo bueno para el pais Que bien</f>
        <v>#NAME?</v>
      </c>
      <c r="C2593" s="1">
        <v>43738.663888888892</v>
      </c>
    </row>
    <row r="2594" spans="1:3" x14ac:dyDescent="0.2">
      <c r="A2594">
        <v>153631</v>
      </c>
      <c r="B2594" t="e">
        <f>_xlfn.SINGLE(DllSWqjvMbCrtUNGN0CA23hYgwPW83B5aBnYuBnEFZY)= _xlfn.SINGLE(JuanOrlandoH Honduras Es importante por Que Es genial gracias Que se esta mejorando en el aria de la seguridad asi somos un pa√≠s seguro)</f>
        <v>#NAME?</v>
      </c>
      <c r="C2594" s="1">
        <v>43734.85833333333</v>
      </c>
    </row>
    <row r="2595" spans="1:3" x14ac:dyDescent="0.2">
      <c r="A2595">
        <v>153634</v>
      </c>
      <c r="B2595" t="e">
        <f>_xlfn.SINGLE(DllSWqjvMbCrtUNGN0CA23hYgwPW83B5aBnYuBnEFZY)= no cabe duda lo bueno se ha visto lo bueno el gobierno se ha puesto la meta de cambiar ami pais excelente avances</f>
        <v>#NAME?</v>
      </c>
      <c r="C2595" s="1">
        <v>43802.908333333333</v>
      </c>
    </row>
    <row r="2596" spans="1:3" x14ac:dyDescent="0.2">
      <c r="A2596">
        <v>153636</v>
      </c>
      <c r="B2596" t="e">
        <f>_xlfn.SINGLE(DllSWqjvMbCrtUNGN0CA23hYgwPW83B5aBnYuBnEFZY)= Definimos los grandes desarrollos Que bien Es lo Que se ha demostrado por el pueblo Que bien  excelente Presidente</f>
        <v>#NAME?</v>
      </c>
      <c r="C2596" s="1">
        <v>43755.614583333336</v>
      </c>
    </row>
    <row r="2597" spans="1:3" x14ac:dyDescent="0.2">
      <c r="A2597">
        <v>153651</v>
      </c>
      <c r="B2597" t="e">
        <f>_xlfn.SINGLE(DllSWqjvMbCrtUNGN0CA23hYgwPW83B5aBnYuBnEFZY)= Es un gran trabajo lo Que se hace por nuestra naci√≥n Que bueno se√±or Presidente gracias por afirmar el cambio</f>
        <v>#NAME?</v>
      </c>
      <c r="C2597" s="1">
        <v>43761.748611111114</v>
      </c>
    </row>
    <row r="2598" spans="1:3" x14ac:dyDescent="0.2">
      <c r="A2598">
        <v>153686</v>
      </c>
      <c r="B2598" t="e">
        <f>_xlfn.SINGLE(DllSWqjvMbCrtUNGN0CA23hYgwPW83B5aBnYuBnEFZY)= estamos contentos de Que se esta trabajando por dar lo mejor para el pais Que gran trabajo estamos a lo bueno</f>
        <v>#NAME?</v>
      </c>
      <c r="C2598" s="1">
        <v>43738.659722222219</v>
      </c>
    </row>
    <row r="2599" spans="1:3" x14ac:dyDescent="0.2">
      <c r="A2599">
        <v>153712</v>
      </c>
      <c r="B2599" t="e">
        <f>_xlfn.SINGLE(DllSWqjvMbCrtUNGN0CA23hYgwPW83B5aBnYuBnEFZY)= se esta viendo los mayores resultados en el pais Que grandes avances Es muy bueno Que mi Honduras avanza Que genial vamos por mas</f>
        <v>#NAME?</v>
      </c>
      <c r="C2599" s="1">
        <v>43767.840277777781</v>
      </c>
    </row>
    <row r="2600" spans="1:3" x14ac:dyDescent="0.2">
      <c r="A2600">
        <v>153713</v>
      </c>
      <c r="B2600" t="e">
        <f>TN5Telenoticias felicitamos al gran trabajo Que hace el gobierno Que se haga lo mejor por el pais Que grandes acciones vamos por mas</f>
        <v>#NAME?</v>
      </c>
      <c r="C2600" s="1">
        <v>43726.693055555559</v>
      </c>
    </row>
    <row r="2601" spans="1:3" x14ac:dyDescent="0.2">
      <c r="A2601">
        <v>153735</v>
      </c>
      <c r="B2601" t="s">
        <v>397</v>
      </c>
      <c r="C2601" s="1">
        <v>43733.574999999997</v>
      </c>
    </row>
    <row r="2602" spans="1:3" x14ac:dyDescent="0.2">
      <c r="A2602">
        <v>153747</v>
      </c>
      <c r="B2602" t="e">
        <f>TN5Telenoticias todos apoyemos a nuestro alcalde en sembrar un √°rbol</f>
        <v>#NAME?</v>
      </c>
      <c r="C2602" s="1">
        <v>43725.863888888889</v>
      </c>
    </row>
    <row r="2603" spans="1:3" x14ac:dyDescent="0.2">
      <c r="A2603">
        <v>153753</v>
      </c>
      <c r="B2603" t="e">
        <f>_xlfn.SINGLE(DllSWqjvMbCrtUNGN0CA23hYgwPW83B5aBnYuBnEFZY)= Que bien Que se hagan estos operativos para este  feriado Que gran trabajo lo Que se hace por el medio ambiente</f>
        <v>#NAME?</v>
      </c>
      <c r="C2603" s="1">
        <v>43735.840277777781</v>
      </c>
    </row>
    <row r="2604" spans="1:3" x14ac:dyDescent="0.2">
      <c r="A2604">
        <v>153758</v>
      </c>
      <c r="B2604" t="e">
        <f>TN5Telenoticias muy cierto lo Que esta diciendo el se√±or ebal y todo los hacen para da√±ar el buen trabajo Que hace el Presidente</f>
        <v>#NAME?</v>
      </c>
      <c r="C2604" s="1">
        <v>43693.915277777778</v>
      </c>
    </row>
    <row r="2605" spans="1:3" x14ac:dyDescent="0.2">
      <c r="A2605">
        <v>153839</v>
      </c>
      <c r="B2605" t="e">
        <f>_xlfn.SINGLE(DllSWqjvMbCrtUNGN0CA23hYgwPW83B5aBnYuBnEFZY)= Impresionante manera de apoyar al pueblo Que bueno Que se haga lo bueno en el pais Que gran trabajo vamos por mas</f>
        <v>#NAME?</v>
      </c>
      <c r="C2605" s="1">
        <v>43755.613194444442</v>
      </c>
    </row>
    <row r="2606" spans="1:3" x14ac:dyDescent="0.2">
      <c r="A2606">
        <v>153944</v>
      </c>
      <c r="B2606" t="e">
        <f>_xlfn.SINGLE(DllSWqjvMbCrtUNGN0CA23hYgwPW83B5aBnYuBnEFZY)= Es muy importante Que admirable Es ver como nuestra Honduras avanza Que bien vamos por mas y mas Que excelente cambio y apoyo en donaci√≥n de una casa Que bien</f>
        <v>#NAME?</v>
      </c>
      <c r="C2606" s="1">
        <v>43790.93472222222</v>
      </c>
    </row>
    <row r="2607" spans="1:3" x14ac:dyDescent="0.2">
      <c r="A2607">
        <v>153953</v>
      </c>
      <c r="B2607" t="e">
        <f>TN5Telenoticias gracias a tito asfura por dar estas grandiosas representaciones qe genial lo Que hace por la patri a</f>
        <v>#NAME?</v>
      </c>
      <c r="C2607" s="1">
        <v>43725.874305555553</v>
      </c>
    </row>
    <row r="2608" spans="1:3" x14ac:dyDescent="0.2">
      <c r="A2608">
        <v>153954</v>
      </c>
      <c r="B2608" t="s">
        <v>398</v>
      </c>
      <c r="C2608" s="1">
        <v>43755.731944444444</v>
      </c>
    </row>
    <row r="2609" spans="1:3" x14ac:dyDescent="0.2">
      <c r="A2609">
        <v>153964</v>
      </c>
      <c r="B2609" t="e">
        <f>_xlfn.SINGLE(DllSWqjvMbCrtUNGN0CA23hYgwPW83B5aBnYuBnEFZY)= se√±or Presidente Es Impresionante ver como hace los grandes avances por nuestra Honduras gracias Que Dios lo bendiga</f>
        <v>#NAME?</v>
      </c>
      <c r="C2609" s="1">
        <v>43787.93472222222</v>
      </c>
    </row>
    <row r="2610" spans="1:3" x14ac:dyDescent="0.2">
      <c r="A2610">
        <v>153965</v>
      </c>
      <c r="B2610" t="e">
        <f>_xlfn.SINGLE(DllSWqjvMbCrtUNGN0CA23hYgwPW83B5aBnYuBnEFZY)= muy bueno lo Que se hace Que bueno Que nuestro Presidente hace lo bueno por el pais Que excelente mi Presidente</f>
        <v>#NAME?</v>
      </c>
      <c r="C2610" s="1">
        <v>43769.594444444447</v>
      </c>
    </row>
    <row r="2611" spans="1:3" x14ac:dyDescent="0.2">
      <c r="A2611">
        <v>153969</v>
      </c>
      <c r="B2611" t="e">
        <f>_xlfn.SINGLE(DllSWqjvMbCrtUNGN0CA23hYgwPW83B5aBnYuBnEFZY)= felicitaciones a este empresario Que fue condecorado Que bueno Que bueno Que el Presidente reconoce estos tipos de eventos Dios los bendiga</f>
        <v>#NAME?</v>
      </c>
      <c r="C2611" s="1">
        <v>43769.59652777778</v>
      </c>
    </row>
    <row r="2612" spans="1:3" x14ac:dyDescent="0.2">
      <c r="A2612">
        <v>153974</v>
      </c>
      <c r="B2612" t="s">
        <v>399</v>
      </c>
      <c r="C2612" s="1">
        <v>43734.818055555559</v>
      </c>
    </row>
    <row r="2613" spans="1:3" x14ac:dyDescent="0.2">
      <c r="A2613">
        <v>154018</v>
      </c>
      <c r="B2613" t="e">
        <f>_xlfn.SINGLE(DllSWqjvMbCrtUNGN0CA23hYgwPW83B5aBnYuBnEFZY)= contentos de ver como se hacen los grandes y buenos desarrollos vamos por lo bueno Que Dios lo bendiga JOH</f>
        <v>#NAME?</v>
      </c>
      <c r="C2613" s="1">
        <v>43801.85833333333</v>
      </c>
    </row>
    <row r="2614" spans="1:3" x14ac:dyDescent="0.2">
      <c r="A2614">
        <v>154061</v>
      </c>
      <c r="B2614" t="e">
        <f>_xlfn.SINGLE(TN5Telenoticias _xlfn.SINGLE(JuanOrlandoH Aplaudimos la buena labor departe de el gobierno Que desempe√±a lo importante para el pais muy bien))</f>
        <v>#NAME?</v>
      </c>
      <c r="C2614" s="1">
        <v>43739.913194444445</v>
      </c>
    </row>
    <row r="2615" spans="1:3" x14ac:dyDescent="0.2">
      <c r="A2615">
        <v>154135</v>
      </c>
      <c r="B2615" t="e">
        <f>_xlfn.SINGLE(DllSWqjvMbCrtUNGN0CA23hYgwPW83B5aBnYuBnEFZY)= excelente su gran labor Presidente siempre pesando en cada uno de su pueblo</f>
        <v>#NAME?</v>
      </c>
      <c r="C2615" s="1">
        <v>43704.684027777781</v>
      </c>
    </row>
    <row r="2616" spans="1:3" x14ac:dyDescent="0.2">
      <c r="A2616">
        <v>154173</v>
      </c>
      <c r="B2616" t="e">
        <f>_xlfn.SINGLE(DllSWqjvMbCrtUNGN0CA23hYgwPW83B5aBnYuBnEFZY)= Definimos los grandes apoyos Que gran manera Que se tenga excito en estas obras muy bien</f>
        <v>#NAME?</v>
      </c>
      <c r="C2616" s="1">
        <v>43776.640277777777</v>
      </c>
    </row>
    <row r="2617" spans="1:3" x14ac:dyDescent="0.2">
      <c r="A2617">
        <v>154234</v>
      </c>
      <c r="B2617" t="e">
        <f>TN5Telenoticias se sabe Que ha pepe lo Que le gusta Es tirarse  de victima ese papel ya no te queda pepe ce cerio</f>
        <v>#NAME?</v>
      </c>
      <c r="C2617" s="1">
        <v>43768.680555555555</v>
      </c>
    </row>
    <row r="2618" spans="1:3" x14ac:dyDescent="0.2">
      <c r="A2618">
        <v>154352</v>
      </c>
      <c r="B2618" t="e">
        <f>_xlfn.SINGLE(DllSWqjvMbCrtUNGN0CA23hYgwPW83B5aBnYuBnEFZY)= se ha demostrado lo importante Que hace JOH para el pa√≠s vamos por mas excelente</f>
        <v>#NAME?</v>
      </c>
      <c r="C2618" s="1">
        <v>43738.660416666666</v>
      </c>
    </row>
    <row r="2619" spans="1:3" x14ac:dyDescent="0.2">
      <c r="A2619">
        <v>154376</v>
      </c>
      <c r="B2619" t="e">
        <f>_xlfn.SINGLE(DllSWqjvMbCrtUNGN0CA23hYgwPW83B5aBnYuBnEFZY)= se ve Que se admite unas grandes maneras de Que el pais esta avanzando Esperamos Que cean proyectos de excito muy bien</f>
        <v>#NAME?</v>
      </c>
      <c r="C2619" s="1">
        <v>43787.935416666667</v>
      </c>
    </row>
    <row r="2620" spans="1:3" x14ac:dyDescent="0.2">
      <c r="A2620">
        <v>154381</v>
      </c>
      <c r="B2620" t="e">
        <f>TN5Telenoticias excelente ya era tiempo Que alguien pusiera en su lugar a este tipejo</f>
        <v>#NAME?</v>
      </c>
      <c r="C2620" s="1">
        <v>43689.913194444445</v>
      </c>
    </row>
    <row r="2621" spans="1:3" x14ac:dyDescent="0.2">
      <c r="A2621">
        <v>154421</v>
      </c>
      <c r="B2621" t="e">
        <f>_xlfn.SINGLE(DllSWqjvMbCrtUNGN0CA23hYgwPW83B5aBnYuBnEFZY)= muy bien Presidente por Que solo usted hace estas cosas por los empresarios Que excelente Es ver como mi naci√≥n avanza</f>
        <v>#NAME?</v>
      </c>
      <c r="C2621" s="1">
        <v>43769.595138888886</v>
      </c>
    </row>
    <row r="2622" spans="1:3" x14ac:dyDescent="0.2">
      <c r="A2622">
        <v>154422</v>
      </c>
      <c r="B2622" t="e">
        <f>_xlfn.SINGLE(DllSWqjvMbCrtUNGN0CA23hYgwPW83B5aBnYuBnEFZY)= no cave duda Que nuestro gobierno ha demostrado lo bueno por el pais Que grandes alcances estamos muy contentos estamos agradecidos vamos por mas</f>
        <v>#NAME?</v>
      </c>
      <c r="C2622" s="1">
        <v>43732.618750000001</v>
      </c>
    </row>
    <row r="2623" spans="1:3" x14ac:dyDescent="0.2">
      <c r="A2623">
        <v>154423</v>
      </c>
      <c r="B2623" t="e">
        <f>_xlfn.SINGLE(DllSWqjvMbCrtUNGN0CA23hYgwPW83B5aBnYuBnEFZY)= _xlfn.SINGLE(JuanOrlandoH no cave duda gracias por Que usted demuestra lo bueno por mi Honduras Que gran trabajo lo bueno esta muy bien)</f>
        <v>#NAME?</v>
      </c>
      <c r="C2623" s="1">
        <v>43717.773611111108</v>
      </c>
    </row>
    <row r="2624" spans="1:3" x14ac:dyDescent="0.2">
      <c r="A2624">
        <v>154433</v>
      </c>
      <c r="B2624" t="e">
        <f>TN5Telenoticias Honduras avanza Que bueno Que se esta afirmando a la policia Que hagan lo bueno por Que Es necesario para Que el pueblo viva en paz</f>
        <v>#NAME?</v>
      </c>
      <c r="C2624" s="1">
        <v>43721.739583333336</v>
      </c>
    </row>
    <row r="2625" spans="1:3" x14ac:dyDescent="0.2">
      <c r="A2625">
        <v>154461</v>
      </c>
      <c r="B2625" t="e">
        <f>TN5Telenoticias contentos de Que mi pais esta avanzando por esos grandes proyectos Definimos los buenos alcances Que bien vamos por mas</f>
        <v>#NAME?</v>
      </c>
      <c r="C2625" s="1">
        <v>43777.927083333336</v>
      </c>
    </row>
    <row r="2626" spans="1:3" x14ac:dyDescent="0.2">
      <c r="A2626">
        <v>154488</v>
      </c>
      <c r="B2626" t="e">
        <f>_xlfn.SINGLE(DllSWqjvMbCrtUNGN0CA23hYgwPW83B5aBnYuBnEFZY)= muy bien Que se mejoren las carreteras en el pais Que gran trabajo estamos alegres de ver los grandes desarrollos</f>
        <v>#NAME?</v>
      </c>
      <c r="C2626" s="1">
        <v>43738.663194444445</v>
      </c>
    </row>
    <row r="2627" spans="1:3" x14ac:dyDescent="0.2">
      <c r="A2627">
        <v>154510</v>
      </c>
      <c r="B2627" t="e">
        <f>_xlfn.SINGLE(DllSWqjvMbCrtUNGN0CA23hYgwPW83B5aBnYuBnEFZY)= _xlfn.SINGLE(JuanOrlandoH Es admirable ver Que Honduras esta cambiando Que bien Que se haga lo bueno Que excelente Que se ayude a la mujer Hondure√±a)</f>
        <v>#NAME?</v>
      </c>
      <c r="C2627" s="1">
        <v>43769.847916666666</v>
      </c>
    </row>
    <row r="2628" spans="1:3" x14ac:dyDescent="0.2">
      <c r="A2628">
        <v>154534</v>
      </c>
      <c r="B2628" t="e">
        <f>_xlfn.SINGLE(DllSWqjvMbCrtUNGN0CA23hYgwPW83B5aBnYuBnEFZY)= Definitivamente Que importante manera la Que se hace estamos  alegres de Que se construa mejores carreteras en esta comunidad muy bien</f>
        <v>#NAME?</v>
      </c>
      <c r="C2628" s="1">
        <v>43809.706944444442</v>
      </c>
    </row>
    <row r="2629" spans="1:3" x14ac:dyDescent="0.2">
      <c r="A2629">
        <v>154536</v>
      </c>
      <c r="B2629" t="e">
        <f>_xlfn.SINGLE(DllSWqjvMbCrtUNGN0CA23hYgwPW83B5aBnYuBnEFZY)= vamos por mas y mas cada dia se ve lo importante Que se desarrolla en hacer lo mejor para la naci√≥n Que bueno vamos por mas</f>
        <v>#NAME?</v>
      </c>
      <c r="C2629" s="1">
        <v>43761.674305555556</v>
      </c>
    </row>
    <row r="2630" spans="1:3" x14ac:dyDescent="0.2">
      <c r="A2630">
        <v>154540</v>
      </c>
      <c r="B2630" t="e">
        <f>TN5Telenoticias Es muy bello lo Que se inspecciona en kaha kamasa Es una experiencia inolvidable Que bello he importante grandioso</f>
        <v>#NAME?</v>
      </c>
      <c r="C2630" s="1">
        <v>43714.587500000001</v>
      </c>
    </row>
    <row r="2631" spans="1:3" x14ac:dyDescent="0.2">
      <c r="A2631">
        <v>154573</v>
      </c>
      <c r="B2631" t="e">
        <f>TN5Telenoticias Es cierto lo Que pasa con este tipo Es eso por Que eso Es lo Que les interesa poner mal a nuestro gobernante ya no ya vasta de Tanto odio en contra de nuestro gobernante</f>
        <v>#NAME?</v>
      </c>
      <c r="C2631" s="1">
        <v>43745.886805555558</v>
      </c>
    </row>
    <row r="2632" spans="1:3" x14ac:dyDescent="0.2">
      <c r="A2632">
        <v>154626</v>
      </c>
      <c r="B2632" t="e">
        <f>_xlfn.SINGLE(TN5Telenoticias _xlfn.SINGLE(JuanOrlandoH muy buen trabajo lo Que esta haciendo el gobierno para mi pa√≠s Que gran trabajo lo Que se ve para mi Honduras))</f>
        <v>#NAME?</v>
      </c>
      <c r="C2632" s="1">
        <v>43739.912499999999</v>
      </c>
    </row>
    <row r="2633" spans="1:3" x14ac:dyDescent="0.2">
      <c r="A2633">
        <v>154628</v>
      </c>
      <c r="B2633" t="e">
        <f>_xlfn.SINGLE(DllSWqjvMbCrtUNGN0CA23hYgwPW83B5aBnYuBnEFZY)= se demuestra ese gran apoyo Que se le brinda al pueblo hondure√±o Que genial Que se haga lo mejor por Honduras</f>
        <v>#NAME?</v>
      </c>
      <c r="C2633" s="1">
        <v>43717.724999999999</v>
      </c>
    </row>
    <row r="2634" spans="1:3" x14ac:dyDescent="0.2">
      <c r="A2634">
        <v>154630</v>
      </c>
      <c r="B2634" t="e">
        <f>_xlfn.SINGLE(DllSWqjvMbCrtUNGN0CA23hYgwPW83B5aBnYuBnEFZY)= _xlfn.SINGLE(JuanOrlandoH vamos por mas cambios porque lo bueno llego para quedarse y seguir beneficiando al pueblo Hondure√±os)</f>
        <v>#NAME?</v>
      </c>
      <c r="C2634" s="1">
        <v>43717.765277777777</v>
      </c>
    </row>
    <row r="2635" spans="1:3" x14ac:dyDescent="0.2">
      <c r="A2635">
        <v>154635</v>
      </c>
      <c r="B2635" t="e">
        <f>DllSWqjvMbCrtUNGN0CA23hYgwPW83B5aBnYuBnEFZY= buenas acciones se ve Que lo bueno se esta haciendo para la mujer Hondure√±a Que grandioso lo Que se hace excelente felicitamos  a,la primera dama</f>
        <v>#NAME?</v>
      </c>
      <c r="C2635" s="1">
        <v>43770.67083333333</v>
      </c>
    </row>
    <row r="2636" spans="1:3" x14ac:dyDescent="0.2">
      <c r="A2636">
        <v>154654</v>
      </c>
      <c r="B2636" t="e">
        <f>TN5Telenoticias excelente se√±or Presidente lo grandes avances Que se han logrado en la seguridad Que Dios me lo bendiga grande mente</f>
        <v>#NAME?</v>
      </c>
      <c r="C2636" s="1">
        <v>43724.572916666664</v>
      </c>
    </row>
    <row r="2637" spans="1:3" x14ac:dyDescent="0.2">
      <c r="A2637">
        <v>154665</v>
      </c>
      <c r="B2637" t="e">
        <f>_xlfn.SINGLE(DllSWqjvMbCrtUNGN0CA23hYgwPW83B5aBnYuBnEFZY)= admirable manera los trabajos departe de el gobierno muy bien Que excelente Es ver esto para la naci√≥n</f>
        <v>#NAME?</v>
      </c>
      <c r="C2637" s="1">
        <v>43738.663194444445</v>
      </c>
    </row>
    <row r="2638" spans="1:3" x14ac:dyDescent="0.2">
      <c r="A2638">
        <v>154746</v>
      </c>
      <c r="B2638" t="e">
        <f>TN5Telenoticias gracias a lao bueno Que se ve cada dia estamos muy agradecidos Que se trabaje mas por lo bueno de mi nacion</f>
        <v>#NAME?</v>
      </c>
      <c r="C2638" s="1">
        <v>43727.637499999997</v>
      </c>
    </row>
    <row r="2639" spans="1:3" x14ac:dyDescent="0.2">
      <c r="A2639">
        <v>154755</v>
      </c>
      <c r="B2639" t="e">
        <f>_xlfn.SINGLE(DllSWqjvMbCrtUNGN0CA23hYgwPW83B5aBnYuBnEFZY)= se le agradece al gobierno por dar el mayor desempe√±o Que hace para Que el docente tenga un gran salario Que bien</f>
        <v>#NAME?</v>
      </c>
      <c r="C2639" s="1">
        <v>43776.643750000003</v>
      </c>
    </row>
    <row r="2640" spans="1:3" x14ac:dyDescent="0.2">
      <c r="A2640">
        <v>154783</v>
      </c>
      <c r="B2640" t="e">
        <f>TN5Telenoticias Impresionante Es ver como mi Honduras mejora Que gran trabajo lo importante se demuestra y aunque haya gente como este √±angara de Mel JOH Es el mejor</f>
        <v>#NAME?</v>
      </c>
      <c r="C2640" s="1">
        <v>43734.817361111112</v>
      </c>
    </row>
    <row r="2641" spans="1:3" x14ac:dyDescent="0.2">
      <c r="A2641">
        <v>154803</v>
      </c>
      <c r="B2641" t="e">
        <f>_xlfn.SINGLE(DllSWqjvMbCrtUNGN0CA23hYgwPW83B5aBnYuBnEFZY)= muy bien lo Que hace se√±or Presidente usted demuestra lo bueno por el pais Que gran trabajo vamos por mas avances</f>
        <v>#NAME?</v>
      </c>
      <c r="C2641" s="1">
        <v>43732.601388888892</v>
      </c>
    </row>
    <row r="2642" spans="1:3" x14ac:dyDescent="0.2">
      <c r="A2642">
        <v>154804</v>
      </c>
      <c r="B2642" t="e">
        <f>BancadaLibre deben de poner mano dura con esta gente criminal Que las manden al pozo Sin piedad porque no les  importa perjudicar al pais</f>
        <v>#NAME?</v>
      </c>
      <c r="C2642" s="1">
        <v>43721.645833333336</v>
      </c>
    </row>
    <row r="2643" spans="1:3" x14ac:dyDescent="0.2">
      <c r="A2643">
        <v>154805</v>
      </c>
      <c r="B2643" t="e">
        <f>_xlfn.SINGLE(DllSWqjvMbCrtUNGN0CA23hYgwPW83B5aBnYuBnEFZY)= _xlfn.SINGLE(JuanOrlandoH le Damos gracias a Dios por haber hecho la gracias de darle un dia mas a nuestro excelente gobernante un Hombre ejemplar y inteligente)</f>
        <v>#NAME?</v>
      </c>
      <c r="C2643" s="1">
        <v>43766.724305555559</v>
      </c>
    </row>
    <row r="2644" spans="1:3" x14ac:dyDescent="0.2">
      <c r="A2644">
        <v>154832</v>
      </c>
      <c r="B2644" t="e">
        <f>_xlfn.SINGLE(DllSWqjvMbCrtUNGN0CA23hYgwPW83B5aBnYuBnEFZY)= Vemos Que se ha visto lo importante Que excelente Vemos Que se desarrolla mi pais Que bien</f>
        <v>#NAME?</v>
      </c>
      <c r="C2644" s="1">
        <v>43774.660416666666</v>
      </c>
    </row>
    <row r="2645" spans="1:3" x14ac:dyDescent="0.2">
      <c r="A2645">
        <v>154851</v>
      </c>
      <c r="B2645" t="e">
        <f>ProcesoDigital no cave duda Que las autoridades hacen muy bien su trabajo estamos a lo maximo muy bien</f>
        <v>#NAME?</v>
      </c>
      <c r="C2645" s="1">
        <v>43734.682638888888</v>
      </c>
    </row>
    <row r="2646" spans="1:3" x14ac:dyDescent="0.2">
      <c r="A2646">
        <v>154868</v>
      </c>
      <c r="B2646" t="e">
        <f>ProcesoDigital Que barbaridad Que decepcionante Es Que estos tipos solo ven lo malo para el pais y buscan da√±arlo con estas cosas</f>
        <v>#NAME?</v>
      </c>
      <c r="C2646" s="1">
        <v>43766.875</v>
      </c>
    </row>
    <row r="2647" spans="1:3" x14ac:dyDescent="0.2">
      <c r="A2647">
        <v>154869</v>
      </c>
      <c r="B2647" t="e">
        <f>ProcesoDigital Definitivamente sabemos Que JOH Es lo mejor uqe le ha pasado a Honduras Que se metan al mao a estos √±angaras por da√±ara al pais</f>
        <v>#NAME?</v>
      </c>
      <c r="C2647" s="1">
        <v>43759.806944444441</v>
      </c>
    </row>
    <row r="2648" spans="1:3" x14ac:dyDescent="0.2">
      <c r="A2648">
        <v>154888</v>
      </c>
      <c r="B2648" t="e">
        <f>ProcesoDigital Bravo Definitivamente se esta mejorando en detener estas cosas en el pais ya Es demasiado Que se siga con estas criminalidad Que gran trabajo</f>
        <v>#NAME?</v>
      </c>
      <c r="C2648" s="1">
        <v>43760.934027777781</v>
      </c>
    </row>
    <row r="2649" spans="1:3" x14ac:dyDescent="0.2">
      <c r="A2649">
        <v>154897</v>
      </c>
      <c r="B2649" t="e">
        <f>ProcesoDigital Jajajjajajajaajajajajajaja Es Que estos solo ha eso se dedican a pasear por Que quien se les va a unir a estos atajos de revoltosos Que sean cerios</f>
        <v>#NAME?</v>
      </c>
      <c r="C2649" s="1">
        <v>43766.709722222222</v>
      </c>
    </row>
    <row r="2650" spans="1:3" x14ac:dyDescent="0.2">
      <c r="A2650">
        <v>155069</v>
      </c>
      <c r="B2650" t="e">
        <f>ProcesoDigital no cave duda Que tenemos la mejor candidato de la Presidencia y Que Es un gran ejemplo para mi Honduras por Que e o ce involucra en cosas como estas mas bien las detiene</f>
        <v>#NAME?</v>
      </c>
      <c r="C2650" s="1">
        <v>43749.938194444447</v>
      </c>
    </row>
    <row r="2651" spans="1:3" x14ac:dyDescent="0.2">
      <c r="A2651">
        <v>155147</v>
      </c>
      <c r="B2651" t="e">
        <f>ProcesoDigital esta si Es una gran noticia Que bien Que se mejore en empleos en el sector maquila Que bien vamos avanzando por grandes oportunidades</f>
        <v>#NAME?</v>
      </c>
      <c r="C2651" s="1">
        <v>43804.811111111114</v>
      </c>
    </row>
    <row r="2652" spans="1:3" x14ac:dyDescent="0.2">
      <c r="A2652">
        <v>155187</v>
      </c>
      <c r="B2652" t="e">
        <f>ProcesoDigital gracias a las buenas acciones Que hace JOH por demostrar lo importante para el pais Que bien vamos por lo bueno</f>
        <v>#NAME?</v>
      </c>
      <c r="C2652" s="1">
        <v>43762.910416666666</v>
      </c>
    </row>
    <row r="2653" spans="1:3" x14ac:dyDescent="0.2">
      <c r="A2653">
        <v>155214</v>
      </c>
      <c r="B2653" t="e">
        <f>ProcesoDigital muy bien Que se tenga el mayor de los excito en estas cosas Que bien vamos por grandes avances en el pais vamos por mas</f>
        <v>#NAME?</v>
      </c>
      <c r="C2653" s="1">
        <v>43787.847916666666</v>
      </c>
    </row>
    <row r="2654" spans="1:3" x14ac:dyDescent="0.2">
      <c r="A2654">
        <v>155239</v>
      </c>
      <c r="B2654" t="e">
        <f>ProcesoDigital estas pruebas son falsas queremos pruebas Que se vea la verdad para levantar pruebas falsas hasta yo lo puedo hacer Es inocente</f>
        <v>#NAME?</v>
      </c>
      <c r="C2654" s="1">
        <v>43749.650694444441</v>
      </c>
    </row>
    <row r="2655" spans="1:3" x14ac:dyDescent="0.2">
      <c r="A2655">
        <v>155307</v>
      </c>
      <c r="B2655" t="e">
        <f>ProcesoDigital Honduras esta cambiando Es muy bueno vamos viendo los cambios Que se tenga el mejor de los excito</f>
        <v>#NAME?</v>
      </c>
      <c r="C2655" s="1">
        <v>43775.722916666666</v>
      </c>
    </row>
    <row r="2656" spans="1:3" x14ac:dyDescent="0.2">
      <c r="A2656">
        <v>155323</v>
      </c>
      <c r="B2656" t="e">
        <f>ProcesoDigital Claro a Que mas podr√≠an haber ido si solo miran lo malo para lanacion ya estamos cansados de Tanto odio para Honduras</f>
        <v>#NAME?</v>
      </c>
      <c r="C2656" s="1">
        <v>43766.710416666669</v>
      </c>
    </row>
    <row r="2657" spans="1:3" x14ac:dyDescent="0.2">
      <c r="A2657">
        <v>155326</v>
      </c>
      <c r="B2657" t="e">
        <f>ProcesoDigital Vemos los grandes acciones Que importante Es ver Que mi Honduras cambia Que bien</f>
        <v>#NAME?</v>
      </c>
      <c r="C2657" s="1">
        <v>43775.722916666666</v>
      </c>
    </row>
    <row r="2658" spans="1:3" x14ac:dyDescent="0.2">
      <c r="A2658">
        <v>155335</v>
      </c>
      <c r="B2658" t="e">
        <f>ProcesoDigital Que bueno Que se esta haciendo estos grandes desarrollos departe de nuestro gobierno Que gran trabajo</f>
        <v>#NAME?</v>
      </c>
      <c r="C2658" s="1">
        <v>43754.715277777781</v>
      </c>
    </row>
    <row r="2659" spans="1:3" x14ac:dyDescent="0.2">
      <c r="A2659">
        <v>155364</v>
      </c>
      <c r="B2659" t="e">
        <f>ProcesoDigital felicitaciones al gobierno por poner mano dura con la delincuencia y la violencia del pais Que sigan haciendo lo bueno por nuestra Honduras</f>
        <v>#NAME?</v>
      </c>
      <c r="C2659" s="1">
        <v>43816.941666666666</v>
      </c>
    </row>
    <row r="2660" spans="1:3" x14ac:dyDescent="0.2">
      <c r="A2660">
        <v>155389</v>
      </c>
      <c r="B2660" t="e">
        <f>ProcesoDigital muy bueno Que se construyan represas par Que sea lo mejor por mi pais asi en cada comunidad no habar falta de agua Que bien</f>
        <v>#NAME?</v>
      </c>
      <c r="C2660" s="1">
        <v>43836.688888888886</v>
      </c>
    </row>
    <row r="2661" spans="1:3" x14ac:dyDescent="0.2">
      <c r="A2661">
        <v>155402</v>
      </c>
      <c r="B2661" t="e">
        <f>ProcesoDigital alegres de Que Honduras cambia se ha demostrado lo importante Que Es apoyar a loas j√≥venes y ni√±os Que gran trabajo Que se haga lo bueno por mi naci√≥n bendiciones</f>
        <v>#NAME?</v>
      </c>
      <c r="C2661" s="1">
        <v>43731.59652777778</v>
      </c>
    </row>
    <row r="2662" spans="1:3" x14ac:dyDescent="0.2">
      <c r="A2662">
        <v>155455</v>
      </c>
      <c r="B2662" t="e">
        <f>ProcesoDigital excelente Es ver como se avanza Que gran manera de ver como el gobierno y las autoridades hacen lo bueno por mi Honduras muy bien</f>
        <v>#NAME?</v>
      </c>
      <c r="C2662" s="1">
        <v>43760.93472222222</v>
      </c>
    </row>
    <row r="2663" spans="1:3" x14ac:dyDescent="0.2">
      <c r="A2663">
        <v>155464</v>
      </c>
      <c r="B2663" t="e">
        <f>ProcesoDigital Es muy bueno lo Que se esta haciendo para Que las cosas mejoren en cada comunidad estableciendo  estos parques de vida mejor Que bien</f>
        <v>#NAME?</v>
      </c>
      <c r="C2663" s="1">
        <v>43819.729861111111</v>
      </c>
    </row>
    <row r="2664" spans="1:3" x14ac:dyDescent="0.2">
      <c r="A2664">
        <v>155492</v>
      </c>
      <c r="B2664" t="e">
        <f>ProcesoDigital Que bueno Que se haya hecho esta grandiosa visita por Que se ha demostrado Que se hace un gran apoyo para el pais excelente</f>
        <v>#NAME?</v>
      </c>
      <c r="C2664" s="1">
        <v>43761.824305555558</v>
      </c>
    </row>
    <row r="2665" spans="1:3" x14ac:dyDescent="0.2">
      <c r="A2665">
        <v>155559</v>
      </c>
      <c r="B2665" t="e">
        <f>ProcesoDigital Honduras avanza cada vez mas gracias Presidente Es el mejor</f>
        <v>#NAME?</v>
      </c>
      <c r="C2665" s="1">
        <v>43699.875694444447</v>
      </c>
    </row>
    <row r="2666" spans="1:3" x14ac:dyDescent="0.2">
      <c r="A2666">
        <v>155571</v>
      </c>
      <c r="B2666" t="e">
        <f>ProcesoDigital esta bueno Que la metan al mamo a esta se√±ora porque ella era la Que causaba Que la gente saliera a las calles a hacer relajos</f>
        <v>#NAME?</v>
      </c>
      <c r="C2666" s="1">
        <v>43838.713194444441</v>
      </c>
    </row>
    <row r="2667" spans="1:3" x14ac:dyDescent="0.2">
      <c r="A2667">
        <v>155583</v>
      </c>
      <c r="B2667" t="e">
        <f>ProcesoDigital Que triste hay ahora Que este Que so√±ando con lo imposible deja de chabacanadas y ce cerio papito</f>
        <v>#NAME?</v>
      </c>
      <c r="C2667" s="1">
        <v>43746.932638888888</v>
      </c>
    </row>
    <row r="2668" spans="1:3" x14ac:dyDescent="0.2">
      <c r="A2668">
        <v>155589</v>
      </c>
      <c r="B2668" t="e">
        <f>ProcesoDigital muy buen trabajo lo Que est√°n haciendo las FFAA por el pais para mejorar Que bien est√°n trabajando por lo bueno para la naci√≥n</f>
        <v>#NAME?</v>
      </c>
      <c r="C2668" s="1">
        <v>43829.649305555555</v>
      </c>
    </row>
    <row r="2669" spans="1:3" x14ac:dyDescent="0.2">
      <c r="A2669">
        <v>155601</v>
      </c>
      <c r="B2669" t="s">
        <v>400</v>
      </c>
      <c r="C2669" s="1">
        <v>43655.854166666664</v>
      </c>
    </row>
    <row r="2670" spans="1:3" x14ac:dyDescent="0.2">
      <c r="A2670">
        <v>155603</v>
      </c>
      <c r="B2670" t="e">
        <f>ProcesoDigital demostrando Que el pais esta mas Que seguro estamos a la brecha de ver las buenas cosas Que excelente vamos por mas cambios</f>
        <v>#NAME?</v>
      </c>
      <c r="C2670" s="1">
        <v>43769.571527777778</v>
      </c>
    </row>
    <row r="2671" spans="1:3" x14ac:dyDescent="0.2">
      <c r="A2671">
        <v>155610</v>
      </c>
      <c r="B2671" t="e">
        <f>ProcesoDigital todos los Hondure√±os estamos muy alegres Que nuestro pa√≠s sea  sede de una importante reuni√≥n</f>
        <v>#NAME?</v>
      </c>
      <c r="C2671" s="1">
        <v>43699.874305555553</v>
      </c>
    </row>
    <row r="2672" spans="1:3" x14ac:dyDescent="0.2">
      <c r="A2672">
        <v>155653</v>
      </c>
      <c r="B2672" t="e">
        <f>ProcesoDigital son muy bien lo Que se esta haciendo Que grandes logros estamos muy alegres por Que se estan formando cambios en la seguridad y Que ya no se haga eso</f>
        <v>#NAME?</v>
      </c>
      <c r="C2672" s="1">
        <v>43675.852083333331</v>
      </c>
    </row>
    <row r="2673" spans="1:3" x14ac:dyDescent="0.2">
      <c r="A2673">
        <v>155674</v>
      </c>
      <c r="B2673" t="e">
        <f>ProcesoDigital Que triste con este tipo deben de mandarlo al pozo para Que deje de hacer cosa malas por el pais ya basta queremos paz y tranquilidad par nuestra Honduras</f>
        <v>#NAME?</v>
      </c>
      <c r="C2673" s="1">
        <v>43759.813888888886</v>
      </c>
    </row>
    <row r="2674" spans="1:3" x14ac:dyDescent="0.2">
      <c r="A2674">
        <v>155694</v>
      </c>
      <c r="B2674" t="e">
        <f>ProcesoDigital lo Que pasa Que libre solo son inventos Que busquen Que hacer mejor esta gente rid√≠cula Que solo eso quieren</f>
        <v>#NAME?</v>
      </c>
      <c r="C2674" s="1">
        <v>43731.834722222222</v>
      </c>
    </row>
    <row r="2675" spans="1:3" x14ac:dyDescent="0.2">
      <c r="A2675">
        <v>155706</v>
      </c>
      <c r="B2675" t="e">
        <f>ProcesoDigital si lo Que pasa Que estos son los c√≥mplices de Mel y nasralla Que solo lo malo quieren hacer en la naci√≥n ya basta</f>
        <v>#NAME?</v>
      </c>
      <c r="C2675" s="1">
        <v>43759.864583333336</v>
      </c>
    </row>
    <row r="2676" spans="1:3" x14ac:dyDescent="0.2">
      <c r="A2676">
        <v>155710</v>
      </c>
      <c r="B2676" t="s">
        <v>401</v>
      </c>
      <c r="C2676" s="1">
        <v>43837.57916666667</v>
      </c>
    </row>
    <row r="2677" spans="1:3" x14ac:dyDescent="0.2">
      <c r="A2677">
        <v>155745</v>
      </c>
      <c r="B2677" t="e">
        <f>ProcesoDigital estamos  muy agradecidos con nuestro Presidente Que esta demostrando como el pais mejora en ara con las FFAA</f>
        <v>#NAME?</v>
      </c>
      <c r="C2677" s="1">
        <v>43819.82708333333</v>
      </c>
    </row>
    <row r="2678" spans="1:3" x14ac:dyDescent="0.2">
      <c r="A2678">
        <v>155755</v>
      </c>
      <c r="B2678" t="e">
        <f>ProcesoDigital mejor busca Que hacer par de payaso ya estamos cansado de vos viejo titere</f>
        <v>#NAME?</v>
      </c>
      <c r="C2678" s="1">
        <v>43697.80972222222</v>
      </c>
    </row>
    <row r="2679" spans="1:3" x14ac:dyDescent="0.2">
      <c r="A2679">
        <v>155793</v>
      </c>
      <c r="B2679" t="s">
        <v>402</v>
      </c>
      <c r="C2679" s="1">
        <v>43838.635416666664</v>
      </c>
    </row>
    <row r="2680" spans="1:3" x14ac:dyDescent="0.2">
      <c r="A2680">
        <v>155825</v>
      </c>
      <c r="B2680" t="e">
        <f>ProcesoDigital se merece Que pague por Que ella era la Que hacia Que el pais estuviera en caos Que la metan al mamo</f>
        <v>#NAME?</v>
      </c>
      <c r="C2680" s="1">
        <v>43837.834027777775</v>
      </c>
    </row>
    <row r="2681" spans="1:3" x14ac:dyDescent="0.2">
      <c r="A2681">
        <v>155901</v>
      </c>
      <c r="B2681" t="e">
        <f>ProcesoDigital excelente Que las autoridades mantengan el orden en estas fiestas patrias</f>
        <v>#NAME?</v>
      </c>
      <c r="C2681" s="1">
        <v>43717.729166666664</v>
      </c>
    </row>
    <row r="2682" spans="1:3" x14ac:dyDescent="0.2">
      <c r="A2682">
        <v>155913</v>
      </c>
      <c r="B2682" t="e">
        <f>ProcesoDigital si ya basta con este tipo Que lo Que hace son puras locuras ya no mas porfavor ya basta Es demasiado con ustedes</f>
        <v>#NAME?</v>
      </c>
      <c r="C2682" s="1">
        <v>43760.862500000003</v>
      </c>
    </row>
    <row r="2683" spans="1:3" x14ac:dyDescent="0.2">
      <c r="A2683">
        <v>155943</v>
      </c>
      <c r="B2683" t="e">
        <f>ProcesoDigital Sinceramente ya no deben de ver las diferencias y dejar Que el pais contin√∫e bien ya basta de Tanto relajo ya estamos cansados de Que solo lo malo miren en el pais</f>
        <v>#NAME?</v>
      </c>
      <c r="C2683" s="1">
        <v>43759.863194444442</v>
      </c>
    </row>
    <row r="2684" spans="1:3" x14ac:dyDescent="0.2">
      <c r="A2684">
        <v>155944</v>
      </c>
      <c r="B2684" t="e">
        <f>ProcesoDigital estamos cansados de ellos Que solo saben incitar al pueblo a la violencia</f>
        <v>#NAME?</v>
      </c>
      <c r="C2684" s="1">
        <v>43689.90625</v>
      </c>
    </row>
    <row r="2685" spans="1:3" x14ac:dyDescent="0.2">
      <c r="A2685">
        <v>155947</v>
      </c>
      <c r="B2685" t="e">
        <f>ProcesoDigital proyectos asi no tiene precio estamos trabajando por lo mejor Que gran manera de ver el cambio Que excelente</f>
        <v>#NAME?</v>
      </c>
      <c r="C2685" s="1">
        <v>43787.848611111112</v>
      </c>
    </row>
    <row r="2686" spans="1:3" x14ac:dyDescent="0.2">
      <c r="A2686">
        <v>155953</v>
      </c>
      <c r="B2686" t="e">
        <f>ProcesoDigital muy buena noticia Honduras avanza Que impactante Es ver como mi naci√≥n cambia vamos por mas empe√±os de Que se regeneren mas y mas oportunidades</f>
        <v>#NAME?</v>
      </c>
      <c r="C2686" s="1">
        <v>43816.672222222223</v>
      </c>
    </row>
    <row r="2687" spans="1:3" x14ac:dyDescent="0.2">
      <c r="A2687">
        <v>155962</v>
      </c>
      <c r="B2687" t="e">
        <f>ProcesoDigital par de delincuentes son una plaga para el pa√≠s</f>
        <v>#NAME?</v>
      </c>
      <c r="C2687" s="1">
        <v>43689.906944444447</v>
      </c>
    </row>
    <row r="2688" spans="1:3" x14ac:dyDescent="0.2">
      <c r="A2688">
        <v>155981</v>
      </c>
      <c r="B2688" t="e">
        <f>ProcesoDigital este viejo solo quiere ver en llamas nuestro pa√≠s le deber√≠an de poner un alto</f>
        <v>#NAME?</v>
      </c>
      <c r="C2688" s="1">
        <v>43717.938194444447</v>
      </c>
    </row>
    <row r="2689" spans="1:3" x14ac:dyDescent="0.2">
      <c r="A2689">
        <v>156018</v>
      </c>
      <c r="B2689" t="e">
        <f>ProcesoDigital contentos de ver los granes alcances Que admirable Es saber Que se demuestra lo bueno a favor del pueblo muy bien</f>
        <v>#NAME?</v>
      </c>
      <c r="C2689" s="1">
        <v>43774.944444444445</v>
      </c>
    </row>
    <row r="2690" spans="1:3" x14ac:dyDescent="0.2">
      <c r="A2690">
        <v>156022</v>
      </c>
      <c r="B2690" t="e">
        <f>ProcesoDigital Es muy bien lo Que se hace para el feriado moraz√°nico estamos muy contentos de Que se brinde la mayor seguridad</f>
        <v>#NAME?</v>
      </c>
      <c r="C2690" s="1">
        <v>43732.591666666667</v>
      </c>
    </row>
    <row r="2691" spans="1:3" x14ac:dyDescent="0.2">
      <c r="A2691">
        <v>156042</v>
      </c>
      <c r="B2691" t="e">
        <f>ProcesoDigital gracias JOH por afirmar las grandes ayudas Que buen trabajo estamos contentos de ver el cambio</f>
        <v>#NAME?</v>
      </c>
      <c r="C2691" s="1">
        <v>43762.911111111112</v>
      </c>
    </row>
    <row r="2692" spans="1:3" x14ac:dyDescent="0.2">
      <c r="A2692">
        <v>156063</v>
      </c>
      <c r="B2692" t="e">
        <f>ProcesoDigital Vemos los grandes alcances Que excelente Es poder ver Que mi Honduras esta avanzando en grandes logros gracias JOH</f>
        <v>#NAME?</v>
      </c>
      <c r="C2692" s="1">
        <v>43775.950694444444</v>
      </c>
    </row>
    <row r="2693" spans="1:3" x14ac:dyDescent="0.2">
      <c r="A2693">
        <v>156067</v>
      </c>
      <c r="B2693" t="e">
        <f>ProcesoDigital se ha trabajado por darle ese mayor desempe√±o a nuestro gobierno Que bien vamos mejorando cada dia Que excelente</f>
        <v>#NAME?</v>
      </c>
      <c r="C2693" s="1">
        <v>43819.828472222223</v>
      </c>
    </row>
    <row r="2694" spans="1:3" x14ac:dyDescent="0.2">
      <c r="A2694">
        <v>156087</v>
      </c>
      <c r="B2694" t="e">
        <f>ProcesoDigital el gobierno ha demostrado Que da su ciem para dar apoyo al pueblo gracias se√±or Presidente Que Dios lo bendiga</f>
        <v>#NAME?</v>
      </c>
      <c r="C2694" s="1">
        <v>43755.786805555559</v>
      </c>
    </row>
    <row r="2695" spans="1:3" x14ac:dyDescent="0.2">
      <c r="A2695">
        <v>156089</v>
      </c>
      <c r="B2695" t="e">
        <f>ProcesoDigital estamos viendo Que JOH ha demostrado lo  bueno con estos parques de vida mejor para Que la gente pueda disfrutar Que bien</f>
        <v>#NAME?</v>
      </c>
      <c r="C2695" s="1">
        <v>43774.943749999999</v>
      </c>
    </row>
    <row r="2696" spans="1:3" x14ac:dyDescent="0.2">
      <c r="A2696">
        <v>156180</v>
      </c>
      <c r="B2696" t="e">
        <f>ProcesoDigital son muy buenas las acciones Que est√°n haciendo para dar el mayor apoyo a los maestros y Que se demuestre lo bueno en el pais Que bien</f>
        <v>#NAME?</v>
      </c>
      <c r="C2696" s="1">
        <v>43763.949305555558</v>
      </c>
    </row>
    <row r="2697" spans="1:3" x14ac:dyDescent="0.2">
      <c r="A2697">
        <v>156185</v>
      </c>
      <c r="B2697" t="e">
        <f>ProcesoDigital excelente se√±or Presidente Que se haga lo Que se tenga Que hacer para Que esta gente pague y dejen de molestar y Sobre todo Que usted Es un gran gobernante</f>
        <v>#NAME?</v>
      </c>
      <c r="C2697" s="1">
        <v>43749.9375</v>
      </c>
    </row>
    <row r="2698" spans="1:3" x14ac:dyDescent="0.2">
      <c r="A2698">
        <v>156219</v>
      </c>
      <c r="B2698" t="e">
        <f>ProcesoDigital Es cierto lo Que dice marvin ponce  Que esta gente solo inventando pobres Que no tienen nada Que hacer de seguro</f>
        <v>#NAME?</v>
      </c>
      <c r="C2698" s="1">
        <v>43731.835416666669</v>
      </c>
    </row>
    <row r="2699" spans="1:3" x14ac:dyDescent="0.2">
      <c r="A2699">
        <v>156220</v>
      </c>
      <c r="B2699" t="e">
        <f>ProcesoDigital se ve Que estos √±angaras solo lo malo buscan para perjudicar al pais Que bueno lo Que se hace poniendo mano dura esta gente las autoridades</f>
        <v>#NAME?</v>
      </c>
      <c r="C2699" s="1">
        <v>43759.720833333333</v>
      </c>
    </row>
    <row r="2700" spans="1:3" x14ac:dyDescent="0.2">
      <c r="A2700">
        <v>156256</v>
      </c>
      <c r="B2700" t="s">
        <v>403</v>
      </c>
      <c r="C2700" s="1">
        <v>43755.786111111112</v>
      </c>
    </row>
    <row r="2701" spans="1:3" x14ac:dyDescent="0.2">
      <c r="A2701">
        <v>156261</v>
      </c>
      <c r="B2701" t="e">
        <f>ProcesoDigital Que bueno Que se interesa Es hacer lo bueno por el pais Que bien Que se apoye a nuestra Honduras</f>
        <v>#NAME?</v>
      </c>
      <c r="C2701" s="1">
        <v>43762.925000000003</v>
      </c>
    </row>
    <row r="2702" spans="1:3" x14ac:dyDescent="0.2">
      <c r="A2702">
        <v>156272</v>
      </c>
      <c r="B2702" t="e">
        <f>ProcesoDigital excelente noticia y gracias al buen trabajo Que esta realizando el Presidente</f>
        <v>#NAME?</v>
      </c>
      <c r="C2702" s="1">
        <v>43711.738888888889</v>
      </c>
    </row>
    <row r="2703" spans="1:3" x14ac:dyDescent="0.2">
      <c r="A2703">
        <v>156323</v>
      </c>
      <c r="B2703" t="e">
        <f>ProcesoDigital muy buen a noticia Que excelente trabajo mas oportunidades para el pueblo Que se haga lo bueno por mi Honduras vamos por mas alcances</f>
        <v>#NAME?</v>
      </c>
      <c r="C2703" s="1">
        <v>43787.847916666666</v>
      </c>
    </row>
    <row r="2704" spans="1:3" x14ac:dyDescent="0.2">
      <c r="A2704">
        <v>156348</v>
      </c>
      <c r="B2704" t="s">
        <v>404</v>
      </c>
      <c r="C2704" s="1">
        <v>43804.8125</v>
      </c>
    </row>
    <row r="2705" spans="1:3" x14ac:dyDescent="0.2">
      <c r="A2705">
        <v>156359</v>
      </c>
      <c r="B2705" t="e">
        <f>ProcesoDigital solo estas manifestaciones hacen Que barbaridad solo poner patas atr√°s al pais Que barbaridad Que se dejen de pendejadas ya</f>
        <v>#NAME?</v>
      </c>
      <c r="C2705" s="1">
        <v>43756.947916666664</v>
      </c>
    </row>
    <row r="2706" spans="1:3" x14ac:dyDescent="0.2">
      <c r="A2706">
        <v>156389</v>
      </c>
      <c r="B2706" t="e">
        <f>ProcesoDigital vamos por mas cambios</f>
        <v>#NAME?</v>
      </c>
      <c r="C2706" s="1">
        <v>43711.949305555558</v>
      </c>
    </row>
    <row r="2707" spans="1:3" x14ac:dyDescent="0.2">
      <c r="A2707">
        <v>156435</v>
      </c>
      <c r="B2707" t="e">
        <f>ProcesoDigital importante Es ver como se ha mejorado lo bueno para mi Honduras Que excelente Es ver como hacen estas bellas participaciones para lo mejor</f>
        <v>#NAME?</v>
      </c>
      <c r="C2707" s="1">
        <v>43775.911805555559</v>
      </c>
    </row>
    <row r="2708" spans="1:3" x14ac:dyDescent="0.2">
      <c r="A2708">
        <v>156440</v>
      </c>
      <c r="B2708" t="e">
        <f>ProcesoDigital si ya estamos cansados de Que Mel Salvador sigan perjudicando al pais ya basta Que se ponga mano dura con ellos</f>
        <v>#NAME?</v>
      </c>
      <c r="C2708" s="1">
        <v>43759.806250000001</v>
      </c>
    </row>
    <row r="2709" spans="1:3" x14ac:dyDescent="0.2">
      <c r="A2709">
        <v>156451</v>
      </c>
      <c r="B2709" t="e">
        <f>ProcesoDigital muy buen trabajo Que Dios lo bendigas Que se haga lo correcto por mejorar lo Que pasa en el pais por apoyar a los Productores</f>
        <v>#NAME?</v>
      </c>
      <c r="C2709" s="1">
        <v>43838.636111111111</v>
      </c>
    </row>
    <row r="2710" spans="1:3" x14ac:dyDescent="0.2">
      <c r="A2710">
        <v>156515</v>
      </c>
      <c r="B2710" t="e">
        <f>ProcesoDigital Que se ponga mano dura con esta gente Que solo hacer lo malo por mi pais hacen ya no queremos mas corrupci√≥n ya basta bandalos</f>
        <v>#NAME?</v>
      </c>
      <c r="C2710" s="1">
        <v>43754.81527777778</v>
      </c>
    </row>
    <row r="2711" spans="1:3" x14ac:dyDescent="0.2">
      <c r="A2711">
        <v>156530</v>
      </c>
      <c r="B2711" t="e">
        <f>ProcesoDigital queremos la paz de nuestra naci√≥n porfavor ya no mas destrucci√≥n para el pais</f>
        <v>#NAME?</v>
      </c>
      <c r="C2711" s="1">
        <v>43756.834722222222</v>
      </c>
    </row>
    <row r="2712" spans="1:3" x14ac:dyDescent="0.2">
      <c r="A2712">
        <v>156650</v>
      </c>
      <c r="B2712" t="e">
        <f>_xlfn.SINGLE(JuanOrlandoH _xlfn.SINGLE(Qhubotvoficial _xlfn.SINGLE(RCVHonduras _xlfn.SINGLE(LaTribunahn _xlfn.SINGLE(radiohrn _xlfn.SINGLE(diarioelheraldo _xlfn.SINGLE(elpaishn Que belleza lo Que se esta viendo en nuestro pais Que importante Es ver Que el pais tiene maravillas por demostrar grcais por invitarnos a pasar un excelente momento en familia)))))))</f>
        <v>#NAME?</v>
      </c>
      <c r="C2712" s="1">
        <v>43829.741666666669</v>
      </c>
    </row>
    <row r="2713" spans="1:3" x14ac:dyDescent="0.2">
      <c r="A2713">
        <v>156702</v>
      </c>
      <c r="B2713" t="e">
        <f>JuanOrlandoH Que bueno lo Que se hace por nuestra naci√≥n Que gran avance Que se haga lo bueno por nuestra Honduras Que se planten mas y mas arboles</f>
        <v>#NAME?</v>
      </c>
      <c r="C2713" s="1">
        <v>43759.742361111108</v>
      </c>
    </row>
    <row r="2714" spans="1:3" x14ac:dyDescent="0.2">
      <c r="A2714">
        <v>156736</v>
      </c>
      <c r="B2714" t="s">
        <v>405</v>
      </c>
      <c r="C2714" s="1">
        <v>43809.650694444441</v>
      </c>
    </row>
    <row r="2715" spans="1:3" x14ac:dyDescent="0.2">
      <c r="A2715">
        <v>156809</v>
      </c>
      <c r="B2715" t="e">
        <f>_xlfn.SINGLE(JuanOrlandoH _xlfn.SINGLE(radiohrn _xlfn.SINGLE(dnparqueshn _xlfn.SINGLE(RCVHonduras _xlfn.SINGLE(elpaishn _xlfn.SINGLE(diarioelheraldo _xlfn.SINGLE(radioamericahn Muchas gracias JOH por demostrar lo bueno Que admirable estamos viendo los mayores resultados Que bien)))))))</f>
        <v>#NAME?</v>
      </c>
      <c r="C2715" s="1">
        <v>43777.802083333336</v>
      </c>
    </row>
    <row r="2716" spans="1:3" x14ac:dyDescent="0.2">
      <c r="A2716">
        <v>156914</v>
      </c>
      <c r="B2716" t="e">
        <f>JuanOrlandoH Que bien Que no se deje manchar el nombre de nuestra bella naci√≥n Que se ponga mano dura Que bien</f>
        <v>#NAME?</v>
      </c>
      <c r="C2716" s="1">
        <v>43756.800694444442</v>
      </c>
    </row>
    <row r="2717" spans="1:3" x14ac:dyDescent="0.2">
      <c r="A2717">
        <v>156915</v>
      </c>
      <c r="B2717" t="e">
        <f>_xlfn.SINGLE(JuanOrlandoH _xlfn.SINGLE(radiohrn _xlfn.SINGLE(LaTribunahn _xlfn.SINGLE(RCVHonduras _xlfn.SINGLE(diarioelheraldo _xlfn.SINGLE(VidaMejorHN _xlfn.SINGLE(radioamericahn _xlfn.SINGLE(elpaishn Vemos lo importante Que bueno lo Que se ve estamos trabajando por mas acciones Que bueno Es muy bien))))))))</f>
        <v>#NAME?</v>
      </c>
      <c r="C2717" s="1">
        <v>43776.854861111111</v>
      </c>
    </row>
    <row r="2718" spans="1:3" x14ac:dyDescent="0.2">
      <c r="A2718">
        <v>156989</v>
      </c>
      <c r="B2718" t="e">
        <f>_xlfn.SINGLE(JuanOrlandoH _xlfn.SINGLE(emilyepalmer _xlfn.SINGLE(LaTribunahn _xlfn.SINGLE(HCHTelevDigital _xlfn.SINGLE(DiarioLaPrensa _xlfn.SINGLE(AP_Noticias _xlfn.SINGLE(RCVHonduras _xlfn.SINGLE(nytimeses _xlfn.SINGLE(Canal6Honduras _xlfn.SINGLE(AFPespanol _xlfn.SINGLE(EFEnoticias se esta viendo Que esta gente solo por poner mal al Presidente hacen lo peor Que no se permite esto nunca mas)))))))))))</f>
        <v>#NAME?</v>
      </c>
      <c r="C2718" s="1">
        <v>43756.742361111108</v>
      </c>
    </row>
    <row r="2719" spans="1:3" x14ac:dyDescent="0.2">
      <c r="A2719">
        <v>157017</v>
      </c>
      <c r="B2719" t="e">
        <f>JuanOrlandoH Honduras avanza y vamos por mas cambios gracias JOH por demostrar lo bueno para la naci√≥n</f>
        <v>#NAME?</v>
      </c>
      <c r="C2719" s="1">
        <v>43747.656944444447</v>
      </c>
    </row>
    <row r="2720" spans="1:3" x14ac:dyDescent="0.2">
      <c r="A2720">
        <v>157071</v>
      </c>
      <c r="B2720" t="e">
        <f>JuanOrlandoH se ha mejorado en materia de hacer el cambio en seguridad Que bien lo Que se ve estamos muy alegres de ver lo bueno Que bien</f>
        <v>#NAME?</v>
      </c>
      <c r="C2720" s="1">
        <v>43810.743750000001</v>
      </c>
    </row>
    <row r="2721" spans="1:3" x14ac:dyDescent="0.2">
      <c r="A2721">
        <v>157109</v>
      </c>
      <c r="B2721" t="s">
        <v>406</v>
      </c>
      <c r="C2721" s="1">
        <v>43654.8125</v>
      </c>
    </row>
    <row r="2722" spans="1:3" x14ac:dyDescent="0.2">
      <c r="A2722">
        <v>157210</v>
      </c>
      <c r="B2722" t="e">
        <f>JuanOrlandoH Honduras avanza cada vez mas gracias Presidente</f>
        <v>#NAME?</v>
      </c>
      <c r="C2722" s="1">
        <v>43728.90902777778</v>
      </c>
    </row>
    <row r="2723" spans="1:3" x14ac:dyDescent="0.2">
      <c r="A2723">
        <v>157304</v>
      </c>
      <c r="B2723" t="e">
        <f>_xlfn.SINGLE(JuanOrlandoH _xlfn.SINGLE(IvanDuque _xlfn.SINGLE(TelemundoNews _xlfn.SINGLE(radiohrn _xlfn.SINGLE(LaTribunahn _xlfn.SINGLE(Telemundo _xlfn.SINGLE(TN5Telenoticias _xlfn.SINGLE(televicentrohn _xlfn.SINGLE(DiarioLaPrensa _xlfn.SINGLE(elpaishn son ciertas maneras de ver lo Que se desarrolla d√≠a con dia lo bueno se ha demostrado gracias al gobierno de mi pais))))))))))</f>
        <v>#NAME?</v>
      </c>
      <c r="C2723" s="1">
        <v>43733.611805555556</v>
      </c>
    </row>
    <row r="2724" spans="1:3" x14ac:dyDescent="0.2">
      <c r="A2724">
        <v>157305</v>
      </c>
      <c r="B2724" t="e">
        <f>_xlfn.SINGLE(JuanOrlandoH _xlfn.SINGLE(radiohrn _xlfn.SINGLE(LaTribunahn _xlfn.SINGLE(TN5Telenoticias _xlfn.SINGLE(diarioelheraldo _xlfn.SINGLE(televicentrohn _xlfn.SINGLE(ProcesoDigital _xlfn.SINGLE(DiarioLaPrensa _xlfn.SINGLE(elpaishn _xlfn.SINGLE(Telemundo Es importante lo Que se ve en el pais Que se combatan estas cosas Que hacen Que la gente viva atemorizada Que se ponga mano dura))))))))))</f>
        <v>#NAME?</v>
      </c>
      <c r="C2724" s="1">
        <v>43706.804861111108</v>
      </c>
    </row>
    <row r="2725" spans="1:3" x14ac:dyDescent="0.2">
      <c r="A2725">
        <v>157308</v>
      </c>
      <c r="B2725" t="e">
        <f>_xlfn.SINGLE(JuanOrlandoH _xlfn.SINGLE(anagarciacarias _xlfn.SINGLE(innercitypress se√±or Presidente Que Dios lo bendiga y Que todo salga bien aunque la gente hable mal de usted sabemos Que usted hace lo bueno)))</f>
        <v>#NAME?</v>
      </c>
      <c r="C2725" s="1">
        <v>43746.791666666664</v>
      </c>
    </row>
    <row r="2726" spans="1:3" x14ac:dyDescent="0.2">
      <c r="A2726">
        <v>157317</v>
      </c>
      <c r="B2726" t="e">
        <f>_xlfn.SINGLE(JuanOrlandoH _xlfn.SINGLE(TN5Telenoticias _xlfn.SINGLE(televicentrohn _xlfn.SINGLE(HCHTelevDigital _xlfn.SINGLE(DiarioLaPrensa _xlfn.SINGLE(LaTribunahn _xlfn.SINGLE(diarioelheraldo _xlfn.SINGLE(elpaishn no cave duda Definimos Que se esta trabajando para Que mejore la econom√≠a de la naci√≥n Que se hag lo correcto para mejorarla muy bien))))))))</f>
        <v>#NAME?</v>
      </c>
      <c r="C2726" s="1">
        <v>43734.626388888886</v>
      </c>
    </row>
    <row r="2727" spans="1:3" x14ac:dyDescent="0.2">
      <c r="A2727">
        <v>157318</v>
      </c>
      <c r="B2727" t="s">
        <v>407</v>
      </c>
      <c r="C2727" s="1">
        <v>43770.618750000001</v>
      </c>
    </row>
    <row r="2728" spans="1:3" x14ac:dyDescent="0.2">
      <c r="A2728">
        <v>157413</v>
      </c>
      <c r="B2728" t="s">
        <v>408</v>
      </c>
      <c r="C2728" s="1">
        <v>43741.972916666666</v>
      </c>
    </row>
    <row r="2729" spans="1:3" x14ac:dyDescent="0.2">
      <c r="A2729">
        <v>157451</v>
      </c>
      <c r="B2729" t="e">
        <f>_xlfn.SINGLE(JuanOrlandoH _xlfn.SINGLE(DiarioLaPrensa _xlfn.SINGLE(LaTribunahn _xlfn.SINGLE(radiohrn _xlfn.SINGLE(televicentrohn _xlfn.SINGLE(TN5Telenoticias _xlfn.SINGLE(elpaishn se realinean las grandiosas cosas para el pais estamos alegres por Que si tenemos al mejor gobierno Que bien)))))))</f>
        <v>#NAME?</v>
      </c>
      <c r="C2729" s="1">
        <v>43732.664583333331</v>
      </c>
    </row>
    <row r="2730" spans="1:3" x14ac:dyDescent="0.2">
      <c r="A2730">
        <v>157468</v>
      </c>
      <c r="B2730" t="e">
        <f>_xlfn.SINGLE(JuanOrlandoH _xlfn.SINGLE(tencanal10 _xlfn.SINGLE(DiarioTiempo _xlfn.SINGLE(radiohousehn _xlfn.SINGLE(radiohrn _xlfn.SINGLE(LaTribunahn _xlfn.SINGLE(elpaishn _xlfn.SINGLE(diarioelheraldo _xlfn.SINGLE(DiarioRoatan Definimos los granes alcances Que importante manera de ver lo bueno Que se trabaje mas y mas por ver las comunidades muy bien gracias)))))))))</f>
        <v>#NAME?</v>
      </c>
      <c r="C2730" s="1">
        <v>43794.632638888892</v>
      </c>
    </row>
    <row r="2731" spans="1:3" x14ac:dyDescent="0.2">
      <c r="A2731">
        <v>157469</v>
      </c>
      <c r="B2731" t="e">
        <f>JuanOrlandoH Que gran manera de ver lo importante Que esta llegando al pais porque sabemos Que se trabaja por una naci√≥n muy imp√≤rtante</f>
        <v>#NAME?</v>
      </c>
      <c r="C2731" s="1">
        <v>43788.844444444447</v>
      </c>
    </row>
    <row r="2732" spans="1:3" x14ac:dyDescent="0.2">
      <c r="A2732">
        <v>157625</v>
      </c>
      <c r="B2732" t="e">
        <f>_xlfn.SINGLE(JuanOrlandoH _xlfn.SINGLE(realDonaldTrump esto se esta logrando Vemos lo importante Que Es para el pais Que se cambie para lo mejor gracias))</f>
        <v>#NAME?</v>
      </c>
      <c r="C2732" s="1">
        <v>43733.723611111112</v>
      </c>
    </row>
    <row r="2733" spans="1:3" x14ac:dyDescent="0.2">
      <c r="A2733">
        <v>157687</v>
      </c>
      <c r="B2733" t="e">
        <f>_xlfn.SINGLE(JuanOrlandoH _xlfn.SINGLE(LaTribunahn _xlfn.SINGLE(radiohousehn _xlfn.SINGLE(DllSWqjvMbCrtUNGN0CA23hYgwPW83B5aBnYuBnEFZY))))= _xlfn.SINGLE(RCVHonduras _xlfn.SINGLE(radioamericahn _xlfn.SINGLE(elpaishn _xlfn.SINGLE(radiohrn _xlfn.SINGLE(TSiHonduras _xlfn.SINGLE(diarioelheraldo Vemos los mejores alcances  Que gran manera estamos trabajando por un mejor futuro))))))</f>
        <v>#NAME?</v>
      </c>
      <c r="C2733" s="1">
        <v>43804.84097222222</v>
      </c>
    </row>
    <row r="2734" spans="1:3" x14ac:dyDescent="0.2">
      <c r="A2734">
        <v>157694</v>
      </c>
      <c r="B2734" t="e">
        <f>_xlfn.SINGLE(JuanOrlandoH _xlfn.SINGLE(Canal6Honduras _xlfn.SINGLE(elpaishn _xlfn.SINGLE(CHTVHN _xlfn.SINGLE(RCVHonduras _xlfn.SINGLE(LaTribunahn _xlfn.SINGLE(DiarioLaPrensa Aplaudimos lo bueno Que se desempe√±ara para Que se demuestre el cambio en el pais vamos por mas muy bien)))))))</f>
        <v>#NAME?</v>
      </c>
      <c r="C2734" s="1">
        <v>43754.792361111111</v>
      </c>
    </row>
    <row r="2735" spans="1:3" x14ac:dyDescent="0.2">
      <c r="A2735">
        <v>157747</v>
      </c>
      <c r="B2735" t="e">
        <f>_xlfn.SINGLE(JuanOrlandoH _xlfn.SINGLE(DHSgov _xlfn.SINGLE(StateDept _xlfn.SINGLE(usembassyhn _xlfn.SINGLE(CancilleriaHN _xlfn.SINGLE(SecPompeo _xlfn.SINGLE(lisandrorosales _xlfn.SINGLE(elpaishn _xlfn.SINGLE(LaTribunahn Vemos como JOH hace de su mayor esfuerzo de afirmar lo bueno por la naci√≥n Que gran trabajo Que se haga mas)))))))))</f>
        <v>#NAME?</v>
      </c>
      <c r="C2735" s="1">
        <v>43763.819444444445</v>
      </c>
    </row>
    <row r="2736" spans="1:3" x14ac:dyDescent="0.2">
      <c r="A2736">
        <v>157787</v>
      </c>
      <c r="B2736" t="e">
        <f>_xlfn.SINGLE(JuanOrlandoH _xlfn.SINGLE(sanchezcastejon muy buenas las cooperaciones Que se han unido con nuestra bella Honduras Que excelente lo Que se ha elegido  en Espa√±a muy bien))</f>
        <v>#NAME?</v>
      </c>
      <c r="C2736" s="1">
        <v>43837.707638888889</v>
      </c>
    </row>
    <row r="2737" spans="1:3" x14ac:dyDescent="0.2">
      <c r="A2737">
        <v>157920</v>
      </c>
      <c r="B2737" t="e">
        <f>_xlfn.SINGLE(JuanOrlandoH _xlfn.SINGLE(radiohrn _xlfn.SINGLE(LaTribunahn _xlfn.SINGLE(HCHTelevDigital _xlfn.SINGLE(DiarioLaPrensa _xlfn.SINGLE(radioamericahn _xlfn.SINGLE(VidaMejorHN Presidente gracias por su apoyo Que bueno agradecemos a cope eco Que hacen un gran trabajo por el pais)))))))</f>
        <v>#NAME?</v>
      </c>
      <c r="C2737" s="1">
        <v>43672.732638888891</v>
      </c>
    </row>
    <row r="2738" spans="1:3" x14ac:dyDescent="0.2">
      <c r="A2738">
        <v>158026</v>
      </c>
      <c r="B2738" t="e">
        <f>_xlfn.SINGLE(JuanOrlandoH _xlfn.SINGLE(radiohrn _xlfn.SINGLE(LaTribunahn _xlfn.SINGLE(Telemundo _xlfn.SINGLE(TN5Telenoticias _xlfn.SINGLE(televicentrohn _xlfn.SINGLE(ProcesoDigital _xlfn.SINGLE(DiarioLaPrensa _xlfn.SINGLE(elpaishn el gobierno ha trabajado por lo bueno Que Es la seguridad Que buenas cosas se demuestra muy buen trabajo)))))))))</f>
        <v>#NAME?</v>
      </c>
      <c r="C2738" s="1">
        <v>43706.80972222222</v>
      </c>
    </row>
    <row r="2739" spans="1:3" x14ac:dyDescent="0.2">
      <c r="A2739">
        <v>158123</v>
      </c>
      <c r="B2739" t="e">
        <f>JuanOrlandoH Que excelente felicitamos a todas esas personas Que se esmeraron por demostrar Que tenemos una bella navidad Muchas gracias y bendiciones</f>
        <v>#NAME?</v>
      </c>
      <c r="C2739" s="1">
        <v>43832.64166666667</v>
      </c>
    </row>
    <row r="2740" spans="1:3" x14ac:dyDescent="0.2">
      <c r="A2740">
        <v>158181</v>
      </c>
      <c r="B2740" t="e">
        <f>_xlfn.SINGLE(JuanOrlandoH _xlfn.SINGLE(radiohrn _xlfn.SINGLE(LaTribunahn _xlfn.SINGLE(TN5Telenoticias _xlfn.SINGLE(diarioelheraldo _xlfn.SINGLE(televicentrohn _xlfn.SINGLE(ProcesoDigital _xlfn.SINGLE(DiarioLaPrensa _xlfn.SINGLE(elpaishn _xlfn.SINGLE(Telemundo Es excelente Que se le ponga un alto a estas cosas Que lo Que hacen Es Que el pais este con temor gran trabajo))))))))))</f>
        <v>#NAME?</v>
      </c>
      <c r="C2740" s="1">
        <v>43706.804166666669</v>
      </c>
    </row>
    <row r="2741" spans="1:3" x14ac:dyDescent="0.2">
      <c r="A2741">
        <v>158226</v>
      </c>
      <c r="B2741" t="e">
        <f>JuanOrlandoH Es admirable el gran valor Que tienen estas personas en dar su desempe√±o por el pueblo hondure√±o</f>
        <v>#NAME?</v>
      </c>
      <c r="C2741" s="1">
        <v>43811.882638888892</v>
      </c>
    </row>
    <row r="2742" spans="1:3" x14ac:dyDescent="0.2">
      <c r="A2742">
        <v>158228</v>
      </c>
      <c r="B2742" t="e">
        <f>JuanOrlandoH felicitamos  los maestros en este dia Que Dios los bendiga siempre y Que la pase bien en este dia</f>
        <v>#NAME?</v>
      </c>
      <c r="C2742" s="1">
        <v>43725.802777777775</v>
      </c>
    </row>
    <row r="2743" spans="1:3" x14ac:dyDescent="0.2">
      <c r="A2743">
        <v>158389</v>
      </c>
      <c r="B2743" t="e">
        <f>SalvaPresidente hablen lo Que hablen JOH ha demostrado Que el nunca se involucro en estas cosas felicitaciones JOH por demostrar Que usted Es diferente</f>
        <v>#NAME?</v>
      </c>
      <c r="C2743" s="1">
        <v>43755.802777777775</v>
      </c>
    </row>
    <row r="2744" spans="1:3" x14ac:dyDescent="0.2">
      <c r="A2744">
        <v>158518</v>
      </c>
      <c r="B2744" t="s">
        <v>409</v>
      </c>
      <c r="C2744" s="1">
        <v>43809.793055555558</v>
      </c>
    </row>
    <row r="2745" spans="1:3" x14ac:dyDescent="0.2">
      <c r="A2745">
        <v>158540</v>
      </c>
      <c r="B2745" t="e">
        <f>_xlfn.SINGLE(JuanOrlandoH _xlfn.SINGLE(radiohrn _xlfn.SINGLE(LaTribunahn _xlfn.SINGLE(RCVHonduras _xlfn.SINGLE(CHTVHN _xlfn.SINGLE(DiarioLaPrensa Es un gran tema el Que se esta tocando por Que Es muy bueno Que cuidemos el agua por Que Es importante para las comunidades))))))</f>
        <v>#NAME?</v>
      </c>
      <c r="C2745" s="1">
        <v>43759.74722222222</v>
      </c>
    </row>
    <row r="2746" spans="1:3" x14ac:dyDescent="0.2">
      <c r="A2746">
        <v>158545</v>
      </c>
      <c r="B2746" t="e">
        <f>JuanOrlandoH Honduras Es muy bella y Sobre todo se esta demostrando lo bello para el pais Que bien Que se haga lo bueno por la naci√≥n</f>
        <v>#NAME?</v>
      </c>
      <c r="C2746" s="1">
        <v>43768.620138888888</v>
      </c>
    </row>
    <row r="2747" spans="1:3" x14ac:dyDescent="0.2">
      <c r="A2747">
        <v>158608</v>
      </c>
      <c r="B2747" t="e">
        <f>_xlfn.SINGLE(JuanOrlandoH _xlfn.SINGLE(DiarioLaPrensa _xlfn.SINGLE(LaTribunahn _xlfn.SINGLE(radiohrn _xlfn.SINGLE(televicentrohn _xlfn.SINGLE(TN5Telenoticias _xlfn.SINGLE(elpaishn Que se tenga lo Que se tenga Que hacer Es muy bueno Que se actualicen estas acciones con la onu Es importante para la naci√≥n)))))))</f>
        <v>#NAME?</v>
      </c>
      <c r="C2747" s="1">
        <v>43732.665277777778</v>
      </c>
    </row>
    <row r="2748" spans="1:3" x14ac:dyDescent="0.2">
      <c r="A2748">
        <v>158657</v>
      </c>
      <c r="B2748" t="e">
        <f>JuanOrlandoH muy bueno Que se hagan mas y mas carreteras para Que mejoren las acciones de turismo Que bien</f>
        <v>#NAME?</v>
      </c>
      <c r="C2748" s="1">
        <v>43774.697222222225</v>
      </c>
    </row>
    <row r="2749" spans="1:3" x14ac:dyDescent="0.2">
      <c r="A2749">
        <v>158690</v>
      </c>
      <c r="B2749" t="e">
        <f>_xlfn.SINGLE(JuanOrlandoH _xlfn.SINGLE(HND_Activate Honduras Es un pais muy bello y mas uqe tenemos esa grandes ense√±anzas de parte de el Presidente Que ha demostrado Que hace espacio para todo))</f>
        <v>#NAME?</v>
      </c>
      <c r="C2749" s="1">
        <v>43735.644444444442</v>
      </c>
    </row>
    <row r="2750" spans="1:3" x14ac:dyDescent="0.2">
      <c r="A2750">
        <v>158717</v>
      </c>
      <c r="B2750" t="s">
        <v>410</v>
      </c>
      <c r="C2750" s="1">
        <v>43734.634027777778</v>
      </c>
    </row>
    <row r="2751" spans="1:3" x14ac:dyDescent="0.2">
      <c r="A2751">
        <v>158737</v>
      </c>
      <c r="B2751" t="e">
        <f>JuanOrlandoH estamos muy agradecidos con los grandes avances de parte de nuestro Presidente Que bien vamos por mas</f>
        <v>#NAME?</v>
      </c>
      <c r="C2751" s="1">
        <v>43773.669444444444</v>
      </c>
    </row>
    <row r="2752" spans="1:3" x14ac:dyDescent="0.2">
      <c r="A2752">
        <v>158738</v>
      </c>
      <c r="B2752" t="e">
        <f>_xlfn.SINGLE(JuanOrlandoH _xlfn.SINGLE(LaTribunahn _xlfn.SINGLE(radioamericahn _xlfn.SINGLE(radiohrn _xlfn.SINGLE(RCVHonduras _xlfn.SINGLE(diarioelheraldo _xlfn.SINGLE(elpaishn _xlfn.SINGLE(HCHTelevDigital Que excelente Es saber Que en nuestro pais hay infraestructura Que excelente trabajo se√±or Presidente vamos por mas))))))))</f>
        <v>#NAME?</v>
      </c>
      <c r="C2752" s="1">
        <v>43768.86041666667</v>
      </c>
    </row>
    <row r="2753" spans="1:3" x14ac:dyDescent="0.2">
      <c r="A2753">
        <v>158819</v>
      </c>
      <c r="B2753" t="e">
        <f>_xlfn.SINGLE(JuanOrlandoH _xlfn.SINGLE(alferdez Hondura esta avanzando Que gran manera de ver como la naci√≥n esta en grandes condiciones Que bien Que se haga lo bueno muy bien))</f>
        <v>#NAME?</v>
      </c>
      <c r="C2753" s="1">
        <v>43766.654166666667</v>
      </c>
    </row>
    <row r="2754" spans="1:3" x14ac:dyDescent="0.2">
      <c r="A2754">
        <v>158888</v>
      </c>
      <c r="B2754" t="s">
        <v>24</v>
      </c>
      <c r="C2754" s="1">
        <v>43731.73541666667</v>
      </c>
    </row>
    <row r="2755" spans="1:3" x14ac:dyDescent="0.2">
      <c r="A2755">
        <v>158889</v>
      </c>
      <c r="B2755" t="s">
        <v>130</v>
      </c>
      <c r="C2755" s="1">
        <v>43718.64166666667</v>
      </c>
    </row>
    <row r="2756" spans="1:3" x14ac:dyDescent="0.2">
      <c r="A2756">
        <v>158890</v>
      </c>
      <c r="B2756" t="s">
        <v>116</v>
      </c>
      <c r="C2756" s="1">
        <v>43685.834027777775</v>
      </c>
    </row>
    <row r="2757" spans="1:3" x14ac:dyDescent="0.2">
      <c r="A2757">
        <v>158916</v>
      </c>
      <c r="B2757" t="s">
        <v>18</v>
      </c>
      <c r="C2757" s="1">
        <v>43774.791666666664</v>
      </c>
    </row>
    <row r="2758" spans="1:3" x14ac:dyDescent="0.2">
      <c r="A2758">
        <v>158996</v>
      </c>
      <c r="B2758" t="s">
        <v>200</v>
      </c>
      <c r="C2758" s="1">
        <v>43819.745833333334</v>
      </c>
    </row>
    <row r="2759" spans="1:3" x14ac:dyDescent="0.2">
      <c r="A2759">
        <v>159065</v>
      </c>
      <c r="B2759" s="2" t="s">
        <v>23</v>
      </c>
      <c r="C2759" s="1">
        <v>43768.65347222222</v>
      </c>
    </row>
    <row r="2760" spans="1:3" x14ac:dyDescent="0.2">
      <c r="A2760">
        <v>159147</v>
      </c>
      <c r="B2760" t="s">
        <v>32</v>
      </c>
      <c r="C2760" s="1">
        <v>43801.793055555558</v>
      </c>
    </row>
    <row r="2761" spans="1:3" x14ac:dyDescent="0.2">
      <c r="A2761">
        <v>159150</v>
      </c>
      <c r="B2761" t="s">
        <v>11</v>
      </c>
      <c r="C2761" s="1">
        <v>43761.857638888891</v>
      </c>
    </row>
    <row r="2762" spans="1:3" x14ac:dyDescent="0.2">
      <c r="A2762">
        <v>159151</v>
      </c>
      <c r="B2762" s="2" t="s">
        <v>4</v>
      </c>
      <c r="C2762" s="1">
        <v>43731.663194444445</v>
      </c>
    </row>
    <row r="2763" spans="1:3" x14ac:dyDescent="0.2">
      <c r="A2763">
        <v>159194</v>
      </c>
      <c r="B2763" t="s">
        <v>218</v>
      </c>
      <c r="C2763" s="1">
        <v>43698.783333333333</v>
      </c>
    </row>
    <row r="2764" spans="1:3" x14ac:dyDescent="0.2">
      <c r="A2764">
        <v>159195</v>
      </c>
      <c r="B2764" t="s">
        <v>14</v>
      </c>
      <c r="C2764" s="1">
        <v>43690.953472222223</v>
      </c>
    </row>
    <row r="2765" spans="1:3" x14ac:dyDescent="0.2">
      <c r="A2765">
        <v>159297</v>
      </c>
      <c r="B2765" t="s">
        <v>411</v>
      </c>
      <c r="C2765" s="1">
        <v>43707.245138888888</v>
      </c>
    </row>
    <row r="2766" spans="1:3" x14ac:dyDescent="0.2">
      <c r="A2766">
        <v>159298</v>
      </c>
      <c r="B2766" t="s">
        <v>412</v>
      </c>
      <c r="C2766" s="1">
        <v>43701.027777777781</v>
      </c>
    </row>
    <row r="2767" spans="1:3" x14ac:dyDescent="0.2">
      <c r="A2767">
        <v>159299</v>
      </c>
      <c r="B2767" t="s">
        <v>413</v>
      </c>
      <c r="C2767" s="1">
        <v>43705.147222222222</v>
      </c>
    </row>
    <row r="2768" spans="1:3" x14ac:dyDescent="0.2">
      <c r="A2768">
        <v>159300</v>
      </c>
      <c r="B2768" t="s">
        <v>414</v>
      </c>
      <c r="C2768" s="1">
        <v>43746.15</v>
      </c>
    </row>
    <row r="2769" spans="1:3" x14ac:dyDescent="0.2">
      <c r="A2769">
        <v>159304</v>
      </c>
      <c r="B2769" t="s">
        <v>313</v>
      </c>
      <c r="C2769" s="1">
        <v>43663.82916666667</v>
      </c>
    </row>
    <row r="2770" spans="1:3" x14ac:dyDescent="0.2">
      <c r="A2770">
        <v>159360</v>
      </c>
      <c r="B2770" t="s">
        <v>109</v>
      </c>
      <c r="C2770" s="1">
        <v>43696.95208333333</v>
      </c>
    </row>
    <row r="2771" spans="1:3" x14ac:dyDescent="0.2">
      <c r="A2771">
        <v>159402</v>
      </c>
      <c r="B2771" t="s">
        <v>98</v>
      </c>
      <c r="C2771" s="1">
        <v>43700.727777777778</v>
      </c>
    </row>
    <row r="2772" spans="1:3" x14ac:dyDescent="0.2">
      <c r="A2772">
        <v>159403</v>
      </c>
      <c r="B2772" t="s">
        <v>79</v>
      </c>
      <c r="C2772" s="1">
        <v>43707.665972222225</v>
      </c>
    </row>
    <row r="2773" spans="1:3" x14ac:dyDescent="0.2">
      <c r="A2773">
        <v>159453</v>
      </c>
      <c r="B2773" t="s">
        <v>415</v>
      </c>
      <c r="C2773" s="1">
        <v>43777.819444444445</v>
      </c>
    </row>
    <row r="2774" spans="1:3" x14ac:dyDescent="0.2">
      <c r="A2774">
        <v>159497</v>
      </c>
      <c r="B2774" t="s">
        <v>78</v>
      </c>
      <c r="C2774" s="1">
        <v>43791.848611111112</v>
      </c>
    </row>
    <row r="2775" spans="1:3" x14ac:dyDescent="0.2">
      <c r="A2775">
        <v>159506</v>
      </c>
      <c r="B2775" t="s">
        <v>64</v>
      </c>
      <c r="C2775" s="1">
        <v>43735.713888888888</v>
      </c>
    </row>
    <row r="2776" spans="1:3" x14ac:dyDescent="0.2">
      <c r="A2776">
        <v>159507</v>
      </c>
      <c r="B2776" t="s">
        <v>25</v>
      </c>
      <c r="C2776" s="1">
        <v>43774.84097222222</v>
      </c>
    </row>
    <row r="2777" spans="1:3" x14ac:dyDescent="0.2">
      <c r="A2777">
        <v>159633</v>
      </c>
      <c r="B2777" t="s">
        <v>63</v>
      </c>
      <c r="C2777" s="1">
        <v>43773.652083333334</v>
      </c>
    </row>
    <row r="2778" spans="1:3" x14ac:dyDescent="0.2">
      <c r="A2778">
        <v>159705</v>
      </c>
      <c r="B2778" t="s">
        <v>14</v>
      </c>
      <c r="C2778" s="1">
        <v>43690.952777777777</v>
      </c>
    </row>
    <row r="2779" spans="1:3" x14ac:dyDescent="0.2">
      <c r="A2779">
        <v>159708</v>
      </c>
      <c r="B2779" t="s">
        <v>75</v>
      </c>
      <c r="C2779" s="1">
        <v>43676.801388888889</v>
      </c>
    </row>
    <row r="2780" spans="1:3" x14ac:dyDescent="0.2">
      <c r="A2780">
        <v>159774</v>
      </c>
      <c r="B2780" t="s">
        <v>38</v>
      </c>
      <c r="C2780" s="1">
        <v>43689.832638888889</v>
      </c>
    </row>
    <row r="2781" spans="1:3" x14ac:dyDescent="0.2">
      <c r="A2781">
        <v>159775</v>
      </c>
      <c r="B2781" t="s">
        <v>416</v>
      </c>
      <c r="C2781" s="1">
        <v>43672.757638888892</v>
      </c>
    </row>
    <row r="2782" spans="1:3" x14ac:dyDescent="0.2">
      <c r="A2782">
        <v>159777</v>
      </c>
      <c r="B2782" t="s">
        <v>157</v>
      </c>
      <c r="C2782" s="1">
        <v>43710.631944444445</v>
      </c>
    </row>
    <row r="2783" spans="1:3" x14ac:dyDescent="0.2">
      <c r="A2783">
        <v>160036</v>
      </c>
      <c r="B2783" t="e">
        <f>elpulsohn excelente Es poder ver como se hace este proyecto Que Sin duda alguna tendr√° excito Que bien vamos por mas</f>
        <v>#NAME?</v>
      </c>
      <c r="C2783" s="1">
        <v>43749.630555555559</v>
      </c>
    </row>
    <row r="2784" spans="1:3" x14ac:dyDescent="0.2">
      <c r="A2784">
        <v>160480</v>
      </c>
      <c r="B2784" t="e">
        <f>HoyMismoTSI felicitamos a la secretaria de salud a  nuestro gobierno por Que han demostrado su mayor empe√±o por brindar estas acciones Que bien</f>
        <v>#NAME?</v>
      </c>
      <c r="C2784" s="1">
        <v>43768.722916666666</v>
      </c>
    </row>
    <row r="2785" spans="1:3" x14ac:dyDescent="0.2">
      <c r="A2785">
        <v>160504</v>
      </c>
      <c r="B2785" t="e">
        <f>HoyMismoTSI excelente el desempe√±o Que hacen para el pueblo Hondure√±os</f>
        <v>#NAME?</v>
      </c>
      <c r="C2785" s="1">
        <v>43705.746527777781</v>
      </c>
    </row>
    <row r="2786" spans="1:3" x14ac:dyDescent="0.2">
      <c r="A2786">
        <v>160693</v>
      </c>
      <c r="B2786" t="s">
        <v>70</v>
      </c>
      <c r="C2786" s="1">
        <v>43718.822222222225</v>
      </c>
    </row>
    <row r="2787" spans="1:3" x14ac:dyDescent="0.2">
      <c r="A2787">
        <v>160987</v>
      </c>
      <c r="B2787" t="s">
        <v>133</v>
      </c>
      <c r="C2787" s="1">
        <v>43789.800694444442</v>
      </c>
    </row>
    <row r="2788" spans="1:3" x14ac:dyDescent="0.2">
      <c r="A2788">
        <v>160993</v>
      </c>
      <c r="B2788" t="s">
        <v>152</v>
      </c>
      <c r="C2788" s="1">
        <v>43731.866666666669</v>
      </c>
    </row>
    <row r="2789" spans="1:3" x14ac:dyDescent="0.2">
      <c r="A2789">
        <v>161095</v>
      </c>
      <c r="B2789" t="s">
        <v>116</v>
      </c>
      <c r="C2789" s="1">
        <v>43685.834027777775</v>
      </c>
    </row>
    <row r="2790" spans="1:3" x14ac:dyDescent="0.2">
      <c r="A2790">
        <v>161120</v>
      </c>
      <c r="B2790" t="s">
        <v>134</v>
      </c>
      <c r="C2790" s="1">
        <v>43678.840277777781</v>
      </c>
    </row>
    <row r="2791" spans="1:3" x14ac:dyDescent="0.2">
      <c r="A2791">
        <v>161216</v>
      </c>
      <c r="B2791" s="2" t="s">
        <v>4</v>
      </c>
      <c r="C2791" s="1">
        <v>43731.662499999999</v>
      </c>
    </row>
    <row r="2792" spans="1:3" x14ac:dyDescent="0.2">
      <c r="A2792">
        <v>161325</v>
      </c>
      <c r="B2792" t="s">
        <v>29</v>
      </c>
      <c r="C2792" s="1">
        <v>43836.604861111111</v>
      </c>
    </row>
    <row r="2793" spans="1:3" x14ac:dyDescent="0.2">
      <c r="A2793">
        <v>161337</v>
      </c>
      <c r="B2793" t="s">
        <v>417</v>
      </c>
      <c r="C2793" s="1">
        <v>43723.883333333331</v>
      </c>
    </row>
    <row r="2794" spans="1:3" x14ac:dyDescent="0.2">
      <c r="A2794">
        <v>161338</v>
      </c>
      <c r="B2794" t="s">
        <v>418</v>
      </c>
      <c r="C2794" s="1">
        <v>43740.023611111108</v>
      </c>
    </row>
    <row r="2795" spans="1:3" x14ac:dyDescent="0.2">
      <c r="A2795">
        <v>161339</v>
      </c>
      <c r="B2795" t="s">
        <v>419</v>
      </c>
      <c r="C2795" s="1">
        <v>43686.027083333334</v>
      </c>
    </row>
    <row r="2796" spans="1:3" x14ac:dyDescent="0.2">
      <c r="A2796">
        <v>161340</v>
      </c>
      <c r="B2796" t="s">
        <v>420</v>
      </c>
      <c r="C2796" s="1">
        <v>43714.040277777778</v>
      </c>
    </row>
    <row r="2797" spans="1:3" x14ac:dyDescent="0.2">
      <c r="A2797">
        <v>161341</v>
      </c>
      <c r="B2797" t="s">
        <v>122</v>
      </c>
      <c r="C2797" s="1">
        <v>43746.734027777777</v>
      </c>
    </row>
    <row r="2798" spans="1:3" x14ac:dyDescent="0.2">
      <c r="A2798">
        <v>161458</v>
      </c>
      <c r="B2798" t="s">
        <v>156</v>
      </c>
      <c r="C2798" s="1">
        <v>43684.71597222222</v>
      </c>
    </row>
    <row r="2799" spans="1:3" x14ac:dyDescent="0.2">
      <c r="A2799">
        <v>161459</v>
      </c>
      <c r="B2799" t="s">
        <v>421</v>
      </c>
      <c r="C2799" s="1">
        <v>43691.154166666667</v>
      </c>
    </row>
    <row r="2800" spans="1:3" x14ac:dyDescent="0.2">
      <c r="A2800">
        <v>161460</v>
      </c>
      <c r="B2800" t="s">
        <v>422</v>
      </c>
      <c r="C2800" s="1">
        <v>43701.181944444441</v>
      </c>
    </row>
    <row r="2801" spans="1:3" x14ac:dyDescent="0.2">
      <c r="A2801">
        <v>161464</v>
      </c>
      <c r="B2801" t="s">
        <v>423</v>
      </c>
      <c r="C2801" s="1">
        <v>43658.107638888891</v>
      </c>
    </row>
    <row r="2802" spans="1:3" x14ac:dyDescent="0.2">
      <c r="A2802">
        <v>161465</v>
      </c>
      <c r="B2802" t="s">
        <v>156</v>
      </c>
      <c r="C2802" s="1">
        <v>43684.715277777781</v>
      </c>
    </row>
    <row r="2803" spans="1:3" x14ac:dyDescent="0.2">
      <c r="A2803">
        <v>161549</v>
      </c>
      <c r="B2803" t="s">
        <v>100</v>
      </c>
      <c r="C2803" s="1">
        <v>43733.857638888891</v>
      </c>
    </row>
    <row r="2804" spans="1:3" x14ac:dyDescent="0.2">
      <c r="A2804">
        <v>161555</v>
      </c>
      <c r="B2804" t="s">
        <v>53</v>
      </c>
      <c r="C2804" s="1">
        <v>43770.79791666667</v>
      </c>
    </row>
    <row r="2805" spans="1:3" x14ac:dyDescent="0.2">
      <c r="A2805">
        <v>161599</v>
      </c>
      <c r="B2805" t="s">
        <v>135</v>
      </c>
      <c r="C2805" s="1">
        <v>43721.828472222223</v>
      </c>
    </row>
    <row r="2806" spans="1:3" x14ac:dyDescent="0.2">
      <c r="A2806">
        <v>161729</v>
      </c>
      <c r="B2806" t="s">
        <v>105</v>
      </c>
      <c r="C2806" s="1">
        <v>43746.86041666667</v>
      </c>
    </row>
    <row r="2807" spans="1:3" x14ac:dyDescent="0.2">
      <c r="A2807">
        <v>161730</v>
      </c>
      <c r="B2807" t="s">
        <v>187</v>
      </c>
      <c r="C2807" s="1">
        <v>43735.67083333333</v>
      </c>
    </row>
    <row r="2808" spans="1:3" x14ac:dyDescent="0.2">
      <c r="A2808">
        <v>161731</v>
      </c>
      <c r="B2808" t="s">
        <v>114</v>
      </c>
      <c r="C2808" s="1">
        <v>43746.885416666664</v>
      </c>
    </row>
    <row r="2809" spans="1:3" x14ac:dyDescent="0.2">
      <c r="A2809">
        <v>161744</v>
      </c>
      <c r="B2809" t="e">
        <f>televicentrohn felicitaciones al gobierno de JOH Que al ha puesto lo bueno para nuestra Honduras y Que se mejore l seguridad en las c√°rceles</f>
        <v>#NAME?</v>
      </c>
      <c r="C2809" s="1">
        <v>43816.914583333331</v>
      </c>
    </row>
    <row r="2810" spans="1:3" x14ac:dyDescent="0.2">
      <c r="A2810">
        <v>161776</v>
      </c>
      <c r="B2810" t="e">
        <f>televicentrohn Damos las gracias al gobierno por demostrar lo bueno por la econom√≠a de el pa√≠s Que gran trabajo</f>
        <v>#NAME?</v>
      </c>
      <c r="C2810" s="1">
        <v>43711.606944444444</v>
      </c>
    </row>
    <row r="2811" spans="1:3" x14ac:dyDescent="0.2">
      <c r="A2811">
        <v>161790</v>
      </c>
      <c r="B2811" t="s">
        <v>424</v>
      </c>
      <c r="C2811" s="1">
        <v>43810.623611111114</v>
      </c>
    </row>
    <row r="2812" spans="1:3" x14ac:dyDescent="0.2">
      <c r="A2812">
        <v>161828</v>
      </c>
      <c r="B2812" t="e">
        <f>televicentrohn felicitamos al alcalde por demostrar lo bueno por el pais por hacer lo importante Que hace Que Honduras se desarrolle felicitaciones</f>
        <v>#NAME?</v>
      </c>
      <c r="C2812" s="1">
        <v>43726.578472222223</v>
      </c>
    </row>
    <row r="2813" spans="1:3" x14ac:dyDescent="0.2">
      <c r="A2813">
        <v>161842</v>
      </c>
      <c r="B2813" t="e">
        <f>televicentrohn estamos agradecidos por el gran trabajo Que hace el Presidente hernadez</f>
        <v>#NAME?</v>
      </c>
      <c r="C2813" s="1">
        <v>43710.640277777777</v>
      </c>
    </row>
    <row r="2814" spans="1:3" x14ac:dyDescent="0.2">
      <c r="A2814">
        <v>161854</v>
      </c>
      <c r="B2814" t="e">
        <f>televicentrohn agradecemos lo bueno Que se demuestra en el sector de la salud Que importante Es ver lo importante vamos por mas</f>
        <v>#NAME?</v>
      </c>
      <c r="C2814" s="1">
        <v>43782.650694444441</v>
      </c>
    </row>
    <row r="2815" spans="1:3" x14ac:dyDescent="0.2">
      <c r="A2815">
        <v>161859</v>
      </c>
      <c r="B2815" t="e">
        <f>televicentrohn Que impactante noticia Que bueno lo Que se esta viendo en nuestro pais Es bueno ver como ha salido excelente este viaje Que bien vamos por mas y mas</f>
        <v>#NAME?</v>
      </c>
      <c r="C2815" s="1">
        <v>43802.841666666667</v>
      </c>
    </row>
    <row r="2816" spans="1:3" x14ac:dyDescent="0.2">
      <c r="A2816">
        <v>161866</v>
      </c>
      <c r="B2816" t="e">
        <f>televicentrohn Definimos los grandes logros Que se ven en la salud Muchas gracias al gobierno por hacer lo bueno Que bien</f>
        <v>#NAME?</v>
      </c>
      <c r="C2816" s="1">
        <v>43817.755555555559</v>
      </c>
    </row>
    <row r="2817" spans="1:3" x14ac:dyDescent="0.2">
      <c r="A2817">
        <v>161875</v>
      </c>
      <c r="B2817" t="e">
        <f>televicentrohn no solo se dedica a molestar si no Que tambien ha hacer caos en el pais Que lo manden la mamo a ese Mel</f>
        <v>#NAME?</v>
      </c>
      <c r="C2817" s="1">
        <v>43725.817361111112</v>
      </c>
    </row>
    <row r="2818" spans="1:3" x14ac:dyDescent="0.2">
      <c r="A2818">
        <v>161926</v>
      </c>
      <c r="B2818" t="e">
        <f>televicentrohn Honduras avanza Que impactante manera de ver como mi naci√≥n esta mejorando cad adia Que bien estamos muy agradecidos por lo bueno Que pase en el pais Es un nuevo a√±o se esperan mejores cosas</f>
        <v>#NAME?</v>
      </c>
      <c r="C2818" s="1">
        <v>43832.634027777778</v>
      </c>
    </row>
    <row r="2819" spans="1:3" x14ac:dyDescent="0.2">
      <c r="A2819">
        <v>161927</v>
      </c>
      <c r="B2819" t="e">
        <f>televicentrohn Honduras avanza con estas granes ayudas Que bien estamos contentos de ver lo bueno para mi pais Que gran apoyo</f>
        <v>#NAME?</v>
      </c>
      <c r="C2819" s="1">
        <v>43738.675694444442</v>
      </c>
    </row>
    <row r="2820" spans="1:3" x14ac:dyDescent="0.2">
      <c r="A2820">
        <v>161928</v>
      </c>
      <c r="B2820" t="e">
        <f>televicentrohn esto se hace raro Que este tipo venga con  semejantes tonteras Que se ponga mano dura Sobre el por andar levantando calumnias</f>
        <v>#NAME?</v>
      </c>
      <c r="C2820" s="1">
        <v>43745.743750000001</v>
      </c>
    </row>
    <row r="2821" spans="1:3" x14ac:dyDescent="0.2">
      <c r="A2821">
        <v>161999</v>
      </c>
      <c r="B2821" t="e">
        <f>televicentrohn muy bien Que se logre dar estos buenos reconocimientos porque Es muy importante Que se ayude al aeropuerto de roat√°n</f>
        <v>#NAME?</v>
      </c>
      <c r="C2821" s="1">
        <v>43816.738194444442</v>
      </c>
    </row>
    <row r="2822" spans="1:3" x14ac:dyDescent="0.2">
      <c r="A2822">
        <v>162027</v>
      </c>
      <c r="B2822" t="e">
        <f>televicentrohn admirable Es ver lo bueno en el pais Que bien estamos muy contentos de Que se hace lo bueno  por el pueblo excito</f>
        <v>#NAME?</v>
      </c>
      <c r="C2822" s="1">
        <v>43775.841666666667</v>
      </c>
    </row>
    <row r="2823" spans="1:3" x14ac:dyDescent="0.2">
      <c r="A2823">
        <v>162063</v>
      </c>
      <c r="B2823" t="e">
        <f>televicentrohn admitimos lo bueno Que Que desempe√±ando cada dia la seguridad para este feriado y se pueda disfrutar a lo m√°ximo</f>
        <v>#NAME?</v>
      </c>
      <c r="C2823" s="1">
        <v>43732.705555555556</v>
      </c>
    </row>
    <row r="2824" spans="1:3" x14ac:dyDescent="0.2">
      <c r="A2824">
        <v>162075</v>
      </c>
      <c r="B2824" t="e">
        <f>televicentrohn muy buena labor Que se realice lo bueno he importante en el pais Que buen trabajo vamos por mas</f>
        <v>#NAME?</v>
      </c>
      <c r="C2824" s="1">
        <v>43719.616666666669</v>
      </c>
    </row>
    <row r="2825" spans="1:3" x14ac:dyDescent="0.2">
      <c r="A2825">
        <v>162086</v>
      </c>
      <c r="B2825" t="e">
        <f>televicentrohn Vemos los grandes resultados Que buena acci√≥n Que bien Que se trabaje por mas y mas</f>
        <v>#NAME?</v>
      </c>
      <c r="C2825" s="1">
        <v>43738.675694444442</v>
      </c>
    </row>
    <row r="2826" spans="1:3" x14ac:dyDescent="0.2">
      <c r="A2826">
        <v>162123</v>
      </c>
      <c r="B2826" t="e">
        <f>televicentrohn estamos muy contentos de ver como se est√°n tomando esta grandiosa responsabilidad las FFAA Que tenga excito en todo muy bien Que gran trabajo</f>
        <v>#NAME?</v>
      </c>
      <c r="C2826" s="1">
        <v>43816.913888888892</v>
      </c>
    </row>
    <row r="2827" spans="1:3" x14ac:dyDescent="0.2">
      <c r="A2827">
        <v>162124</v>
      </c>
      <c r="B2827" t="e">
        <f>televicentrohn Que se tenga excito en esto por Que los trabajadores necesitan esta nueva ley Que bueno Que se hag lo bueno por la naci√≥n</f>
        <v>#NAME?</v>
      </c>
      <c r="C2827" s="1">
        <v>43770.65902777778</v>
      </c>
    </row>
    <row r="2828" spans="1:3" x14ac:dyDescent="0.2">
      <c r="A2828">
        <v>162133</v>
      </c>
      <c r="B2828" t="e">
        <f>televicentrohn Honduras ha demostrado Que tiene la mejor gobernante del pais y Que ha demostrado Que ha trabajado limpiamente por hacer el cambio para Honduras</f>
        <v>#NAME?</v>
      </c>
      <c r="C2828" s="1">
        <v>43746.649305555555</v>
      </c>
    </row>
    <row r="2829" spans="1:3" x14ac:dyDescent="0.2">
      <c r="A2829">
        <v>162138</v>
      </c>
      <c r="B2829" t="e">
        <f>televicentrohn Presidente JOH el pueblo lo apoya por Que sabemos Que usted Es un Hombre bueno y honrado y trabajador Que bueno lo Que hace por mi Honduras</f>
        <v>#NAME?</v>
      </c>
      <c r="C2829" s="1">
        <v>43761.904861111114</v>
      </c>
    </row>
    <row r="2830" spans="1:3" x14ac:dyDescent="0.2">
      <c r="A2830">
        <v>162156</v>
      </c>
      <c r="B2830" t="e">
        <f>televicentrohn esta Es una excelente noticia uqe buieno Que se pondr√° esta inyecci√≥n Que bueno Es lo mejor para la salud</f>
        <v>#NAME?</v>
      </c>
      <c r="C2830" s="1">
        <v>43817.754861111112</v>
      </c>
    </row>
    <row r="2831" spans="1:3" x14ac:dyDescent="0.2">
      <c r="A2831">
        <v>162168</v>
      </c>
      <c r="B2831" t="e">
        <f>televicentrohn Vemos Que lo Que les importa Es Que Honduras se destruya Que barbaridad ya degen en paz a mi hermosa Honduras</f>
        <v>#NAME?</v>
      </c>
      <c r="C2831" s="1">
        <v>43762.825694444444</v>
      </c>
    </row>
    <row r="2832" spans="1:3" x14ac:dyDescent="0.2">
      <c r="A2832">
        <v>162169</v>
      </c>
      <c r="B2832" t="e">
        <f>televicentrohn se ve Que se ha demostrado lo bueno para la naci√≥n  Que se elaboren los grandes desarrollos Que bueno</f>
        <v>#NAME?</v>
      </c>
      <c r="C2832" s="1">
        <v>43776.73541666667</v>
      </c>
    </row>
    <row r="2833" spans="1:3" x14ac:dyDescent="0.2">
      <c r="A2833">
        <v>162179</v>
      </c>
      <c r="B2833" t="e">
        <f>televicentrohn JOH lo apoyamos el pueblo esta con usted porque sabemos Que usted Es una gran persona y lo creemos inocente</f>
        <v>#NAME?</v>
      </c>
      <c r="C2833" s="1">
        <v>43746.652083333334</v>
      </c>
    </row>
    <row r="2834" spans="1:3" x14ac:dyDescent="0.2">
      <c r="A2834">
        <v>162234</v>
      </c>
      <c r="B2834" t="e">
        <f>televicentrohn muy bueno Que se hagan estas cosas Que excelente trabajo lo Que se hace en apoyo a los agr√≠colas</f>
        <v>#NAME?</v>
      </c>
      <c r="C2834" s="1">
        <v>43775.84097222222</v>
      </c>
    </row>
    <row r="2835" spans="1:3" x14ac:dyDescent="0.2">
      <c r="A2835">
        <v>162245</v>
      </c>
      <c r="B2835" t="e">
        <f>televicentrohn excelente Que se han hecho  estas buenas invenciones en el pais Que gran manera de ver lo bueno por mi Honduras Que genial</f>
        <v>#NAME?</v>
      </c>
      <c r="C2835" s="1">
        <v>43763.897222222222</v>
      </c>
    </row>
    <row r="2836" spans="1:3" x14ac:dyDescent="0.2">
      <c r="A2836">
        <v>162284</v>
      </c>
      <c r="B2836" t="e">
        <f>televicentrohn Vemos los grandes desarrollos paar nuestra comunidad Que bien Que se vea lo bueno estamos avanzando Que bien Es muy bueno Que mi pais y Roatan tenga ese gran reconocimiento</f>
        <v>#NAME?</v>
      </c>
      <c r="C2836" s="1">
        <v>43816.738888888889</v>
      </c>
    </row>
    <row r="2837" spans="1:3" x14ac:dyDescent="0.2">
      <c r="A2837">
        <v>162314</v>
      </c>
      <c r="B2837" t="e">
        <f>televicentrohn no cave duda Que se esta trabajando por lo mejor en el pais Que gran trabajo lo Que se ve estamos  alo mejor vamos por mas</f>
        <v>#NAME?</v>
      </c>
      <c r="C2837" s="1">
        <v>43706.84097222222</v>
      </c>
    </row>
    <row r="2838" spans="1:3" x14ac:dyDescent="0.2">
      <c r="A2838">
        <v>162330</v>
      </c>
      <c r="B2838" t="e">
        <f>televicentrohn siga adelante Presidente dando lo mejor de usted para Que sigamos creciendo como hasta ahora lo hemos hecho gracias   usted</f>
        <v>#NAME?</v>
      </c>
      <c r="C2838" s="1">
        <v>43710.640972222223</v>
      </c>
    </row>
    <row r="2839" spans="1:3" x14ac:dyDescent="0.2">
      <c r="A2839">
        <v>162336</v>
      </c>
      <c r="B2839" t="e">
        <f>televicentrohn hay no Que ya dejen de actuar asi querremos lo mas bueno para la naci√≥n Que por favor se ponga mano dura para Que haya paz en la naci√≥n</f>
        <v>#NAME?</v>
      </c>
      <c r="C2839" s="1">
        <v>43762.824999999997</v>
      </c>
    </row>
    <row r="2840" spans="1:3" x14ac:dyDescent="0.2">
      <c r="A2840">
        <v>162338</v>
      </c>
      <c r="B2840" t="e">
        <f>televicentrohn gracias a el gran empe√±o de investigar estas cosas por mi Honduras Que gran maner ade Que mi p√†is cambie y se logre lo bueno Es genial</f>
        <v>#NAME?</v>
      </c>
      <c r="C2840" s="1">
        <v>43714.597916666666</v>
      </c>
    </row>
    <row r="2841" spans="1:3" x14ac:dyDescent="0.2">
      <c r="A2841">
        <v>162377</v>
      </c>
      <c r="B2841" t="e">
        <f>televicentrohn a lo unico Que se encarga Es en enbenenar al pueblo por Que lo Que a este tipo le importa Es ver al pais en malas condiciones</f>
        <v>#NAME?</v>
      </c>
      <c r="C2841" s="1">
        <v>43734.604861111111</v>
      </c>
    </row>
    <row r="2842" spans="1:3" x14ac:dyDescent="0.2">
      <c r="A2842">
        <v>162405</v>
      </c>
      <c r="B2842" t="e">
        <f>televicentrohn se ve grandes avances por el pais Que bien Que se haga lo bueno en el pais Que bien vamos por mas</f>
        <v>#NAME?</v>
      </c>
      <c r="C2842" s="1">
        <v>43755.810416666667</v>
      </c>
    </row>
    <row r="2843" spans="1:3" x14ac:dyDescent="0.2">
      <c r="A2843">
        <v>162458</v>
      </c>
      <c r="B2843" t="s">
        <v>425</v>
      </c>
      <c r="C2843" s="1">
        <v>43657.560416666667</v>
      </c>
    </row>
    <row r="2844" spans="1:3" x14ac:dyDescent="0.2">
      <c r="A2844">
        <v>162465</v>
      </c>
      <c r="B2844" t="e">
        <f>televicentrohn felicitaciones al gobierno por Que se ha visto Que a pesar Que pepe lobo hace acusaciones asi se le ha brindado lo mejor en materia de seguridad por Que sabemos Que tenemos un gobierno seguro</f>
        <v>#NAME?</v>
      </c>
      <c r="C2844" s="1">
        <v>43768.584027777775</v>
      </c>
    </row>
    <row r="2845" spans="1:3" x14ac:dyDescent="0.2">
      <c r="A2845">
        <v>162470</v>
      </c>
      <c r="B2845" t="e">
        <f>televicentrohn Aplaudimos la buena misi√≥n Que se desarrolla en ele pais Muchas gracias JOH Honduras avanza por mas Hospitales</f>
        <v>#NAME?</v>
      </c>
      <c r="C2845" s="1">
        <v>43810.625</v>
      </c>
    </row>
    <row r="2846" spans="1:3" x14ac:dyDescent="0.2">
      <c r="A2846">
        <v>162476</v>
      </c>
      <c r="B2846" t="e">
        <f>televicentrohn Aplaudimos la buena labor departe del Presidente Que grandes maneras las Que se demuestran estamos agradecidos por lo Que se hace</f>
        <v>#NAME?</v>
      </c>
      <c r="C2846" s="1">
        <v>43727.661111111112</v>
      </c>
    </row>
    <row r="2847" spans="1:3" x14ac:dyDescent="0.2">
      <c r="A2847">
        <v>163040</v>
      </c>
      <c r="B2847" t="e">
        <f>televicentrohn felicitamos al gobierno porque ha demostrado Que el pais cambia Que gran manera de ver como mi Honduras avanza vamos por mas y mas cambios muy bien</f>
        <v>#NAME?</v>
      </c>
      <c r="C2847" s="1">
        <v>43833.636111111111</v>
      </c>
    </row>
    <row r="2848" spans="1:3" x14ac:dyDescent="0.2">
      <c r="A2848">
        <v>163046</v>
      </c>
      <c r="B2848" t="e">
        <f>televicentrohn sabemos Que se ha demostrado la inocencia de nuestro Presidente el trabaja por lo mejor en el pais</f>
        <v>#NAME?</v>
      </c>
      <c r="C2848" s="1">
        <v>43746.652083333334</v>
      </c>
    </row>
    <row r="2849" spans="1:3" x14ac:dyDescent="0.2">
      <c r="A2849">
        <v>163077</v>
      </c>
      <c r="B2849" t="e">
        <f>televicentrohn Que importante manera de Que se desarrolle lo importante por Que Es necesario Que se ponga mano dura muy bien</f>
        <v>#NAME?</v>
      </c>
      <c r="C2849" s="1">
        <v>43784.835416666669</v>
      </c>
    </row>
    <row r="2850" spans="1:3" x14ac:dyDescent="0.2">
      <c r="A2850">
        <v>163089</v>
      </c>
      <c r="B2850" t="e">
        <f>televicentrohn estaos muy agradecidos con nuestro gobierno por Que asi habra otro centro asistencial para Que se pueda atender la gente Que bien estamos a lo bueno</f>
        <v>#NAME?</v>
      </c>
      <c r="C2850" s="1">
        <v>43810.624305555553</v>
      </c>
    </row>
    <row r="2851" spans="1:3" x14ac:dyDescent="0.2">
      <c r="A2851">
        <v>163091</v>
      </c>
      <c r="B2851" t="e">
        <f>televicentrohn Damos las gracias al gobierno por hacer ese gran desempe√±o en el pais gracias se√±or JOH por demostrar su apoyo</f>
        <v>#NAME?</v>
      </c>
      <c r="C2851" s="1">
        <v>43763.897916666669</v>
      </c>
    </row>
    <row r="2852" spans="1:3" x14ac:dyDescent="0.2">
      <c r="A2852">
        <v>163101</v>
      </c>
      <c r="B2852" t="e">
        <f>televicentrohn Vemos Que se ha visto desarrollos de Que son de gran ayuda para mi Honduras Que importante Es ver eso Que se haga lo Que se tenga Que hacer para grandes oportunidades</f>
        <v>#NAME?</v>
      </c>
      <c r="C2852" s="1">
        <v>43776.736111111109</v>
      </c>
    </row>
    <row r="2853" spans="1:3" x14ac:dyDescent="0.2">
      <c r="A2853">
        <v>163102</v>
      </c>
      <c r="B2853" t="e">
        <f>televicentrohn sabemos Que el Presidente ha demostrado Que apoya a todo lo Que se necesita en el pais Vemos Que se hace grandes avances en mi Honduras lo Que pasa Que la gente eso no lo miran solo lo malo</f>
        <v>#NAME?</v>
      </c>
      <c r="C2853" s="1">
        <v>43731.613194444442</v>
      </c>
    </row>
    <row r="2854" spans="1:3" x14ac:dyDescent="0.2">
      <c r="A2854">
        <v>163133</v>
      </c>
      <c r="B2854" t="e">
        <f>_xlfn.SINGLE(televicentrohn _xlfn.SINGLE(JuanOrlandoH triunfos asi son los Que los hacen sentir orgullosos de tener al mejor Presidente de  la naci√≥n Muchas gracias JOH y bendiciones excito en todo))</f>
        <v>#NAME?</v>
      </c>
      <c r="C2854" s="1">
        <v>43808.59097222222</v>
      </c>
    </row>
    <row r="2855" spans="1:3" x14ac:dyDescent="0.2">
      <c r="A2855">
        <v>163139</v>
      </c>
      <c r="B2855" t="e">
        <f>televicentrohn se√±or JOH gracias por Que solo usted ha alcanzado grandes metas Que Dios lo bendiga siempre Que bien vamos por lo bueno</f>
        <v>#NAME?</v>
      </c>
      <c r="C2855" s="1">
        <v>43832.760416666664</v>
      </c>
    </row>
    <row r="2856" spans="1:3" x14ac:dyDescent="0.2">
      <c r="A2856">
        <v>163181</v>
      </c>
      <c r="B2856" t="e">
        <f>televicentrohn sabemos Que JOH hara lo posible por dar un mayor apoyo a este problema Que gran trabajo mi Presidente Que usted lo resuelve todo</f>
        <v>#NAME?</v>
      </c>
      <c r="C2856" s="1">
        <v>43755.80972222222</v>
      </c>
    </row>
    <row r="2857" spans="1:3" x14ac:dyDescent="0.2">
      <c r="A2857">
        <v>163234</v>
      </c>
      <c r="B2857" t="e">
        <f>televicentrohn no cabe duda Que el pr√≥ximo Presidente Es Mel Zelaya el Que ira a pagar todas las cosas Que ha hecho en el pais</f>
        <v>#NAME?</v>
      </c>
      <c r="C2857" s="1">
        <v>43725.816666666666</v>
      </c>
    </row>
    <row r="2858" spans="1:3" x14ac:dyDescent="0.2">
      <c r="A2858">
        <v>163248</v>
      </c>
      <c r="B2858" t="e">
        <f>televicentrohn Que triste con este tipo Que solo lo malo mira en el pais ya basta de Tanto odio en contra de JOH ya no mas porfavor</f>
        <v>#NAME?</v>
      </c>
      <c r="C2858" s="1">
        <v>43766.713888888888</v>
      </c>
    </row>
    <row r="2859" spans="1:3" x14ac:dyDescent="0.2">
      <c r="A2859">
        <v>163275</v>
      </c>
      <c r="B2859" t="e">
        <f>televicentrohn Es un gran demostraci√≥n favorable para el pueblo Que genial kaha kamasa Es una fundaci√≥n muy imp√≤rtante Que bien</f>
        <v>#NAME?</v>
      </c>
      <c r="C2859" s="1">
        <v>43714.597222222219</v>
      </c>
    </row>
    <row r="2860" spans="1:3" x14ac:dyDescent="0.2">
      <c r="A2860">
        <v>163293</v>
      </c>
      <c r="B2860" t="e">
        <f>televicentrohn siga adelante Presidente dando lo mejor de usted  para Que sigamos creciendo como hasta ahora lo hemos hecho gracias  usted</f>
        <v>#NAME?</v>
      </c>
      <c r="C2860" s="1">
        <v>43706.850694444445</v>
      </c>
    </row>
    <row r="2861" spans="1:3" x14ac:dyDescent="0.2">
      <c r="A2861">
        <v>163338</v>
      </c>
      <c r="B2861" t="e">
        <f>televicentrohn Honduras Es un pais muy bendecido y todo esto se ha alcanzado gracias a JOH Honduras avanza</f>
        <v>#NAME?</v>
      </c>
      <c r="C2861" s="1">
        <v>43808.563888888886</v>
      </c>
    </row>
    <row r="2862" spans="1:3" x14ac:dyDescent="0.2">
      <c r="A2862">
        <v>163402</v>
      </c>
      <c r="B2862" t="e">
        <f>televicentrohn si se podra ver los grandes avances en el pais porque lo bueno se ve cada dia Que bien Que se haga lo bueno por el pais</f>
        <v>#NAME?</v>
      </c>
      <c r="C2862" s="1">
        <v>43776.734722222223</v>
      </c>
    </row>
    <row r="2863" spans="1:3" x14ac:dyDescent="0.2">
      <c r="A2863">
        <v>163404</v>
      </c>
      <c r="B2863" t="e">
        <f>televicentrohn si se quiere se puede se hace un gran trabajo estamos a lo bueno para mi naci√≥n gracias a Dios Que se est√°n combatiendo estas bandas criminales</f>
        <v>#NAME?</v>
      </c>
      <c r="C2863" s="1">
        <v>43727.703472222223</v>
      </c>
    </row>
    <row r="2864" spans="1:3" x14ac:dyDescent="0.2">
      <c r="A2864">
        <v>163505</v>
      </c>
      <c r="B2864" t="e">
        <f>televicentrohn Que se ponga mano dura con gente Que solo les gusta inventar en contra de nuestro gobernante y su hermano sabemos Que estamos a favor de su inocencia</f>
        <v>#NAME?</v>
      </c>
      <c r="C2864" s="1">
        <v>43745.744444444441</v>
      </c>
    </row>
    <row r="2865" spans="1:3" x14ac:dyDescent="0.2">
      <c r="A2865">
        <v>163590</v>
      </c>
      <c r="B2865" t="s">
        <v>426</v>
      </c>
      <c r="C2865" s="1">
        <v>43706.84097222222</v>
      </c>
    </row>
    <row r="2866" spans="1:3" x14ac:dyDescent="0.2">
      <c r="A2866">
        <v>163625</v>
      </c>
      <c r="B2866" t="e">
        <f>televicentrohn muy bueno saber Que en nuestra Honduras se han hecho estos buenos descubrimientos Que admirable muy bien</f>
        <v>#NAME?</v>
      </c>
      <c r="C2866" s="1">
        <v>43769.638194444444</v>
      </c>
    </row>
    <row r="2867" spans="1:3" x14ac:dyDescent="0.2">
      <c r="A2867">
        <v>163646</v>
      </c>
      <c r="B2867" t="e">
        <f>televicentrohn este ardon solo quiere ver al Presidente mal por Que Es parte de una venganza pero Que no se le permita nada por Que sabemos Que JOH Es una gran persona</f>
        <v>#NAME?</v>
      </c>
      <c r="C2867" s="1">
        <v>43747.705555555556</v>
      </c>
    </row>
    <row r="2868" spans="1:3" x14ac:dyDescent="0.2">
      <c r="A2868">
        <v>163682</v>
      </c>
      <c r="B2868" t="e">
        <f>televicentrohn Que importante manera de ver lo bueno estamos contentos vamos por mas Que se apoyen alos maestros con viajar a trabajar Que bien</f>
        <v>#NAME?</v>
      </c>
      <c r="C2868" s="1">
        <v>43783.612500000003</v>
      </c>
    </row>
    <row r="2869" spans="1:3" x14ac:dyDescent="0.2">
      <c r="A2869">
        <v>163683</v>
      </c>
      <c r="B2869" t="e">
        <f>_xlfn.SINGLE(televicentrohn fue un dia cargado de aprendizaje y lleno de cultura) , diversi√≥n el √°rea de los STARTUP , zona virtual todo estuvo Espectacular excelente</f>
        <v>#NAME?</v>
      </c>
      <c r="C2869" s="1">
        <v>43714.660416666666</v>
      </c>
    </row>
    <row r="2870" spans="1:3" x14ac:dyDescent="0.2">
      <c r="A2870">
        <v>163690</v>
      </c>
      <c r="B2870" t="e">
        <f>televicentrohn Que barbaridad con este se√±or solo ce dedica andar hablando mal de nuestro gobierno Que barbaro ce cerio ubicarte mejor</f>
        <v>#NAME?</v>
      </c>
      <c r="C2870" s="1">
        <v>43675.785416666666</v>
      </c>
    </row>
    <row r="2871" spans="1:3" x14ac:dyDescent="0.2">
      <c r="A2871">
        <v>163705</v>
      </c>
      <c r="B2871" t="e">
        <f>televicentrohn Es muy bueno lo Que hacen las autoridades Que se haga lo bueno por mi Honduras excelente Que se trabaje por mas seguridad</f>
        <v>#NAME?</v>
      </c>
      <c r="C2871" s="1">
        <v>43732.704861111109</v>
      </c>
    </row>
    <row r="2872" spans="1:3" x14ac:dyDescent="0.2">
      <c r="A2872">
        <v>163732</v>
      </c>
      <c r="B2872" t="e">
        <f>televicentrohn Es un gran trabajo lo Que hacen las autoridades por Que han demostrado su gran empe√±o para combatir maras y pandillas</f>
        <v>#NAME?</v>
      </c>
      <c r="C2872" s="1">
        <v>43727.702777777777</v>
      </c>
    </row>
    <row r="2873" spans="1:3" x14ac:dyDescent="0.2">
      <c r="A2873">
        <v>163733</v>
      </c>
      <c r="B2873" t="e">
        <f>televicentrohn pepe  ya no hayas Que decir viejo tonto acepta Que tu Rosita va pasar el resto de su vida en la c√°rcel</f>
        <v>#NAME?</v>
      </c>
      <c r="C2873" s="1">
        <v>43698.816666666666</v>
      </c>
    </row>
    <row r="2874" spans="1:3" x14ac:dyDescent="0.2">
      <c r="A2874">
        <v>163751</v>
      </c>
      <c r="B2874" t="s">
        <v>76</v>
      </c>
      <c r="C2874" s="1">
        <v>43767.800694444442</v>
      </c>
    </row>
    <row r="2875" spans="1:3" x14ac:dyDescent="0.2">
      <c r="A2875">
        <v>163752</v>
      </c>
      <c r="B2875" t="s">
        <v>93</v>
      </c>
      <c r="C2875" s="1">
        <v>43703.672222222223</v>
      </c>
    </row>
    <row r="2876" spans="1:3" x14ac:dyDescent="0.2">
      <c r="A2876">
        <v>163844</v>
      </c>
      <c r="B2876" t="s">
        <v>21</v>
      </c>
      <c r="C2876" s="1">
        <v>43811.84097222222</v>
      </c>
    </row>
    <row r="2877" spans="1:3" x14ac:dyDescent="0.2">
      <c r="A2877">
        <v>163861</v>
      </c>
      <c r="B2877" s="2" t="s">
        <v>95</v>
      </c>
      <c r="C2877" s="1">
        <v>43690.681250000001</v>
      </c>
    </row>
    <row r="2878" spans="1:3" x14ac:dyDescent="0.2">
      <c r="A2878">
        <v>163862</v>
      </c>
      <c r="B2878" t="s">
        <v>142</v>
      </c>
      <c r="C2878" s="1">
        <v>43697.874305555553</v>
      </c>
    </row>
    <row r="2879" spans="1:3" x14ac:dyDescent="0.2">
      <c r="A2879">
        <v>163986</v>
      </c>
      <c r="B2879" s="2" t="s">
        <v>92</v>
      </c>
      <c r="C2879" s="1">
        <v>43775.655555555553</v>
      </c>
    </row>
    <row r="2880" spans="1:3" x14ac:dyDescent="0.2">
      <c r="A2880">
        <v>163987</v>
      </c>
      <c r="B2880" t="s">
        <v>90</v>
      </c>
      <c r="C2880" s="1">
        <v>43689.894444444442</v>
      </c>
    </row>
    <row r="2881" spans="1:3" x14ac:dyDescent="0.2">
      <c r="A2881">
        <v>164259</v>
      </c>
      <c r="B2881" t="s">
        <v>37</v>
      </c>
      <c r="C2881" s="1">
        <v>43690.886111111111</v>
      </c>
    </row>
    <row r="2882" spans="1:3" x14ac:dyDescent="0.2">
      <c r="A2882">
        <v>164486</v>
      </c>
      <c r="B2882" t="s">
        <v>139</v>
      </c>
      <c r="C2882" s="1">
        <v>43754.76666666667</v>
      </c>
    </row>
    <row r="2883" spans="1:3" x14ac:dyDescent="0.2">
      <c r="A2883">
        <v>164611</v>
      </c>
      <c r="B2883" t="e">
        <f>JuanOrlandoH somos una naci√≥n bendecida Que grandes maneras las Que se demuestran con hacer estas cosas estos bellos eventos</f>
        <v>#NAME?</v>
      </c>
      <c r="C2883" s="1">
        <v>43705.847222222219</v>
      </c>
    </row>
    <row r="2884" spans="1:3" x14ac:dyDescent="0.2">
      <c r="A2884">
        <v>164622</v>
      </c>
      <c r="B2884" t="s">
        <v>427</v>
      </c>
      <c r="C2884" s="1">
        <v>43733.613194444442</v>
      </c>
    </row>
    <row r="2885" spans="1:3" x14ac:dyDescent="0.2">
      <c r="A2885">
        <v>164711</v>
      </c>
      <c r="B2885" t="e">
        <f>JuanOrlandoH se ven los grandes resultados Que importante lo Que se desempe√±a dando la mayor seguridad para cada uno de nosotros los ciudadanos excelente</f>
        <v>#NAME?</v>
      </c>
      <c r="C2885" s="1">
        <v>43810.634027777778</v>
      </c>
    </row>
    <row r="2886" spans="1:3" x14ac:dyDescent="0.2">
      <c r="A2886">
        <v>164763</v>
      </c>
      <c r="B2886" t="e">
        <f>JuanOrlandoH muy bien para Que cambie la econom√≠a del pais Que bien y Definitivamente se esta demostrando Que cambia todo en el pa√≠s</f>
        <v>#NAME?</v>
      </c>
      <c r="C2886" s="1">
        <v>43752.617361111108</v>
      </c>
    </row>
    <row r="2887" spans="1:3" x14ac:dyDescent="0.2">
      <c r="A2887">
        <v>164844</v>
      </c>
      <c r="B2887" t="e">
        <f>JuanOrlandoH Que Dios lo bendiga se√±or JOH por Que usted ha demostrado Que la navidad Es muy importante para usted y a favor del pueblo excelente</f>
        <v>#NAME?</v>
      </c>
      <c r="C2887" s="1">
        <v>43819.642361111109</v>
      </c>
    </row>
    <row r="2888" spans="1:3" x14ac:dyDescent="0.2">
      <c r="A2888">
        <v>164878</v>
      </c>
      <c r="B2888" t="e">
        <f>JuanOrlandoH no cave duda Que se hace una grandiosa labor Que gran manera de ver las cosas muy buen trabajo mi Presidente Que se les dar√° un dia especial a los bellos bebes</f>
        <v>#NAME?</v>
      </c>
      <c r="C2888" s="1">
        <v>43718.627083333333</v>
      </c>
    </row>
    <row r="2889" spans="1:3" x14ac:dyDescent="0.2">
      <c r="A2889">
        <v>164889</v>
      </c>
      <c r="B2889" t="s">
        <v>428</v>
      </c>
      <c r="C2889" s="1">
        <v>43812.701388888891</v>
      </c>
    </row>
    <row r="2890" spans="1:3" x14ac:dyDescent="0.2">
      <c r="A2890">
        <v>165011</v>
      </c>
      <c r="B2890" t="e">
        <f>_xlfn.SINGLE(JuanOrlandoH _xlfn.SINGLE(LaTribunahn _xlfn.SINGLE(HCHTelevDigital _xlfn.SINGLE(TN5Telenoticias _xlfn.SINGLE(DllSWqjvMbCrtUNGN0CA23hYgwPW83B5aBnYuBnEFZY)))))= _xlfn.SINGLE(HoyMismoTSI _xlfn.SINGLE(televicentrohn _xlfn.SINGLE(radiohrn este si Es de gran logro para esa comunidad muy buen lo Que se ve estamos muy contentos de ver lo bueno)))</f>
        <v>#NAME?</v>
      </c>
      <c r="C2890" s="1">
        <v>43774.784722222219</v>
      </c>
    </row>
    <row r="2891" spans="1:3" x14ac:dyDescent="0.2">
      <c r="A2891">
        <v>165192</v>
      </c>
      <c r="B2891" t="s">
        <v>429</v>
      </c>
      <c r="C2891" s="1">
        <v>43705.629166666666</v>
      </c>
    </row>
    <row r="2892" spans="1:3" x14ac:dyDescent="0.2">
      <c r="A2892">
        <v>165214</v>
      </c>
      <c r="B2892" t="e">
        <f>_xlfn.SINGLE(JuanOrlandoH _xlfn.SINGLE(HoyMismoTSI _xlfn.SINGLE(radiohrn _xlfn.SINGLE(LaTribunahn _xlfn.SINGLE(RCVHonduras _xlfn.SINGLE(diarioelheraldo _xlfn.SINGLE(elpaishn no cave duda Que mi pais avanza gracias poor desarrollar lo mejor para un mejor futuro con nuevas carreteras)))))))</f>
        <v>#NAME?</v>
      </c>
      <c r="C2892" s="1">
        <v>43791.793055555558</v>
      </c>
    </row>
    <row r="2893" spans="1:3" x14ac:dyDescent="0.2">
      <c r="A2893">
        <v>165266</v>
      </c>
      <c r="B2893" t="e">
        <f>_xlfn.SINGLE(JuanOrlandoH _xlfn.SINGLE(radiohrn _xlfn.SINGLE(LaTribunahn _xlfn.SINGLE(RCVHonduras _xlfn.SINGLE(diarioelheraldo _xlfn.SINGLE(DiarioLaPrensa _xlfn.SINGLE(elpaishn _xlfn.SINGLE(radioamericahn Aplaudimos la buena obra Que se hacen cada dia por tener una Honduras en prosperidad Muchas gracias a nuestro gobierno))))))))</f>
        <v>#NAME?</v>
      </c>
      <c r="C2893" s="1">
        <v>43761.947222222225</v>
      </c>
    </row>
    <row r="2894" spans="1:3" x14ac:dyDescent="0.2">
      <c r="A2894">
        <v>165396</v>
      </c>
      <c r="B2894" t="e">
        <f>JuanOrlandoH gracias agradecemos lo bueno Que importante Es ver esto por mi Honduras gracias a Dios por esas buenas bendiciones</f>
        <v>#NAME?</v>
      </c>
      <c r="C2894" s="1">
        <v>43714.777777777781</v>
      </c>
    </row>
    <row r="2895" spans="1:3" x14ac:dyDescent="0.2">
      <c r="A2895">
        <v>165418</v>
      </c>
      <c r="B2895" t="e">
        <f>_xlfn.SINGLE(JuanOrlandoH _xlfn.SINGLE(radiohrn _xlfn.SINGLE(RCVHonduras _xlfn.SINGLE(elpaishn _xlfn.SINGLE(diarioelheraldo _xlfn.SINGLE(FrenteaFrenteHN _xlfn.SINGLE(televicentrohn _xlfn.SINGLE(LaTribunahn _xlfn.SINGLE(DiarioLaPrensa Aplaudimos y felicitamos al gobierno por crear lo mejor para el medio ambiente Que gran trabajo Que se haga lo mejor)))))))))</f>
        <v>#NAME?</v>
      </c>
      <c r="C2895" s="1">
        <v>43718.661111111112</v>
      </c>
    </row>
    <row r="2896" spans="1:3" x14ac:dyDescent="0.2">
      <c r="A2896">
        <v>165521</v>
      </c>
      <c r="B2896" t="e">
        <f>JuanOrlandoH alcanzando las grandes metas Que hacen lo importantes Que bueno estamos muy agradecidos Honduras avanza en turismo para el pueblo</f>
        <v>#NAME?</v>
      </c>
      <c r="C2896" s="1">
        <v>43774.700694444444</v>
      </c>
    </row>
    <row r="2897" spans="1:3" x14ac:dyDescent="0.2">
      <c r="A2897">
        <v>165560</v>
      </c>
      <c r="B2897" t="s">
        <v>430</v>
      </c>
      <c r="C2897" s="1">
        <v>43815.664583333331</v>
      </c>
    </row>
    <row r="2898" spans="1:3" x14ac:dyDescent="0.2">
      <c r="A2898">
        <v>165601</v>
      </c>
      <c r="B2898" t="e">
        <f>JuanOrlandoH se√±or JOH gracias por Que solo usted ha construido estos parques de vida mejor Que Impresionante Es ver lo bueno por nuestra Honduras Muchas gracias y bendiciones</f>
        <v>#NAME?</v>
      </c>
      <c r="C2898" s="1">
        <v>43811.794444444444</v>
      </c>
    </row>
    <row r="2899" spans="1:3" x14ac:dyDescent="0.2">
      <c r="A2899">
        <v>165607</v>
      </c>
      <c r="B2899" t="e">
        <f>_xlfn.SINGLE(JuanOrlandoH _xlfn.SINGLE(EFEnoticias _xlfn.SINGLE(HoyMismoTSI _xlfn.SINGLE(DllSWqjvMbCrtUNGN0CA23hYgwPW83B5aBnYuBnEFZY))))= _xlfn.SINGLE(radiohrn _xlfn.SINGLE(LaTribunahn _xlfn.SINGLE(TN5Telenoticias _xlfn.SINGLE(HCHTelevDigital _xlfn.SINGLE(televicentrohn no podemos negar Que nuestro gobierno ha hecho grandes avances muy bien uqe excelente Que se apoye a los docentes)))))</f>
        <v>#NAME?</v>
      </c>
      <c r="C2899" s="1">
        <v>43775.628472222219</v>
      </c>
    </row>
    <row r="2900" spans="1:3" x14ac:dyDescent="0.2">
      <c r="A2900">
        <v>165611</v>
      </c>
      <c r="B2900" t="s">
        <v>431</v>
      </c>
      <c r="C2900" s="1">
        <v>43719.745138888888</v>
      </c>
    </row>
    <row r="2901" spans="1:3" x14ac:dyDescent="0.2">
      <c r="A2901">
        <v>165619</v>
      </c>
      <c r="B2901" t="e">
        <f>JuanOrlandoH alcanzando grandes maneras Que se ha dado a demostrar Que su viaje sea de gran excito JOH Que bien Que la pase super bien</f>
        <v>#NAME?</v>
      </c>
      <c r="C2901" s="1">
        <v>43763.817361111112</v>
      </c>
    </row>
    <row r="2902" spans="1:3" x14ac:dyDescent="0.2">
      <c r="A2902">
        <v>165649</v>
      </c>
      <c r="B2902" t="e">
        <f>JuanOrlandoH gracias se√±or Presidente por Que su gobierno Es el mejor gracias por hacer estas grandiosas cosas p√≤r mi Honduras</f>
        <v>#NAME?</v>
      </c>
      <c r="C2902" s="1">
        <v>43717.740972222222</v>
      </c>
    </row>
    <row r="2903" spans="1:3" x14ac:dyDescent="0.2">
      <c r="A2903">
        <v>165751</v>
      </c>
      <c r="B2903" t="e">
        <f>_xlfn.SINGLE(JuanOrlandoH _xlfn.SINGLE(diarioelheraldo _xlfn.SINGLE(elpaishn _xlfn.SINGLE(sedenah _xlfn.SINGLE(radiohrn _xlfn.SINGLE(LaTribunahn _xlfn.SINGLE(DiarioTiempo _xlfn.SINGLE(radiohousehn Que importante noticia Que se haga lo Que se tenga Que hacer y se ponga la mejor ley para Que se combata el crimen organizado))))))))</f>
        <v>#NAME?</v>
      </c>
      <c r="C2903" s="1">
        <v>43787.780555555553</v>
      </c>
    </row>
    <row r="2904" spans="1:3" x14ac:dyDescent="0.2">
      <c r="A2904">
        <v>165772</v>
      </c>
      <c r="B2904" t="e">
        <f>JuanOrlandoH muchos logros Que se ha generado estamos contentos de ver como nuestro pais Es beneficiado con grandes cosas</f>
        <v>#NAME?</v>
      </c>
      <c r="C2904" s="1">
        <v>43838.79791666667</v>
      </c>
    </row>
    <row r="2905" spans="1:3" x14ac:dyDescent="0.2">
      <c r="A2905">
        <v>165974</v>
      </c>
      <c r="B2905" t="s">
        <v>44</v>
      </c>
      <c r="C2905" s="1">
        <v>43748.832638888889</v>
      </c>
    </row>
    <row r="2906" spans="1:3" x14ac:dyDescent="0.2">
      <c r="A2906">
        <v>165975</v>
      </c>
      <c r="B2906" t="s">
        <v>123</v>
      </c>
      <c r="C2906" s="1">
        <v>43763.820833333331</v>
      </c>
    </row>
    <row r="2907" spans="1:3" x14ac:dyDescent="0.2">
      <c r="A2907">
        <v>166133</v>
      </c>
      <c r="B2907" t="s">
        <v>108</v>
      </c>
      <c r="C2907" s="1">
        <v>43718.729166666664</v>
      </c>
    </row>
    <row r="2908" spans="1:3" x14ac:dyDescent="0.2">
      <c r="A2908">
        <v>166134</v>
      </c>
      <c r="B2908" t="s">
        <v>432</v>
      </c>
      <c r="C2908" s="1">
        <v>43714.177083333336</v>
      </c>
    </row>
    <row r="2909" spans="1:3" x14ac:dyDescent="0.2">
      <c r="A2909">
        <v>166135</v>
      </c>
      <c r="B2909" t="s">
        <v>433</v>
      </c>
      <c r="C2909" s="1">
        <v>43756.203472222223</v>
      </c>
    </row>
    <row r="2910" spans="1:3" x14ac:dyDescent="0.2">
      <c r="A2910">
        <v>166136</v>
      </c>
      <c r="B2910" t="s">
        <v>434</v>
      </c>
      <c r="C2910" s="1">
        <v>43706.181944444441</v>
      </c>
    </row>
    <row r="2911" spans="1:3" x14ac:dyDescent="0.2">
      <c r="A2911">
        <v>166137</v>
      </c>
      <c r="B2911" t="s">
        <v>142</v>
      </c>
      <c r="C2911" s="1">
        <v>43697.875694444447</v>
      </c>
    </row>
    <row r="2912" spans="1:3" x14ac:dyDescent="0.2">
      <c r="A2912">
        <v>166138</v>
      </c>
      <c r="B2912" t="s">
        <v>435</v>
      </c>
      <c r="C2912" s="1">
        <v>43754.061111111114</v>
      </c>
    </row>
    <row r="2913" spans="1:3" x14ac:dyDescent="0.2">
      <c r="A2913">
        <v>166141</v>
      </c>
      <c r="B2913" t="s">
        <v>54</v>
      </c>
      <c r="C2913" s="1">
        <v>43685.64166666667</v>
      </c>
    </row>
    <row r="2914" spans="1:3" x14ac:dyDescent="0.2">
      <c r="A2914">
        <v>166142</v>
      </c>
      <c r="B2914" t="s">
        <v>144</v>
      </c>
      <c r="C2914" s="1">
        <v>43656.736111111109</v>
      </c>
    </row>
    <row r="2915" spans="1:3" x14ac:dyDescent="0.2">
      <c r="A2915">
        <v>166329</v>
      </c>
      <c r="B2915" t="s">
        <v>31</v>
      </c>
      <c r="C2915" s="1">
        <v>43804.794444444444</v>
      </c>
    </row>
    <row r="2916" spans="1:3" x14ac:dyDescent="0.2">
      <c r="A2916">
        <v>166342</v>
      </c>
      <c r="B2916" t="s">
        <v>201</v>
      </c>
      <c r="C2916" s="1">
        <v>43691.870138888888</v>
      </c>
    </row>
    <row r="2917" spans="1:3" x14ac:dyDescent="0.2">
      <c r="A2917">
        <v>166365</v>
      </c>
      <c r="B2917" t="s">
        <v>66</v>
      </c>
      <c r="C2917" s="1">
        <v>43745.651388888888</v>
      </c>
    </row>
    <row r="2918" spans="1:3" x14ac:dyDescent="0.2">
      <c r="A2918">
        <v>166366</v>
      </c>
      <c r="B2918" t="s">
        <v>72</v>
      </c>
      <c r="C2918" s="1">
        <v>43759.84097222222</v>
      </c>
    </row>
    <row r="2919" spans="1:3" x14ac:dyDescent="0.2">
      <c r="A2919">
        <v>166438</v>
      </c>
      <c r="B2919" t="s">
        <v>151</v>
      </c>
      <c r="C2919" s="1">
        <v>43801.841666666667</v>
      </c>
    </row>
    <row r="2920" spans="1:3" x14ac:dyDescent="0.2">
      <c r="A2920">
        <v>166597</v>
      </c>
      <c r="B2920" t="s">
        <v>157</v>
      </c>
      <c r="C2920" s="1">
        <v>43710.631249999999</v>
      </c>
    </row>
    <row r="2921" spans="1:3" x14ac:dyDescent="0.2">
      <c r="A2921">
        <v>166645</v>
      </c>
      <c r="B2921" t="s">
        <v>63</v>
      </c>
      <c r="C2921" s="1">
        <v>43773.652777777781</v>
      </c>
    </row>
    <row r="2922" spans="1:3" x14ac:dyDescent="0.2">
      <c r="A2922">
        <v>166646</v>
      </c>
      <c r="B2922" t="s">
        <v>44</v>
      </c>
      <c r="C2922" s="1">
        <v>43748.833333333336</v>
      </c>
    </row>
    <row r="2923" spans="1:3" x14ac:dyDescent="0.2">
      <c r="A2923">
        <v>166691</v>
      </c>
      <c r="B2923" s="2" t="s">
        <v>155</v>
      </c>
      <c r="C2923" s="1">
        <v>43748.925694444442</v>
      </c>
    </row>
    <row r="2924" spans="1:3" x14ac:dyDescent="0.2">
      <c r="A2924">
        <v>167272</v>
      </c>
      <c r="B2924" t="s">
        <v>436</v>
      </c>
      <c r="C2924" s="1">
        <v>43608.761111111111</v>
      </c>
    </row>
    <row r="2925" spans="1:3" x14ac:dyDescent="0.2">
      <c r="A2925">
        <v>167273</v>
      </c>
      <c r="B2925" t="s">
        <v>437</v>
      </c>
      <c r="C2925" s="1">
        <v>43658.854166666664</v>
      </c>
    </row>
    <row r="2926" spans="1:3" x14ac:dyDescent="0.2">
      <c r="A2926">
        <v>167274</v>
      </c>
      <c r="B2926" t="e">
        <f>_xlfn.SINGLE(JuanOrlandoH _xlfn.SINGLE(LaTribunahn _xlfn.SINGLE(HCHTelevDigital _xlfn.SINGLE(DiarioLaPrensa _xlfn.SINGLE(TN5Telenoticias _xlfn.SINGLE(radioamericahn _xlfn.SINGLE(HoyMismoTSI _xlfn.SINGLE(elpaishn _xlfn.SINGLE(radiohrn _xlfn.SINGLE(diarioelheraldo excelente labor la Que siempre estamos dando lo mejor para nuestro desarrollo social y econ√≥mico excelente JOH))))))))))</f>
        <v>#NAME?</v>
      </c>
      <c r="C2926" s="1">
        <v>43609.661111111112</v>
      </c>
    </row>
    <row r="2927" spans="1:3" x14ac:dyDescent="0.2">
      <c r="A2927">
        <v>167466</v>
      </c>
      <c r="B2927" t="e">
        <f>_xlfn.SINGLE(JuanOrlandoH _xlfn.SINGLE(radiohrn _xlfn.SINGLE(LaTribunahn _xlfn.SINGLE(RCVHonduras _xlfn.SINGLE(diarioelheraldo _xlfn.SINGLE(CHTVHN _xlfn.SINGLE(radioamericahn _xlfn.SINGLE(elpaishn Definimos Que JOH hace lo bueno para la naci√≥n lo queremos se√±or Presidente Que Dios lo bendiga))))))))</f>
        <v>#NAME?</v>
      </c>
      <c r="C2927" s="1">
        <v>43762.773611111108</v>
      </c>
    </row>
    <row r="2928" spans="1:3" x14ac:dyDescent="0.2">
      <c r="A2928">
        <v>167525</v>
      </c>
      <c r="B2928" t="e">
        <f>_xlfn.SINGLE(JuanOrlandoH _xlfn.SINGLE(diarioelheraldo _xlfn.SINGLE(elpaishn _xlfn.SINGLE(televicentrohn _xlfn.SINGLE(radiohrn _xlfn.SINGLE(FrenteaFrenteHN _xlfn.SINGLE(DiarioLaPrensa _xlfn.SINGLE(TSiHonduras _xlfn.SINGLE(LaTribunahn _xlfn.SINGLE(RCVHonduras Que viva Honduras Que Dios bendiga nuestra naci√≥n Que bueno Que se demuestran estas bellas cosas Que excelente))))))))))</f>
        <v>#NAME?</v>
      </c>
      <c r="C2928" s="1">
        <v>43719.581250000003</v>
      </c>
    </row>
    <row r="2929" spans="1:3" x14ac:dyDescent="0.2">
      <c r="A2929">
        <v>167548</v>
      </c>
      <c r="B2929" t="e">
        <f>JuanOrlandoH Es muy bueno lo Que se esta haciendo de parte de nuestro Presidente debemos de cuidar los arboles y lo mas importante el agua por Que Es necesaria</f>
        <v>#NAME?</v>
      </c>
      <c r="C2929" s="1">
        <v>43836.545138888891</v>
      </c>
    </row>
    <row r="2930" spans="1:3" x14ac:dyDescent="0.2">
      <c r="A2930">
        <v>167597</v>
      </c>
      <c r="B2930" t="e">
        <f>JuanOrlandoH el pueblo esta agradecido por Que el pais esta rodeada de tantas bendiciones Que gran trabajo estamos alegres</f>
        <v>#NAME?</v>
      </c>
      <c r="C2930" s="1">
        <v>43725.804166666669</v>
      </c>
    </row>
    <row r="2931" spans="1:3" x14ac:dyDescent="0.2">
      <c r="A2931">
        <v>167602</v>
      </c>
      <c r="B2931" t="e">
        <f>_xlfn.SINGLE(JuanOrlandoH _xlfn.SINGLE(radiohrn _xlfn.SINGLE(LaTribunahn _xlfn.SINGLE(HCHTelevDigital _xlfn.SINGLE(VidaMejorHN _xlfn.SINGLE(DiarioLaPrensa _xlfn.SINGLE(radioamericahn Que se limpien las casas Que se haga lo mejor por cortar los montes por hacer lo bueno Que bien)))))))</f>
        <v>#NAME?</v>
      </c>
      <c r="C2931" s="1">
        <v>43672.756249999999</v>
      </c>
    </row>
    <row r="2932" spans="1:3" x14ac:dyDescent="0.2">
      <c r="A2932">
        <v>167607</v>
      </c>
      <c r="B2932" t="s">
        <v>438</v>
      </c>
      <c r="C2932" s="1">
        <v>43790.683333333334</v>
      </c>
    </row>
    <row r="2933" spans="1:3" x14ac:dyDescent="0.2">
      <c r="A2933">
        <v>167911</v>
      </c>
      <c r="B2933" t="s">
        <v>439</v>
      </c>
      <c r="C2933" s="1">
        <v>43791.710416666669</v>
      </c>
    </row>
    <row r="2934" spans="1:3" x14ac:dyDescent="0.2">
      <c r="A2934">
        <v>167933</v>
      </c>
      <c r="B2934" t="e">
        <f>JuanOrlandoH Aplaudimos la buena labor departe de el gobierno y de las actividades Que gran manera de hacer bien las cosas por Honduras</f>
        <v>#NAME?</v>
      </c>
      <c r="C2934" s="1">
        <v>43747.65625</v>
      </c>
    </row>
    <row r="2935" spans="1:3" x14ac:dyDescent="0.2">
      <c r="A2935">
        <v>168209</v>
      </c>
      <c r="B2935" t="s">
        <v>440</v>
      </c>
      <c r="C2935" s="1">
        <v>43749.833333333336</v>
      </c>
    </row>
    <row r="2936" spans="1:3" x14ac:dyDescent="0.2">
      <c r="A2936">
        <v>168210</v>
      </c>
      <c r="B2936" t="e">
        <f>JuanOrlandoH esta gente siempre han visto lo malo Que se hace en el pais nunca miran lo bueno Que Barbados Que cean cerios esta gente</f>
        <v>#NAME?</v>
      </c>
      <c r="C2936" s="1">
        <v>43756.782638888886</v>
      </c>
    </row>
    <row r="2937" spans="1:3" x14ac:dyDescent="0.2">
      <c r="A2937">
        <v>168245</v>
      </c>
      <c r="B2937" t="e">
        <f>JuanOrlandoH buena noticia Que se trabaje por el cambio clim√°tico en el pais Que bien estamos  agradecidos excelente</f>
        <v>#NAME?</v>
      </c>
      <c r="C2937" s="1">
        <v>43801.659722222219</v>
      </c>
    </row>
    <row r="2938" spans="1:3" x14ac:dyDescent="0.2">
      <c r="A2938">
        <v>168376</v>
      </c>
      <c r="B2938" t="e">
        <f>_xlfn.SINGLE(JuanOrlandoH _xlfn.SINGLE(DiarioLaPrensa _xlfn.SINGLE(LaTribunahn _xlfn.SINGLE(radiohrn _xlfn.SINGLE(CancilleriaHN _xlfn.SINGLE(TN5Telenoticias _xlfn.SINGLE(HCHTelevDigital _xlfn.SINGLE(lisandrorosales _xlfn.SINGLE(FuenteLatina _xlfn.SINGLE(elpaishn _xlfn.SINGLE(diarioelheraldo estamos muy contentos de Que el pais esta avanzando Que gran maneras las de nuestro gobierno de hacer lo bueno)))))))))))</f>
        <v>#NAME?</v>
      </c>
      <c r="C2938" s="1">
        <v>43710.861111111109</v>
      </c>
    </row>
    <row r="2939" spans="1:3" x14ac:dyDescent="0.2">
      <c r="A2939">
        <v>168386</v>
      </c>
      <c r="B2939" t="e">
        <f>JuanOrlandoH Definitivamente Que grandiosa noticia Que bien estamos a lo importante de ver nuevas arias desarrolladas Que excelente Que se tenga excito</f>
        <v>#NAME?</v>
      </c>
      <c r="C2939" s="1">
        <v>43759.745138888888</v>
      </c>
    </row>
    <row r="2940" spans="1:3" x14ac:dyDescent="0.2">
      <c r="A2940">
        <v>168412</v>
      </c>
      <c r="B2940"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estamos agradecidos con este importante tema Que se apoye en mejorar la seguridad yy Que la gente no inmigre parea aya Es muy peligroso)))))))))))))</f>
        <v>#NAME?</v>
      </c>
      <c r="C2940" s="1">
        <v>43703.652777777781</v>
      </c>
    </row>
    <row r="2941" spans="1:3" x14ac:dyDescent="0.2">
      <c r="A2941">
        <v>168460</v>
      </c>
      <c r="B2941" t="e">
        <f>JuanOrlandoH Que bueno Que se toma en cuenta nuestra bella naci√≥n  y se ha demostrado Que si Es bella mi Honduras gracias a este Hombre por hacer estos eventos espectaculares en el pais muy bien</f>
        <v>#NAME?</v>
      </c>
      <c r="C2941" s="1">
        <v>43768.621527777781</v>
      </c>
    </row>
    <row r="2942" spans="1:3" x14ac:dyDescent="0.2">
      <c r="A2942">
        <v>168502</v>
      </c>
      <c r="B2942" t="e">
        <f>_xlfn.SINGLE(JuanOrlandoH _xlfn.SINGLE(DiarioRoatan _xlfn.SINGLE(diarioelheraldo _xlfn.SINGLE(elpaishn _xlfn.SINGLE(radiohrn _xlfn.SINGLE(HCHTelevDigital _xlfn.SINGLE(LaTribunahn _xlfn.SINGLE(RCVHonduras _xlfn.SINGLE(radioamericahn Es un gran trabajo lo Que se hace por nuestra Honduras y mas con estas comunidades Que bien lo Que se ve estamos muy agradecidos con JOH)))))))))</f>
        <v>#NAME?</v>
      </c>
      <c r="C2942" s="1">
        <v>43783.783333333333</v>
      </c>
    </row>
    <row r="2943" spans="1:3" x14ac:dyDescent="0.2">
      <c r="A2943">
        <v>168611</v>
      </c>
      <c r="B2943" t="e">
        <f>tencanal10 Es muy bueno Que se hayan entregado estas cosas para el pa√≠s Que buen trabajo vamos por lo bueno felicitaciones maestros</f>
        <v>#NAME?</v>
      </c>
      <c r="C2943" s="1">
        <v>43725.920138888891</v>
      </c>
    </row>
    <row r="2944" spans="1:3" x14ac:dyDescent="0.2">
      <c r="A2944">
        <v>168615</v>
      </c>
      <c r="B2944" t="e">
        <f>tencanal10 Que se tenga excito con estas c√°rceles de seguridad Que bien vamos avanzando Que grandioso Es ver como mi Honduras esta en mejoras</f>
        <v>#NAME?</v>
      </c>
      <c r="C2944" s="1">
        <v>43775.85833333333</v>
      </c>
    </row>
    <row r="2945" spans="1:3" x14ac:dyDescent="0.2">
      <c r="A2945">
        <v>168618</v>
      </c>
      <c r="B2945" t="e">
        <f>tencanal10 Que bueno Que se siga apoyando a los Productores de cafe y de cacao en el pais</f>
        <v>#NAME?</v>
      </c>
      <c r="C2945" s="1">
        <v>43735.68472222222</v>
      </c>
    </row>
    <row r="2946" spans="1:3" x14ac:dyDescent="0.2">
      <c r="A2946">
        <v>168627</v>
      </c>
      <c r="B2946" t="e">
        <f>tencanal10 Es una gran bendici√≥n lo Que est√°n recibiendo las personas con esta nueva ley alivio de deuda Que bueno lo Que se ve cada dia</f>
        <v>#NAME?</v>
      </c>
      <c r="C2946" s="1">
        <v>43731.847916666666</v>
      </c>
    </row>
    <row r="2947" spans="1:3" x14ac:dyDescent="0.2">
      <c r="A2947">
        <v>168667</v>
      </c>
      <c r="B2947" t="e">
        <f>tencanal10 Que importante manera de ver los logros de oportunidades Que bien vamos por mas</f>
        <v>#NAME?</v>
      </c>
      <c r="C2947" s="1">
        <v>43782.724999999999</v>
      </c>
    </row>
    <row r="2948" spans="1:3" x14ac:dyDescent="0.2">
      <c r="A2948">
        <v>168675</v>
      </c>
      <c r="B2948" t="e">
        <f>tencanal10 Que gran trabajo de nuestro gobierno siempre haciendo lo mejor por mi pais Que grandes avances Es muy bueno vamos por mas Es excelente</f>
        <v>#NAME?</v>
      </c>
      <c r="C2948" s="1">
        <v>43675.815972222219</v>
      </c>
    </row>
    <row r="2949" spans="1:3" x14ac:dyDescent="0.2">
      <c r="A2949">
        <v>168718</v>
      </c>
      <c r="B2949" t="e">
        <f>tencanal10 gran trabajo lo Que hace JOH Que bueno Que se ponga manos en el asunto para ayudar a la mujer Hondure√±a</f>
        <v>#NAME?</v>
      </c>
      <c r="C2949" s="1">
        <v>43677.866666666669</v>
      </c>
    </row>
    <row r="2950" spans="1:3" x14ac:dyDescent="0.2">
      <c r="A2950">
        <v>168721</v>
      </c>
      <c r="B2950" t="e">
        <f>tencanal10 Muchas gracias Presidente sabemos Que lo Que usted busca Es Que dia a dia sigamos mejorando y avanzando</f>
        <v>#NAME?</v>
      </c>
      <c r="C2950" s="1">
        <v>43735.685416666667</v>
      </c>
    </row>
    <row r="2951" spans="1:3" x14ac:dyDescent="0.2">
      <c r="A2951">
        <v>168807</v>
      </c>
      <c r="B2951" t="s">
        <v>441</v>
      </c>
      <c r="C2951" s="1">
        <v>43735.689583333333</v>
      </c>
    </row>
    <row r="2952" spans="1:3" x14ac:dyDescent="0.2">
      <c r="A2952">
        <v>168847</v>
      </c>
      <c r="B2952" t="e">
        <f>tencanal10 contentos de ver el gran proyecto el gran avance Que bueno lo Que se hace excelente trabajo al gobierno</f>
        <v>#NAME?</v>
      </c>
      <c r="C2952" s="1">
        <v>43769.800694444442</v>
      </c>
    </row>
    <row r="2953" spans="1:3" x14ac:dyDescent="0.2">
      <c r="A2953">
        <v>168850</v>
      </c>
      <c r="B2953" t="e">
        <f>tencanal10 contentos de Que se apoye a la poblaci√≥n con este nuevo proyecto Que Es de gran beneficio par el pais</f>
        <v>#NAME?</v>
      </c>
      <c r="C2953" s="1">
        <v>43773.822222222225</v>
      </c>
    </row>
    <row r="2954" spans="1:3" x14ac:dyDescent="0.2">
      <c r="A2954">
        <v>168882</v>
      </c>
      <c r="B2954" t="e">
        <f>tencanal10 Dios me lo bendiga JOH por hacer lo bueno por el pueblo con estas importante ayudas vamos de mejor a mejor</f>
        <v>#NAME?</v>
      </c>
      <c r="C2954" s="1">
        <v>43731.847916666666</v>
      </c>
    </row>
    <row r="2955" spans="1:3" x14ac:dyDescent="0.2">
      <c r="A2955">
        <v>168925</v>
      </c>
      <c r="B2955" t="e">
        <f>tencanal10 Que bueno Que con esta nueva ley se est√°n haciendo estas cosas de apoyar a personas con empleos Que gran trabajo</f>
        <v>#NAME?</v>
      </c>
      <c r="C2955" s="1">
        <v>43749.859027777777</v>
      </c>
    </row>
    <row r="2956" spans="1:3" x14ac:dyDescent="0.2">
      <c r="A2956">
        <v>168934</v>
      </c>
      <c r="B2956" t="e">
        <f>tencanal10 Es correspondiente lo Que dice nuestro Presidente por Que si el hondure√±o Es el Que toma por Que ruta correcta camina Es muy bueno lo Que dice JOH</f>
        <v>#NAME?</v>
      </c>
      <c r="C2956" s="1">
        <v>43812.671527777777</v>
      </c>
    </row>
    <row r="2957" spans="1:3" x14ac:dyDescent="0.2">
      <c r="A2957">
        <v>168950</v>
      </c>
      <c r="B2957" t="e">
        <f>tencanal10 gran trabajo lo Que se hace por Que regenere el turismo del pais Que gran avance Es muy bueno lo Que se ve</f>
        <v>#NAME?</v>
      </c>
      <c r="C2957" s="1">
        <v>43727.664583333331</v>
      </c>
    </row>
    <row r="2958" spans="1:3" x14ac:dyDescent="0.2">
      <c r="A2958">
        <v>168989</v>
      </c>
      <c r="B2958" t="e">
        <f>tencanal10 ver la alegr√≠a Que se refleja en nuestros maestros de la  naci√≥n Que importante Es Que mi pais avanza Que gran apoyo gracias al gobierno</f>
        <v>#NAME?</v>
      </c>
      <c r="C2958" s="1">
        <v>43776.84375</v>
      </c>
    </row>
    <row r="2959" spans="1:3" x14ac:dyDescent="0.2">
      <c r="A2959">
        <v>169003</v>
      </c>
      <c r="B2959" t="e">
        <f>tencanal10 debemos de conocer y explorar nuestra bella Honduras</f>
        <v>#NAME?</v>
      </c>
      <c r="C2959" s="1">
        <v>43727.672222222223</v>
      </c>
    </row>
    <row r="2960" spans="1:3" x14ac:dyDescent="0.2">
      <c r="A2960">
        <v>169048</v>
      </c>
      <c r="B2960" t="e">
        <f>tencanal10 vamos por la mejor ruta gracias Presidente por su gran trabajo Es el mejor</f>
        <v>#NAME?</v>
      </c>
      <c r="C2960" s="1">
        <v>43705.874305555553</v>
      </c>
    </row>
    <row r="2961" spans="1:3" x14ac:dyDescent="0.2">
      <c r="A2961">
        <v>169143</v>
      </c>
      <c r="B2961" t="e">
        <f>tencanal10 grandiosa manera de demostrar Que tenemos a los mejores pueblos Que gran alcance los vanos para las semanas morazanicas a disfrutar</f>
        <v>#NAME?</v>
      </c>
      <c r="C2961" s="1">
        <v>43728.718055555553</v>
      </c>
    </row>
    <row r="2962" spans="1:3" x14ac:dyDescent="0.2">
      <c r="A2962">
        <v>169149</v>
      </c>
      <c r="B2962" t="e">
        <f>tencanal10 se ha visto como mi pais mejora gracias a JH por hacer esto de una navidad feliz y mejor Que bien vamos por lo bueno</f>
        <v>#NAME?</v>
      </c>
      <c r="C2962" s="1">
        <v>43819.711111111108</v>
      </c>
    </row>
    <row r="2963" spans="1:3" x14ac:dyDescent="0.2">
      <c r="A2963">
        <v>169157</v>
      </c>
      <c r="B2963" t="e">
        <f>tencanal10 se ve Que se tiene excito gracias por desempe√±ar las grandiosas cosas por mi naci√≥n Que bien vamos por mas y mas cambios</f>
        <v>#NAME?</v>
      </c>
      <c r="C2963" s="1">
        <v>43770.868750000001</v>
      </c>
    </row>
    <row r="2964" spans="1:3" x14ac:dyDescent="0.2">
      <c r="A2964">
        <v>169243</v>
      </c>
      <c r="B2964" t="e">
        <f>tencanal10 admiramos las grandes acciones en el pais Que gran trabajo departe de el gobierno vamos por mas</f>
        <v>#NAME?</v>
      </c>
      <c r="C2964" s="1">
        <v>43773.742361111108</v>
      </c>
    </row>
    <row r="2965" spans="1:3" x14ac:dyDescent="0.2">
      <c r="A2965">
        <v>169276</v>
      </c>
      <c r="B2965" t="e">
        <f>tencanal10 Que bien Que se est√°n generando empleos para los Hondure√±os Que bueno excelente trabajo</f>
        <v>#NAME?</v>
      </c>
      <c r="C2965" s="1">
        <v>43816.647222222222</v>
      </c>
    </row>
    <row r="2966" spans="1:3" x14ac:dyDescent="0.2">
      <c r="A2966">
        <v>169395</v>
      </c>
      <c r="B2966" t="e">
        <f>tencanal10 Vemos Que valle de √°ngeles Es una comunidad muy bella Que bueno lo Que se ve Que se haga lo bueno por nuestra Honduras</f>
        <v>#NAME?</v>
      </c>
      <c r="C2966" s="1">
        <v>43784.71875</v>
      </c>
    </row>
    <row r="2967" spans="1:3" x14ac:dyDescent="0.2">
      <c r="A2967">
        <v>169397</v>
      </c>
      <c r="B2967" t="e">
        <f>tencanal10 Es muy importante Que nuestro Presidente este dando estos mayores apoyos Que grandioso estamos muy contentos JOH</f>
        <v>#NAME?</v>
      </c>
      <c r="C2967" s="1">
        <v>43776.843055555553</v>
      </c>
    </row>
    <row r="2968" spans="1:3" x14ac:dyDescent="0.2">
      <c r="A2968">
        <v>169470</v>
      </c>
      <c r="B2968" t="e">
        <f>tencanal10 Que bueno Que se est√°n haciendo estas grandes cosas para hacer lo bueno para mi pais y mejorar la economia del pais</f>
        <v>#NAME?</v>
      </c>
      <c r="C2968" s="1">
        <v>43747.689583333333</v>
      </c>
    </row>
    <row r="2969" spans="1:3" x14ac:dyDescent="0.2">
      <c r="A2969">
        <v>169482</v>
      </c>
      <c r="B2969" t="e">
        <f>tencanal10 estamos admirando las buenas acciones Que se har√°n en el pais Que gran trabajo Que se haga lo bueno por nuestra Honduras</f>
        <v>#NAME?</v>
      </c>
      <c r="C2969" s="1">
        <v>43788.759722222225</v>
      </c>
    </row>
    <row r="2970" spans="1:3" x14ac:dyDescent="0.2">
      <c r="A2970">
        <v>169511</v>
      </c>
      <c r="B2970" t="e">
        <f>tencanal10 muy bien Que en mi pa√≠s se hagan estos grandes proyectos al beneficio de el pueblo Muchas gracias Dios lo bendiga mi Presidente</f>
        <v>#NAME?</v>
      </c>
      <c r="C2970" s="1">
        <v>43749.86041666667</v>
      </c>
    </row>
    <row r="2971" spans="1:3" x14ac:dyDescent="0.2">
      <c r="A2971">
        <v>169559</v>
      </c>
      <c r="B2971" t="e">
        <f>tencanal10 Honduras avanza bienvenidos a disfrutar de esta bella Honduras gracias por se ha demostrado lo bueno para la naci√≥n muy bien</f>
        <v>#NAME?</v>
      </c>
      <c r="C2971" s="1">
        <v>43739.821527777778</v>
      </c>
    </row>
    <row r="2972" spans="1:3" x14ac:dyDescent="0.2">
      <c r="A2972">
        <v>169561</v>
      </c>
      <c r="B2972" t="e">
        <f>tencanal10 Definitivamente hemos logrado lo bueno para Honduras Que Dios los bendiga y Que se ha lo mejor para el pais excelente</f>
        <v>#NAME?</v>
      </c>
      <c r="C2972" s="1">
        <v>43832.698611111111</v>
      </c>
    </row>
    <row r="2973" spans="1:3" x14ac:dyDescent="0.2">
      <c r="A2973">
        <v>169566</v>
      </c>
      <c r="B2973" t="e">
        <f>tencanal10 Que bueno Que ya se vino la semana moraz√°nica Que gran trabajo lo Que se hace en el pais Que todo salga bien</f>
        <v>#NAME?</v>
      </c>
      <c r="C2973" s="1">
        <v>43739.819444444445</v>
      </c>
    </row>
    <row r="2974" spans="1:3" x14ac:dyDescent="0.2">
      <c r="A2974">
        <v>169590</v>
      </c>
      <c r="B2974" t="e">
        <f>tencanal10 Que bueno Que se ha trabajado por la econom√≠a del pais Que gran trabajo lo Que se ve muy bien estamos a lo bueno</f>
        <v>#NAME?</v>
      </c>
      <c r="C2974" s="1">
        <v>43815.931944444441</v>
      </c>
    </row>
    <row r="2975" spans="1:3" x14ac:dyDescent="0.2">
      <c r="A2975">
        <v>169719</v>
      </c>
      <c r="B2975" t="e">
        <f>tencanal10 Que bueno Que se ha desarrollado el turismo en nuestro pais Que gran trabajo lo Que se ve Que bien</f>
        <v>#NAME?</v>
      </c>
      <c r="C2975" s="1">
        <v>43770.863888888889</v>
      </c>
    </row>
    <row r="2976" spans="1:3" x14ac:dyDescent="0.2">
      <c r="A2976">
        <v>169804</v>
      </c>
      <c r="B2976" t="e">
        <f>tencanal10 vamos por mejores cosas Que bien Que mi pais esta cambiando vamos Honduras cambia con grandes oportunidades</f>
        <v>#NAME?</v>
      </c>
      <c r="C2976" s="1">
        <v>43769.822222222225</v>
      </c>
    </row>
    <row r="2977" spans="1:3" x14ac:dyDescent="0.2">
      <c r="A2977">
        <v>169813</v>
      </c>
      <c r="B2977" t="e">
        <f>tencanal10 Que bien porque asi se mira lo mejor para nuestra econom√≠a Que bien excelente</f>
        <v>#NAME?</v>
      </c>
      <c r="C2977" s="1">
        <v>43745.716666666667</v>
      </c>
    </row>
    <row r="2978" spans="1:3" x14ac:dyDescent="0.2">
      <c r="A2978">
        <v>169817</v>
      </c>
      <c r="B2978" t="e">
        <f>tencanal10 no cave duda Que son importantes maneras de demostrar el cambio para mi Honduras Que se siga regenerando para lo bueno</f>
        <v>#NAME?</v>
      </c>
      <c r="C2978" s="1">
        <v>43735.688888888886</v>
      </c>
    </row>
    <row r="2979" spans="1:3" x14ac:dyDescent="0.2">
      <c r="A2979">
        <v>169819</v>
      </c>
      <c r="B2979" t="e">
        <f>tencanal10 Es muy bueno lo Que se esta haciendo par mejorar la sequ√≠a en el pais felicitaciones a nuestro gobierno</f>
        <v>#NAME?</v>
      </c>
      <c r="C2979" s="1">
        <v>43837.630555555559</v>
      </c>
    </row>
    <row r="2980" spans="1:3" x14ac:dyDescent="0.2">
      <c r="A2980">
        <v>169839</v>
      </c>
      <c r="B2980" t="e">
        <f>tencanal10 muy bien Que se hagan estas cosas para Que se aproveche y cambie la econom√≠a del pais Que buenas acciones las Que se ven</f>
        <v>#NAME?</v>
      </c>
      <c r="C2980" s="1">
        <v>43769.800694444442</v>
      </c>
    </row>
    <row r="2981" spans="1:3" x14ac:dyDescent="0.2">
      <c r="A2981">
        <v>169845</v>
      </c>
      <c r="B2981" t="e">
        <f>tencanal10 Que esto tenga excito Que se trabaje por lo bueno en el pais Que gran maner de desarrollar lo mejor para nuestra Honduras</f>
        <v>#NAME?</v>
      </c>
      <c r="C2981" s="1">
        <v>43705.870138888888</v>
      </c>
    </row>
    <row r="2982" spans="1:3" x14ac:dyDescent="0.2">
      <c r="A2982">
        <v>169864</v>
      </c>
      <c r="B2982" t="e">
        <f>tencanal10 Pucha esta gente no se cansa de chingar deber√≠an de hacer algo las autoridades para Que ya no sigan fregando</f>
        <v>#NAME?</v>
      </c>
      <c r="C2982" s="1">
        <v>43748.944444444445</v>
      </c>
    </row>
    <row r="2983" spans="1:3" x14ac:dyDescent="0.2">
      <c r="A2983">
        <v>169915</v>
      </c>
      <c r="B2983" t="e">
        <f>tencanal10 se ve lo bueno para el pais Que gran trabajo lo Que esta haciendo departe de nuestro Presidente excito</f>
        <v>#NAME?</v>
      </c>
      <c r="C2983" s="1">
        <v>43837.630555555559</v>
      </c>
    </row>
    <row r="2984" spans="1:3" x14ac:dyDescent="0.2">
      <c r="A2984">
        <v>169924</v>
      </c>
      <c r="B2984" t="e">
        <f>tencanal10 no cave duda Que se ha demostrado los grandes avances para Que el pais cambie con darles ese mayor apoyo al pueblo</f>
        <v>#NAME?</v>
      </c>
      <c r="C2984" s="1">
        <v>43769.822222222225</v>
      </c>
    </row>
    <row r="2985" spans="1:3" x14ac:dyDescent="0.2">
      <c r="A2985">
        <v>169928</v>
      </c>
      <c r="B2985" t="s">
        <v>442</v>
      </c>
      <c r="C2985" s="1">
        <v>43832.697916666664</v>
      </c>
    </row>
    <row r="2986" spans="1:3" x14ac:dyDescent="0.2">
      <c r="A2986">
        <v>170013</v>
      </c>
      <c r="B2986" t="e">
        <f>tencanal10 gracias por demostrar lo bueno gracias por hacer el cambio excelente Que sea de gran apoyo esta acci√≥n</f>
        <v>#NAME?</v>
      </c>
      <c r="C2986" s="1">
        <v>43731.848611111112</v>
      </c>
    </row>
    <row r="2987" spans="1:3" x14ac:dyDescent="0.2">
      <c r="A2987">
        <v>170040</v>
      </c>
      <c r="B2987" t="e">
        <f>tencanal10 Definimos Que grandes desarrollos los Que se ven estamos a lo bueno por nuestra Honduras</f>
        <v>#NAME?</v>
      </c>
      <c r="C2987" s="1">
        <v>43782.724999999999</v>
      </c>
    </row>
    <row r="2988" spans="1:3" x14ac:dyDescent="0.2">
      <c r="A2988">
        <v>170102</v>
      </c>
      <c r="B2988" t="e">
        <f>tencanal10 lo primero Es lo primero gracias a ustedes se hace lo genial por el pais Que se haga mucho por la mujer Hondure√±a Es de gran admiraci√≥n</f>
        <v>#NAME?</v>
      </c>
      <c r="C2988" s="1">
        <v>43677.868055555555</v>
      </c>
    </row>
    <row r="2989" spans="1:3" x14ac:dyDescent="0.2">
      <c r="A2989">
        <v>170103</v>
      </c>
      <c r="B2989" t="e">
        <f>tencanal10 Es muy excelente Que ya se esta dando la nueva ley alivio de deuda Que gran trabajo Es muy bueno</f>
        <v>#NAME?</v>
      </c>
      <c r="C2989" s="1">
        <v>43773.741666666669</v>
      </c>
    </row>
    <row r="2990" spans="1:3" x14ac:dyDescent="0.2">
      <c r="A2990">
        <v>170153</v>
      </c>
      <c r="B2990" t="e">
        <f>tencanal10 Vemos Que se demuestra lo bueno departe del gobierno porque se ha mejorado en el aria de dar y brindar la mayor seguridad para el pais</f>
        <v>#NAME?</v>
      </c>
      <c r="C2990" s="1">
        <v>43739.833333333336</v>
      </c>
    </row>
    <row r="2991" spans="1:3" x14ac:dyDescent="0.2">
      <c r="A2991">
        <v>170180</v>
      </c>
      <c r="B2991" t="e">
        <f>tencanal10 todos estamos muy agradecidos por el gran trabajo Que hace por cada una de las Hondure√±as</f>
        <v>#NAME?</v>
      </c>
      <c r="C2991" s="1">
        <v>43678.899305555555</v>
      </c>
    </row>
    <row r="2992" spans="1:3" x14ac:dyDescent="0.2">
      <c r="A2992">
        <v>171222</v>
      </c>
      <c r="B2992" t="e">
        <f>_xlfn.SINGLE(HoyMismoTSI Que se tenga excito en estas m),maravillosas cosa Que gran trabajo estamos a lo bueno vamos por mas gracias al gobierno estadounidense</f>
        <v>#NAME?</v>
      </c>
      <c r="C2992" s="1">
        <v>43738.737500000003</v>
      </c>
    </row>
    <row r="2993" spans="1:3" x14ac:dyDescent="0.2">
      <c r="A2993">
        <v>171496</v>
      </c>
      <c r="B2993" t="e">
        <f>HoyMismoTSI vaya y este hablando Que triste ce cerio vo si sos un asesino y venis a juzgar a los dem√°s alexander aceptalo</f>
        <v>#NAME?</v>
      </c>
      <c r="C2993" s="1">
        <v>43746.77847222222</v>
      </c>
    </row>
    <row r="2994" spans="1:3" x14ac:dyDescent="0.2">
      <c r="A2994">
        <v>171772</v>
      </c>
      <c r="B2994" t="e">
        <f>_xlfn.SINGLE(JuanOrlandoH _xlfn.SINGLE(DHSgov _xlfn.SINGLE(StateDept _xlfn.SINGLE(usembassyhn _xlfn.SINGLE(CancilleriaHN _xlfn.SINGLE(SecPompeo _xlfn.SINGLE(lisandrorosales _xlfn.SINGLE(elpaishn _xlfn.SINGLE(LaTribunahn Honduras esta cambiando gracias  a lo importante Que Es ver ese gran desempe√±o Que bien estamos a largos alcances)))))))))</f>
        <v>#NAME?</v>
      </c>
      <c r="C2994" s="1">
        <v>43763.820138888892</v>
      </c>
    </row>
    <row r="2995" spans="1:3" x14ac:dyDescent="0.2">
      <c r="A2995">
        <v>171774</v>
      </c>
      <c r="B2995" t="e">
        <f>_xlfn.SINGLE(JuanOrlandoH _xlfn.SINGLE(radiohrn _xlfn.SINGLE(RCVHonduras _xlfn.SINGLE(elpaishn _xlfn.SINGLE(diarioelheraldo _xlfn.SINGLE(FrenteaFrenteHN _xlfn.SINGLE(televicentrohn _xlfn.SINGLE(LaTribunahn _xlfn.SINGLE(DiarioLaPrensa muy bueno lo Que se ve cada dia Que bello Es Que se preocupemn por Que hayan mas y mas naturaleza Que bien)))))))))</f>
        <v>#NAME?</v>
      </c>
      <c r="C2995" s="1">
        <v>43718.661805555559</v>
      </c>
    </row>
    <row r="2996" spans="1:3" x14ac:dyDescent="0.2">
      <c r="A2996">
        <v>171814</v>
      </c>
      <c r="B2996" t="e">
        <f>_xlfn.SINGLE(JuanOrlandoH _xlfn.SINGLE(radiohrn _xlfn.SINGLE(LaTribunahn _xlfn.SINGLE(RCVHonduras _xlfn.SINGLE(HCHTelevDigital _xlfn.SINGLE(radiohousehn _xlfn.SINGLE(radioamericahn _xlfn.SINGLE(elpaishn Es muy bueno lo Que se hace en nuestro pais Que bien vamos por mas avances gracias JOH gracias por hacer lo bueno en esta aria))))))))</f>
        <v>#NAME?</v>
      </c>
      <c r="C2996" s="1">
        <v>43789.640972222223</v>
      </c>
    </row>
    <row r="2997" spans="1:3" x14ac:dyDescent="0.2">
      <c r="A2997">
        <v>171985</v>
      </c>
      <c r="B2997" t="e">
        <f>JuanOrlandoH bello ver la alegria de cada  ni√±o cada adulto cada joven Que salen a disfrutar de estos maravillosos parques Que bien Vemos lo bello Que se hace por el pueblo</f>
        <v>#NAME?</v>
      </c>
      <c r="C2997" s="1">
        <v>43815.780555555553</v>
      </c>
    </row>
    <row r="2998" spans="1:3" x14ac:dyDescent="0.2">
      <c r="A2998">
        <v>172030</v>
      </c>
      <c r="B2998" t="s">
        <v>443</v>
      </c>
      <c r="C2998" s="1">
        <v>43812.855555555558</v>
      </c>
    </row>
    <row r="2999" spans="1:3" x14ac:dyDescent="0.2">
      <c r="A2999">
        <v>172173</v>
      </c>
      <c r="B2999" t="e">
        <f>_xlfn.SINGLE(JuanOrlandoH _xlfn.SINGLE(FrenteaFrenteHN _xlfn.SINGLE(radioamericahn _xlfn.SINGLE(radiohrn _xlfn.SINGLE(RCVHonduras _xlfn.SINGLE(TN5Telenoticias _xlfn.SINGLE(diarioelheraldo _xlfn.SINGLE(elpaishn _xlfn.SINGLE(HCHTelevDigital estas si son buenos proyectos Que se tenga Que hacer lo mejor por apoyar a los micros empresarios Que bien excelente trabajo)))))))))</f>
        <v>#NAME?</v>
      </c>
      <c r="C2999" s="1">
        <v>43802.668749999997</v>
      </c>
    </row>
    <row r="3000" spans="1:3" x14ac:dyDescent="0.2">
      <c r="A3000">
        <v>172231</v>
      </c>
      <c r="B3000" t="e">
        <f>_xlfn.SINGLE(JuanOrlandoH _xlfn.SINGLE(COP21 _xlfn.SINGLE(el_BID _xlfn.SINGLE(BCIE_Org _xlfn.SINGLE(BANHPROVI_HN _xlfn.SINGLE(BancoMundial _xlfn.SINGLE(COP25CL gracias se√±or Presidente por demostrar lo bueno por nuestra Honduras gracias Que Dios me lo bendiga)))))))</f>
        <v>#NAME?</v>
      </c>
      <c r="C3000" s="1">
        <v>43718.636111111111</v>
      </c>
    </row>
    <row r="3001" spans="1:3" x14ac:dyDescent="0.2">
      <c r="A3001">
        <v>172276</v>
      </c>
      <c r="B3001" t="e">
        <f>_xlfn.SINGLE(JuanOrlandoH _xlfn.SINGLE(Congreso_HND con esta nueva ley Que bueno Que miles de personas les esta hiendo bien por Que Es un gran  apoyo para el pueblo))</f>
        <v>#NAME?</v>
      </c>
      <c r="C3001" s="1">
        <v>43731.561805555553</v>
      </c>
    </row>
    <row r="3002" spans="1:3" x14ac:dyDescent="0.2">
      <c r="A3002">
        <v>172278</v>
      </c>
      <c r="B3002" t="e">
        <f>_xlfn.SINGLE(JuanOrlandoH _xlfn.SINGLE(fuerzanavalhn felicitamos a la fuerza naval porque hoy est√°n se fiestas Que buen trabajo lo Que hacen por nuestra Honduras Que se ha recuperado la paz del pais))</f>
        <v>#NAME?</v>
      </c>
      <c r="C3002" s="1">
        <v>43812.634722222225</v>
      </c>
    </row>
    <row r="3003" spans="1:3" x14ac:dyDescent="0.2">
      <c r="A3003">
        <v>172301</v>
      </c>
      <c r="B3003" t="e">
        <f>JuanOrlandoH Aplaudimos lo bueno Que se ve Que se abren estas grandes oportunidades a favor del pueblo Que bien vamos por mas</f>
        <v>#NAME?</v>
      </c>
      <c r="C3003" s="1">
        <v>43746.782638888886</v>
      </c>
    </row>
    <row r="3004" spans="1:3" x14ac:dyDescent="0.2">
      <c r="A3004">
        <v>172363</v>
      </c>
      <c r="B3004" t="e">
        <f>_xlfn.SINGLE(JuanOrlandoH _xlfn.SINGLE(HND_Activate Es muy importante cuidar nuestra salud ya Que asi podemos evitar Muchas enfermedades))</f>
        <v>#NAME?</v>
      </c>
      <c r="C3004" s="1">
        <v>43735.649305555555</v>
      </c>
    </row>
    <row r="3005" spans="1:3" x14ac:dyDescent="0.2">
      <c r="A3005">
        <v>172557</v>
      </c>
      <c r="B3005" t="e">
        <f>JuanOrlandoH Honduras avanza en materia de turismo Que bien Es un gran avance lo Que se hace JOH bienvenidos a todos los turistas a nuestra bella naci√≥n</f>
        <v>#NAME?</v>
      </c>
      <c r="C3005" s="1">
        <v>43817.719444444447</v>
      </c>
    </row>
    <row r="3006" spans="1:3" x14ac:dyDescent="0.2">
      <c r="A3006">
        <v>172592</v>
      </c>
      <c r="B3006" t="s">
        <v>115</v>
      </c>
      <c r="C3006" s="1">
        <v>43838.789583333331</v>
      </c>
    </row>
    <row r="3007" spans="1:3" x14ac:dyDescent="0.2">
      <c r="A3007">
        <v>172593</v>
      </c>
      <c r="B3007" t="s">
        <v>6</v>
      </c>
      <c r="C3007" s="1">
        <v>43829.757638888892</v>
      </c>
    </row>
    <row r="3008" spans="1:3" x14ac:dyDescent="0.2">
      <c r="A3008">
        <v>172604</v>
      </c>
      <c r="B3008" s="2" t="s">
        <v>444</v>
      </c>
      <c r="C3008" s="1">
        <v>43709.556944444441</v>
      </c>
    </row>
    <row r="3009" spans="1:3" x14ac:dyDescent="0.2">
      <c r="A3009">
        <v>172605</v>
      </c>
      <c r="B3009" t="s">
        <v>445</v>
      </c>
      <c r="C3009" s="1">
        <v>43689.147222222222</v>
      </c>
    </row>
    <row r="3010" spans="1:3" x14ac:dyDescent="0.2">
      <c r="A3010">
        <v>172606</v>
      </c>
      <c r="B3010" t="s">
        <v>446</v>
      </c>
      <c r="C3010" s="1">
        <v>43696.145138888889</v>
      </c>
    </row>
    <row r="3011" spans="1:3" x14ac:dyDescent="0.2">
      <c r="A3011">
        <v>172607</v>
      </c>
      <c r="B3011" t="s">
        <v>186</v>
      </c>
      <c r="C3011" s="1">
        <v>43703.833333333336</v>
      </c>
    </row>
    <row r="3012" spans="1:3" x14ac:dyDescent="0.2">
      <c r="A3012">
        <v>172612</v>
      </c>
      <c r="B3012" t="s">
        <v>235</v>
      </c>
      <c r="C3012" s="1">
        <v>43700.835416666669</v>
      </c>
    </row>
    <row r="3013" spans="1:3" x14ac:dyDescent="0.2">
      <c r="A3013">
        <v>172748</v>
      </c>
      <c r="B3013" t="s">
        <v>115</v>
      </c>
      <c r="C3013" s="1">
        <v>43838.790277777778</v>
      </c>
    </row>
    <row r="3014" spans="1:3" x14ac:dyDescent="0.2">
      <c r="A3014">
        <v>172752</v>
      </c>
      <c r="B3014" t="s">
        <v>61</v>
      </c>
      <c r="C3014" s="1">
        <v>43733.798611111109</v>
      </c>
    </row>
    <row r="3015" spans="1:3" x14ac:dyDescent="0.2">
      <c r="A3015">
        <v>172815</v>
      </c>
      <c r="B3015" t="s">
        <v>5</v>
      </c>
      <c r="C3015" s="1">
        <v>43762.693749999999</v>
      </c>
    </row>
    <row r="3016" spans="1:3" x14ac:dyDescent="0.2">
      <c r="A3016">
        <v>172816</v>
      </c>
      <c r="B3016" t="s">
        <v>19</v>
      </c>
      <c r="C3016" s="1">
        <v>43773.704861111109</v>
      </c>
    </row>
    <row r="3017" spans="1:3" x14ac:dyDescent="0.2">
      <c r="A3017">
        <v>172817</v>
      </c>
      <c r="B3017" t="s">
        <v>100</v>
      </c>
      <c r="C3017" s="1">
        <v>43733.856944444444</v>
      </c>
    </row>
    <row r="3018" spans="1:3" x14ac:dyDescent="0.2">
      <c r="A3018">
        <v>172952</v>
      </c>
      <c r="B3018" t="s">
        <v>124</v>
      </c>
      <c r="C3018" s="1">
        <v>43731.561805555553</v>
      </c>
    </row>
    <row r="3019" spans="1:3" x14ac:dyDescent="0.2">
      <c r="A3019">
        <v>173001</v>
      </c>
      <c r="B3019" t="s">
        <v>15</v>
      </c>
      <c r="C3019" s="1">
        <v>43809.685416666667</v>
      </c>
    </row>
    <row r="3020" spans="1:3" x14ac:dyDescent="0.2">
      <c r="A3020">
        <v>173029</v>
      </c>
      <c r="B3020" s="2" t="s">
        <v>92</v>
      </c>
      <c r="C3020" s="1">
        <v>43775.65625</v>
      </c>
    </row>
    <row r="3021" spans="1:3" x14ac:dyDescent="0.2">
      <c r="A3021">
        <v>173031</v>
      </c>
      <c r="B3021" s="2" t="s">
        <v>23</v>
      </c>
      <c r="C3021" s="1">
        <v>43768.65347222222</v>
      </c>
    </row>
    <row r="3022" spans="1:3" x14ac:dyDescent="0.2">
      <c r="A3022">
        <v>173032</v>
      </c>
      <c r="B3022" t="s">
        <v>69</v>
      </c>
      <c r="C3022" s="1">
        <v>43756.748611111114</v>
      </c>
    </row>
    <row r="3023" spans="1:3" x14ac:dyDescent="0.2">
      <c r="A3023">
        <v>173094</v>
      </c>
      <c r="B3023" t="s">
        <v>139</v>
      </c>
      <c r="C3023" s="1">
        <v>43754.765972222223</v>
      </c>
    </row>
    <row r="3024" spans="1:3" x14ac:dyDescent="0.2">
      <c r="A3024">
        <v>173250</v>
      </c>
      <c r="B3024" t="s">
        <v>9</v>
      </c>
      <c r="C3024" s="1">
        <v>43794.723611111112</v>
      </c>
    </row>
    <row r="3025" spans="1:3" x14ac:dyDescent="0.2">
      <c r="A3025">
        <v>173532</v>
      </c>
      <c r="B3025" t="e">
        <f>_xlfn.SINGLE(JuanOrlandoH _xlfn.SINGLE(Congreso_HND no cave duda Que se esta trabajando por lo mejor Que gran manera de Que mi pais avance vamos por mas))</f>
        <v>#NAME?</v>
      </c>
      <c r="C3025" s="1">
        <v>43731.561111111114</v>
      </c>
    </row>
    <row r="3026" spans="1:3" x14ac:dyDescent="0.2">
      <c r="A3026">
        <v>173559</v>
      </c>
      <c r="B3026" t="e">
        <f>JuanOrlandoH se ha visto los mayores resultados en materia de seguridad Que bien lo Que se hace estamos m√°s y mas de lo bueno</f>
        <v>#NAME?</v>
      </c>
      <c r="C3026" s="1">
        <v>43810.743055555555</v>
      </c>
    </row>
    <row r="3027" spans="1:3" x14ac:dyDescent="0.2">
      <c r="A3027">
        <v>173853</v>
      </c>
      <c r="B3027" t="s">
        <v>447</v>
      </c>
      <c r="C3027" s="1">
        <v>43727.853472222225</v>
      </c>
    </row>
    <row r="3028" spans="1:3" x14ac:dyDescent="0.2">
      <c r="A3028">
        <v>173869</v>
      </c>
      <c r="B3028" t="e">
        <f>JuanOrlandoH Definitivamente sabemos Que se ha trabajado por grandes cosas Que bueno Que se puedan cuidar estas opciones Que son de bien para nuestra Honduras Que bien</f>
        <v>#NAME?</v>
      </c>
      <c r="C3028" s="1">
        <v>43836.548611111109</v>
      </c>
    </row>
    <row r="3029" spans="1:3" x14ac:dyDescent="0.2">
      <c r="A3029">
        <v>174023</v>
      </c>
      <c r="B3029" t="e">
        <f>JuanOrlandoH Honduras cambia como dice mi Presidente gracias por Que se ve lo importante Que se ayuda Que excelente</f>
        <v>#NAME?</v>
      </c>
      <c r="C3029" s="1">
        <v>43752.615972222222</v>
      </c>
    </row>
    <row r="3030" spans="1:3" x14ac:dyDescent="0.2">
      <c r="A3030">
        <v>174034</v>
      </c>
      <c r="B3030" t="e">
        <f>_xlfn.SINGLE(JuanOrlandoH _xlfn.SINGLE(Congreso_HND Es muy bueno lo Que se esta haciendo en mi pais Que gran trabajo Que se esta demostrando por la economia del pais Que bien))</f>
        <v>#NAME?</v>
      </c>
      <c r="C3030" s="1">
        <v>43745.647222222222</v>
      </c>
    </row>
    <row r="3031" spans="1:3" x14ac:dyDescent="0.2">
      <c r="A3031">
        <v>174035</v>
      </c>
      <c r="B3031" t="e">
        <f>_xlfn.SINGLE(JuanOrlandoH _xlfn.SINGLE(RCVHonduras _xlfn.SINGLE(DiarioLaPrensa _xlfn.SINGLE(LaTribunahn _xlfn.SINGLE(diarioelheraldo _xlfn.SINGLE(elpaishn _xlfn.SINGLE(radiohrn Honduras se ha visto y el pueblo esta agradecido de ver esas fabulosas cosas Que gran trabajo estamos alegres de ver lo bueno en el pais)))))))</f>
        <v>#NAME?</v>
      </c>
      <c r="C3031" s="1">
        <v>43761.638194444444</v>
      </c>
    </row>
    <row r="3032" spans="1:3" x14ac:dyDescent="0.2">
      <c r="A3032">
        <v>174059</v>
      </c>
      <c r="B3032" t="e">
        <f>JuanOrlandoH Que excelente noticia la de nuestro Presidente Que ha demostrado Que el pa√≠s avanza muy bien Que se entreguen estos parques de vida mejor</f>
        <v>#NAME?</v>
      </c>
      <c r="C3032" s="1">
        <v>43815.77847222222</v>
      </c>
    </row>
    <row r="3033" spans="1:3" x14ac:dyDescent="0.2">
      <c r="A3033">
        <v>174104</v>
      </c>
      <c r="B3033" t="e">
        <f>_xlfn.SINGLE(JuanOrlandoH _xlfn.SINGLE(anagarciacarias _xlfn.SINGLE(HoyMismoTSI _xlfn.SINGLE(DiarioRoatan _xlfn.SINGLE(radiohrn _xlfn.SINGLE(LaTribunahn _xlfn.SINGLE(diarioelheraldo _xlfn.SINGLE(DiarioLaPrensa _xlfn.SINGLE(elpaishn Aplaudimos lo bueno Que nuestro Presidente ha demostrado por Que ha sido de gran apoyo a los maestros y varias personas Que excelente)))))))))</f>
        <v>#NAME?</v>
      </c>
      <c r="C3033" s="1">
        <v>43725.791666666664</v>
      </c>
    </row>
    <row r="3034" spans="1:3" x14ac:dyDescent="0.2">
      <c r="A3034">
        <v>174110</v>
      </c>
      <c r="B3034" t="e">
        <f>JuanOrlandoH Vemos Que Es muy importante Que buenas cosas las Que se ven estamos muy contentos Vemos los grandes avances por parte de el gobierno</f>
        <v>#NAME?</v>
      </c>
      <c r="C3034" s="1">
        <v>43770.824305555558</v>
      </c>
    </row>
    <row r="3035" spans="1:3" x14ac:dyDescent="0.2">
      <c r="A3035">
        <v>174129</v>
      </c>
      <c r="B3035" t="e">
        <f>_xlfn.SINGLE(JuanOrlandoH _xlfn.SINGLE(radiohrn _xlfn.SINGLE(LaTribunahn _xlfn.SINGLE(HoyMismoTSI _xlfn.SINGLE(elpaishn _xlfn.SINGLE(diarioelheraldo Que admirable Es ver lo Que se esta demostrando Que impactantes talentos vamos viendo lo bello de mi Honduras))))))</f>
        <v>#NAME?</v>
      </c>
      <c r="C3035" s="1">
        <v>43790.68472222222</v>
      </c>
    </row>
    <row r="3036" spans="1:3" x14ac:dyDescent="0.2">
      <c r="A3036">
        <v>174143</v>
      </c>
      <c r="B3036" t="e">
        <f>_xlfn.SINGLE(JuanOrlandoH _xlfn.SINGLE(radiohrn _xlfn.SINGLE(HCHTelevDigital _xlfn.SINGLE(Canal6Honduras _xlfn.SINGLE(RCVHonduras _xlfn.SINGLE(lanotta_ _xlfn.SINGLE(LaTribunahn _xlfn.SINGLE(radioamericahn _xlfn.SINGLE(elpaishn muy bien lo Que se ve Vemos Que nuestro Presidente hace ver miles de cosas como el chocolate hondure√±o Que bello lo Que se muestra)))))))))</f>
        <v>#NAME?</v>
      </c>
      <c r="C3036" s="1">
        <v>43837.618055555555</v>
      </c>
    </row>
    <row r="3037" spans="1:3" x14ac:dyDescent="0.2">
      <c r="A3037">
        <v>174186</v>
      </c>
      <c r="B3037" t="s">
        <v>448</v>
      </c>
      <c r="C3037" s="1">
        <v>43811.806250000001</v>
      </c>
    </row>
    <row r="3038" spans="1:3" x14ac:dyDescent="0.2">
      <c r="A3038">
        <v>174253</v>
      </c>
      <c r="B3038" t="e">
        <f>JuanOrlandoH JOH el pueblo acepta su inocencia por Que sabemos Que lo √∫nico Que usted hace Es mejorar las cosas en el pais excelente Es usted JOH</f>
        <v>#NAME?</v>
      </c>
      <c r="C3038" s="1">
        <v>43746.681250000001</v>
      </c>
    </row>
    <row r="3039" spans="1:3" x14ac:dyDescent="0.2">
      <c r="A3039">
        <v>175049</v>
      </c>
      <c r="B3039" t="s">
        <v>56</v>
      </c>
      <c r="C3039" s="1">
        <v>43810.63958333333</v>
      </c>
    </row>
    <row r="3040" spans="1:3" x14ac:dyDescent="0.2">
      <c r="A3040">
        <v>175121</v>
      </c>
      <c r="B3040" t="s">
        <v>449</v>
      </c>
      <c r="C3040" s="1">
        <v>43679.105555555558</v>
      </c>
    </row>
    <row r="3041" spans="1:3" x14ac:dyDescent="0.2">
      <c r="A3041">
        <v>175190</v>
      </c>
      <c r="B3041" t="s">
        <v>18</v>
      </c>
      <c r="C3041" s="1">
        <v>43774.792361111111</v>
      </c>
    </row>
    <row r="3042" spans="1:3" x14ac:dyDescent="0.2">
      <c r="A3042">
        <v>175393</v>
      </c>
      <c r="B3042" t="s">
        <v>151</v>
      </c>
      <c r="C3042" s="1">
        <v>43801.84097222222</v>
      </c>
    </row>
    <row r="3043" spans="1:3" x14ac:dyDescent="0.2">
      <c r="A3043">
        <v>175414</v>
      </c>
      <c r="B3043" t="s">
        <v>25</v>
      </c>
      <c r="C3043" s="1">
        <v>43774.840277777781</v>
      </c>
    </row>
    <row r="3044" spans="1:3" x14ac:dyDescent="0.2">
      <c r="A3044">
        <v>175421</v>
      </c>
      <c r="B3044" t="s">
        <v>101</v>
      </c>
      <c r="C3044" s="1">
        <v>43766.681250000001</v>
      </c>
    </row>
    <row r="3045" spans="1:3" x14ac:dyDescent="0.2">
      <c r="A3045">
        <v>175553</v>
      </c>
      <c r="B3045" t="s">
        <v>9</v>
      </c>
      <c r="C3045" s="1">
        <v>43794.722222222219</v>
      </c>
    </row>
    <row r="3046" spans="1:3" x14ac:dyDescent="0.2">
      <c r="A3046">
        <v>175554</v>
      </c>
      <c r="B3046" t="s">
        <v>87</v>
      </c>
      <c r="C3046" s="1">
        <v>43816.865972222222</v>
      </c>
    </row>
    <row r="3047" spans="1:3" x14ac:dyDescent="0.2">
      <c r="A3047">
        <v>175556</v>
      </c>
      <c r="B3047" t="s">
        <v>135</v>
      </c>
      <c r="C3047" s="1">
        <v>43721.828472222223</v>
      </c>
    </row>
    <row r="3048" spans="1:3" x14ac:dyDescent="0.2">
      <c r="A3048">
        <v>175763</v>
      </c>
      <c r="B3048" t="s">
        <v>60</v>
      </c>
      <c r="C3048" s="1">
        <v>43761.711111111108</v>
      </c>
    </row>
    <row r="3049" spans="1:3" x14ac:dyDescent="0.2">
      <c r="A3049">
        <v>175764</v>
      </c>
      <c r="B3049" t="s">
        <v>217</v>
      </c>
      <c r="C3049" s="1">
        <v>43705.556250000001</v>
      </c>
    </row>
    <row r="3050" spans="1:3" x14ac:dyDescent="0.2">
      <c r="A3050">
        <v>175803</v>
      </c>
      <c r="B3050" t="s">
        <v>40</v>
      </c>
      <c r="C3050" s="1">
        <v>43677.75</v>
      </c>
    </row>
    <row r="3051" spans="1:3" x14ac:dyDescent="0.2">
      <c r="A3051">
        <v>175888</v>
      </c>
      <c r="B3051" s="2" t="s">
        <v>65</v>
      </c>
      <c r="C3051" s="1">
        <v>43768.873611111114</v>
      </c>
    </row>
    <row r="3052" spans="1:3" x14ac:dyDescent="0.2">
      <c r="A3052">
        <v>175957</v>
      </c>
      <c r="B3052" t="s">
        <v>370</v>
      </c>
      <c r="C3052" s="1">
        <v>43655.655555555553</v>
      </c>
    </row>
    <row r="3053" spans="1:3" x14ac:dyDescent="0.2">
      <c r="A3053">
        <v>176002</v>
      </c>
      <c r="B3053" t="s">
        <v>7</v>
      </c>
      <c r="C3053" s="1">
        <v>43837.667361111111</v>
      </c>
    </row>
    <row r="3054" spans="1:3" x14ac:dyDescent="0.2">
      <c r="A3054">
        <v>176044</v>
      </c>
      <c r="B3054" t="s">
        <v>138</v>
      </c>
      <c r="C3054" s="1">
        <v>43815.834722222222</v>
      </c>
    </row>
    <row r="3055" spans="1:3" x14ac:dyDescent="0.2">
      <c r="A3055">
        <v>176045</v>
      </c>
      <c r="B3055" t="s">
        <v>56</v>
      </c>
      <c r="C3055" s="1">
        <v>43810.63958333333</v>
      </c>
    </row>
    <row r="3056" spans="1:3" x14ac:dyDescent="0.2">
      <c r="A3056">
        <v>176118</v>
      </c>
      <c r="B3056" t="s">
        <v>46</v>
      </c>
      <c r="C3056" s="1">
        <v>43791.816666666666</v>
      </c>
    </row>
    <row r="3057" spans="1:3" x14ac:dyDescent="0.2">
      <c r="A3057">
        <v>176119</v>
      </c>
      <c r="B3057" t="s">
        <v>9</v>
      </c>
      <c r="C3057" s="1">
        <v>43794.723611111112</v>
      </c>
    </row>
    <row r="3058" spans="1:3" x14ac:dyDescent="0.2">
      <c r="A3058">
        <v>176156</v>
      </c>
      <c r="B3058" t="s">
        <v>3</v>
      </c>
      <c r="C3058" s="1">
        <v>43686.645138888889</v>
      </c>
    </row>
    <row r="3059" spans="1:3" x14ac:dyDescent="0.2">
      <c r="A3059">
        <v>176157</v>
      </c>
      <c r="B3059" t="s">
        <v>152</v>
      </c>
      <c r="C3059" s="1">
        <v>43731.865972222222</v>
      </c>
    </row>
    <row r="3060" spans="1:3" x14ac:dyDescent="0.2">
      <c r="A3060">
        <v>176228</v>
      </c>
      <c r="B3060" t="s">
        <v>450</v>
      </c>
      <c r="C3060" s="1">
        <v>43703.727777777778</v>
      </c>
    </row>
    <row r="3061" spans="1:3" x14ac:dyDescent="0.2">
      <c r="A3061">
        <v>176236</v>
      </c>
      <c r="B3061" t="e">
        <f>_xlfn.SINGLE(NTQ1WzirXWVSm5RELmNPf7jbQXG)+Lu0YgsRt8Xoj7qo= _xlfn.SINGLE(JuanOrlandoH _xlfn.SINGLE(LaTribunahn _xlfn.SINGLE(VidaMejorHN Es muy bueno lo Que se hace en nuestro pais gracias a JOH por Que se esta demostrando grandes cosas por nuestra Honduras estamos muy bien)))</f>
        <v>#NAME?</v>
      </c>
      <c r="C3061" s="1">
        <v>43691.718055555553</v>
      </c>
    </row>
    <row r="3062" spans="1:3" x14ac:dyDescent="0.2">
      <c r="A3062">
        <v>176246</v>
      </c>
      <c r="B3062" t="e">
        <f>_xlfn.SINGLE(NTQ1WzirXWVSm5RELmNPf7jbQXG)+Lu0YgsRt8Xoj7qo= _xlfn.SINGLE(JuanOrlandoH _xlfn.SINGLE(LaTribunahn _xlfn.SINGLE(VidaMejorHN Honduras cambia se desarrollan grandes acciones a favor del pueblo estamos muy contentos de estas buenas cosas Que bien
                                                                                                                                                                                                                                                                _xlfn.SINGLE(HCHTelevDigital))))</f>
        <v>#NAME?</v>
      </c>
      <c r="C3062" s="1">
        <v>43712.665972222225</v>
      </c>
    </row>
    <row r="3063" spans="1:3" x14ac:dyDescent="0.2">
      <c r="A3063">
        <v>176264</v>
      </c>
      <c r="B3063" t="e">
        <f>_xlfn.SINGLE(NTQ1WzirXWVSm5RELmNPf7jbQXG)+Lu0YgsRt8Xoj7qo= _xlfn.SINGLE(JuanOrlandoH _xlfn.SINGLE(radiohrn Honduras avanzando cada vez mas gracias Presidente _xlfn.SINGLE(juanorlando Es el mejor Que hemos tenido _xlfn.SINGLE(NTQ1WzirXWVSm5RELmNPf7jbQXG))))+Lu0YgsRt8Xoj7qo= _xlfn.SINGLE(canal11)</f>
        <v>#NAME?</v>
      </c>
      <c r="C3063" s="1">
        <v>43697.859027777777</v>
      </c>
    </row>
    <row r="3064" spans="1:3" x14ac:dyDescent="0.2">
      <c r="A3064">
        <v>176269</v>
      </c>
      <c r="B3064" s="2" t="s">
        <v>451</v>
      </c>
      <c r="C3064" s="1">
        <v>43703.842361111114</v>
      </c>
    </row>
    <row r="3065" spans="1:3" x14ac:dyDescent="0.2">
      <c r="A3065">
        <v>176273</v>
      </c>
      <c r="B3065" t="e">
        <f>_xlfn.SINGLE(NTQ1WzirXWVSm5RELmNPf7jbQXG)+Lu0YgsRt8Xoj7qo= _xlfn.SINGLE(DllSWqjvMbCrtUNGN0CA23hYgwPW83B5aBnYuBnEFZY)= _xlfn.SINGLE(DiarioDiezHn no cave duda Que estamos muy contentos porque hoy se celebra un gran d√≠a para el maestro del pais Que bien)</f>
        <v>#NAME?</v>
      </c>
      <c r="C3065" s="1">
        <v>43725.810416666667</v>
      </c>
    </row>
    <row r="3066" spans="1:3" x14ac:dyDescent="0.2">
      <c r="A3066">
        <v>176301</v>
      </c>
      <c r="B3066" t="e">
        <f>_xlfn.SINGLE(NTQ1WzirXWVSm5RELmNPf7jbQXG)+Lu0YgsRt8Xoj7qo= _xlfn.SINGLE(JuanOrlandoH _xlfn.SINGLE(HCHTelevDigital _xlfn.SINGLE(VidaMejorHN Wooo solo puedo decir Que grandes avances Definimos todo lo bueno Que ha hecho este gobierno gracias Muchas gracias)))</f>
        <v>#NAME?</v>
      </c>
      <c r="C3066" s="1">
        <v>43696.904861111114</v>
      </c>
    </row>
    <row r="3067" spans="1:3" x14ac:dyDescent="0.2">
      <c r="A3067">
        <v>176319</v>
      </c>
      <c r="B3067" t="e">
        <f>_xlfn.SINGLE(NTQ1WzirXWVSm5RELmNPf7jbQXG)+Lu0YgsRt8Xoj7qo= _xlfn.SINGLE(JuanOrlandoH _xlfn.SINGLE(LaTribunahn Definitivamente se ven las grandes acciones Que se desempe√±a para una vida mejor de cada ni√±o Es muy importante _xlfn.SINGLE(LaTribunahn)))</f>
        <v>#NAME?</v>
      </c>
      <c r="C3067" s="1">
        <v>43724.681250000001</v>
      </c>
    </row>
    <row r="3068" spans="1:3" x14ac:dyDescent="0.2">
      <c r="A3068">
        <v>176323</v>
      </c>
      <c r="B3068" t="e">
        <f>_xlfn.SINGLE(NTQ1WzirXWVSm5RELmNPf7jbQXG)+Lu0YgsRt8Xoj7qo= _xlfn.SINGLE(JuanOrlandoH _xlfn.SINGLE(LaTribunahn _xlfn.SINGLE(VidaMejorHN lo bueno se demuestra con estos grandes apoyos en nuestra comunidades Que excelente estamos muy agradecidos vamos por lo mejor para el pais
                                                                                                                                                                                                                                                                _xlfn.SINGLE(LaTribunahn))))</f>
        <v>#NAME?</v>
      </c>
      <c r="C3068" s="1">
        <v>43712.665972222225</v>
      </c>
    </row>
    <row r="3069" spans="1:3" x14ac:dyDescent="0.2">
      <c r="A3069">
        <v>176361</v>
      </c>
      <c r="B3069" t="e">
        <f>_xlfn.SINGLE(NTQ1WzirXWVSm5RELmNPf7jbQXG)+Lu0YgsRt8Xoj7qo= _xlfn.SINGLE(JuanOrlandoH _xlfn.SINGLE(radiohrn excelente Es el apoyo Que brinda nuestro gobierno con nuevas oportunidades a favor de nuestra gente))</f>
        <v>#NAME?</v>
      </c>
      <c r="C3069" s="1">
        <v>43693.658333333333</v>
      </c>
    </row>
    <row r="3070" spans="1:3" x14ac:dyDescent="0.2">
      <c r="A3070">
        <v>176362</v>
      </c>
      <c r="B3070" t="e">
        <f>_xlfn.SINGLE(NTQ1WzirXWVSm5RELmNPf7jbQXG)+Lu0YgsRt8Xoj7qo= _xlfn.SINGLE(tencanal10 _xlfn.SINGLE(JuanOrlandoH gracias a estas grandes acciones Que se dan a demostrar porque sabemos Que en Honduras hay lugares bellos Que bien
                                                                                                                                                                                                                                                                _xlfn.SINGLE(diarioelheraldo)))</f>
        <v>#NAME?</v>
      </c>
      <c r="C3070" s="1">
        <v>43711.686111111114</v>
      </c>
    </row>
    <row r="3071" spans="1:3" x14ac:dyDescent="0.2">
      <c r="A3071">
        <v>176386</v>
      </c>
      <c r="B3071" t="e">
        <f>_xlfn.SINGLE(NTQ1WzirXWVSm5RELmNPf7jbQXG)+Lu0YgsRt8Xoj7qo= _xlfn.SINGLE(JuanOrlandoH _xlfn.SINGLE(LaTribunahn contentos porque se demuestran estas maravillosas maneras de Que mi Honduras esta cambiando cada dia excelente _xlfn.SINGLE(DiarioLaPrensa)))</f>
        <v>#NAME?</v>
      </c>
      <c r="C3071" s="1">
        <v>43724.679166666669</v>
      </c>
    </row>
    <row r="3072" spans="1:3" x14ac:dyDescent="0.2">
      <c r="A3072">
        <v>176428</v>
      </c>
      <c r="B3072" t="e">
        <f>_xlfn.SINGLE(NTQ1WzirXWVSm5RELmNPf7jbQXG)+Lu0YgsRt8Xoj7qo= _xlfn.SINGLE(JuanOrlandoH _xlfn.SINGLE(HCHTelevDigital no cave duda Que JOH hace un gran avance en nuestra naci√≥n Que buenas cosas las Que se ven en desarrollo vamos por mas))</f>
        <v>#NAME?</v>
      </c>
      <c r="C3072" s="1">
        <v>43689.722916666666</v>
      </c>
    </row>
    <row r="3073" spans="1:3" x14ac:dyDescent="0.2">
      <c r="A3073">
        <v>176429</v>
      </c>
      <c r="B3073" t="e">
        <f>_xlfn.SINGLE(NTQ1WzirXWVSm5RELmNPf7jbQXG)+Lu0YgsRt8Xoj7qo= _xlfn.SINGLE(JuanOrlandoH _xlfn.SINGLE(LaTribunahn Aplaudimos los bellos esfuerzos Que ha hecho el Presidente con la campa√±a de vida mejor Que genial _xlfn.SINGLE(tencanal10)))</f>
        <v>#NAME?</v>
      </c>
      <c r="C3073" s="1">
        <v>43724.679861111108</v>
      </c>
    </row>
    <row r="3074" spans="1:3" x14ac:dyDescent="0.2">
      <c r="A3074">
        <v>176430</v>
      </c>
      <c r="B3074" t="e">
        <f>_xlfn.SINGLE(NTQ1WzirXWVSm5RELmNPf7jbQXG)+Lu0YgsRt8Xoj7qo= _xlfn.SINGLE(JuanOrlandoH _xlfn.SINGLE(VidaMejorHN _xlfn.SINGLE(tencanal10 Es un gran trabajo lo Que se hace por las personas discapacitadas Que bueno lo Que se ve Es muy bueno vamos por mas _xlfn.SINGLE(DiarioLaPrensa))))</f>
        <v>#NAME?</v>
      </c>
      <c r="C3074" s="1">
        <v>43719.67291666667</v>
      </c>
    </row>
    <row r="3075" spans="1:3" x14ac:dyDescent="0.2">
      <c r="A3075">
        <v>176431</v>
      </c>
      <c r="B3075" t="e">
        <f>_xlfn.SINGLE(NTQ1WzirXWVSm5RELmNPf7jbQXG)+Lu0YgsRt8Xoj7qo= _xlfn.SINGLE(ValledeAngelesH _xlfn.SINGLE(JuanOrlandoH _xlfn.SINGLE(tencanal10 va monos disfrutar estos maravillosos lugares Que bello valle de √°ngeles cantarranas _xlfn.SINGLE(LaTribunahn))))</f>
        <v>#NAME?</v>
      </c>
      <c r="C3075" s="1">
        <v>43728.708333333336</v>
      </c>
    </row>
    <row r="3076" spans="1:3" x14ac:dyDescent="0.2">
      <c r="A3076">
        <v>176432</v>
      </c>
      <c r="B3076" t="e">
        <f>_xlfn.SINGLE(NTQ1WzirXWVSm5RELmNPf7jbQXG)+Lu0YgsRt8Xoj7qo= _xlfn.SINGLE(JuanOrlandoH _xlfn.SINGLE(VidaMejorHN _xlfn.SINGLE(tencanal10 agradecemos la buena labor Que gran manera de desarrollar nuestra Honduras grandes bendiciones para usted se√±or Presidente)))</f>
        <v>#NAME?</v>
      </c>
      <c r="C3076" s="1">
        <v>43700.71597222222</v>
      </c>
    </row>
    <row r="3077" spans="1:3" x14ac:dyDescent="0.2">
      <c r="A3077">
        <v>176490</v>
      </c>
      <c r="B3077" t="e">
        <f>_xlfn.SINGLE(NTQ1WzirXWVSm5RELmNPf7jbQXG)+Lu0YgsRt8Xoj7qo= _xlfn.SINGLE(JuanOrlandoH _xlfn.SINGLE(LaTribunahn Es un buen trabajo lo Que hace el gobierno en donar estas maravillosas cosas para Que el pais avance Que genial _xlfn.SINGLE(DiarioTiempo)))</f>
        <v>#NAME?</v>
      </c>
      <c r="C3077" s="1">
        <v>43721.85</v>
      </c>
    </row>
    <row r="3078" spans="1:3" x14ac:dyDescent="0.2">
      <c r="A3078">
        <v>176502</v>
      </c>
      <c r="B3078" t="e">
        <f>_xlfn.SINGLE(NTQ1WzirXWVSm5RELmNPf7jbQXG)+Lu0YgsRt8Xoj7qo= _xlfn.SINGLE(JuanOrlandoH _xlfn.SINGLE(radiohrn _xlfn.SINGLE(tencanal10 reconocemos los grandes avances departe de nuestro gobierno apoyando a la mujer Que pueda vivir bien)))</f>
        <v>#NAME?</v>
      </c>
      <c r="C3078" s="1">
        <v>43725.862500000003</v>
      </c>
    </row>
    <row r="3079" spans="1:3" x14ac:dyDescent="0.2">
      <c r="A3079">
        <v>176516</v>
      </c>
      <c r="B3079" t="e">
        <f>_xlfn.SINGLE(NTQ1WzirXWVSm5RELmNPf7jbQXG)+Lu0YgsRt8Xoj7qo= _xlfn.SINGLE(JuanOrlandoH _xlfn.SINGLE(televicentrohn mis cordiales saludos par mi mayor gobernante mi ejemplo a seguir Que Dios me lo bendiga grandemente _xlfn.SINGLE(DiarioLaPrensa)))</f>
        <v>#NAME?</v>
      </c>
      <c r="C3079" s="1">
        <v>43718.818749999999</v>
      </c>
    </row>
    <row r="3080" spans="1:3" x14ac:dyDescent="0.2">
      <c r="A3080">
        <v>176517</v>
      </c>
      <c r="B3080" t="e">
        <f>_xlfn.SINGLE(NTQ1WzirXWVSm5RELmNPf7jbQXG)+Lu0YgsRt8Xoj7qo= _xlfn.SINGLE(JuanOrlandoH _xlfn.SINGLE(radiohrn Es muy bueno lo Que se esta haciendo en apoyo a nuestra gente Hondure√±a vamos por mas))</f>
        <v>#NAME?</v>
      </c>
      <c r="C3080" s="1">
        <v>43697.874305555553</v>
      </c>
    </row>
    <row r="3081" spans="1:3" x14ac:dyDescent="0.2">
      <c r="A3081">
        <v>176533</v>
      </c>
      <c r="B3081" t="e">
        <f>_xlfn.SINGLE(NTQ1WzirXWVSm5RELmNPf7jbQXG)+Lu0YgsRt8Xoj7qo= _xlfn.SINGLE(JuanOrlandoH _xlfn.SINGLE(BecasHN2020 _xlfn.SINGLE(radiohrn Es muy bueno los apoyos Que se les esta brindando a la juventud Que gran trabajo Que se haga lo bueno por nuestra Honduras _xlfn.SINGLE(DiarioLaPrensa))))</f>
        <v>#NAME?</v>
      </c>
      <c r="C3081" s="1">
        <v>43732.7</v>
      </c>
    </row>
    <row r="3082" spans="1:3" x14ac:dyDescent="0.2">
      <c r="A3082">
        <v>176609</v>
      </c>
      <c r="B3082" t="e">
        <f>_xlfn.SINGLE(NTQ1WzirXWVSm5RELmNPf7jbQXG)+Lu0YgsRt8Xoj7qo= _xlfn.SINGLE(JuanOrlandoH _xlfn.SINGLE(HCHTelevDigital _xlfn.SINGLE(DllSWqjvMbCrtUNGN0CA23hYgwPW83B5aBnYuBnEFZY)))= se les esta brindando ese gran poyo a los Productores Que genial Que gran manera de ver el cambio
                                                                                                                                                                                                                                                                _xlfn.SINGLE(elpaishn)</f>
        <v>#NAME?</v>
      </c>
      <c r="C3082" s="1">
        <v>43721.689583333333</v>
      </c>
    </row>
    <row r="3083" spans="1:3" x14ac:dyDescent="0.2">
      <c r="A3083">
        <v>176649</v>
      </c>
      <c r="B3083" t="e">
        <f>_xlfn.SINGLE(TelemundoSports _xlfn.SINGLE(AnaJurka _xlfn.SINGLE(KarimDeportes _xlfn.SINGLE(CopanAlvarez ya est√°n unidos las autoridades competentes para combatir la criminalidad del pa√≠s Que bueno Que se haga lo bueno por la seguridad del pueblo))))</f>
        <v>#NAME?</v>
      </c>
      <c r="C3083" s="1">
        <v>43697.861111111109</v>
      </c>
    </row>
    <row r="3084" spans="1:3" x14ac:dyDescent="0.2">
      <c r="A3084">
        <v>176679</v>
      </c>
      <c r="B3084" t="s">
        <v>452</v>
      </c>
      <c r="C3084" s="1">
        <v>43732.809027777781</v>
      </c>
    </row>
    <row r="3085" spans="1:3" x14ac:dyDescent="0.2">
      <c r="A3085">
        <v>176722</v>
      </c>
      <c r="B3085" t="e">
        <f>_xlfn.SINGLE(NTQ1WzirXWVSm5RELmNPf7jbQXG)+Lu0YgsRt8Xoj7qo= _xlfn.SINGLE(JuanOrlandoH _xlfn.SINGLE(radiohrn Es un gran objetivo de parte de JOH Que se apoye a la gente humilde Es un buen ejemplo))</f>
        <v>#NAME?</v>
      </c>
      <c r="C3085" s="1">
        <v>43697.881249999999</v>
      </c>
    </row>
    <row r="3086" spans="1:3" x14ac:dyDescent="0.2">
      <c r="A3086">
        <v>176724</v>
      </c>
      <c r="B3086" t="e">
        <f>_xlfn.SINGLE(NTQ1WzirXWVSm5RELmNPf7jbQXG)+Lu0YgsRt8Xoj7qo= _xlfn.SINGLE(JuanOrlandoH _xlfn.SINGLE(HCHTelevDigital muy bueno Que se esta bendiciendo el narcotrafico en nuestro pais basta ya de tanta corrupcion buen trabajo JOH))</f>
        <v>#NAME?</v>
      </c>
      <c r="C3086" s="1">
        <v>43689.722222222219</v>
      </c>
    </row>
    <row r="3087" spans="1:3" x14ac:dyDescent="0.2">
      <c r="A3087">
        <v>176725</v>
      </c>
      <c r="B3087" t="e">
        <f>_xlfn.SINGLE(NTQ1WzirXWVSm5RELmNPf7jbQXG)+Lu0YgsRt8Xoj7qo= _xlfn.SINGLE(JuanOrlandoH _xlfn.SINGLE(TN5Telenoticias _xlfn.SINGLE(DiarioDiezHn Muchas Felicidades a JOH por afirmar lo importante para el pais Que gran manera de ver lo bueno para nuestra naci√≥n muy bien vamos por mas)))</f>
        <v>#NAME?</v>
      </c>
      <c r="C3087" s="1">
        <v>43731.818749999999</v>
      </c>
    </row>
    <row r="3088" spans="1:3" x14ac:dyDescent="0.2">
      <c r="A3088">
        <v>176738</v>
      </c>
      <c r="B3088" t="e">
        <f>_xlfn.SINGLE(NTQ1WzirXWVSm5RELmNPf7jbQXG)+Lu0YgsRt8Xoj7qo= _xlfn.SINGLE(JuanOrlandoH _xlfn.SINGLE(DiarioLaPrensa Es muy buen alas acciones Que se hace en poner esta nueva ley para lo mejor Que gran trabajo))</f>
        <v>#NAME?</v>
      </c>
      <c r="C3088" s="1">
        <v>43703.725694444445</v>
      </c>
    </row>
    <row r="3089" spans="1:3" x14ac:dyDescent="0.2">
      <c r="A3089">
        <v>176785</v>
      </c>
      <c r="B3089" t="e">
        <f>_xlfn.SINGLE(NTQ1WzirXWVSm5RELmNPf7jbQXG)+Lu0YgsRt8Xoj7qo= _xlfn.SINGLE(JuanOrlandoH _xlfn.SINGLE(radiohrn Impresionante manera de ver como se mejora en cada comunidad Que gran Espectacular manera de hacer lo bueno por mi pais Que bien estamos muy excelentes))</f>
        <v>#NAME?</v>
      </c>
      <c r="C3089" s="1">
        <v>43698.847916666666</v>
      </c>
    </row>
    <row r="3090" spans="1:3" x14ac:dyDescent="0.2">
      <c r="A3090">
        <v>176806</v>
      </c>
      <c r="B3090" t="e">
        <f>_xlfn.SINGLE(NTQ1WzirXWVSm5RELmNPf7jbQXG)+Lu0YgsRt8Xoj7qo= _xlfn.SINGLE(JuanOrlandoH _xlfn.SINGLE(DiarioLaPrensa Que bello Que se aproxima la semana moraz√°nica Que bien estamos muy alegres de ver bien las cosas en el pais y lo bello _xlfn.SINGLE(diarioelheraldo)))</f>
        <v>#NAME?</v>
      </c>
      <c r="C3090" s="1">
        <v>43732.808333333334</v>
      </c>
    </row>
    <row r="3091" spans="1:3" x14ac:dyDescent="0.2">
      <c r="A3091">
        <v>176893</v>
      </c>
      <c r="B3091" t="e">
        <f>_xlfn.SINGLE(NTQ1WzirXWVSm5RELmNPf7jbQXG)+Lu0YgsRt8Xoj7qo= _xlfn.SINGLE(JuanOrlandoH _xlfn.SINGLE(VidaMejorHN _xlfn.SINGLE(HCHTelevDigital Simplemente Vemos un gran comienzo de ver como mi Honduras mejora Que gran trabajo Que bella acci√≥n de parte del gobierno)))</f>
        <v>#NAME?</v>
      </c>
      <c r="C3091" s="1">
        <v>43700.864583333336</v>
      </c>
    </row>
    <row r="3092" spans="1:3" x14ac:dyDescent="0.2">
      <c r="A3092">
        <v>176894</v>
      </c>
      <c r="B3092" t="e">
        <f>_xlfn.SINGLE(NTQ1WzirXWVSm5RELmNPf7jbQXG)+Lu0YgsRt8Xoj7qo= _xlfn.SINGLE(JuanOrlandoH _xlfn.SINGLE(radiohrn Impresionante manera de Que se desarrolla el turismo la naturaleza Que bien Es Que Honduras Es para disfrutar _xlfn.SINGLE(DiarioDiezHn)))</f>
        <v>#NAME?</v>
      </c>
      <c r="C3092" s="1">
        <v>43724.859722222223</v>
      </c>
    </row>
    <row r="3093" spans="1:3" x14ac:dyDescent="0.2">
      <c r="A3093">
        <v>176907</v>
      </c>
      <c r="B3093" t="e">
        <f>_xlfn.SINGLE(NTQ1WzirXWVSm5RELmNPf7jbQXG)+Lu0YgsRt8Xoj7qo= _xlfn.SINGLE(JuanOrlandoH _xlfn.SINGLE(diarioelheraldo estamos muy contentos Que esten  realizando estas charlas por el bienestar de nuestras adolescentes _xlfn.SINGLE(NTQ1WzirXWVSm5RELmNPf7jbQXG)))+Lu0YgsRt8Xoj7qo=   _xlfn.SINGLE(JuanOrlandoH   _xlfn.SINGLE(radiohousehn))</f>
        <v>#NAME?</v>
      </c>
      <c r="C3093" s="1">
        <v>43712.864583333336</v>
      </c>
    </row>
    <row r="3094" spans="1:3" x14ac:dyDescent="0.2">
      <c r="A3094">
        <v>176918</v>
      </c>
      <c r="B3094" t="e">
        <f>_xlfn.SINGLE(NTQ1WzirXWVSm5RELmNPf7jbQXG)+Lu0YgsRt8Xoj7qo= _xlfn.SINGLE(VidaMejorHN _xlfn.SINGLE(JuanOrlandoH _xlfn.SINGLE(DiarioTiempo _xlfn.SINGLE(BANHPROVI_HN Es un gran trabajo lo Que hace el gobierno a favor de brindar ayudas para Que la gente se beneficie))))</f>
        <v>#NAME?</v>
      </c>
      <c r="C3094" s="1">
        <v>43691.919444444444</v>
      </c>
    </row>
    <row r="3095" spans="1:3" x14ac:dyDescent="0.2">
      <c r="A3095">
        <v>176919</v>
      </c>
      <c r="B3095" s="2" t="s">
        <v>453</v>
      </c>
      <c r="C3095" s="1">
        <v>43703.839583333334</v>
      </c>
    </row>
    <row r="3096" spans="1:3" x14ac:dyDescent="0.2">
      <c r="A3096">
        <v>176955</v>
      </c>
      <c r="B3096" t="e">
        <f>_xlfn.SINGLE(NTQ1WzirXWVSm5RELmNPf7jbQXG)+Lu0YgsRt8Xoj7qo= _xlfn.SINGLE(JuanOrlandoH _xlfn.SINGLE(elpaishn _xlfn.SINGLE(DiarioDiezHn se√±or Presidente Que nunca caven estas buenas acciones a favor del pueblo Que grandes avances lo Que se ve Aplaudimos lo bueno)))</f>
        <v>#NAME?</v>
      </c>
      <c r="C3096" s="1">
        <v>43726.68472222222</v>
      </c>
    </row>
    <row r="3097" spans="1:3" x14ac:dyDescent="0.2">
      <c r="A3097">
        <v>176957</v>
      </c>
      <c r="B3097" t="e">
        <f>_xlfn.SINGLE(NTQ1WzirXWVSm5RELmNPf7jbQXG)+Lu0YgsRt8Xoj7qo= _xlfn.SINGLE(JuanOrlandoH _xlfn.SINGLE(elpaishn _xlfn.SINGLE(diarioelheraldo estamos agradecidos por lo bueno Que se demuestra gracias a las ideas de JOH se ha mejorado la vida de miles de personas en cuidar su salud)))</f>
        <v>#NAME?</v>
      </c>
      <c r="C3097" s="1">
        <v>43726.684027777781</v>
      </c>
    </row>
    <row r="3098" spans="1:3" x14ac:dyDescent="0.2">
      <c r="A3098">
        <v>176962</v>
      </c>
      <c r="B3098" t="e">
        <f>_xlfn.SINGLE(NTQ1WzirXWVSm5RELmNPf7jbQXG)+Lu0YgsRt8Xoj7qo= _xlfn.SINGLE(JuanOrlandoH _xlfn.SINGLE(VidaMejorHN _xlfn.SINGLE(tencanal10 Primeramente agradecemos lo bueno Que se hace por demostrar Que el pais cambia Que gran trabajo estamos alegres _xlfn.SINGLE(DiarioDiezHn))))</f>
        <v>#NAME?</v>
      </c>
      <c r="C3098" s="1">
        <v>43719.673611111109</v>
      </c>
    </row>
    <row r="3099" spans="1:3" x14ac:dyDescent="0.2">
      <c r="A3099">
        <v>177047</v>
      </c>
      <c r="B3099" t="e">
        <f>_xlfn.SINGLE(NTQ1WzirXWVSm5RELmNPf7jbQXG)+Lu0YgsRt8Xoj7qo= _xlfn.SINGLE(JuanOrlandoH _xlfn.SINGLE(LaTribunahn Simplemente se esta demostrando lo bueno de p√†rrte de el gobierno gracias Dios lo bendiga JOH gracias mil bendiciones _xlfn.SINGLE(HCHTelevDigital)))</f>
        <v>#NAME?</v>
      </c>
      <c r="C3099" s="1">
        <v>43731.727777777778</v>
      </c>
    </row>
    <row r="3100" spans="1:3" x14ac:dyDescent="0.2">
      <c r="A3100">
        <v>177079</v>
      </c>
      <c r="B3100" t="e">
        <f>_xlfn.SINGLE(NTQ1WzirXWVSm5RELmNPf7jbQXG)+Lu0YgsRt8Xoj7qo= _xlfn.SINGLE(JuanOrlandoH _xlfn.SINGLE(DiarioTiempo muy bien Que se est√°n demostrando las bellas cosas Que tiene el pais Que bueno lo Que se ve cada dias _xlfn.SINGLE(LaTribunahn)))</f>
        <v>#NAME?</v>
      </c>
      <c r="C3100" s="1">
        <v>43727.707638888889</v>
      </c>
    </row>
    <row r="3101" spans="1:3" x14ac:dyDescent="0.2">
      <c r="A3101">
        <v>177102</v>
      </c>
      <c r="B3101" t="e">
        <f>_xlfn.SINGLE(NTQ1WzirXWVSm5RELmNPf7jbQXG)+Lu0YgsRt8Xoj7qo= _xlfn.SINGLE(ValledeAngelesH _xlfn.SINGLE(JuanOrlandoH _xlfn.SINGLE(tencanal10 Es una gran admiraci√≥n Que bellos son los avances Que se demuestran para Que podamos ir a disfrutar de esta semana morazanica Que bien _xlfn.SINGLE(canal11hn))))</f>
        <v>#NAME?</v>
      </c>
      <c r="C3101" s="1">
        <v>43728.710416666669</v>
      </c>
    </row>
    <row r="3102" spans="1:3" x14ac:dyDescent="0.2">
      <c r="A3102">
        <v>177114</v>
      </c>
      <c r="B3102" t="e">
        <f>_xlfn.SINGLE(NTQ1WzirXWVSm5RELmNPf7jbQXG)+Lu0YgsRt8Xoj7qo= _xlfn.SINGLE(JuanOrlandoH _xlfn.SINGLE(IHCIETI _xlfn.SINGLE(LaTribunahn hemos aprendido Que si se quiere se puede quye bueno lo Que hace JOH por demostrar estas bellas acciones y se demuestra la arqueolog√≠a de ciudad blanca
                                                                                                                                                                                                                                                                _xlfn.SINGLE(Canal6Honduras))))</f>
        <v>#NAME?</v>
      </c>
      <c r="C3102" s="1">
        <v>43714.711805555555</v>
      </c>
    </row>
    <row r="3103" spans="1:3" x14ac:dyDescent="0.2">
      <c r="A3103">
        <v>177151</v>
      </c>
      <c r="B3103" t="e">
        <f>_xlfn.SINGLE(NTQ1WzirXWVSm5RELmNPf7jbQXG)+Lu0YgsRt8Xoj7qo= _xlfn.SINGLE(DllSWqjvMbCrtUNGN0CA23hYgwPW83B5aBnYuBnEFZY)= Dios los bendiga maestros gracias por su gran labor Que se trabaje mas y mas por la educaci√≥n</f>
        <v>#NAME?</v>
      </c>
      <c r="C3103" s="1">
        <v>43725.810416666667</v>
      </c>
    </row>
    <row r="3104" spans="1:3" x14ac:dyDescent="0.2">
      <c r="A3104">
        <v>177159</v>
      </c>
      <c r="B3104" t="e">
        <f>_xlfn.SINGLE(NTQ1WzirXWVSm5RELmNPf7jbQXG)+Lu0YgsRt8Xoj7qo= _xlfn.SINGLE(JuanOrlandoH _xlfn.SINGLE(televicentrohn Simplemente se desarrollan estas grandes cosas para mi pais Que bien Es lo bueno lo Que se ve Que grandioso estamos alegres gracias JOH _xlfn.SINGLE(televicentrohn)))</f>
        <v>#NAME?</v>
      </c>
      <c r="C3104" s="1">
        <v>43706.642361111109</v>
      </c>
    </row>
    <row r="3105" spans="1:3" x14ac:dyDescent="0.2">
      <c r="A3105">
        <v>177160</v>
      </c>
      <c r="B3105" t="e">
        <f>_xlfn.SINGLE(NTQ1WzirXWVSm5RELmNPf7jbQXG)+Lu0YgsRt8Xoj7qo= _xlfn.SINGLE(JuanOrlandoH _xlfn.SINGLE(LaTribunahn ya se acerca la independencia Que buen trabajo lo Que se ve por mi Honduras Que gran manera estamos alegres de ver esto genial _xlfn.SINGLE(TSiHonduras)))</f>
        <v>#NAME?</v>
      </c>
      <c r="C3105" s="1">
        <v>43721.851388888892</v>
      </c>
    </row>
    <row r="3106" spans="1:3" x14ac:dyDescent="0.2">
      <c r="A3106">
        <v>177178</v>
      </c>
      <c r="B3106" t="e">
        <f>_xlfn.SINGLE(NTQ1WzirXWVSm5RELmNPf7jbQXG)+Lu0YgsRt8Xoj7qo= _xlfn.SINGLE(JuanOrlandoH _xlfn.SINGLE(VidaMejorHN _xlfn.SINGLE(HCHTelevDigital excelente el gran trabajo Que realiza el Presidente _xlfn.SINGLE(NTQ1WzirXWVSm5RELmNPf7jbQXG))))+Lu0YgsRt8Xoj7qo=   _xlfn.SINGLE(JuanOrlandoH  _xlfn.SINGLE(radioamericahn))</f>
        <v>#NAME?</v>
      </c>
      <c r="C3106" s="1">
        <v>43700.870138888888</v>
      </c>
    </row>
    <row r="3107" spans="1:3" x14ac:dyDescent="0.2">
      <c r="A3107">
        <v>177180</v>
      </c>
      <c r="B3107" t="e">
        <f>_xlfn.SINGLE(NTQ1WzirXWVSm5RELmNPf7jbQXG)+Lu0YgsRt8Xoj7qo= _xlfn.SINGLE(JuanOrlandoH _xlfn.SINGLE(DiarioTiempo Honduras se ha regenerado en turismo Que bello lo Que se puede ver en el pais vamos a disfrutar de estas vacaciones _xlfn.SINGLE(diarioelheraldo)))</f>
        <v>#NAME?</v>
      </c>
      <c r="C3107" s="1">
        <v>43727.709027777775</v>
      </c>
    </row>
    <row r="3108" spans="1:3" x14ac:dyDescent="0.2">
      <c r="A3108">
        <v>177225</v>
      </c>
      <c r="B3108" t="e">
        <f>_xlfn.SINGLE(NTQ1WzirXWVSm5RELmNPf7jbQXG)+Lu0YgsRt8Xoj7qo= _xlfn.SINGLE(JuanOrlandoH _xlfn.SINGLE(DiarioLaPrensa agradecemos la fabulosa manera de hacer un gran desarrollo s√≥n un ejemplo a seguir gente luchadora Que bien excelente trabajo _xlfn.SINGLE(tencanal10)))</f>
        <v>#NAME?</v>
      </c>
      <c r="C3108" s="1">
        <v>43705.795138888891</v>
      </c>
    </row>
    <row r="3109" spans="1:3" x14ac:dyDescent="0.2">
      <c r="A3109">
        <v>177229</v>
      </c>
      <c r="B3109" t="e">
        <f>_xlfn.SINGLE(NTQ1WzirXWVSm5RELmNPf7jbQXG)+Lu0YgsRt8Xoj7qo= _xlfn.SINGLE(JuanOrlandoH _xlfn.SINGLE(radiohrn Es un gran apoyo lo Que esta demostrando JOH para nuestra Honduras quien se haga lo mejor por el pais))</f>
        <v>#NAME?</v>
      </c>
      <c r="C3109" s="1">
        <v>43697.872916666667</v>
      </c>
    </row>
    <row r="3110" spans="1:3" x14ac:dyDescent="0.2">
      <c r="A3110">
        <v>177233</v>
      </c>
      <c r="B3110" t="e">
        <f>_xlfn.SINGLE(NTQ1WzirXWVSm5RELmNPf7jbQXG)+Lu0YgsRt8Xoj7qo= _xlfn.SINGLE(JuanOrlandoH _xlfn.SINGLE(televicentrohn Es muy importante los apoyo Que se est√°n brindando en el pais Que gran manera de ver lo bueno por mi Honduras _xlfn.SINGLE(DiarioTiempo)))</f>
        <v>#NAME?</v>
      </c>
      <c r="C3110" s="1">
        <v>43706.640972222223</v>
      </c>
    </row>
    <row r="3111" spans="1:3" x14ac:dyDescent="0.2">
      <c r="A3111">
        <v>177240</v>
      </c>
      <c r="B3111" t="e">
        <f>_xlfn.SINGLE(NTQ1WzirXWVSm5RELmNPf7jbQXG)+Lu0YgsRt8Xoj7qo= _xlfn.SINGLE(JuanOrlandoH _xlfn.SINGLE(LaTribunahn Vemos Que tendremos la mejor  celebraci√≥n de las fiestas patrias Que gran trabajo Que Dios lo bendiga JOH _xlfn.SINGLE(tencanal10)))</f>
        <v>#NAME?</v>
      </c>
      <c r="C3111" s="1">
        <v>43721.848611111112</v>
      </c>
    </row>
    <row r="3112" spans="1:3" x14ac:dyDescent="0.2">
      <c r="A3112">
        <v>177262</v>
      </c>
      <c r="B3112" t="e">
        <f>_xlfn.SINGLE(NTQ1WzirXWVSm5RELmNPf7jbQXG)+Lu0YgsRt8Xoj7qo= _xlfn.SINGLE(JuanOrlandoH _xlfn.SINGLE(radiohrn muy bien Que se hagan estos proyectos para el beneficio del pueblo Que grandes alcances los Que se ven estamos alegres _xlfn.SINGLE(HCHTelevDigital)))</f>
        <v>#NAME?</v>
      </c>
      <c r="C3112" s="1">
        <v>43727.842361111114</v>
      </c>
    </row>
    <row r="3113" spans="1:3" x14ac:dyDescent="0.2">
      <c r="A3113">
        <v>177265</v>
      </c>
      <c r="B3113" t="e">
        <f>_xlfn.SINGLE(NTQ1WzirXWVSm5RELmNPf7jbQXG)+Lu0YgsRt8Xoj7qo= _xlfn.SINGLE(JuanOrlandoH _xlfn.SINGLE(TN5Telenoticias Que bueno asi el pueblo puede generara puertas de empleos y pueden mejorar su vida))</f>
        <v>#NAME?</v>
      </c>
      <c r="C3113" s="1">
        <v>43696.898611111108</v>
      </c>
    </row>
    <row r="3114" spans="1:3" x14ac:dyDescent="0.2">
      <c r="A3114">
        <v>177290</v>
      </c>
      <c r="B3114" t="e">
        <f>_xlfn.SINGLE(NTQ1WzirXWVSm5RELmNPf7jbQXG)+Lu0YgsRt8Xoj7qo= _xlfn.SINGLE(JuanOrlandoH _xlfn.SINGLE(radiohrn muy buenas cosas las Que est√°n generando graciasa se√±or Presidente por hacer estas buenas cosas))</f>
        <v>#NAME?</v>
      </c>
      <c r="C3114" s="1">
        <v>43693.654861111114</v>
      </c>
    </row>
    <row r="3115" spans="1:3" x14ac:dyDescent="0.2">
      <c r="A3115">
        <v>177303</v>
      </c>
      <c r="B3115" t="e">
        <f>_xlfn.SINGLE(NTQ1WzirXWVSm5RELmNPf7jbQXG)+Lu0YgsRt8Xoj7qo= _xlfn.SINGLE(JuanOrlandoH _xlfn.SINGLE(radiohrn Aplaudimos a las grandes acciones Que hace JOH gracias por demostrar su apoyo Que gran trabajo))</f>
        <v>#NAME?</v>
      </c>
      <c r="C3115" s="1">
        <v>43698.845833333333</v>
      </c>
    </row>
    <row r="3116" spans="1:3" x14ac:dyDescent="0.2">
      <c r="A3116">
        <v>177304</v>
      </c>
      <c r="B3116" t="e">
        <f>_xlfn.SINGLE(NTQ1WzirXWVSm5RELmNPf7jbQXG)+Lu0YgsRt8Xoj7qo= _xlfn.SINGLE(JuanOrlandoH _xlfn.SINGLE(radiohrn estamos muy contentos y agradecidos por su gran labor Que ha mostrado Presidente _xlfn.SINGLE(NTQ1WzirXWVSm5RELmNPf7jbQXG)))+Lu0YgsRt8Xoj7qo=   _xlfn.SINGLE(JuanOrlandoH   _xlfn.SINGLE(radiohrn))</f>
        <v>#NAME?</v>
      </c>
      <c r="C3116" s="1">
        <v>43698.849305555559</v>
      </c>
    </row>
    <row r="3117" spans="1:3" x14ac:dyDescent="0.2">
      <c r="A3117">
        <v>177308</v>
      </c>
      <c r="B3117" t="e">
        <f>_xlfn.SINGLE(NTQ1WzirXWVSm5RELmNPf7jbQXG)+Lu0YgsRt8Xoj7qo= _xlfn.SINGLE(JuanOrlandoH _xlfn.SINGLE(diarioelheraldo si se puede debemos de tratar de evitar Que haya mas ni√±os criando ni√±os Que buen o lo Que est√°n elaborando las autoridades Que se trabaje mas excelente
                                                                                                                                                                                                                                                                _xlfn.SINGLE(LaTribunahn)))</f>
        <v>#NAME?</v>
      </c>
      <c r="C3117" s="1">
        <v>43712.839583333334</v>
      </c>
    </row>
    <row r="3118" spans="1:3" x14ac:dyDescent="0.2">
      <c r="A3118">
        <v>177324</v>
      </c>
      <c r="B3118" t="e">
        <f>_xlfn.SINGLE(NTQ1WzirXWVSm5RELmNPf7jbQXG)+Lu0YgsRt8Xoj7qo= _xlfn.SINGLE(JuanOrlandoH _xlfn.SINGLE(BecasHN2020 _xlfn.SINGLE(radiohrn estamos muy alegres de Que se afirme lo bueno gracias a Dios Que se ayuda al los j√≥venes a cumplir sus sue√±os _xlfn.SINGLE(diarioelheraldo))))</f>
        <v>#NAME?</v>
      </c>
      <c r="C3118" s="1">
        <v>43732.700694444444</v>
      </c>
    </row>
    <row r="3119" spans="1:3" x14ac:dyDescent="0.2">
      <c r="A3119">
        <v>177337</v>
      </c>
      <c r="B3119" t="e">
        <f>_xlfn.SINGLE(NTQ1WzirXWVSm5RELmNPf7jbQXG)+Lu0YgsRt8Xoj7qo= _xlfn.SINGLE(JuanOrlandoH _xlfn.SINGLE(radiohrn Aplaudimos la gobierno lo bueno Que demuestra cada dia gracias Que Dios lo bendiga JOH _xlfn.SINGLE(DiarioDiezHn)))</f>
        <v>#NAME?</v>
      </c>
      <c r="C3119" s="1">
        <v>43727.84375</v>
      </c>
    </row>
    <row r="3120" spans="1:3" x14ac:dyDescent="0.2">
      <c r="A3120">
        <v>177350</v>
      </c>
      <c r="B3120" t="s">
        <v>454</v>
      </c>
      <c r="C3120" s="1">
        <v>43717.6875</v>
      </c>
    </row>
    <row r="3121" spans="1:3" x14ac:dyDescent="0.2">
      <c r="A3121">
        <v>177356</v>
      </c>
      <c r="B3121" t="e">
        <f>_xlfn.SINGLE(NTQ1WzirXWVSm5RELmNPf7jbQXG)+Lu0YgsRt8Xoj7qo= _xlfn.SINGLE(JuanOrlandoH _xlfn.SINGLE(LaTribunahn Aplaudimos las buenas cosas Que se han demostrado Que se trabaje mas y mas por la seguridad por combatir el crimen organizado))</f>
        <v>#NAME?</v>
      </c>
      <c r="C3121" s="1">
        <v>43689.865972222222</v>
      </c>
    </row>
    <row r="3122" spans="1:3" x14ac:dyDescent="0.2">
      <c r="A3122">
        <v>177380</v>
      </c>
      <c r="B3122" t="e">
        <f>_xlfn.SINGLE(NTQ1WzirXWVSm5RELmNPf7jbQXG)+Lu0YgsRt8Xoj7qo= _xlfn.SINGLE(JuanOrlandoH _xlfn.SINGLE(DiarioLaPrensa muy bueno lo Que se demuestra por Que se regeneran grandes oportunidades de empleos Que bien _xlfn.SINGLE(DiarioDiezHn)))</f>
        <v>#NAME?</v>
      </c>
      <c r="C3122" s="1">
        <v>43705.793749999997</v>
      </c>
    </row>
    <row r="3123" spans="1:3" x14ac:dyDescent="0.2">
      <c r="A3123">
        <v>177391</v>
      </c>
      <c r="B3123" t="e">
        <f>_xlfn.SINGLE(NTQ1WzirXWVSm5RELmNPf7jbQXG)+Lu0YgsRt8Xoj7qo= _xlfn.SINGLE(JuanOrlandoH _xlfn.SINGLE(radiohrn Dios bendiga la vida de  el Presidente y Que le de mas inteligencia para Que se logre todo por el pais Que gran trabajo _xlfn.SINGLE(DiarioLaPrensa)))</f>
        <v>#NAME?</v>
      </c>
      <c r="C3123" s="1">
        <v>43717.852777777778</v>
      </c>
    </row>
    <row r="3124" spans="1:3" x14ac:dyDescent="0.2">
      <c r="A3124">
        <v>177404</v>
      </c>
      <c r="B3124" t="e">
        <f>JuanOrlandoH Aplaudimos el excelente trabajo de llevar ayudas a nuestra gente de tierra adentro cambiandoles la vida</f>
        <v>#NAME?</v>
      </c>
      <c r="C3124" s="1">
        <v>43620.679166666669</v>
      </c>
    </row>
    <row r="3125" spans="1:3" x14ac:dyDescent="0.2">
      <c r="A3125">
        <v>177405</v>
      </c>
      <c r="B3125" t="e">
        <f>JuanOrlandoH Aplaudimos el compromiso Que le caracteriza por el bien del el Que mas lo necesita</f>
        <v>#NAME?</v>
      </c>
      <c r="C3125" s="1">
        <v>43614.72152777778</v>
      </c>
    </row>
    <row r="3126" spans="1:3" x14ac:dyDescent="0.2">
      <c r="A3126">
        <v>177444</v>
      </c>
      <c r="B3126" t="e">
        <f>_xlfn.SINGLE(JuanOrlandoH _xlfn.SINGLE(diarioelheraldo _xlfn.SINGLE(fusinahn _xlfn.SINGLE(elpaishn _xlfn.SINGLE(radiohrn _xlfn.SINGLE(HoyMismoTSI _xlfn.SINGLE(DiarioLaPrensa _xlfn.SINGLE(LaTribunahn _xlfn.SINGLE(radioamericahn agradecemos la buena labor Que hacen las autoridades al dar su mayor apoyo para Que tengamos una Honduras Sin maras y pandillas)))))))))</f>
        <v>#NAME?</v>
      </c>
      <c r="C3126" s="1">
        <v>43721.649305555555</v>
      </c>
    </row>
    <row r="3127" spans="1:3" x14ac:dyDescent="0.2">
      <c r="A3127">
        <v>177485</v>
      </c>
      <c r="B3127" t="e">
        <f>_xlfn.SINGLE(JuanOrlandoH _xlfn.SINGLE(HoyMismoTSI _xlfn.SINGLE(Presidencia_HN _xlfn.SINGLE(LaTribunahn _xlfn.SINGLE(DiarioLaPrensa _xlfn.SINGLE(radiohrn _xlfn.SINGLE(AFPespanol _xlfn.SINGLE(ReutersLatam _xlfn.SINGLE(nytimeses Que gran ayuda la Que se esta desempe√±ando Que bien Que se haga lo bueno para el pa√≠s vamos por grandes cosas)))))))))</f>
        <v>#NAME?</v>
      </c>
      <c r="C3127" s="1">
        <v>43746.770833333336</v>
      </c>
    </row>
    <row r="3128" spans="1:3" x14ac:dyDescent="0.2">
      <c r="A3128">
        <v>177522</v>
      </c>
      <c r="B3128" t="e">
        <f>_xlfn.SINGLE(JuanOrlandoH _xlfn.SINGLE(DllSWqjvMbCrtUNGN0CA23hYgwPW83B5aBnYuBnEFZY))= _xlfn.SINGLE(radiohrn _xlfn.SINGLE(LaTribunahn _xlfn.SINGLE(RCVHonduras _xlfn.SINGLE(TSiHonduras _xlfn.SINGLE(diarioelheraldo _xlfn.SINGLE(radioamericahn _xlfn.SINGLE(elpaishn Es muy bueno lo Que se ve con esta nueva ley de alivio de deuda Que se benefician los deudores gracias a JOH)))))))</f>
        <v>#NAME?</v>
      </c>
      <c r="C3128" s="1">
        <v>43804.956944444442</v>
      </c>
    </row>
    <row r="3129" spans="1:3" x14ac:dyDescent="0.2">
      <c r="A3129">
        <v>177584</v>
      </c>
      <c r="B3129" t="e">
        <f>_xlfn.SINGLE(JuanOrlandoH _xlfn.SINGLE(AirEuropa grandioso Que Dios lo bendiga se√±or JOH por hacer Que mi pais cambie cada dia gracias por lo bueno Que usted Es))</f>
        <v>#NAME?</v>
      </c>
      <c r="C3129" s="1">
        <v>43774.664583333331</v>
      </c>
    </row>
    <row r="3130" spans="1:3" x14ac:dyDescent="0.2">
      <c r="A3130">
        <v>177682</v>
      </c>
      <c r="B3130" t="e">
        <f>JuanOrlandoH se ha visto Que doloroso ha de ser para su madre Que Dios les ayude a seguir adelante Que Que descanse en paz</f>
        <v>#NAME?</v>
      </c>
      <c r="C3130" s="1">
        <v>43770.640972222223</v>
      </c>
    </row>
    <row r="3131" spans="1:3" x14ac:dyDescent="0.2">
      <c r="A3131">
        <v>177764</v>
      </c>
      <c r="B3131" t="e">
        <f>_xlfn.SINGLE(JuanOrlandoH _xlfn.SINGLE(diarioelheraldo _xlfn.SINGLE(elpaishn _xlfn.SINGLE(televicentrohn _xlfn.SINGLE(radiohrn _xlfn.SINGLE(HoyMismoTSI _xlfn.SINGLE(DiarioLaPrensa _xlfn.SINGLE(LaTribunahn Que bueno Que se cuenta con bellas arias de turismo Que bien Que se da ese gran desempe√±o por demostrar lo bello por el pais))))))))</f>
        <v>#NAME?</v>
      </c>
      <c r="C3131" s="1">
        <v>43739.888194444444</v>
      </c>
    </row>
    <row r="3132" spans="1:3" x14ac:dyDescent="0.2">
      <c r="A3132">
        <v>177784</v>
      </c>
      <c r="B3132" t="e">
        <f>JuanOrlandoH Que buenas acciones las Que est√°n haciendo las autoridades se reconoce Que se trabaja por hacer Que paguen la muerte de estas personas muy bien</f>
        <v>#NAME?</v>
      </c>
      <c r="C3132" s="1">
        <v>43784.62777777778</v>
      </c>
    </row>
    <row r="3133" spans="1:3" x14ac:dyDescent="0.2">
      <c r="A3133">
        <v>177792</v>
      </c>
      <c r="B3133" t="e">
        <f>_xlfn.SINGLE(JuanOrlandoH _xlfn.SINGLE(anagarciacarias _xlfn.SINGLE(HoyMismoTSI _xlfn.SINGLE(DiarioRoatan _xlfn.SINGLE(radiohrn _xlfn.SINGLE(LaTribunahn _xlfn.SINGLE(diarioelheraldo _xlfn.SINGLE(DiarioLaPrensa _xlfn.SINGLE(elpaishn estamos contentos de las buenas acciones Que hace nuestro Presidente al celebrar este maravilloso dia Que bien)))))))))</f>
        <v>#NAME?</v>
      </c>
      <c r="C3133" s="1">
        <v>43725.790277777778</v>
      </c>
    </row>
    <row r="3134" spans="1:3" x14ac:dyDescent="0.2">
      <c r="A3134">
        <v>177842</v>
      </c>
      <c r="B3134" t="e">
        <f>_xlfn.SINGLE(JuanOrlandoH _xlfn.SINGLE(radiohrn _xlfn.SINGLE(LaTribunahn _xlfn.SINGLE(RCVHonduras _xlfn.SINGLE(diarioelheraldo _xlfn.SINGLE(CHTVHN _xlfn.SINGLE(radioamericahn _xlfn.SINGLE(elpaishn Que bueno Que se esta apoyando al pueblo a dar estas grandes ayudas Que bueno lo Que se hace en el pais))))))))</f>
        <v>#NAME?</v>
      </c>
      <c r="C3134" s="1">
        <v>43762.772916666669</v>
      </c>
    </row>
    <row r="3135" spans="1:3" x14ac:dyDescent="0.2">
      <c r="A3135">
        <v>177843</v>
      </c>
      <c r="B3135" t="e">
        <f>_xlfn.SINGLE(JuanOrlandoH _xlfn.SINGLE(BomberosHn no cave duda Que cuando se les hace ese llamado ah√≠ est√°n al pie de la letra de cualquier servicio los felicitamos grandemente Que Dios los bendiga Felicidades))</f>
        <v>#NAME?</v>
      </c>
      <c r="C3135" s="1">
        <v>43770.628472222219</v>
      </c>
    </row>
    <row r="3136" spans="1:3" x14ac:dyDescent="0.2">
      <c r="A3136">
        <v>177848</v>
      </c>
      <c r="B3136" t="e">
        <f>SalvaPresidente Honduras ha avanzado y todo gracias a JOH por Que el ha demostrado lo bueno por nuestra Honduras pero sabemos Que lo Que tiene nasralla Es pura envidia</f>
        <v>#NAME?</v>
      </c>
      <c r="C3136" s="1">
        <v>43794.81527777778</v>
      </c>
    </row>
    <row r="3137" spans="1:3" x14ac:dyDescent="0.2">
      <c r="A3137">
        <v>177930</v>
      </c>
      <c r="B3137" t="e">
        <f>_xlfn.SINGLE(JuanOrlandoH _xlfn.SINGLE(radiohrn _xlfn.SINGLE(LaTribunahn _xlfn.SINGLE(HCHTelevDigital _xlfn.SINGLE(VidaMejorHN _xlfn.SINGLE(DiarioLaPrensa _xlfn.SINGLE(radioamericahn felicitaciones Que Dios los bendiga por Que se ha demostrado Que se contribuye por estos grandes desarrollos Que bien)))))))</f>
        <v>#NAME?</v>
      </c>
      <c r="C3137" s="1">
        <v>43672.756944444445</v>
      </c>
    </row>
    <row r="3138" spans="1:3" x14ac:dyDescent="0.2">
      <c r="A3138">
        <v>177959</v>
      </c>
      <c r="B3138" t="e">
        <f>JuanOrlandoH Que bueno Que se regeneren grandes cosas para el pais sabemos Que se esta demostrando lo bueno para el pueblo</f>
        <v>#NAME?</v>
      </c>
      <c r="C3138" s="1">
        <v>43762.868750000001</v>
      </c>
    </row>
    <row r="3139" spans="1:3" x14ac:dyDescent="0.2">
      <c r="A3139">
        <v>178003</v>
      </c>
      <c r="B3139" t="e">
        <f>JuanOrlandoH esta Es una falsedad Que se demuestren pruebas ya estamos cansados de Que se siga hablando mal de nuestro gobernante sabiendo Que el hace lo correcto por el cambio del pais</f>
        <v>#NAME?</v>
      </c>
      <c r="C3139" s="1">
        <v>43746.682638888888</v>
      </c>
    </row>
    <row r="3140" spans="1:3" x14ac:dyDescent="0.2">
      <c r="A3140">
        <v>178033</v>
      </c>
      <c r="B3140" t="s">
        <v>455</v>
      </c>
      <c r="C3140" s="1">
        <v>43654.672222222223</v>
      </c>
    </row>
    <row r="3141" spans="1:3" x14ac:dyDescent="0.2">
      <c r="A3141">
        <v>178240</v>
      </c>
      <c r="B3141" t="e">
        <f>JuanOrlandoH Honduras esta cambiando Que bien vamos por respectivas ideas Sobre todo en el sector y asi mejorar su desarrollo</f>
        <v>#NAME?</v>
      </c>
      <c r="C3141" s="1">
        <v>43801.662499999999</v>
      </c>
    </row>
    <row r="3142" spans="1:3" x14ac:dyDescent="0.2">
      <c r="A3142">
        <v>178437</v>
      </c>
      <c r="B3142" t="e">
        <f>JuanOrlandoH Definimos los grandes desempe√±os departe de JOH Que hace lo posible por bien la naci√≥n Que bien</f>
        <v>#NAME?</v>
      </c>
      <c r="C3142" s="1">
        <v>43755.840277777781</v>
      </c>
    </row>
    <row r="3143" spans="1:3" x14ac:dyDescent="0.2">
      <c r="A3143">
        <v>178645</v>
      </c>
      <c r="B3143" t="e">
        <f>_xlfn.SINGLE(JuanOrlandoH _xlfn.SINGLE(DHSgov _xlfn.SINGLE(StateDept _xlfn.SINGLE(usembassyhn _xlfn.SINGLE(CancilleriaHN _xlfn.SINGLE(SecPompeo _xlfn.SINGLE(lisandrorosales _xlfn.SINGLE(elpaishn _xlfn.SINGLE(LaTribunahn Honduras Es un pais muy bendecidos por Que tenemos un gran gobernante Que bien lo Que se hace por el pais)))))))))</f>
        <v>#NAME?</v>
      </c>
      <c r="C3143" s="1">
        <v>43763.844444444447</v>
      </c>
    </row>
    <row r="3144" spans="1:3" x14ac:dyDescent="0.2">
      <c r="A3144">
        <v>178655</v>
      </c>
      <c r="B3144" t="e">
        <f>JuanOrlandoH gracias se√±or Presidente por demostrar estas bellas cualidades Que existen en el pais Que bien vamos por mas</f>
        <v>#NAME?</v>
      </c>
      <c r="C3144" s="1">
        <v>43705.84652777778</v>
      </c>
    </row>
    <row r="3145" spans="1:3" x14ac:dyDescent="0.2">
      <c r="A3145">
        <v>178656</v>
      </c>
      <c r="B3145" t="e">
        <f>_xlfn.SINGLE(JuanOrlandoH _xlfn.SINGLE(Canal6Honduras _xlfn.SINGLE(elpaishn _xlfn.SINGLE(LaTribunahn _xlfn.SINGLE(DiarioLaPrensa _xlfn.SINGLE(radiohrn contentos de saber como se esta demostrando el gran desempe√±o gracias al buen trabajo de el gobierno))))))</f>
        <v>#NAME?</v>
      </c>
      <c r="C3145" s="1">
        <v>43748.807638888888</v>
      </c>
    </row>
    <row r="3146" spans="1:3" x14ac:dyDescent="0.2">
      <c r="A3146">
        <v>178912</v>
      </c>
      <c r="B3146" t="e">
        <f>JuanOrlandoH JOH Muchas gracias Que Dios lo bendiga siempre usted Es un gran gobernante muy bien su buen labor y la de copeco</f>
        <v>#NAME?</v>
      </c>
      <c r="C3146" s="1">
        <v>43811.884027777778</v>
      </c>
    </row>
    <row r="3147" spans="1:3" x14ac:dyDescent="0.2">
      <c r="A3147">
        <v>178996</v>
      </c>
      <c r="B3147" t="e">
        <f>_xlfn.SINGLE(JuanOrlandoH _xlfn.SINGLE(HoyMismoTSI _xlfn.SINGLE(DiarioRoatan _xlfn.SINGLE(radiohrn _xlfn.SINGLE(LaTribunahn _xlfn.SINGLE(diarioelheraldo _xlfn.SINGLE(DiarioLaPrensa _xlfn.SINGLE(elpaishn Es muy excelentes los eventos Que trae el para√≠so Que gran trabajo Es Espectacular muy bien))))))))</f>
        <v>#NAME?</v>
      </c>
      <c r="C3147" s="1">
        <v>43725.896527777775</v>
      </c>
    </row>
    <row r="3148" spans="1:3" x14ac:dyDescent="0.2">
      <c r="A3148">
        <v>179035</v>
      </c>
      <c r="B3148" t="e">
        <f>JuanOrlandoH Honduras ha mejorado en materia de seguridad Que excelente Es ver como el ejercito trabaja por dar lo bueno en nuestra Honduras</f>
        <v>#NAME?</v>
      </c>
      <c r="C3148" s="1">
        <v>43810.822222222225</v>
      </c>
    </row>
    <row r="3149" spans="1:3" x14ac:dyDescent="0.2">
      <c r="A3149">
        <v>179050</v>
      </c>
      <c r="B3149" t="s">
        <v>456</v>
      </c>
      <c r="C3149" s="1">
        <v>43705.597916666666</v>
      </c>
    </row>
    <row r="3150" spans="1:3" x14ac:dyDescent="0.2">
      <c r="A3150">
        <v>179073</v>
      </c>
      <c r="B3150" t="s">
        <v>457</v>
      </c>
      <c r="C3150" s="1">
        <v>43763.693055555559</v>
      </c>
    </row>
    <row r="3151" spans="1:3" x14ac:dyDescent="0.2">
      <c r="A3151">
        <v>179118</v>
      </c>
      <c r="B3151" t="e">
        <f>_xlfn.SINGLE(JuanOrlandoH _xlfn.SINGLE(LaTribunahn _xlfn.SINGLE(DiarioLaPrensa _xlfn.SINGLE(radiohrn _xlfn.SINGLE(HoyMismoTSI _xlfn.SINGLE(televicentrohn _xlfn.SINGLE(Telemundo _xlfn.SINGLE(diarioelheraldo _xlfn.SINGLE(elpaishn Que bueno lo Que se ve en nuestro pais Que grandes avances para mi pais Que bien Que se haga lo bueno por mi Honduras)))))))))</f>
        <v>#NAME?</v>
      </c>
      <c r="C3151" s="1">
        <v>43739.694444444445</v>
      </c>
    </row>
    <row r="3152" spans="1:3" x14ac:dyDescent="0.2">
      <c r="A3152">
        <v>179217</v>
      </c>
      <c r="B3152" t="e">
        <f>JuanOrlandoH gracias a JOH por hacer el cambio por la naci√≥n Que bueno Que usted siempre trabaja por el cambio</f>
        <v>#NAME?</v>
      </c>
      <c r="C3152" s="1">
        <v>43762.868750000001</v>
      </c>
    </row>
    <row r="3153" spans="1:3" x14ac:dyDescent="0.2">
      <c r="A3153">
        <v>179233</v>
      </c>
      <c r="B3153" t="e">
        <f>SalvaPresidente Sinceramente le deber√≠a de dar verg√ºenza a este tipo porque solo lo malo busca para la naci√≥n el cree Que queriendo hacer cosas asi hace lo correcto lo tuyo solo Es a tu conveniencia no la del pueblo</f>
        <v>#NAME?</v>
      </c>
      <c r="C3153" s="1">
        <v>43787.648611111108</v>
      </c>
    </row>
    <row r="3154" spans="1:3" x14ac:dyDescent="0.2">
      <c r="A3154">
        <v>180013</v>
      </c>
      <c r="B3154" t="e">
        <f>DiarioLaPrensa Aplaudimos la buena  labor Que ha llegado a tener excito Que importante tema Que se siga trabajando mas y mas</f>
        <v>#NAME?</v>
      </c>
      <c r="C3154" s="1">
        <v>43789.628472222219</v>
      </c>
    </row>
    <row r="3155" spans="1:3" x14ac:dyDescent="0.2">
      <c r="A3155">
        <v>180025</v>
      </c>
      <c r="B3155" t="e">
        <f>DiarioLaPrensa muy bueno lo Que se ve estamos alegres de ver el grandioso cambio por el pais Que genial Que se siga haciendo lo bueno</f>
        <v>#NAME?</v>
      </c>
      <c r="C3155" s="1">
        <v>43710.697916666664</v>
      </c>
    </row>
    <row r="3156" spans="1:3" x14ac:dyDescent="0.2">
      <c r="A3156">
        <v>180037</v>
      </c>
      <c r="B3156" t="e">
        <f>DiarioLaPrensa desarrollando nuevas oportunidades para Que la gente pueda mejorar en Muchas cosas y sean un gran beneficio para el pueblo</f>
        <v>#NAME?</v>
      </c>
      <c r="C3156" s="1">
        <v>43717.554861111108</v>
      </c>
    </row>
    <row r="3157" spans="1:3" x14ac:dyDescent="0.2">
      <c r="A3157">
        <v>180104</v>
      </c>
      <c r="B3157" t="e">
        <f>DiarioLaPrensa Que bueno Que los micro empresarios est√°n haciendo lo bueno por el pueblo Que bueno lo Que se hace</f>
        <v>#NAME?</v>
      </c>
      <c r="C3157" s="1">
        <v>43816.838888888888</v>
      </c>
    </row>
    <row r="3158" spans="1:3" x14ac:dyDescent="0.2">
      <c r="A3158">
        <v>180120</v>
      </c>
      <c r="B3158" t="e">
        <f>DiarioLaPrensa se trabaja por grandes maneras de Que se combaten Muchas cosas
 en el pais Que gran trabajo al gobierno</f>
        <v>#NAME?</v>
      </c>
      <c r="C3158" s="1">
        <v>43711.629861111112</v>
      </c>
    </row>
    <row r="3159" spans="1:3" x14ac:dyDescent="0.2">
      <c r="A3159">
        <v>180132</v>
      </c>
      <c r="B3159" t="e">
        <f>DiarioLaPrensa excelente Que esta trabajando en Muchas arias en el apius excelente Es ver como mi Honduras mejora Que bien Que se haga lo bueno</f>
        <v>#NAME?</v>
      </c>
      <c r="C3159" s="1">
        <v>43711.621527777781</v>
      </c>
    </row>
    <row r="3160" spans="1:3" x14ac:dyDescent="0.2">
      <c r="A3160">
        <v>180134</v>
      </c>
      <c r="B3160" t="e">
        <f>DiarioLaPrensa Es un gran trabajo lo Que se hace por abrir mejores oportunidades Que bien estamos a mas y mas</f>
        <v>#NAME?</v>
      </c>
      <c r="C3160" s="1">
        <v>43717.72152777778</v>
      </c>
    </row>
    <row r="3161" spans="1:3" x14ac:dyDescent="0.2">
      <c r="A3161">
        <v>180200</v>
      </c>
      <c r="B3161" t="e">
        <f>DiarioLaPrensa Que malas acusaciones queremos la pruebas para a ver si Es cierto porque para hablar son numero uno sean cerios</f>
        <v>#NAME?</v>
      </c>
      <c r="C3161" s="1">
        <v>43746.724305555559</v>
      </c>
    </row>
    <row r="3162" spans="1:3" x14ac:dyDescent="0.2">
      <c r="A3162">
        <v>180203</v>
      </c>
      <c r="B3162" t="e">
        <f>_xlfn.SINGLE(Lredondo _xlfn.SINGLE(Almagro_OEA2015 _xlfn.SINGLE(lisandrorosales _xlfn.SINGLE(OEA_MACCIH se sabe Que antes exig√≠an Que la MACCIH se quedara y ahora como exigen esto Que quieren a la cicih))))</f>
        <v>#NAME?</v>
      </c>
      <c r="C3162" s="1">
        <v>43783.777083333334</v>
      </c>
    </row>
    <row r="3163" spans="1:3" x14ac:dyDescent="0.2">
      <c r="A3163">
        <v>180209</v>
      </c>
      <c r="B3163" t="e">
        <f>DiarioLaPrensa Honduras avanza Que bien Que se esta desarrollando lo bueno por el p√†is Que bien vamos viendo lo bueno</f>
        <v>#NAME?</v>
      </c>
      <c r="C3163" s="1">
        <v>43816.839583333334</v>
      </c>
    </row>
    <row r="3164" spans="1:3" x14ac:dyDescent="0.2">
      <c r="A3164">
        <v>180237</v>
      </c>
      <c r="B3164" t="e">
        <f>DiarioLaPrensa agradecemos las buenas labores Que se hacen para lo bueno para el pais Que Honduras avanza muy bien</f>
        <v>#NAME?</v>
      </c>
      <c r="C3164" s="1">
        <v>43717.72152777778</v>
      </c>
    </row>
    <row r="3165" spans="1:3" x14ac:dyDescent="0.2">
      <c r="A3165">
        <v>180274</v>
      </c>
      <c r="B3165" t="e">
        <f>DiarioLaPrensa no cave duda Que se esta haciendo lo bueno por mi pais Que grandes acciones las de nuestro Presidente gracias por demostrar Que Honduras Es muy bella</f>
        <v>#NAME?</v>
      </c>
      <c r="C3165" s="1">
        <v>43711.57916666667</v>
      </c>
    </row>
    <row r="3166" spans="1:3" x14ac:dyDescent="0.2">
      <c r="A3166">
        <v>180372</v>
      </c>
      <c r="B3166" t="e">
        <f>DiarioLaPrensa no cave duda Que hay cosas mas importantes en el pa√≠s Que grandes maneras de Que se desarrolle lo bueno Es grandioso</f>
        <v>#NAME?</v>
      </c>
      <c r="C3166" s="1">
        <v>43711.769444444442</v>
      </c>
    </row>
    <row r="3167" spans="1:3" x14ac:dyDescent="0.2">
      <c r="A3167">
        <v>180419</v>
      </c>
      <c r="B3167" t="e">
        <f>DiarioLaPrensa Que bueno Que se ha demostrado Que se apoyara a los docentes para Que puedan tener una vida diferente Que excelente vamos viendo lo bueno</f>
        <v>#NAME?</v>
      </c>
      <c r="C3167" s="1">
        <v>43832.948611111111</v>
      </c>
    </row>
    <row r="3168" spans="1:3" x14ac:dyDescent="0.2">
      <c r="A3168">
        <v>180437</v>
      </c>
      <c r="B3168" t="e">
        <f>DiarioLaPrensa usted Es el mejor Que hemos tenido Presidente Que si le cumple  a su p√πeblo</f>
        <v>#NAME?</v>
      </c>
      <c r="C3168" s="1">
        <v>43705.836111111108</v>
      </c>
    </row>
    <row r="3169" spans="1:3" x14ac:dyDescent="0.2">
      <c r="A3169">
        <v>180452</v>
      </c>
      <c r="B3169" t="e">
        <f>_xlfn.SINGLE(Lredondo _xlfn.SINGLE(Almagro_OEA2015 _xlfn.SINGLE(lisandrorosales _xlfn.SINGLE(OEA_MACCIH sabemos Que ahora si quieren venir a decir Que si quieren a la MACCIH si antes dec√≠an Que no la quer√≠an en el pais y ahora si est√°n exigiendo la renovaci√≥n no se les entiende))))</f>
        <v>#NAME?</v>
      </c>
      <c r="C3169" s="1">
        <v>43783.77847222222</v>
      </c>
    </row>
    <row r="3170" spans="1:3" x14ac:dyDescent="0.2">
      <c r="A3170">
        <v>180469</v>
      </c>
      <c r="B3170" t="e">
        <f>DiarioLaPrensa Es muy grandioso Que mi pais esta cambiando Que importante manera departe de el gobierno Que bien vamos por mas</f>
        <v>#NAME?</v>
      </c>
      <c r="C3170" s="1">
        <v>43788.854861111111</v>
      </c>
    </row>
    <row r="3171" spans="1:3" x14ac:dyDescent="0.2">
      <c r="A3171">
        <v>180493</v>
      </c>
      <c r="B3171" t="e">
        <f>DiarioLaPrensa se√±or Presidente lo felicitamos por su gran labor Que esta actualizando para un mejor cambio en el pais excelente</f>
        <v>#NAME?</v>
      </c>
      <c r="C3171" s="1">
        <v>43711.629166666666</v>
      </c>
    </row>
    <row r="3172" spans="1:3" x14ac:dyDescent="0.2">
      <c r="A3172">
        <v>180496</v>
      </c>
      <c r="B3172" t="e">
        <f>DiarioLaPrensa fabulosa manera de Que se haga un muelle Que bien mi Presidente gracias por hacer lo bueno por nuestra Honduras</f>
        <v>#NAME?</v>
      </c>
      <c r="C3172" s="1">
        <v>43819.84375</v>
      </c>
    </row>
    <row r="3173" spans="1:3" x14ac:dyDescent="0.2">
      <c r="A3173">
        <v>180512</v>
      </c>
      <c r="B3173" t="e">
        <f>DiarioLaPrensa Definitivamente Vemos los grandes avances  Que se genere lo bueno en el pais</f>
        <v>#NAME?</v>
      </c>
      <c r="C3173" s="1">
        <v>43775.878472222219</v>
      </c>
    </row>
    <row r="3174" spans="1:3" x14ac:dyDescent="0.2">
      <c r="A3174">
        <v>180593</v>
      </c>
      <c r="B3174" t="e">
        <f>DiarioLaPrensa Bendecimos israel y a nuestra Honduras Que Dios traiga grandes bendiciones al pais y inteligencia Muchas gracias se√±or Presidente</f>
        <v>#NAME?</v>
      </c>
      <c r="C3174" s="1">
        <v>43711.580555555556</v>
      </c>
    </row>
    <row r="3175" spans="1:3" x14ac:dyDescent="0.2">
      <c r="A3175">
        <v>180621</v>
      </c>
      <c r="B3175" t="e">
        <f>DiarioLaPrensa gracias se√±or Presidente le deseamos felicitaciones por Que usted Es una gran persona Que Dios lo bendiga siempre</f>
        <v>#NAME?</v>
      </c>
      <c r="C3175" s="1">
        <v>43711.579861111109</v>
      </c>
    </row>
    <row r="3176" spans="1:3" x14ac:dyDescent="0.2">
      <c r="A3176">
        <v>180641</v>
      </c>
      <c r="B3176" t="e">
        <f>DiarioLaPrensa excelente su gran labor y vamos por mas grandes cambios</f>
        <v>#NAME?</v>
      </c>
      <c r="C3176" s="1">
        <v>43710.845138888886</v>
      </c>
    </row>
    <row r="3177" spans="1:3" x14ac:dyDescent="0.2">
      <c r="A3177">
        <v>180766</v>
      </c>
      <c r="B3177" t="e">
        <f>DiarioLaPrensa Honduras avanza Que se haga lo mejor por Que cambie cada dia Que gran trabajo Es importante verlo gracias por ese apoyo de turismo</f>
        <v>#NAME?</v>
      </c>
      <c r="C3177" s="1">
        <v>43711.770138888889</v>
      </c>
    </row>
    <row r="3178" spans="1:3" x14ac:dyDescent="0.2">
      <c r="A3178">
        <v>180849</v>
      </c>
      <c r="B3178" t="e">
        <f>DiarioLaPrensa estamos muy contentos del gran trabajo Que hacen y ya estamos viendo los grandes resultados</f>
        <v>#NAME?</v>
      </c>
      <c r="C3178" s="1">
        <v>43696.724305555559</v>
      </c>
    </row>
    <row r="3179" spans="1:3" x14ac:dyDescent="0.2">
      <c r="A3179">
        <v>180938</v>
      </c>
      <c r="B3179" t="e">
        <f>DiarioLaPrensa excelente la iniciativa Que mejorara a varias familias Hondure√±as</f>
        <v>#NAME?</v>
      </c>
      <c r="C3179" s="1">
        <v>43717.716666666667</v>
      </c>
    </row>
    <row r="3180" spans="1:3" x14ac:dyDescent="0.2">
      <c r="A3180">
        <v>180981</v>
      </c>
      <c r="B3180" t="e">
        <f>DiarioLaPrensa Es una medida Que vendr√° a desencadenar un ejemplo para todo el pais Felicidades</f>
        <v>#NAME?</v>
      </c>
      <c r="C3180" s="1">
        <v>43776.654861111114</v>
      </c>
    </row>
    <row r="3181" spans="1:3" x14ac:dyDescent="0.2">
      <c r="A3181">
        <v>180999</v>
      </c>
      <c r="B3181" t="e">
        <f>DiarioLaPrensa se√±or JOH Que gran trabajo lo Que usted esta haciendo Que buena manera de hacer bien las cosas Que bien vamos por mas y mas</f>
        <v>#NAME?</v>
      </c>
      <c r="C3181" s="1">
        <v>43832.949305555558</v>
      </c>
    </row>
    <row r="3182" spans="1:3" x14ac:dyDescent="0.2">
      <c r="A3182">
        <v>181125</v>
      </c>
      <c r="B3182" t="e">
        <f>DiarioLaPrensa Que buena noticia Que se inviertan en estas micro para Que todo se desarrolle y cea de gran beneficio para el pueblo</f>
        <v>#NAME?</v>
      </c>
      <c r="C3182" s="1">
        <v>43773.908333333333</v>
      </c>
    </row>
    <row r="3183" spans="1:3" x14ac:dyDescent="0.2">
      <c r="A3183">
        <v>181128</v>
      </c>
      <c r="B3183" t="e">
        <f>DiarioLaPrensa son grandes los proyectos Que se desarrollan Es muy bueno lo Que se hace Es muy importante para el pueblo</f>
        <v>#NAME?</v>
      </c>
      <c r="C3183" s="1">
        <v>43775.879166666666</v>
      </c>
    </row>
    <row r="3184" spans="1:3" x14ac:dyDescent="0.2">
      <c r="A3184">
        <v>181129</v>
      </c>
      <c r="B3184" t="e">
        <f>DiarioLaPrensa excelente el trabajo Que hacen siempre pensando en  el pueblo</f>
        <v>#NAME?</v>
      </c>
      <c r="C3184" s="1">
        <v>43717.717361111114</v>
      </c>
    </row>
    <row r="3185" spans="1:3" x14ac:dyDescent="0.2">
      <c r="A3185">
        <v>181134</v>
      </c>
      <c r="B3185" t="e">
        <f>DiarioLaPrensa se demuestra estas grandes maneras de Que la seguridad mejore Que bien estamos muy alegres de ver el cambio poor el pa√≠s Que genial</f>
        <v>#NAME?</v>
      </c>
      <c r="C3185" s="1">
        <v>43705.84097222222</v>
      </c>
    </row>
    <row r="3186" spans="1:3" x14ac:dyDescent="0.2">
      <c r="A3186">
        <v>181174</v>
      </c>
      <c r="B3186" t="e">
        <f>DiarioLaPrensa Es muy bueno Que se hayan puesto estas c√°maras de seguridad asi se ha alcanzado agarrar miles de personas</f>
        <v>#NAME?</v>
      </c>
      <c r="C3186" s="1">
        <v>43721.831250000003</v>
      </c>
    </row>
    <row r="3187" spans="1:3" x14ac:dyDescent="0.2">
      <c r="A3187">
        <v>181182</v>
      </c>
      <c r="B3187" t="e">
        <f>DiarioLaPrensa Muchas gracias JOH por hacer Que nuestro pais mejore en el aria de cinematografico excelente</f>
        <v>#NAME?</v>
      </c>
      <c r="C3187" s="1">
        <v>43812.793055555558</v>
      </c>
    </row>
    <row r="3188" spans="1:3" x14ac:dyDescent="0.2">
      <c r="A3188">
        <v>181219</v>
      </c>
      <c r="B3188" t="e">
        <f>DiarioLaPrensa admirable Es ver como mi Honduras esta demostrando los bellos lugares Que hay Que bueno as√≠ los turistas podr√°n disfrutar Que bien</f>
        <v>#NAME?</v>
      </c>
      <c r="C3188" s="1">
        <v>43791.943749999999</v>
      </c>
    </row>
    <row r="3189" spans="1:3" x14ac:dyDescent="0.2">
      <c r="A3189">
        <v>181222</v>
      </c>
      <c r="B3189" t="e">
        <f>DiarioLaPrensa gracias JOH por demostrar las buenas acciones pora mi Honduras avanzando en grandes cosas vamos por mas</f>
        <v>#NAME?</v>
      </c>
      <c r="C3189" s="1">
        <v>43717.555555555555</v>
      </c>
    </row>
    <row r="3190" spans="1:3" x14ac:dyDescent="0.2">
      <c r="A3190">
        <v>181267</v>
      </c>
      <c r="B3190" t="e">
        <f>DiarioLaPrensa muy bien Que se hagan los grandes alcances Que bien Que importante Que se haga lo importante para el pueblo</f>
        <v>#NAME?</v>
      </c>
      <c r="C3190" s="1">
        <v>43816.839583333334</v>
      </c>
    </row>
    <row r="3191" spans="1:3" x14ac:dyDescent="0.2">
      <c r="A3191">
        <v>181288</v>
      </c>
      <c r="B3191" t="e">
        <f>DiarioLaPrensa Que estas inversiones  tenga excito Que Impresionante Es ver lo bueno para los grandes desarrollos vamos por mas y mas</f>
        <v>#NAME?</v>
      </c>
      <c r="C3191" s="1">
        <v>43773.90902777778</v>
      </c>
    </row>
    <row r="3192" spans="1:3" x14ac:dyDescent="0.2">
      <c r="A3192">
        <v>181289</v>
      </c>
      <c r="B3192" t="e">
        <f>DiarioLaPrensa muy bien Que se les aumente el salario a los maestros Que buen trabajo Que el gobierno los apoye Que bien</f>
        <v>#NAME?</v>
      </c>
      <c r="C3192" s="1">
        <v>43832.95</v>
      </c>
    </row>
    <row r="3193" spans="1:3" x14ac:dyDescent="0.2">
      <c r="A3193">
        <v>181305</v>
      </c>
      <c r="B3193" t="s">
        <v>458</v>
      </c>
      <c r="C3193" s="1">
        <v>43812.792361111111</v>
      </c>
    </row>
    <row r="3194" spans="1:3" x14ac:dyDescent="0.2">
      <c r="A3194">
        <v>181333</v>
      </c>
      <c r="B3194" t="e">
        <f>DiarioLaPrensa excelente Que se trabaje por un turismo sostenido de la naci√≥n Que importante manera</f>
        <v>#NAME?</v>
      </c>
      <c r="C3194" s="1">
        <v>43773.908333333333</v>
      </c>
    </row>
    <row r="3195" spans="1:3" x14ac:dyDescent="0.2">
      <c r="A3195">
        <v>181417</v>
      </c>
      <c r="B3195" t="e">
        <f>DiarioLaPrensa Aplaudimos las grandes maneras de desarrollar las acciones de seguridad en el pa√≠s felicitaciones Dios los bendiga</f>
        <v>#NAME?</v>
      </c>
      <c r="C3195" s="1">
        <v>43711.621527777781</v>
      </c>
    </row>
    <row r="3196" spans="1:3" x14ac:dyDescent="0.2">
      <c r="A3196">
        <v>181420</v>
      </c>
      <c r="B3196" t="e">
        <f>DiarioLaPrensa no cave duda Que se ven los grandes desempe√±os vamos por mas avances gracias JOH por su ayuda</f>
        <v>#NAME?</v>
      </c>
      <c r="C3196" s="1">
        <v>43810.698611111111</v>
      </c>
    </row>
    <row r="3197" spans="1:3" x14ac:dyDescent="0.2">
      <c r="A3197">
        <v>181441</v>
      </c>
      <c r="B3197" t="e">
        <f>DiarioLaPrensa nuestra Honduras Es una naci√≥n muy bella Que gran maner ade Que se restablezcan grandes desarrollos para lo bueno de el pa√≠s Que bien vamos por lo mejor</f>
        <v>#NAME?</v>
      </c>
      <c r="C3197" s="1">
        <v>43704.790972222225</v>
      </c>
    </row>
    <row r="3198" spans="1:3" x14ac:dyDescent="0.2">
      <c r="A3198">
        <v>181457</v>
      </c>
      <c r="B3198" t="e">
        <f>DiarioLaPrensa Es un gran logro lo Que hacen las autoridades muy bien trabajo Que se siga con mas seguridad</f>
        <v>#NAME?</v>
      </c>
      <c r="C3198" s="1">
        <v>43721.82708333333</v>
      </c>
    </row>
    <row r="3199" spans="1:3" x14ac:dyDescent="0.2">
      <c r="A3199">
        <v>181482</v>
      </c>
      <c r="B3199" t="e">
        <f>DiarioLaPrensa se ve los grandes avances Que esta haciendo JOH por nuestra Honduras poniendo mano dura para combatir los secuestros en el pais muy bien</f>
        <v>#NAME?</v>
      </c>
      <c r="C3199" s="1">
        <v>43789.62777777778</v>
      </c>
    </row>
    <row r="3200" spans="1:3" x14ac:dyDescent="0.2">
      <c r="A3200">
        <v>181521</v>
      </c>
      <c r="B3200" t="e">
        <f>DiarioLaPrensa gracias se√±or Presidente por demostrar estas grandiosas cosas en el pa√≠s Que bueno lo Que se hace cada dia  Que bien</f>
        <v>#NAME?</v>
      </c>
      <c r="C3200" s="1">
        <v>43705.836805555555</v>
      </c>
    </row>
    <row r="3201" spans="1:3" x14ac:dyDescent="0.2">
      <c r="A3201">
        <v>183044</v>
      </c>
      <c r="B3201" t="e">
        <f>JuanOrlandoH Aplaudimos Que logros Que nos hacen sentir orgullosos Que bien vamosa por lo bueno cada dia</f>
        <v>#NAME?</v>
      </c>
      <c r="C3201" s="1">
        <v>43838.799305555556</v>
      </c>
    </row>
    <row r="3202" spans="1:3" x14ac:dyDescent="0.2">
      <c r="A3202">
        <v>183133</v>
      </c>
      <c r="B3202" t="s">
        <v>459</v>
      </c>
      <c r="C3202" s="1">
        <v>43654.679861111108</v>
      </c>
    </row>
    <row r="3203" spans="1:3" x14ac:dyDescent="0.2">
      <c r="A3203">
        <v>183210</v>
      </c>
      <c r="B3203" t="e">
        <f>JuanOrlandoH Definitivamente Que bueno lo Que se hace muy bien Que gran  manera de ver lo bueno en el pais</f>
        <v>#NAME?</v>
      </c>
      <c r="C3203" s="1">
        <v>43816.813888888886</v>
      </c>
    </row>
    <row r="3204" spans="1:3" x14ac:dyDescent="0.2">
      <c r="A3204">
        <v>183211</v>
      </c>
      <c r="B3204" t="e">
        <f>JuanOrlandoH no cave duda y Felicidades a los Que se tomaron la iniciativa de Que se haya elaborado estas villa navide√±a en la ciudad de san pedro sula y la gente pueda disfrutar a lo grande</f>
        <v>#NAME?</v>
      </c>
      <c r="C3204" s="1">
        <v>43817.629166666666</v>
      </c>
    </row>
    <row r="3205" spans="1:3" x14ac:dyDescent="0.2">
      <c r="A3205">
        <v>183277</v>
      </c>
      <c r="B3205" t="e">
        <f>_xlfn.SINGLE(JuanOrlandoH _xlfn.SINGLE(radiohrn _xlfn.SINGLE(LaTribunahn _xlfn.SINGLE(RCVHonduras _xlfn.SINGLE(diarioelheraldo _xlfn.SINGLE(CHTVHN _xlfn.SINGLE(radioamericahn _xlfn.SINGLE(elpaishn Vemos los grandes logros Que se han fomentado Que bueno vamos por mas excelente))))))))</f>
        <v>#NAME?</v>
      </c>
      <c r="C3205" s="1">
        <v>43762.773611111108</v>
      </c>
    </row>
    <row r="3206" spans="1:3" x14ac:dyDescent="0.2">
      <c r="A3206">
        <v>183303</v>
      </c>
      <c r="B3206" t="e">
        <f>JuanOrlandoH Definitivamente se ha demostrado grandes alcances vamos por mas para mejorar la econom√≠a del pais Que bien</f>
        <v>#NAME?</v>
      </c>
      <c r="C3206" s="1">
        <v>43773.621527777781</v>
      </c>
    </row>
    <row r="3207" spans="1:3" x14ac:dyDescent="0.2">
      <c r="A3207">
        <v>183403</v>
      </c>
      <c r="B3207" t="s">
        <v>460</v>
      </c>
      <c r="C3207" s="1">
        <v>43801.67291666667</v>
      </c>
    </row>
    <row r="3208" spans="1:3" x14ac:dyDescent="0.2">
      <c r="A3208">
        <v>183449</v>
      </c>
      <c r="B3208" t="e">
        <f>_xlfn.SINGLE(JuanOrlandoH _xlfn.SINGLE(LaTribunahn _xlfn.SINGLE(radiohrn _xlfn.SINGLE(diarioelheraldo _xlfn.SINGLE(elpaishn _xlfn.SINGLE(ciudadmujerhn _xlfn.SINGLE(Qhubotvoficial Honduras esta cambiando gracias JOH por afirmar lo bueno por la naci√≥n Muchas gracias)))))))</f>
        <v>#NAME?</v>
      </c>
      <c r="C3208" s="1">
        <v>43769.740972222222</v>
      </c>
    </row>
    <row r="3209" spans="1:3" x14ac:dyDescent="0.2">
      <c r="A3209">
        <v>183450</v>
      </c>
      <c r="B3209" t="e">
        <f>_xlfn.SINGLE(JuanOrlandoH _xlfn.SINGLE(radiohrn _xlfn.SINGLE(LaTribunahn _xlfn.SINGLE(RCVHonduras _xlfn.SINGLE(diarioelheraldo _xlfn.SINGLE(radioamericahn _xlfn.SINGLE(elpaishn Vemos Que hay Que darles la felicitaciones al gobierno por demostrar Que mi Honduras cambia Que bueno vamos por mas)))))))</f>
        <v>#NAME?</v>
      </c>
      <c r="C3209" s="1">
        <v>43776.856944444444</v>
      </c>
    </row>
    <row r="3210" spans="1:3" x14ac:dyDescent="0.2">
      <c r="A3210">
        <v>183451</v>
      </c>
      <c r="B3210" t="e">
        <f>_xlfn.SINGLE(SalvaPresidente _xlfn.SINGLE(Alo_prime Que no se permita lo malo para mi naci√≥n hemos visto grandes resultados de parte de JOH y el pueblo lo apoya y Es inocente))</f>
        <v>#NAME?</v>
      </c>
      <c r="C3210" s="1">
        <v>43748.652083333334</v>
      </c>
    </row>
    <row r="3211" spans="1:3" x14ac:dyDescent="0.2">
      <c r="A3211">
        <v>183681</v>
      </c>
      <c r="B3211" t="e">
        <f>JuanOrlandoH vamos por mas se ven los grandes logros Que hacen un buen reglamento para Que cambie la econom√≠a del pueblo</f>
        <v>#NAME?</v>
      </c>
      <c r="C3211" s="1">
        <v>43789.793749999997</v>
      </c>
    </row>
    <row r="3212" spans="1:3" x14ac:dyDescent="0.2">
      <c r="A3212">
        <v>183794</v>
      </c>
      <c r="B3212" t="e">
        <f>JuanOrlandoH se√±or Presidente se le env√≠a miles de saludos Vemos Que usted trabaja por lo mejor del pais Que gran maner ade ver bien las cosas</f>
        <v>#NAME?</v>
      </c>
      <c r="C3212" s="1">
        <v>43756.767361111109</v>
      </c>
    </row>
    <row r="3213" spans="1:3" x14ac:dyDescent="0.2">
      <c r="A3213">
        <v>183845</v>
      </c>
      <c r="B3213" t="e">
        <f>JuanOrlandoH Grcaias a JOH por Que el siempre jhace todo por Que la naci√≥n  cambie muy bien estamos contentos de Que se ayude al pueblo</f>
        <v>#NAME?</v>
      </c>
      <c r="C3213" s="1">
        <v>43767.665972222225</v>
      </c>
    </row>
    <row r="3214" spans="1:3" x14ac:dyDescent="0.2">
      <c r="A3214">
        <v>183886</v>
      </c>
      <c r="B3214" t="e">
        <f>JuanOrlandoH gracias  ala buen labor de JOH ha demostrado Que se mejorara en Muchas oportunidades para el pais Que gran avance estamos muy alegres Que Dios me lo bendiga</f>
        <v>#NAME?</v>
      </c>
      <c r="C3214" s="1">
        <v>43734.635416666664</v>
      </c>
    </row>
    <row r="3215" spans="1:3" x14ac:dyDescent="0.2">
      <c r="A3215">
        <v>183904</v>
      </c>
      <c r="B3215" t="e">
        <f>_xlfn.SINGLE(JuanOrlandoH _xlfn.SINGLE(DiarioLaPrensa _xlfn.SINGLE(LaTribunahn _xlfn.SINGLE(radiohrn _xlfn.SINGLE(CancilleriaHN _xlfn.SINGLE(TN5Telenoticias _xlfn.SINGLE(HCHTelevDigital _xlfn.SINGLE(lisandrorosales _xlfn.SINGLE(FuenteLatina _xlfn.SINGLE(elpaishn _xlfn.SINGLE(diarioelheraldo Es muy buenas las obras Que se hacen en el pa√≠s Que bien Que se haga lo mejor Que bien)))))))))))</f>
        <v>#NAME?</v>
      </c>
      <c r="C3215" s="1">
        <v>43710.857638888891</v>
      </c>
    </row>
    <row r="3216" spans="1:3" x14ac:dyDescent="0.2">
      <c r="A3216">
        <v>184028</v>
      </c>
      <c r="B3216" t="e">
        <f>JuanOrlandoH Vemos Que la llegada  acopan ruinas cera de bellas cosas se ha demostrado Que lo bello ha llegado al pais Que excelente Es ver como mi Honduras Es bella y hermosa</f>
        <v>#NAME?</v>
      </c>
      <c r="C3216" s="1">
        <v>43768.620833333334</v>
      </c>
    </row>
    <row r="3217" spans="1:3" x14ac:dyDescent="0.2">
      <c r="A3217">
        <v>184040</v>
      </c>
      <c r="B3217" t="e">
        <f>_xlfn.SINGLE(JuanOrlandoH _xlfn.SINGLE(DHSgov _xlfn.SINGLE(StateDept _xlfn.SINGLE(usembassyhn _xlfn.SINGLE(CancilleriaHN _xlfn.SINGLE(SecPompeo _xlfn.SINGLE(lisandrorosales _xlfn.SINGLE(elpaishn _xlfn.SINGLE(LaTribunahn muy bueno Que est√°n apoyando  a los desarrollos economices del pais Que bueno lo Que se ve cada dia)))))))))</f>
        <v>#NAME?</v>
      </c>
      <c r="C3217" s="1">
        <v>43763.819444444445</v>
      </c>
    </row>
    <row r="3218" spans="1:3" x14ac:dyDescent="0.2">
      <c r="A3218">
        <v>184077</v>
      </c>
      <c r="B3218" t="s">
        <v>461</v>
      </c>
      <c r="C3218" s="1">
        <v>43705.600694444445</v>
      </c>
    </row>
    <row r="3219" spans="1:3" x14ac:dyDescent="0.2">
      <c r="A3219">
        <v>184104</v>
      </c>
      <c r="B3219" t="e">
        <f>_xlfn.SINGLE(JuanOrlandoH _xlfn.SINGLE(radiohrn _xlfn.SINGLE(LaTribunahn _xlfn.SINGLE(RCVHonduras _xlfn.SINGLE(diarioelheraldo _xlfn.SINGLE(VidaMejorHN _xlfn.SINGLE(radioamericahn _xlfn.SINGLE(elpaishn no cave duda Que se hace lo importante Que Dios lo bendiga JOH gracias por demostrar lo bueno por la naci√≥n))))))))</f>
        <v>#NAME?</v>
      </c>
      <c r="C3219" s="1">
        <v>43776.853472222225</v>
      </c>
    </row>
    <row r="3220" spans="1:3" x14ac:dyDescent="0.2">
      <c r="A3220">
        <v>184235</v>
      </c>
      <c r="B3220" t="e">
        <f>JuanOrlandoH los Hondure√±os estamos muy agradecidos por Que el pais esta cambiando Que grandes frutos los Que se ven</f>
        <v>#NAME?</v>
      </c>
      <c r="C3220" s="1">
        <v>43721.801388888889</v>
      </c>
    </row>
    <row r="3221" spans="1:3" x14ac:dyDescent="0.2">
      <c r="A3221">
        <v>184236</v>
      </c>
      <c r="B3221" t="e">
        <f>_xlfn.SINGLE(JuanOrlandoH _xlfn.SINGLE(alferdez muy buenos d√≠as se√±or JOH gracias por demostrar lo bueno por la naci√≥n Que bien Que se esta haciendo un gran trabajo por  la naci√≥n))</f>
        <v>#NAME?</v>
      </c>
      <c r="C3221" s="1">
        <v>43766.652777777781</v>
      </c>
    </row>
    <row r="3222" spans="1:3" x14ac:dyDescent="0.2">
      <c r="A3222">
        <v>184255</v>
      </c>
      <c r="B3222" t="e">
        <f>JuanOrlandoH muy buena noticia Que excelente Es Que mi pais cambia Que gran  manera de ver el cambio</f>
        <v>#NAME?</v>
      </c>
      <c r="C3222" s="1">
        <v>43721.8</v>
      </c>
    </row>
    <row r="3223" spans="1:3" x14ac:dyDescent="0.2">
      <c r="A3223">
        <v>184256</v>
      </c>
      <c r="B3223" t="e">
        <f>_xlfn.SINGLE(JuanOrlandoH _xlfn.SINGLE(DiarioRoatan _xlfn.SINGLE(radiohrn _xlfn.SINGLE(diarioelheraldo _xlfn.SINGLE(DiarioLaPrensa _xlfn.SINGLE(elpaishn _xlfn.SINGLE(LaTribunahn _xlfn.SINGLE(HoyMismoTSI Impresionante Es este dia se ve Que Es genial Que se les celebre este maravilloso dia a los maestros Que excelente manera))))))))</f>
        <v>#NAME?</v>
      </c>
      <c r="C3223" s="1">
        <v>43725.79583333333</v>
      </c>
    </row>
    <row r="3224" spans="1:3" x14ac:dyDescent="0.2">
      <c r="A3224">
        <v>184287</v>
      </c>
      <c r="B3224" t="e">
        <f>_xlfn.SINGLE(JuanOrlandoH _xlfn.SINGLE(radiohousehn _xlfn.SINGLE(elpaishn _xlfn.SINGLE(Hondurasisgreat _xlfn.SINGLE(radiohrn _xlfn.SINGLE(HCHTelevDigital _xlfn.SINGLE(RCVHonduras _xlfn.SINGLE(radioamericahn _xlfn.SINGLE(LaTribunahn _xlfn.SINGLE(diarioelheraldo _xlfn.SINGLE(DiarioRoatan Que bueno lo Que usted esta haciendo JOH gracias por demostrar lo bueno Que importante las ayudas de usted y de BANHPROVI)))))))))))</f>
        <v>#NAME?</v>
      </c>
      <c r="C3224" s="1">
        <v>43782.741666666669</v>
      </c>
    </row>
    <row r="3225" spans="1:3" x14ac:dyDescent="0.2">
      <c r="A3225">
        <v>184323</v>
      </c>
      <c r="B3225" t="e">
        <f>_xlfn.SINGLE(JuanOrlandoH _xlfn.SINGLE(HoyMismoTSI _xlfn.SINGLE(DiarioRoatan _xlfn.SINGLE(radiohrn _xlfn.SINGLE(LaTribunahn _xlfn.SINGLE(diarioelheraldo _xlfn.SINGLE(DiarioLaPrensa _xlfn.SINGLE(elpaishn Que bien Que se mejore la vida de los Productores por Que si necesitan ayuda gran trabajo JOH por demostrar lo bueno por mi pais))))))))</f>
        <v>#NAME?</v>
      </c>
      <c r="C3225" s="1">
        <v>43725.897222222222</v>
      </c>
    </row>
    <row r="3226" spans="1:3" x14ac:dyDescent="0.2">
      <c r="A3226">
        <v>184396</v>
      </c>
      <c r="B3226" t="e">
        <f>JuanOrlandoH bienvenido Que bueno Que se est√°n haciendo estas visitas por Que en Honduras hay bellos lugares Que bueno</f>
        <v>#NAME?</v>
      </c>
      <c r="C3226" s="1">
        <v>43768.618750000001</v>
      </c>
    </row>
    <row r="3227" spans="1:3" x14ac:dyDescent="0.2">
      <c r="A3227">
        <v>184435</v>
      </c>
      <c r="B3227" t="e">
        <f>JuanOrlandoH muy bueno Que se logran los objetivos Que los ni√±os tengan una mejor vida y Que tengan mejores condiciones de estudiar y todo para ellos</f>
        <v>#NAME?</v>
      </c>
      <c r="C3227" s="1">
        <v>43718.628472222219</v>
      </c>
    </row>
    <row r="3228" spans="1:3" x14ac:dyDescent="0.2">
      <c r="A3228">
        <v>184436</v>
      </c>
      <c r="B3228" t="e">
        <f>_xlfn.SINGLE(JuanOrlandoH _xlfn.SINGLE(radiohrn _xlfn.SINGLE(LaTribunahn _xlfn.SINGLE(Telemundo _xlfn.SINGLE(TN5Telenoticias _xlfn.SINGLE(televicentrohn _xlfn.SINGLE(ProcesoDigital _xlfn.SINGLE(DiarioLaPrensa _xlfn.SINGLE(elpaishn estamos muy contentos Que se esta celebrando esto para la seguridad del apus Que bien)))))))))</f>
        <v>#NAME?</v>
      </c>
      <c r="C3228" s="1">
        <v>43706.808333333334</v>
      </c>
    </row>
    <row r="3229" spans="1:3" x14ac:dyDescent="0.2">
      <c r="A3229">
        <v>184458</v>
      </c>
      <c r="B3229" t="e">
        <f>SalvaPresidente ya estamos cansados de Que reste se meta en lo Que no le importa deja de metiche por favor cera Que no tiene nada Que hacer este</f>
        <v>#NAME?</v>
      </c>
      <c r="C3229" s="1">
        <v>43749.685416666667</v>
      </c>
    </row>
    <row r="3230" spans="1:3" x14ac:dyDescent="0.2">
      <c r="A3230">
        <v>184475</v>
      </c>
      <c r="B3230" t="e">
        <f>JuanOrlandoH gracias JOH por hacer lo importante grcais por Que mi pais avanza Que excelente vamos por mi Honduras avanzada</f>
        <v>#NAME?</v>
      </c>
      <c r="C3230" s="1">
        <v>43756.801388888889</v>
      </c>
    </row>
    <row r="3231" spans="1:3" x14ac:dyDescent="0.2">
      <c r="A3231">
        <v>184476</v>
      </c>
      <c r="B3231" t="e">
        <f>JuanOrlandoH sabemos Que se ha demostrado Que JOH hace lo correcto por el pais  Que gran manera de ver lo bueno vamos por mas</f>
        <v>#NAME?</v>
      </c>
      <c r="C3231" s="1">
        <v>43749.89166666667</v>
      </c>
    </row>
    <row r="3232" spans="1:3" x14ac:dyDescent="0.2">
      <c r="A3232">
        <v>184477</v>
      </c>
      <c r="B3232" t="e">
        <f>JuanOrlandoH como dice el Presidente Que Dios lo tenga en su gloria por Que si era un gran Hombre Que en paz descanse</f>
        <v>#NAME?</v>
      </c>
      <c r="C3232" s="1">
        <v>43770.63958333333</v>
      </c>
    </row>
    <row r="3233" spans="1:3" x14ac:dyDescent="0.2">
      <c r="A3233">
        <v>184516</v>
      </c>
      <c r="B3233" t="e">
        <f>_xlfn.SINGLE(JuanOrlandoH _xlfn.SINGLE(televicentrohn _xlfn.SINGLE(LaTribunahn _xlfn.SINGLE(radiohrn _xlfn.SINGLE(radioamericahn _xlfn.SINGLE(Canal6Honduras _xlfn.SINGLE(PNH_oficial _xlfn.SINGLE(diarioelheraldo _xlfn.SINGLE(elpaishn _xlfn.SINGLE(Presidencia_HN _xlfn.SINGLE(anagarciacarias Que bueno Que se esta demostrando los grandes desarrollos Que son de gran beneficio para el pueblo vamos por mas)))))))))))</f>
        <v>#NAME?</v>
      </c>
      <c r="C3233" s="1">
        <v>43780.563888888886</v>
      </c>
    </row>
    <row r="3234" spans="1:3" x14ac:dyDescent="0.2">
      <c r="A3234">
        <v>184543</v>
      </c>
      <c r="B3234" t="e">
        <f>_xlfn.SINGLE(JuanOrlandoH muy buenas) ,maneras de ver Que el pais esta siendo un lugar muy bello gracias  alas cosas Que hace JOH Es muy bueno</f>
        <v>#NAME?</v>
      </c>
      <c r="C3234" s="1">
        <v>43705.845833333333</v>
      </c>
    </row>
    <row r="3235" spans="1:3" x14ac:dyDescent="0.2">
      <c r="A3235">
        <v>184660</v>
      </c>
      <c r="B3235" t="e">
        <f>_xlfn.SINGLE(JuanOrlandoH _xlfn.SINGLE(DiarioLaPrensa _xlfn.SINGLE(LaTribunahn _xlfn.SINGLE(radiohrn _xlfn.SINGLE(CancilleriaHN _xlfn.SINGLE(TN5Telenoticias _xlfn.SINGLE(HCHTelevDigital _xlfn.SINGLE(lisandrorosales _xlfn.SINGLE(FuenteLatina _xlfn.SINGLE(elpaishn _xlfn.SINGLE(diarioelheraldo Muchas maneras de Que mi pais se desarrolle qe bien Que se trabaje por Que se cumplan estas obras muy bien excelente)))))))))))</f>
        <v>#NAME?</v>
      </c>
      <c r="C3235" s="1">
        <v>43710.862500000003</v>
      </c>
    </row>
    <row r="3236" spans="1:3" x14ac:dyDescent="0.2">
      <c r="A3236">
        <v>184699</v>
      </c>
      <c r="B3236" t="e">
        <f>JuanOrlandoH avanzando por lo mejor uqe admirable Es Que mi pais este en avances Que bien vamos por lo correcto Que excelente Es ver lo importante Que hace JOH por hacer lo bueno para lo mejor en cambios</f>
        <v>#NAME?</v>
      </c>
      <c r="C3236" s="1">
        <v>43836.662499999999</v>
      </c>
    </row>
    <row r="3237" spans="1:3" x14ac:dyDescent="0.2">
      <c r="A3237">
        <v>184854</v>
      </c>
      <c r="B3237" t="e">
        <f>_xlfn.SINGLE(JuanOrlandoH _xlfn.SINGLE(televicentrohn _xlfn.SINGLE(LaTribunahn _xlfn.SINGLE(radiohrn _xlfn.SINGLE(radioamericahn _xlfn.SINGLE(Canal6Honduras _xlfn.SINGLE(PNH_oficial _xlfn.SINGLE(diarioelheraldo _xlfn.SINGLE(elpaishn _xlfn.SINGLE(Presidencia_HN _xlfn.SINGLE(anagarciacarias Es agradable y favorable para el pueblo Que bien estamos a la brecha de ver los grandes cambios Que imp√≤rtante Es muy bueno por Que se aprob√≥ esta nueva ley)))))))))))</f>
        <v>#NAME?</v>
      </c>
      <c r="C3237" s="1">
        <v>43780.56527777778</v>
      </c>
    </row>
    <row r="3238" spans="1:3" x14ac:dyDescent="0.2">
      <c r="A3238">
        <v>184878</v>
      </c>
      <c r="B3238" t="e">
        <f>_xlfn.SINGLE(JuanOrlandoH _xlfn.SINGLE(radiohrn _xlfn.SINGLE(LaTribunahn _xlfn.SINGLE(TN5Telenoticias _xlfn.SINGLE(diarioelheraldo _xlfn.SINGLE(televicentrohn _xlfn.SINGLE(elpaishn agradecemos Que por Que se demuestra lo importante para la naci√≥n Que bien Que el se√±or JOH viaja para hacer lo bueno para Honduras)))))))</f>
        <v>#NAME?</v>
      </c>
      <c r="C3238" s="1">
        <v>43731.802083333336</v>
      </c>
    </row>
    <row r="3239" spans="1:3" x14ac:dyDescent="0.2">
      <c r="A3239">
        <v>185019</v>
      </c>
      <c r="B3239" t="s">
        <v>462</v>
      </c>
      <c r="C3239" s="1">
        <v>43811.804861111108</v>
      </c>
    </row>
    <row r="3240" spans="1:3" x14ac:dyDescent="0.2">
      <c r="A3240">
        <v>185026</v>
      </c>
      <c r="B3240" t="s">
        <v>463</v>
      </c>
      <c r="C3240" s="1">
        <v>43612.631249999999</v>
      </c>
    </row>
    <row r="3241" spans="1:3" x14ac:dyDescent="0.2">
      <c r="A3241">
        <v>185037</v>
      </c>
      <c r="B3241" t="e">
        <f>JuanOrlandoH Muchas gracias Que Dios lo bendiga al mejor mandatario del mundo gracias por Que usted Es una gran persona Que hace lo correcto porque el pais avance</f>
        <v>#NAME?</v>
      </c>
      <c r="C3241" s="1">
        <v>43762.634027777778</v>
      </c>
    </row>
    <row r="3242" spans="1:3" x14ac:dyDescent="0.2">
      <c r="A3242">
        <v>185038</v>
      </c>
      <c r="B3242" t="e">
        <f>JuanOrlandoH muy grandioso Que se beneficien las familias y los trabajadores por Que esta nueva ley Es de gran ayuda para ellos Que bien</f>
        <v>#NAME?</v>
      </c>
      <c r="C3242" s="1">
        <v>43773.622916666667</v>
      </c>
    </row>
    <row r="3243" spans="1:3" x14ac:dyDescent="0.2">
      <c r="A3243">
        <v>185213</v>
      </c>
      <c r="B3243" t="e">
        <f>_xlfn.SINGLE(JuanOrlandoH _xlfn.SINGLE(radiohrn _xlfn.SINGLE(RCVHonduras _xlfn.SINGLE(elpaishn _xlfn.SINGLE(diarioelheraldo _xlfn.SINGLE(LaTribunahn _xlfn.SINGLE(radioamericahn muy bueno Que se le agrades ca a este se√±or porque si apoya al pais Que bueno igual a usted se√±or Presidente por Que por usted se alcanza lo bueno)))))))</f>
        <v>#NAME?</v>
      </c>
      <c r="C3243" s="1">
        <v>43777.834722222222</v>
      </c>
    </row>
    <row r="3244" spans="1:3" x14ac:dyDescent="0.2">
      <c r="A3244">
        <v>185452</v>
      </c>
      <c r="B3244" t="e">
        <f>JuanOrlandoH agradecemos la importante labor departe de el gobierno Que trabaja por la mayor seguridad por nuestra Honduras vamos por mas</f>
        <v>#NAME?</v>
      </c>
      <c r="C3244" s="1">
        <v>43726.866666666669</v>
      </c>
    </row>
    <row r="3245" spans="1:3" x14ac:dyDescent="0.2">
      <c r="A3245">
        <v>185506</v>
      </c>
      <c r="B3245" t="e">
        <f>_xlfn.SINGLE(JuanOrlandoH _xlfn.SINGLE(radiohrn _xlfn.SINGLE(HCHTelevDigital _xlfn.SINGLE(Canal6Honduras _xlfn.SINGLE(RCVHonduras _xlfn.SINGLE(lanotta_ _xlfn.SINGLE(LaTribunahn _xlfn.SINGLE(radioamericahn _xlfn.SINGLE(elpaishn como se demuestra Que el Presidente se cuida y Sobre todo Que demuestra Que un cuerpo saludable Es una vida segura felicitaciones)))))))))</f>
        <v>#NAME?</v>
      </c>
      <c r="C3245" s="1">
        <v>43837.620138888888</v>
      </c>
    </row>
    <row r="3246" spans="1:3" x14ac:dyDescent="0.2">
      <c r="A3246">
        <v>185537</v>
      </c>
      <c r="B3246" t="e">
        <f>_xlfn.SINGLE(JuanOrlandoH _xlfn.SINGLE(sanchezcastejon muy bien Es muy bueno Que se ea como se han unido los lazos de hermandad con la ciudad de Espa√±a Que sea de gran beneficio par esta persona uqe bien))</f>
        <v>#NAME?</v>
      </c>
      <c r="C3246" s="1">
        <v>43837.706250000003</v>
      </c>
    </row>
    <row r="3247" spans="1:3" x14ac:dyDescent="0.2">
      <c r="A3247">
        <v>185568</v>
      </c>
      <c r="B3247" t="e">
        <f>_xlfn.SINGLE(JuanOrlandoH _xlfn.SINGLE(HoyMismoTSI _xlfn.SINGLE(Presidencia_HN _xlfn.SINGLE(LaTribunahn _xlfn.SINGLE(DiarioLaPrensa _xlfn.SINGLE(radiohrn _xlfn.SINGLE(AFPespanol _xlfn.SINGLE(ReutersLatam _xlfn.SINGLE(nytimeses gracias a estas favorables acciones departe de JOH a favor de las personas Hondure√±as muy bien Que se brinde el mayor apoyo)))))))))</f>
        <v>#NAME?</v>
      </c>
      <c r="C3247" s="1">
        <v>43746.772916666669</v>
      </c>
    </row>
    <row r="3248" spans="1:3" x14ac:dyDescent="0.2">
      <c r="A3248">
        <v>185569</v>
      </c>
      <c r="B3248" t="e">
        <f>JuanOrlandoH Dios lo bendiga por Que se ve Que se desarrolla y se trabaja por Que haya un mayor empe√±o en mejorar las cosas en el pais</f>
        <v>#NAME?</v>
      </c>
      <c r="C3248" s="1">
        <v>43770.793055555558</v>
      </c>
    </row>
    <row r="3249" spans="1:3" x14ac:dyDescent="0.2">
      <c r="A3249">
        <v>185578</v>
      </c>
      <c r="B3249" t="e">
        <f>_xlfn.SINGLE(JuanOrlandoH _xlfn.SINGLE(alferdez Aplaudimos la buena labor departe de nuestro gobierno estamos muy contentos de ver el gran alcance por el pueblo))</f>
        <v>#NAME?</v>
      </c>
      <c r="C3249" s="1">
        <v>43766.65347222222</v>
      </c>
    </row>
    <row r="3250" spans="1:3" x14ac:dyDescent="0.2">
      <c r="A3250">
        <v>185662</v>
      </c>
      <c r="B3250" t="e">
        <f>_xlfn.SINGLE(JuanOrlandoH _xlfn.SINGLE(el5hn _xlfn.SINGLE(LaTribunahn _xlfn.SINGLE(DiarioLaPrensa _xlfn.SINGLE(HoyMismoTSI _xlfn.SINGLE(radiohrn _xlfn.SINGLE(HCHTelevDigital _xlfn.SINGLE(PoliciaHonduras Muchas Felicidades cada uno de esos polic√≠as Que ejercen su profesi√≥n con dignidad con respeto a nuestra bella Honduras))))))))</f>
        <v>#NAME?</v>
      </c>
      <c r="C3250" s="1">
        <v>43623.868750000001</v>
      </c>
    </row>
    <row r="3251" spans="1:3" x14ac:dyDescent="0.2">
      <c r="A3251">
        <v>185663</v>
      </c>
      <c r="B3251" t="e">
        <f>JuanOrlandoH siempre Es un compromiso de parte del gobierno estar siempre dando lo mejor por la educacion del  los j√≥venes</f>
        <v>#NAME?</v>
      </c>
      <c r="C3251" s="1">
        <v>43627.672222222223</v>
      </c>
    </row>
    <row r="3252" spans="1:3" x14ac:dyDescent="0.2">
      <c r="A3252">
        <v>185700</v>
      </c>
      <c r="B3252" t="s">
        <v>464</v>
      </c>
      <c r="C3252" s="1">
        <v>43718.62777777778</v>
      </c>
    </row>
    <row r="3253" spans="1:3" x14ac:dyDescent="0.2">
      <c r="A3253">
        <v>185701</v>
      </c>
      <c r="B3253" t="e">
        <f>_xlfn.SINGLE(JuanOrlandoH _xlfn.SINGLE(radiohrn _xlfn.SINGLE(LaTribunahn _xlfn.SINGLE(HCHTelevDigital _xlfn.SINGLE(DiarioLaPrensa _xlfn.SINGLE(radioamericahn _xlfn.SINGLE(VidaMejorHN se demuestra lo bueno Que Es un gran apoyo a estas cosas Que genial estamos muy alegres Que se trabaje mas y mas)))))))</f>
        <v>#NAME?</v>
      </c>
      <c r="C3253" s="1">
        <v>43672.73333333333</v>
      </c>
    </row>
    <row r="3254" spans="1:3" x14ac:dyDescent="0.2">
      <c r="A3254">
        <v>185722</v>
      </c>
      <c r="B3254" t="e">
        <f>_xlfn.SINGLE(JuanOrlandoH _xlfn.SINGLE(diarioelheraldo _xlfn.SINGLE(fusinahn _xlfn.SINGLE(elpaishn _xlfn.SINGLE(radiohrn _xlfn.SINGLE(HoyMismoTSI _xlfn.SINGLE(DiarioLaPrensa _xlfn.SINGLE(LaTribunahn _xlfn.SINGLE(radioamericahn Es excelente por Que se ve Que el pais cambia Que grandes acciones con mejorar la seguridad y mejorar las cosas para Que Honduras sea segura)))))))))</f>
        <v>#NAME?</v>
      </c>
      <c r="C3254" s="1">
        <v>43721.649305555555</v>
      </c>
    </row>
    <row r="3255" spans="1:3" x14ac:dyDescent="0.2">
      <c r="A3255">
        <v>185787</v>
      </c>
      <c r="B3255" t="e">
        <f>JuanOrlandoH se√±or Presidente Es un gran ejemplo usted gracias por demostrar lo bueno por el pais y mas Que teneos estos parques de vida mejor para Que puedan hacer ejercicio</f>
        <v>#NAME?</v>
      </c>
      <c r="C3255" s="1">
        <v>43783.628472222219</v>
      </c>
    </row>
    <row r="3256" spans="1:3" x14ac:dyDescent="0.2">
      <c r="A3256">
        <v>185818</v>
      </c>
      <c r="B3256" t="e">
        <f>_xlfn.SINGLE(JuanOrlandoH _xlfn.SINGLE(WHAAsstSecty muy bueno Que promuevan estas inversiones Que gran trabajo lo Que se hace por mi Honduras Que genial gracias mi Presidente))</f>
        <v>#NAME?</v>
      </c>
      <c r="C3256" s="1">
        <v>43735.694444444445</v>
      </c>
    </row>
    <row r="3257" spans="1:3" x14ac:dyDescent="0.2">
      <c r="A3257">
        <v>185831</v>
      </c>
      <c r="B3257" t="s">
        <v>465</v>
      </c>
      <c r="C3257" s="1">
        <v>43705.599999999999</v>
      </c>
    </row>
    <row r="3258" spans="1:3" x14ac:dyDescent="0.2">
      <c r="A3258">
        <v>185832</v>
      </c>
      <c r="B3258" t="e">
        <f>JuanOrlandoH si como sabe Que JOH le puso mano dura ahora no aguantan pero asi Es aguanten papitos y punto</f>
        <v>#NAME?</v>
      </c>
      <c r="C3258" s="1">
        <v>43746.75</v>
      </c>
    </row>
    <row r="3259" spans="1:3" x14ac:dyDescent="0.2">
      <c r="A3259">
        <v>186029</v>
      </c>
      <c r="B3259" t="e">
        <f>JuanOrlandoH el turismo Es muy importante en el pais Que bueno lo Que se demuestra bienvenidos Que Dios los bendiga</f>
        <v>#NAME?</v>
      </c>
      <c r="C3259" s="1">
        <v>43817.71875</v>
      </c>
    </row>
    <row r="3260" spans="1:3" x14ac:dyDescent="0.2">
      <c r="A3260">
        <v>186110</v>
      </c>
      <c r="B3260" t="s">
        <v>466</v>
      </c>
      <c r="C3260" s="1">
        <v>43706.80972222222</v>
      </c>
    </row>
    <row r="3261" spans="1:3" x14ac:dyDescent="0.2">
      <c r="A3261">
        <v>186111</v>
      </c>
      <c r="B3261" t="e">
        <f>_xlfn.SINGLE(JuanOrlandoH _xlfn.SINGLE(TSiHonduras _xlfn.SINGLE(VidaMejorHN _xlfn.SINGLE(radiohrn _xlfn.SINGLE(radioamericahn _xlfn.SINGLE(RCVHonduras gracias se√±or Presidente gracias por afirmar lo bueno cada dia se ve lo mejor estamos alegres))))))</f>
        <v>#NAME?</v>
      </c>
      <c r="C3261" s="1">
        <v>43727.82708333333</v>
      </c>
    </row>
    <row r="3262" spans="1:3" x14ac:dyDescent="0.2">
      <c r="A3262">
        <v>186116</v>
      </c>
      <c r="B3262" t="e">
        <f>_xlfn.SINGLE(JuanOrlandoH _xlfn.SINGLE(anagarciacarias _xlfn.SINGLE(innercitypress Verdaderamente se ha demostrado Que mi Honduras a alcanzado lo mejor y gracias a JOH Que hace lo bueno por mi pais)))</f>
        <v>#NAME?</v>
      </c>
      <c r="C3262" s="1">
        <v>43746.789583333331</v>
      </c>
    </row>
    <row r="3263" spans="1:3" x14ac:dyDescent="0.2">
      <c r="A3263">
        <v>186278</v>
      </c>
      <c r="B3263" t="s">
        <v>467</v>
      </c>
      <c r="C3263" s="1">
        <v>43705.59652777778</v>
      </c>
    </row>
    <row r="3264" spans="1:3" x14ac:dyDescent="0.2">
      <c r="A3264">
        <v>186289</v>
      </c>
      <c r="B3264" t="e">
        <f>JuanOrlandoH Que Dios lo bendiga se√±or JOH porque solo usted demuestra Que bueno lo Que hace por la naci√≥n Muchas gracias Que Dios lo bendiga</f>
        <v>#NAME?</v>
      </c>
      <c r="C3264" s="1">
        <v>43776.786805555559</v>
      </c>
    </row>
    <row r="3265" spans="1:3" x14ac:dyDescent="0.2">
      <c r="A3265">
        <v>186411</v>
      </c>
      <c r="B3265" t="e">
        <f>_xlfn.SINGLE(JuanOrlandoH _xlfn.SINGLE(HCHTelevDigital _xlfn.SINGLE(TN5Telenoticias _xlfn.SINGLE(WSJ _xlfn.SINGLE(RCVHonduras _xlfn.SINGLE(elnuevoherald _xlfn.SINGLE(CNNEE _xlfn.SINGLE(radioamericahn muy bien Que se hagan los cambios con el clima por Que Es muy importante Que se mejore con esta aria muy bien Que se haga lo bueno))))))))</f>
        <v>#NAME?</v>
      </c>
      <c r="C3265" s="1">
        <v>43801.726388888892</v>
      </c>
    </row>
    <row r="3266" spans="1:3" x14ac:dyDescent="0.2">
      <c r="A3266">
        <v>186449</v>
      </c>
      <c r="B3266" t="s">
        <v>468</v>
      </c>
      <c r="C3266" s="1">
        <v>43705.631944444445</v>
      </c>
    </row>
    <row r="3267" spans="1:3" x14ac:dyDescent="0.2">
      <c r="A3267">
        <v>186612</v>
      </c>
      <c r="B3267" t="e">
        <f>SalvaPresidente este √±angara solo exponiendo al pais a cosas malas eso queres pero no lo vas a lograr por Que tenemos al mejor gobierno</f>
        <v>#NAME?</v>
      </c>
      <c r="C3267" s="1">
        <v>43773.920138888891</v>
      </c>
    </row>
    <row r="3268" spans="1:3" x14ac:dyDescent="0.2">
      <c r="A3268">
        <v>186622</v>
      </c>
      <c r="B3268" t="s">
        <v>469</v>
      </c>
      <c r="C3268" s="1">
        <v>43654.686805555553</v>
      </c>
    </row>
    <row r="3269" spans="1:3" x14ac:dyDescent="0.2">
      <c r="A3269">
        <v>186630</v>
      </c>
      <c r="B3269" t="e">
        <f>JuanOrlandoH no cave duda Que se ven grandes proyectos Muchas gracias al gobierno excelente Que tenemos Muchas gracias JOH por demostrar Que hay turismo en el pais</f>
        <v>#NAME?</v>
      </c>
      <c r="C3269" s="1">
        <v>43817.720138888886</v>
      </c>
    </row>
    <row r="3270" spans="1:3" x14ac:dyDescent="0.2">
      <c r="A3270">
        <v>186636</v>
      </c>
      <c r="B3270" t="e">
        <f>JuanOrlandoH excelente Que se ha tenido excito en los grandes procesos y aun faltan mas Que bien lo Que se desarrolla vamos por mas</f>
        <v>#NAME?</v>
      </c>
      <c r="C3270" s="1">
        <v>43801.657638888886</v>
      </c>
    </row>
    <row r="3271" spans="1:3" x14ac:dyDescent="0.2">
      <c r="A3271">
        <v>186637</v>
      </c>
      <c r="B3271" t="e">
        <f>JuanOrlandoH Es muy bueno lo Que se ve en nuestro pais Que grandiosa manera de ver lo bueno por mi Honduras Que bien</f>
        <v>#NAME?</v>
      </c>
      <c r="C3271" s="1">
        <v>43816.8125</v>
      </c>
    </row>
    <row r="3272" spans="1:3" x14ac:dyDescent="0.2">
      <c r="A3272">
        <v>186679</v>
      </c>
      <c r="B3272" t="e">
        <f>JuanOrlandoH muy bien Que importante Es ver como mi naci√≥n  cambia Que excelente manera de Que Honduras se beneficia con nuevas viviendas</f>
        <v>#NAME?</v>
      </c>
      <c r="C3272" s="1">
        <v>43838.798611111109</v>
      </c>
    </row>
    <row r="3273" spans="1:3" x14ac:dyDescent="0.2">
      <c r="A3273">
        <v>186708</v>
      </c>
      <c r="B3273" t="e">
        <f>JuanOrlandoH no cave duda Que se esta dando estos parques de vida mejor para los ciudadanos de esta comunidad Que bueno lo Que se hace estamos muy agradecidos</f>
        <v>#NAME?</v>
      </c>
      <c r="C3273" s="1">
        <v>43811.793055555558</v>
      </c>
    </row>
    <row r="3274" spans="1:3" x14ac:dyDescent="0.2">
      <c r="A3274">
        <v>186710</v>
      </c>
      <c r="B3274" t="e">
        <f>JuanOrlandoH Definitivamente se est√° trabajando por Que el pais cambie de manera excelente por Que Es un buen trabajo Que mi Honduras avanza</f>
        <v>#NAME?</v>
      </c>
      <c r="C3274" s="1">
        <v>43752.575694444444</v>
      </c>
    </row>
    <row r="3275" spans="1:3" x14ac:dyDescent="0.2">
      <c r="A3275">
        <v>186714</v>
      </c>
      <c r="B3275" t="e">
        <f>JuanOrlandoH no cave duda Que le enviamos miles de felicitaciones a nuestro Presidente por Que si demuestra lo bueno por mi pais</f>
        <v>#NAME?</v>
      </c>
      <c r="C3275" s="1">
        <v>43717.741666666669</v>
      </c>
    </row>
    <row r="3276" spans="1:3" x14ac:dyDescent="0.2">
      <c r="A3276">
        <v>186773</v>
      </c>
      <c r="B3276" s="2" t="s">
        <v>470</v>
      </c>
      <c r="C3276" s="1">
        <v>43651.798611111109</v>
      </c>
    </row>
    <row r="3277" spans="1:3" x14ac:dyDescent="0.2">
      <c r="A3277">
        <v>186845</v>
      </c>
      <c r="B3277" t="e">
        <f>JuanOrlandoH sabemos Que tenemos al mejor gobierno Que ha trabajado limpiamente y ha mejorado todo en el pais Que bien</f>
        <v>#NAME?</v>
      </c>
      <c r="C3277" s="1">
        <v>43756.801388888889</v>
      </c>
    </row>
    <row r="3278" spans="1:3" x14ac:dyDescent="0.2">
      <c r="A3278">
        <v>186846</v>
      </c>
      <c r="B3278" t="s">
        <v>471</v>
      </c>
      <c r="C3278" s="1">
        <v>43719.581944444442</v>
      </c>
    </row>
    <row r="3279" spans="1:3" x14ac:dyDescent="0.2">
      <c r="A3279">
        <v>186847</v>
      </c>
      <c r="B3279" t="e">
        <f>JuanOrlandoH Que en paz descanse  Que Dios lo tenga en su santa gloria y Que le e fortaleza sus seres queridos Que Dios lo bendiga</f>
        <v>#NAME?</v>
      </c>
      <c r="C3279" s="1">
        <v>43770.638888888891</v>
      </c>
    </row>
    <row r="3280" spans="1:3" x14ac:dyDescent="0.2">
      <c r="A3280">
        <v>186877</v>
      </c>
      <c r="B3280" t="e">
        <f>JuanOrlandoH no cave duda Que mi Honduras ha cambiado y gracias a mi gobierno Muchas gracias  Que se haga lo bueno por el pais</f>
        <v>#NAME?</v>
      </c>
      <c r="C3280" s="1">
        <v>43801.65902777778</v>
      </c>
    </row>
    <row r="3281" spans="1:3" x14ac:dyDescent="0.2">
      <c r="A3281">
        <v>186906</v>
      </c>
      <c r="B3281" t="s">
        <v>472</v>
      </c>
      <c r="C3281" s="1">
        <v>43829.739583333336</v>
      </c>
    </row>
    <row r="3282" spans="1:3" x14ac:dyDescent="0.2">
      <c r="A3282">
        <v>187015</v>
      </c>
      <c r="B3282" t="s">
        <v>115</v>
      </c>
      <c r="C3282" s="1">
        <v>43838.789583333331</v>
      </c>
    </row>
    <row r="3283" spans="1:3" x14ac:dyDescent="0.2">
      <c r="A3283">
        <v>187075</v>
      </c>
      <c r="B3283" t="s">
        <v>214</v>
      </c>
      <c r="C3283" s="1">
        <v>43801.691666666666</v>
      </c>
    </row>
    <row r="3284" spans="1:3" x14ac:dyDescent="0.2">
      <c r="A3284">
        <v>187076</v>
      </c>
      <c r="B3284" t="s">
        <v>15</v>
      </c>
      <c r="C3284" s="1">
        <v>43809.686111111114</v>
      </c>
    </row>
    <row r="3285" spans="1:3" x14ac:dyDescent="0.2">
      <c r="A3285">
        <v>187077</v>
      </c>
      <c r="B3285" t="s">
        <v>386</v>
      </c>
      <c r="C3285" s="1">
        <v>43783.706250000003</v>
      </c>
    </row>
    <row r="3286" spans="1:3" x14ac:dyDescent="0.2">
      <c r="A3286">
        <v>187081</v>
      </c>
      <c r="B3286" t="s">
        <v>73</v>
      </c>
      <c r="C3286" s="1">
        <v>43710.86041666667</v>
      </c>
    </row>
    <row r="3287" spans="1:3" x14ac:dyDescent="0.2">
      <c r="A3287">
        <v>187149</v>
      </c>
      <c r="B3287" t="s">
        <v>137</v>
      </c>
      <c r="C3287" s="1">
        <v>43705.736111111109</v>
      </c>
    </row>
    <row r="3288" spans="1:3" x14ac:dyDescent="0.2">
      <c r="A3288">
        <v>187150</v>
      </c>
      <c r="B3288" t="s">
        <v>201</v>
      </c>
      <c r="C3288" s="1">
        <v>43691.869444444441</v>
      </c>
    </row>
    <row r="3289" spans="1:3" x14ac:dyDescent="0.2">
      <c r="A3289">
        <v>187217</v>
      </c>
      <c r="B3289" s="2" t="s">
        <v>23</v>
      </c>
      <c r="C3289" s="1">
        <v>43768.65347222222</v>
      </c>
    </row>
    <row r="3290" spans="1:3" x14ac:dyDescent="0.2">
      <c r="A3290">
        <v>187278</v>
      </c>
      <c r="B3290" t="s">
        <v>199</v>
      </c>
      <c r="C3290" s="1">
        <v>43836.727777777778</v>
      </c>
    </row>
    <row r="3291" spans="1:3" x14ac:dyDescent="0.2">
      <c r="A3291">
        <v>187279</v>
      </c>
      <c r="B3291" t="s">
        <v>32</v>
      </c>
      <c r="C3291" s="1">
        <v>43801.791666666664</v>
      </c>
    </row>
    <row r="3292" spans="1:3" x14ac:dyDescent="0.2">
      <c r="A3292">
        <v>187397</v>
      </c>
      <c r="B3292" t="s">
        <v>5</v>
      </c>
      <c r="C3292" s="1">
        <v>43762.693055555559</v>
      </c>
    </row>
    <row r="3293" spans="1:3" x14ac:dyDescent="0.2">
      <c r="A3293">
        <v>187398</v>
      </c>
      <c r="B3293" t="s">
        <v>73</v>
      </c>
      <c r="C3293" s="1">
        <v>43710.859027777777</v>
      </c>
    </row>
    <row r="3294" spans="1:3" x14ac:dyDescent="0.2">
      <c r="A3294">
        <v>187399</v>
      </c>
      <c r="B3294" t="s">
        <v>135</v>
      </c>
      <c r="C3294" s="1">
        <v>43721.827777777777</v>
      </c>
    </row>
    <row r="3295" spans="1:3" x14ac:dyDescent="0.2">
      <c r="A3295">
        <v>187522</v>
      </c>
      <c r="B3295" t="s">
        <v>137</v>
      </c>
      <c r="C3295" s="1">
        <v>43705.821527777778</v>
      </c>
    </row>
    <row r="3296" spans="1:3" x14ac:dyDescent="0.2">
      <c r="A3296">
        <v>187523</v>
      </c>
      <c r="B3296" t="s">
        <v>61</v>
      </c>
      <c r="C3296" s="1">
        <v>43733.797222222223</v>
      </c>
    </row>
    <row r="3297" spans="1:3" x14ac:dyDescent="0.2">
      <c r="A3297">
        <v>187565</v>
      </c>
      <c r="B3297" t="s">
        <v>139</v>
      </c>
      <c r="C3297" s="1">
        <v>43754.765972222223</v>
      </c>
    </row>
    <row r="3298" spans="1:3" x14ac:dyDescent="0.2">
      <c r="A3298">
        <v>187566</v>
      </c>
      <c r="B3298" t="s">
        <v>60</v>
      </c>
      <c r="C3298" s="1">
        <v>43761.711805555555</v>
      </c>
    </row>
    <row r="3299" spans="1:3" x14ac:dyDescent="0.2">
      <c r="A3299">
        <v>187567</v>
      </c>
      <c r="B3299" t="s">
        <v>57</v>
      </c>
      <c r="C3299" s="1">
        <v>43762.831944444442</v>
      </c>
    </row>
    <row r="3300" spans="1:3" x14ac:dyDescent="0.2">
      <c r="A3300">
        <v>187745</v>
      </c>
      <c r="B3300" s="2" t="s">
        <v>150</v>
      </c>
      <c r="C3300" s="1">
        <v>43718.697222222225</v>
      </c>
    </row>
    <row r="3301" spans="1:3" x14ac:dyDescent="0.2">
      <c r="A3301">
        <v>188341</v>
      </c>
      <c r="B3301" s="2" t="s">
        <v>23</v>
      </c>
      <c r="C3301" s="1">
        <v>43768.65347222222</v>
      </c>
    </row>
    <row r="3302" spans="1:3" x14ac:dyDescent="0.2">
      <c r="A3302">
        <v>188342</v>
      </c>
      <c r="B3302" s="2" t="s">
        <v>65</v>
      </c>
      <c r="C3302" s="1">
        <v>43768.873611111114</v>
      </c>
    </row>
    <row r="3303" spans="1:3" x14ac:dyDescent="0.2">
      <c r="A3303">
        <v>188388</v>
      </c>
      <c r="B3303" t="s">
        <v>14</v>
      </c>
      <c r="C3303" s="1">
        <v>43690.952777777777</v>
      </c>
    </row>
    <row r="3304" spans="1:3" x14ac:dyDescent="0.2">
      <c r="A3304">
        <v>188389</v>
      </c>
      <c r="B3304" t="s">
        <v>18</v>
      </c>
      <c r="C3304" s="1">
        <v>43774.791666666664</v>
      </c>
    </row>
    <row r="3305" spans="1:3" x14ac:dyDescent="0.2">
      <c r="A3305">
        <v>188390</v>
      </c>
      <c r="B3305" t="s">
        <v>59</v>
      </c>
      <c r="C3305" s="1">
        <v>43684.881944444445</v>
      </c>
    </row>
    <row r="3306" spans="1:3" x14ac:dyDescent="0.2">
      <c r="A3306">
        <v>188507</v>
      </c>
      <c r="B3306" t="s">
        <v>103</v>
      </c>
      <c r="C3306" s="1">
        <v>43677.645833333336</v>
      </c>
    </row>
    <row r="3307" spans="1:3" x14ac:dyDescent="0.2">
      <c r="A3307">
        <v>188508</v>
      </c>
      <c r="B3307" t="s">
        <v>51</v>
      </c>
      <c r="C3307" s="1">
        <v>43755.736805555556</v>
      </c>
    </row>
    <row r="3308" spans="1:3" x14ac:dyDescent="0.2">
      <c r="A3308">
        <v>188672</v>
      </c>
      <c r="B3308" s="2" t="s">
        <v>55</v>
      </c>
      <c r="C3308" s="1">
        <v>43815.849305555559</v>
      </c>
    </row>
    <row r="3309" spans="1:3" x14ac:dyDescent="0.2">
      <c r="A3309">
        <v>188675</v>
      </c>
      <c r="B3309" t="s">
        <v>94</v>
      </c>
      <c r="C3309" s="1">
        <v>43726.870833333334</v>
      </c>
    </row>
    <row r="3310" spans="1:3" x14ac:dyDescent="0.2">
      <c r="A3310">
        <v>188730</v>
      </c>
      <c r="B3310" t="s">
        <v>87</v>
      </c>
      <c r="C3310" s="1">
        <v>43816.866666666669</v>
      </c>
    </row>
    <row r="3311" spans="1:3" x14ac:dyDescent="0.2">
      <c r="A3311">
        <v>188731</v>
      </c>
      <c r="B3311" t="s">
        <v>199</v>
      </c>
      <c r="C3311" s="1">
        <v>43836.727777777778</v>
      </c>
    </row>
    <row r="3312" spans="1:3" x14ac:dyDescent="0.2">
      <c r="A3312">
        <v>188774</v>
      </c>
      <c r="B3312" t="s">
        <v>45</v>
      </c>
      <c r="C3312" s="1">
        <v>43682.822916666664</v>
      </c>
    </row>
    <row r="3313" spans="1:3" x14ac:dyDescent="0.2">
      <c r="A3313">
        <v>188777</v>
      </c>
      <c r="B3313" t="s">
        <v>124</v>
      </c>
      <c r="C3313" s="1">
        <v>43731.5625</v>
      </c>
    </row>
    <row r="3314" spans="1:3" x14ac:dyDescent="0.2">
      <c r="A3314">
        <v>188778</v>
      </c>
      <c r="B3314" t="s">
        <v>125</v>
      </c>
      <c r="C3314" s="1">
        <v>43754.859027777777</v>
      </c>
    </row>
    <row r="3315" spans="1:3" x14ac:dyDescent="0.2">
      <c r="A3315">
        <v>188817</v>
      </c>
      <c r="B3315" t="s">
        <v>101</v>
      </c>
      <c r="C3315" s="1">
        <v>43766.680555555555</v>
      </c>
    </row>
    <row r="3316" spans="1:3" x14ac:dyDescent="0.2">
      <c r="A3316">
        <v>189022</v>
      </c>
      <c r="B3316" t="s">
        <v>78</v>
      </c>
      <c r="C3316" s="1">
        <v>43791.848611111112</v>
      </c>
    </row>
    <row r="3317" spans="1:3" x14ac:dyDescent="0.2">
      <c r="A3317">
        <v>189023</v>
      </c>
      <c r="B3317" t="s">
        <v>9</v>
      </c>
      <c r="C3317" s="1">
        <v>43794.722916666666</v>
      </c>
    </row>
    <row r="3318" spans="1:3" x14ac:dyDescent="0.2">
      <c r="A3318">
        <v>189072</v>
      </c>
      <c r="B3318" t="s">
        <v>67</v>
      </c>
      <c r="C3318" s="1">
        <v>43810.82708333333</v>
      </c>
    </row>
    <row r="3319" spans="1:3" x14ac:dyDescent="0.2">
      <c r="A3319">
        <v>189264</v>
      </c>
      <c r="B3319" t="s">
        <v>122</v>
      </c>
      <c r="C3319" s="1">
        <v>43746.734027777777</v>
      </c>
    </row>
    <row r="3320" spans="1:3" x14ac:dyDescent="0.2">
      <c r="A3320">
        <v>189358</v>
      </c>
      <c r="B3320" t="s">
        <v>87</v>
      </c>
      <c r="C3320" s="1">
        <v>43816.866666666669</v>
      </c>
    </row>
    <row r="3321" spans="1:3" x14ac:dyDescent="0.2">
      <c r="A3321">
        <v>189447</v>
      </c>
      <c r="B3321" t="s">
        <v>38</v>
      </c>
      <c r="C3321" s="1">
        <v>43689.831250000003</v>
      </c>
    </row>
    <row r="3322" spans="1:3" x14ac:dyDescent="0.2">
      <c r="A3322">
        <v>189448</v>
      </c>
      <c r="B3322" t="s">
        <v>34</v>
      </c>
      <c r="C3322" s="1">
        <v>43691.807638888888</v>
      </c>
    </row>
    <row r="3323" spans="1:3" x14ac:dyDescent="0.2">
      <c r="A3323">
        <v>189551</v>
      </c>
      <c r="B3323" t="s">
        <v>235</v>
      </c>
      <c r="C3323" s="1">
        <v>43700.833333333336</v>
      </c>
    </row>
    <row r="3324" spans="1:3" x14ac:dyDescent="0.2">
      <c r="A3324">
        <v>189587</v>
      </c>
      <c r="B3324" t="s">
        <v>80</v>
      </c>
      <c r="C3324" s="1">
        <v>43838.848611111112</v>
      </c>
    </row>
    <row r="3325" spans="1:3" x14ac:dyDescent="0.2">
      <c r="A3325">
        <v>189684</v>
      </c>
      <c r="B3325" t="s">
        <v>3</v>
      </c>
      <c r="C3325" s="1">
        <v>43686.643750000003</v>
      </c>
    </row>
    <row r="3326" spans="1:3" x14ac:dyDescent="0.2">
      <c r="A3326">
        <v>189685</v>
      </c>
      <c r="B3326" t="s">
        <v>228</v>
      </c>
      <c r="C3326" s="1">
        <v>43672.729861111111</v>
      </c>
    </row>
    <row r="3327" spans="1:3" x14ac:dyDescent="0.2">
      <c r="A3327">
        <v>189769</v>
      </c>
      <c r="B3327" t="s">
        <v>31</v>
      </c>
      <c r="C3327" s="1">
        <v>43804.795138888891</v>
      </c>
    </row>
    <row r="3328" spans="1:3" x14ac:dyDescent="0.2">
      <c r="A3328">
        <v>189770</v>
      </c>
      <c r="B3328" t="s">
        <v>115</v>
      </c>
      <c r="C3328" s="1">
        <v>43838.789583333331</v>
      </c>
    </row>
    <row r="3329" spans="1:3" x14ac:dyDescent="0.2">
      <c r="A3329">
        <v>189771</v>
      </c>
      <c r="B3329" t="s">
        <v>99</v>
      </c>
      <c r="C3329" s="1">
        <v>43790.69027777778</v>
      </c>
    </row>
    <row r="3330" spans="1:3" x14ac:dyDescent="0.2">
      <c r="A3330">
        <v>189816</v>
      </c>
      <c r="B3330" t="e">
        <f>JuanOrlandoH Es un gran avance lo Que se ve por nuestra Honduras Muchas gracias mi Presidente por hacer lo bueno por el cambio clim√°tico Que bien</f>
        <v>#NAME?</v>
      </c>
      <c r="C3330" s="1">
        <v>43836.656944444447</v>
      </c>
    </row>
    <row r="3331" spans="1:3" x14ac:dyDescent="0.2">
      <c r="A3331">
        <v>189832</v>
      </c>
      <c r="B3331" t="e">
        <f>JuanOrlandoH gracias se√±or JOH por hacer el cambio porque se hace y se transforma nuestra Honduras con mayores proyectos Que bien</f>
        <v>#NAME?</v>
      </c>
      <c r="C3331" s="1">
        <v>43755.837500000001</v>
      </c>
    </row>
    <row r="3332" spans="1:3" x14ac:dyDescent="0.2">
      <c r="A3332">
        <v>190136</v>
      </c>
      <c r="B3332" t="e">
        <f>JuanOrlandoH Aplaudimos la buen labor departe de el gobierno Que ha demostrado lo importante Que Es Que se apoye al pueblo hondure√±o</f>
        <v>#NAME?</v>
      </c>
      <c r="C3332" s="1">
        <v>43770.792361111111</v>
      </c>
    </row>
    <row r="3333" spans="1:3" x14ac:dyDescent="0.2">
      <c r="A3333">
        <v>190188</v>
      </c>
      <c r="B3333" t="s">
        <v>473</v>
      </c>
      <c r="C3333" s="1">
        <v>43605.706944444442</v>
      </c>
    </row>
    <row r="3334" spans="1:3" x14ac:dyDescent="0.2">
      <c r="A3334">
        <v>190189</v>
      </c>
      <c r="B3334" t="e">
        <f>_xlfn.SINGLE(JuanOrlandoH _xlfn.SINGLE(IvanDuque _xlfn.SINGLE(TelemundoNews _xlfn.SINGLE(radiohrn _xlfn.SINGLE(LaTribunahn _xlfn.SINGLE(Telemundo _xlfn.SINGLE(TN5Telenoticias _xlfn.SINGLE(televicentrohn _xlfn.SINGLE(DiarioLaPrensa _xlfn.SINGLE(elpaishn Aplaudimos la buena labor de el gobierno Que hacen el mayor cambio Es muy buen trabajo excelente))))))))))</f>
        <v>#NAME?</v>
      </c>
      <c r="C3334" s="1">
        <v>43733.611111111109</v>
      </c>
    </row>
    <row r="3335" spans="1:3" x14ac:dyDescent="0.2">
      <c r="A3335">
        <v>190190</v>
      </c>
      <c r="B3335" t="e">
        <f>JuanOrlandoH muy buena labor de parte de usted mi Presidente Que demuestra lo bueno por mi Honduras Que bien</f>
        <v>#NAME?</v>
      </c>
      <c r="C3335" s="1">
        <v>43718.8125</v>
      </c>
    </row>
    <row r="3336" spans="1:3" x14ac:dyDescent="0.2">
      <c r="A3336">
        <v>190253</v>
      </c>
      <c r="B3336" t="e">
        <f>JuanOrlandoH esto Es lo Que lo define como un excelente l√≠der el escuchar los Problemas de la vos del pueblo</f>
        <v>#NAME?</v>
      </c>
      <c r="C3336" s="1">
        <v>43626.826388888891</v>
      </c>
    </row>
    <row r="3337" spans="1:3" x14ac:dyDescent="0.2">
      <c r="A3337">
        <v>190259</v>
      </c>
      <c r="B3337" t="e">
        <f>_xlfn.SINGLE(JuanOrlandoH _xlfn.SINGLE(TSiHonduras _xlfn.SINGLE(VidaMejorHN _xlfn.SINGLE(radiohrn _xlfn.SINGLE(radioamericahn _xlfn.SINGLE(RCVHonduras Es muy favorable lo Que se desempe√±a Que sera de gran ayuda para el pais Que bueno))))))</f>
        <v>#NAME?</v>
      </c>
      <c r="C3337" s="1">
        <v>43727.826388888891</v>
      </c>
    </row>
    <row r="3338" spans="1:3" x14ac:dyDescent="0.2">
      <c r="A3338">
        <v>190362</v>
      </c>
      <c r="B3338" t="e">
        <f>_xlfn.SINGLE(JuanOrlandoH _xlfn.SINGLE(radiohrn _xlfn.SINGLE(LaTribunahn _xlfn.SINGLE(RCVHonduras _xlfn.SINGLE(HCHTelevDigital _xlfn.SINGLE(radioamericahn _xlfn.SINGLE(elpaishn Es una gran informaci√≥n ver como se hace lo bueno por Que la gente tenga apoyo con esta nueva ley Que gran manera de ver lo bueno gracias JOH)))))))</f>
        <v>#NAME?</v>
      </c>
      <c r="C3338" s="1">
        <v>43789.813888888886</v>
      </c>
    </row>
    <row r="3339" spans="1:3" x14ac:dyDescent="0.2">
      <c r="A3339">
        <v>190402</v>
      </c>
      <c r="B3339" t="e">
        <f>JuanOrlandoH Que buenas cosas las Que demuestra el Presidente por Que se ve lo bueno para evitar esta enfermedad y podamos estar saludables</f>
        <v>#NAME?</v>
      </c>
      <c r="C3339" s="1">
        <v>43783.626388888886</v>
      </c>
    </row>
    <row r="3340" spans="1:3" x14ac:dyDescent="0.2">
      <c r="A3340">
        <v>190486</v>
      </c>
      <c r="B3340" t="e">
        <f>JuanOrlandoH Que alegria Es saber Que se sigue promoviendo el turismo en el pais Que gran trabajo lo Que se hace por nuestra Honduras</f>
        <v>#NAME?</v>
      </c>
      <c r="C3340" s="1">
        <v>43761.839583333334</v>
      </c>
    </row>
    <row r="3341" spans="1:3" x14ac:dyDescent="0.2">
      <c r="A3341">
        <v>191283</v>
      </c>
      <c r="B3341" t="e">
        <f>JuanOrlandoH Aplaudimos la excelente misi√≥n estamos trabajando por  lo bueno Que admirable Es ver como se apoya al pueblo</f>
        <v>#NAME?</v>
      </c>
      <c r="C3341" s="1">
        <v>43773.62222222222</v>
      </c>
    </row>
    <row r="3342" spans="1:3" x14ac:dyDescent="0.2">
      <c r="A3342">
        <v>191329</v>
      </c>
      <c r="B3342" t="e">
        <f>JuanOrlandoH Que bueno Que JOH Es el Que transforma estas comunidades y les da otra mnanera de vivir a estas personas</f>
        <v>#NAME?</v>
      </c>
      <c r="C3342" s="1">
        <v>43770.823611111111</v>
      </c>
    </row>
    <row r="3343" spans="1:3" x14ac:dyDescent="0.2">
      <c r="A3343">
        <v>191582</v>
      </c>
      <c r="B3343" t="e">
        <f>_xlfn.SINGLE(JuanOrlandoH _xlfn.SINGLE(DiarioLaPrensa _xlfn.SINGLE(radiohrn _xlfn.SINGLE(DiarioRoatan _xlfn.SINGLE(diarioelheraldo _xlfn.SINGLE(elpaishn no cave duda Que nuestro gobierno hace lo mejor por el pais Que grandes avances _xlfn.SINGLE(DiarioLaPrensa)))))))</f>
        <v>#NAME?</v>
      </c>
      <c r="C3343" s="1">
        <v>43724.84375</v>
      </c>
    </row>
    <row r="3344" spans="1:3" x14ac:dyDescent="0.2">
      <c r="A3344">
        <v>191583</v>
      </c>
      <c r="B3344" t="e">
        <f>JuanOrlandoH se ha visto un gran resultado mi Presidente Que buenas acciones departe de usted Que Dios lo bendiga Presidente por afirmar lo bueno por el pais</f>
        <v>#NAME?</v>
      </c>
      <c r="C3344" s="1">
        <v>43755.727777777778</v>
      </c>
    </row>
    <row r="3345" spans="1:3" x14ac:dyDescent="0.2">
      <c r="A3345">
        <v>191584</v>
      </c>
      <c r="B3345" t="e">
        <f>JuanOrlandoH se esta trabajando cada dia a favor de la seguridad Que buen trabajo excelente se√±or JOH</f>
        <v>#NAME?</v>
      </c>
      <c r="C3345" s="1">
        <v>43738.668055555558</v>
      </c>
    </row>
    <row r="3346" spans="1:3" x14ac:dyDescent="0.2">
      <c r="A3346">
        <v>191585</v>
      </c>
      <c r="B3346" t="e">
        <f>JuanOrlandoH gracias se√±or Presidente por demostrar Que mi pais esta en grandes desempe√±os gracias por hacer lo bueno</f>
        <v>#NAME?</v>
      </c>
      <c r="C3346" s="1">
        <v>43726.866666666669</v>
      </c>
    </row>
    <row r="3347" spans="1:3" x14ac:dyDescent="0.2">
      <c r="A3347">
        <v>191618</v>
      </c>
      <c r="B3347" t="e">
        <f>JuanOrlandoH Que buen noticia Que se les esta brindando la mayor seguridad a las personas Que viven en estados unidos Que bien</f>
        <v>#NAME?</v>
      </c>
      <c r="C3347" s="1">
        <v>43770.792361111111</v>
      </c>
    </row>
    <row r="3348" spans="1:3" x14ac:dyDescent="0.2">
      <c r="A3348">
        <v>191619</v>
      </c>
      <c r="B3348" t="s">
        <v>474</v>
      </c>
      <c r="C3348" s="1">
        <v>43710.861805555556</v>
      </c>
    </row>
    <row r="3349" spans="1:3" x14ac:dyDescent="0.2">
      <c r="A3349">
        <v>191679</v>
      </c>
      <c r="B3349" t="e">
        <f>_xlfn.SINGLE(JuanOrlandoH _xlfn.SINGLE(radiohrn _xlfn.SINGLE(RCVHonduras _xlfn.SINGLE(elpaishn _xlfn.SINGLE(diarioelheraldo _xlfn.SINGLE(LaTribunahn _xlfn.SINGLE(radioamericahn Que Dios me lo bendiga porque por usted se ha alcanzado las grandes bendiciones en el pais Que bien Que se vea lo bueno Muchas gracias)))))))</f>
        <v>#NAME?</v>
      </c>
      <c r="C3349" s="1">
        <v>43777.836805555555</v>
      </c>
    </row>
    <row r="3350" spans="1:3" x14ac:dyDescent="0.2">
      <c r="A3350">
        <v>191713</v>
      </c>
      <c r="B3350" t="e">
        <f>_xlfn.SINGLE(JuanOrlandoH _xlfn.SINGLE(Qhubotvoficial _xlfn.SINGLE(RCVHonduras _xlfn.SINGLE(LaTribunahn _xlfn.SINGLE(radiohrn _xlfn.SINGLE(diarioelheraldo _xlfn.SINGLE(elpaishn Que gran invitaci√≥n se√±or JOH Que bueno lo Que se hace Que se patrocina las ruinas de copan hermoso lugar)))))))</f>
        <v>#NAME?</v>
      </c>
      <c r="C3350" s="1">
        <v>43829.739583333336</v>
      </c>
    </row>
    <row r="3351" spans="1:3" x14ac:dyDescent="0.2">
      <c r="A3351">
        <v>191836</v>
      </c>
      <c r="B3351" t="e">
        <f>_xlfn.SINGLE(JuanOrlandoH _xlfn.SINGLE(radiohrn _xlfn.SINGLE(LaTribunahn _xlfn.SINGLE(RCVHonduras _xlfn.SINGLE(HCHTelevDigital _xlfn.SINGLE(radioamericahn _xlfn.SINGLE(elpaishn estamos muy agradecidos con el gobierno por Que afirma el cambio en nuestro pais Que excelente trabajo vamos por lo bueno)))))))</f>
        <v>#NAME?</v>
      </c>
      <c r="C3351" s="1">
        <v>43789.813194444447</v>
      </c>
    </row>
    <row r="3352" spans="1:3" x14ac:dyDescent="0.2">
      <c r="A3352">
        <v>192138</v>
      </c>
      <c r="B3352" t="s">
        <v>475</v>
      </c>
      <c r="C3352" s="1">
        <v>43721.090277777781</v>
      </c>
    </row>
    <row r="3353" spans="1:3" x14ac:dyDescent="0.2">
      <c r="A3353">
        <v>192139</v>
      </c>
      <c r="B3353" t="s">
        <v>476</v>
      </c>
      <c r="C3353" s="1">
        <v>43694.65625</v>
      </c>
    </row>
    <row r="3354" spans="1:3" x14ac:dyDescent="0.2">
      <c r="A3354">
        <v>192140</v>
      </c>
      <c r="B3354" t="s">
        <v>135</v>
      </c>
      <c r="C3354" s="1">
        <v>43721.828472222223</v>
      </c>
    </row>
    <row r="3355" spans="1:3" x14ac:dyDescent="0.2">
      <c r="A3355">
        <v>192197</v>
      </c>
      <c r="B3355" t="s">
        <v>105</v>
      </c>
      <c r="C3355" s="1">
        <v>43746.859722222223</v>
      </c>
    </row>
    <row r="3356" spans="1:3" x14ac:dyDescent="0.2">
      <c r="A3356">
        <v>192198</v>
      </c>
      <c r="B3356" s="2" t="s">
        <v>71</v>
      </c>
      <c r="C3356" s="1">
        <v>43774.668749999997</v>
      </c>
    </row>
    <row r="3357" spans="1:3" x14ac:dyDescent="0.2">
      <c r="A3357">
        <v>192199</v>
      </c>
      <c r="B3357" t="s">
        <v>103</v>
      </c>
      <c r="C3357" s="1">
        <v>43677.645833333336</v>
      </c>
    </row>
    <row r="3358" spans="1:3" x14ac:dyDescent="0.2">
      <c r="A3358">
        <v>192576</v>
      </c>
      <c r="B3358" t="s">
        <v>100</v>
      </c>
      <c r="C3358" s="1">
        <v>43733.856249999997</v>
      </c>
    </row>
    <row r="3359" spans="1:3" x14ac:dyDescent="0.2">
      <c r="A3359">
        <v>192577</v>
      </c>
      <c r="B3359" t="s">
        <v>38</v>
      </c>
      <c r="C3359" s="1">
        <v>43689.831944444442</v>
      </c>
    </row>
    <row r="3360" spans="1:3" x14ac:dyDescent="0.2">
      <c r="A3360">
        <v>192578</v>
      </c>
      <c r="B3360" t="s">
        <v>13</v>
      </c>
      <c r="C3360" s="1">
        <v>43689.640972222223</v>
      </c>
    </row>
    <row r="3361" spans="1:3" x14ac:dyDescent="0.2">
      <c r="A3361">
        <v>192618</v>
      </c>
      <c r="B3361" t="s">
        <v>236</v>
      </c>
      <c r="C3361" s="1">
        <v>43817.837500000001</v>
      </c>
    </row>
    <row r="3362" spans="1:3" x14ac:dyDescent="0.2">
      <c r="A3362">
        <v>192619</v>
      </c>
      <c r="B3362" t="s">
        <v>107</v>
      </c>
      <c r="C3362" s="1">
        <v>43784.703472222223</v>
      </c>
    </row>
    <row r="3363" spans="1:3" x14ac:dyDescent="0.2">
      <c r="A3363">
        <v>192662</v>
      </c>
      <c r="B3363" t="s">
        <v>59</v>
      </c>
      <c r="C3363" s="1">
        <v>43684.881249999999</v>
      </c>
    </row>
    <row r="3364" spans="1:3" x14ac:dyDescent="0.2">
      <c r="A3364">
        <v>193249</v>
      </c>
      <c r="B3364" t="e">
        <f>HoyMismoTSI se sabe Que se trabaja por una Honduras mejor con grandes oportunidades para el pueblo Que gran manera de Que mi Honduras avanza</f>
        <v>#NAME?</v>
      </c>
      <c r="C3364" s="1">
        <v>43756.776388888888</v>
      </c>
    </row>
    <row r="3365" spans="1:3" x14ac:dyDescent="0.2">
      <c r="A3365">
        <v>194401</v>
      </c>
      <c r="B3365" t="s">
        <v>20</v>
      </c>
      <c r="C3365" s="1">
        <v>43705.634722222225</v>
      </c>
    </row>
    <row r="3366" spans="1:3" x14ac:dyDescent="0.2">
      <c r="A3366">
        <v>194413</v>
      </c>
      <c r="B3366" t="s">
        <v>127</v>
      </c>
      <c r="C3366" s="1">
        <v>43664.01666666667</v>
      </c>
    </row>
    <row r="3367" spans="1:3" x14ac:dyDescent="0.2">
      <c r="A3367">
        <v>194493</v>
      </c>
      <c r="B3367" t="s">
        <v>214</v>
      </c>
      <c r="C3367" s="1">
        <v>43801.69027777778</v>
      </c>
    </row>
    <row r="3368" spans="1:3" x14ac:dyDescent="0.2">
      <c r="A3368">
        <v>194494</v>
      </c>
      <c r="B3368" t="s">
        <v>106</v>
      </c>
      <c r="C3368" s="1">
        <v>43837.838194444441</v>
      </c>
    </row>
    <row r="3369" spans="1:3" x14ac:dyDescent="0.2">
      <c r="A3369">
        <v>194503</v>
      </c>
      <c r="B3369" t="s">
        <v>477</v>
      </c>
      <c r="C3369" s="1">
        <v>43713.18472222222</v>
      </c>
    </row>
    <row r="3370" spans="1:3" x14ac:dyDescent="0.2">
      <c r="A3370">
        <v>194504</v>
      </c>
      <c r="B3370" t="s">
        <v>478</v>
      </c>
      <c r="C3370" s="1">
        <v>43705.109027777777</v>
      </c>
    </row>
    <row r="3371" spans="1:3" x14ac:dyDescent="0.2">
      <c r="A3371">
        <v>194505</v>
      </c>
      <c r="B3371" s="2" t="s">
        <v>479</v>
      </c>
      <c r="C3371" s="1">
        <v>43741.916666666664</v>
      </c>
    </row>
    <row r="3372" spans="1:3" x14ac:dyDescent="0.2">
      <c r="A3372">
        <v>194506</v>
      </c>
      <c r="B3372" t="s">
        <v>480</v>
      </c>
      <c r="C3372" s="1">
        <v>43737.113194444442</v>
      </c>
    </row>
    <row r="3373" spans="1:3" x14ac:dyDescent="0.2">
      <c r="A3373">
        <v>194507</v>
      </c>
      <c r="B3373" t="s">
        <v>481</v>
      </c>
      <c r="C3373" s="1">
        <v>43751.872916666667</v>
      </c>
    </row>
    <row r="3374" spans="1:3" x14ac:dyDescent="0.2">
      <c r="A3374">
        <v>194511</v>
      </c>
      <c r="B3374" t="s">
        <v>201</v>
      </c>
      <c r="C3374" s="1">
        <v>43691.681944444441</v>
      </c>
    </row>
    <row r="3375" spans="1:3" x14ac:dyDescent="0.2">
      <c r="A3375">
        <v>194554</v>
      </c>
      <c r="B3375" t="s">
        <v>116</v>
      </c>
      <c r="C3375" s="1">
        <v>43685.834722222222</v>
      </c>
    </row>
    <row r="3376" spans="1:3" x14ac:dyDescent="0.2">
      <c r="A3376">
        <v>194555</v>
      </c>
      <c r="B3376" t="s">
        <v>186</v>
      </c>
      <c r="C3376" s="1">
        <v>43703.833333333336</v>
      </c>
    </row>
    <row r="3377" spans="1:3" x14ac:dyDescent="0.2">
      <c r="A3377">
        <v>194556</v>
      </c>
      <c r="B3377" t="s">
        <v>10</v>
      </c>
      <c r="C3377" s="1">
        <v>43739.712500000001</v>
      </c>
    </row>
    <row r="3378" spans="1:3" x14ac:dyDescent="0.2">
      <c r="A3378">
        <v>194557</v>
      </c>
      <c r="B3378" t="s">
        <v>13</v>
      </c>
      <c r="C3378" s="1">
        <v>43689.64166666667</v>
      </c>
    </row>
    <row r="3379" spans="1:3" x14ac:dyDescent="0.2">
      <c r="A3379">
        <v>194593</v>
      </c>
      <c r="B3379" t="s">
        <v>19</v>
      </c>
      <c r="C3379" s="1">
        <v>43773.704861111109</v>
      </c>
    </row>
    <row r="3380" spans="1:3" x14ac:dyDescent="0.2">
      <c r="A3380">
        <v>194668</v>
      </c>
      <c r="B3380" t="s">
        <v>226</v>
      </c>
      <c r="C3380" s="1">
        <v>43819.670138888891</v>
      </c>
    </row>
    <row r="3381" spans="1:3" x14ac:dyDescent="0.2">
      <c r="A3381">
        <v>194723</v>
      </c>
      <c r="B3381" t="s">
        <v>15</v>
      </c>
      <c r="C3381" s="1">
        <v>43809.684027777781</v>
      </c>
    </row>
    <row r="3382" spans="1:3" x14ac:dyDescent="0.2">
      <c r="A3382">
        <v>194724</v>
      </c>
      <c r="B3382" t="s">
        <v>226</v>
      </c>
      <c r="C3382" s="1">
        <v>43819.670138888891</v>
      </c>
    </row>
    <row r="3383" spans="1:3" x14ac:dyDescent="0.2">
      <c r="A3383">
        <v>194725</v>
      </c>
      <c r="B3383" t="s">
        <v>99</v>
      </c>
      <c r="C3383" s="1">
        <v>43790.69027777778</v>
      </c>
    </row>
    <row r="3384" spans="1:3" x14ac:dyDescent="0.2">
      <c r="A3384">
        <v>194786</v>
      </c>
      <c r="B3384" t="s">
        <v>105</v>
      </c>
      <c r="C3384" s="1">
        <v>43746.859722222223</v>
      </c>
    </row>
    <row r="3385" spans="1:3" x14ac:dyDescent="0.2">
      <c r="A3385">
        <v>194787</v>
      </c>
      <c r="B3385" t="s">
        <v>90</v>
      </c>
      <c r="C3385" s="1">
        <v>43689.893750000003</v>
      </c>
    </row>
    <row r="3386" spans="1:3" x14ac:dyDescent="0.2">
      <c r="A3386">
        <v>194809</v>
      </c>
      <c r="B3386" s="2" t="s">
        <v>111</v>
      </c>
      <c r="C3386" s="1">
        <v>43804.848611111112</v>
      </c>
    </row>
    <row r="3387" spans="1:3" x14ac:dyDescent="0.2">
      <c r="A3387">
        <v>194824</v>
      </c>
      <c r="B3387" t="s">
        <v>120</v>
      </c>
      <c r="C3387" s="1">
        <v>43704.835416666669</v>
      </c>
    </row>
    <row r="3388" spans="1:3" x14ac:dyDescent="0.2">
      <c r="A3388">
        <v>194825</v>
      </c>
      <c r="B3388" t="s">
        <v>17</v>
      </c>
      <c r="C3388" s="1">
        <v>43676.642361111109</v>
      </c>
    </row>
    <row r="3389" spans="1:3" x14ac:dyDescent="0.2">
      <c r="A3389">
        <v>194904</v>
      </c>
      <c r="B3389" t="s">
        <v>120</v>
      </c>
      <c r="C3389" s="1">
        <v>43704.835416666669</v>
      </c>
    </row>
    <row r="3390" spans="1:3" x14ac:dyDescent="0.2">
      <c r="A3390">
        <v>195083</v>
      </c>
      <c r="B3390" t="s">
        <v>133</v>
      </c>
      <c r="C3390" s="1">
        <v>43789.8</v>
      </c>
    </row>
    <row r="3391" spans="1:3" x14ac:dyDescent="0.2">
      <c r="A3391">
        <v>195084</v>
      </c>
      <c r="B3391" s="2" t="s">
        <v>55</v>
      </c>
      <c r="C3391" s="1">
        <v>43815.848611111112</v>
      </c>
    </row>
    <row r="3392" spans="1:3" x14ac:dyDescent="0.2">
      <c r="A3392">
        <v>195085</v>
      </c>
      <c r="B3392" t="s">
        <v>81</v>
      </c>
      <c r="C3392" s="1">
        <v>43817.645833333336</v>
      </c>
    </row>
    <row r="3393" spans="1:3" x14ac:dyDescent="0.2">
      <c r="A3393">
        <v>195213</v>
      </c>
      <c r="B3393" t="s">
        <v>482</v>
      </c>
      <c r="C3393" s="1">
        <v>43788.811111111114</v>
      </c>
    </row>
    <row r="3394" spans="1:3" x14ac:dyDescent="0.2">
      <c r="A3394">
        <v>195349</v>
      </c>
      <c r="B3394" t="s">
        <v>108</v>
      </c>
      <c r="C3394" s="1">
        <v>43718.727777777778</v>
      </c>
    </row>
    <row r="3395" spans="1:3" x14ac:dyDescent="0.2">
      <c r="A3395">
        <v>195350</v>
      </c>
      <c r="B3395" t="s">
        <v>91</v>
      </c>
      <c r="C3395" s="1">
        <v>43745.723611111112</v>
      </c>
    </row>
    <row r="3396" spans="1:3" x14ac:dyDescent="0.2">
      <c r="A3396">
        <v>195423</v>
      </c>
      <c r="B3396" t="s">
        <v>158</v>
      </c>
      <c r="C3396" s="1">
        <v>43774.790972222225</v>
      </c>
    </row>
    <row r="3397" spans="1:3" x14ac:dyDescent="0.2">
      <c r="A3397">
        <v>195424</v>
      </c>
      <c r="B3397" t="s">
        <v>97</v>
      </c>
      <c r="C3397" s="1">
        <v>43733.707638888889</v>
      </c>
    </row>
    <row r="3398" spans="1:3" x14ac:dyDescent="0.2">
      <c r="A3398">
        <v>195425</v>
      </c>
      <c r="B3398" t="s">
        <v>156</v>
      </c>
      <c r="C3398" s="1">
        <v>43684.715277777781</v>
      </c>
    </row>
    <row r="3399" spans="1:3" x14ac:dyDescent="0.2">
      <c r="A3399">
        <v>195426</v>
      </c>
      <c r="B3399" t="s">
        <v>187</v>
      </c>
      <c r="C3399" s="1">
        <v>43735.67083333333</v>
      </c>
    </row>
    <row r="3400" spans="1:3" x14ac:dyDescent="0.2">
      <c r="A3400">
        <v>195427</v>
      </c>
      <c r="B3400" t="s">
        <v>228</v>
      </c>
      <c r="C3400" s="1">
        <v>43672.730555555558</v>
      </c>
    </row>
    <row r="3401" spans="1:3" x14ac:dyDescent="0.2">
      <c r="A3401">
        <v>195486</v>
      </c>
      <c r="B3401" t="s">
        <v>123</v>
      </c>
      <c r="C3401" s="1">
        <v>43763.821527777778</v>
      </c>
    </row>
    <row r="3402" spans="1:3" x14ac:dyDescent="0.2">
      <c r="A3402">
        <v>195487</v>
      </c>
      <c r="B3402" t="s">
        <v>19</v>
      </c>
      <c r="C3402" s="1">
        <v>43773.705555555556</v>
      </c>
    </row>
    <row r="3403" spans="1:3" x14ac:dyDescent="0.2">
      <c r="A3403">
        <v>195535</v>
      </c>
      <c r="B3403" t="s">
        <v>116</v>
      </c>
      <c r="C3403" s="1">
        <v>43685.834722222222</v>
      </c>
    </row>
    <row r="3404" spans="1:3" x14ac:dyDescent="0.2">
      <c r="A3404">
        <v>195536</v>
      </c>
      <c r="B3404" t="s">
        <v>96</v>
      </c>
      <c r="C3404" s="1">
        <v>43745.859027777777</v>
      </c>
    </row>
    <row r="3405" spans="1:3" x14ac:dyDescent="0.2">
      <c r="A3405">
        <v>195573</v>
      </c>
      <c r="B3405" t="s">
        <v>187</v>
      </c>
      <c r="C3405" s="1">
        <v>43735.67083333333</v>
      </c>
    </row>
    <row r="3406" spans="1:3" x14ac:dyDescent="0.2">
      <c r="A3406">
        <v>195574</v>
      </c>
      <c r="B3406" t="s">
        <v>97</v>
      </c>
      <c r="C3406" s="1">
        <v>43733.707638888889</v>
      </c>
    </row>
    <row r="3407" spans="1:3" x14ac:dyDescent="0.2">
      <c r="A3407">
        <v>195703</v>
      </c>
      <c r="B3407" t="s">
        <v>121</v>
      </c>
      <c r="C3407" s="1">
        <v>43832.670138888891</v>
      </c>
    </row>
    <row r="3408" spans="1:3" x14ac:dyDescent="0.2">
      <c r="A3408">
        <v>195766</v>
      </c>
      <c r="B3408" t="s">
        <v>199</v>
      </c>
      <c r="C3408" s="1">
        <v>43836.727083333331</v>
      </c>
    </row>
    <row r="3409" spans="1:3" x14ac:dyDescent="0.2">
      <c r="A3409">
        <v>195810</v>
      </c>
      <c r="B3409" t="s">
        <v>31</v>
      </c>
      <c r="C3409" s="1">
        <v>43804.795138888891</v>
      </c>
    </row>
    <row r="3410" spans="1:3" x14ac:dyDescent="0.2">
      <c r="A3410">
        <v>195811</v>
      </c>
      <c r="B3410" t="s">
        <v>115</v>
      </c>
      <c r="C3410" s="1">
        <v>43838.790277777778</v>
      </c>
    </row>
    <row r="3411" spans="1:3" x14ac:dyDescent="0.2">
      <c r="A3411">
        <v>195825</v>
      </c>
      <c r="B3411" t="s">
        <v>235</v>
      </c>
      <c r="C3411" s="1">
        <v>43700.834027777775</v>
      </c>
    </row>
    <row r="3412" spans="1:3" x14ac:dyDescent="0.2">
      <c r="A3412">
        <v>196058</v>
      </c>
      <c r="B3412" t="s">
        <v>483</v>
      </c>
      <c r="C3412" s="1">
        <v>43705.598611111112</v>
      </c>
    </row>
    <row r="3413" spans="1:3" x14ac:dyDescent="0.2">
      <c r="A3413">
        <v>196383</v>
      </c>
      <c r="B3413" t="e">
        <f>SalvaPresidente para mi Es un gran trabajo lo Que hace JOH por el pais aunque miren solo lo negativo el pueblo lo apoya JOH</f>
        <v>#NAME?</v>
      </c>
      <c r="C3413" s="1">
        <v>43734.706944444442</v>
      </c>
    </row>
    <row r="3414" spans="1:3" x14ac:dyDescent="0.2">
      <c r="A3414">
        <v>196396</v>
      </c>
      <c r="B3414" t="e">
        <f>JuanOrlandoH Bravo Que admirable Es saber Que el pais esta mejorando muy excelente Que mi Honduras se regenera en grandiosas acciones Que bien vamos por mas</f>
        <v>#NAME?</v>
      </c>
      <c r="C3414" s="1">
        <v>43801.665972222225</v>
      </c>
    </row>
    <row r="3415" spans="1:3" x14ac:dyDescent="0.2">
      <c r="A3415">
        <v>196398</v>
      </c>
      <c r="B3415" t="e">
        <f>JuanOrlandoH vamos por mas grandes cambios gracias  usted Presidente Es el mejor</f>
        <v>#NAME?</v>
      </c>
      <c r="C3415" s="1">
        <v>43705.838888888888</v>
      </c>
    </row>
    <row r="3416" spans="1:3" x14ac:dyDescent="0.2">
      <c r="A3416">
        <v>196400</v>
      </c>
      <c r="B3416" t="e">
        <f>JuanOrlandoH se√±or Presidente usted Es una gran persona un ejemplo a seguir por Que demuestra Que Es lo correcto y Sobre todo combate estas acciones Que son malas por el pais</f>
        <v>#NAME?</v>
      </c>
      <c r="C3416" s="1">
        <v>43749.895138888889</v>
      </c>
    </row>
    <row r="3417" spans="1:3" x14ac:dyDescent="0.2">
      <c r="A3417">
        <v>196404</v>
      </c>
      <c r="B3417" t="e">
        <f>JuanOrlandoH Vemos los mayores resultados departe de el gobierno generando mayores resultados de oportunidades Que bien</f>
        <v>#NAME?</v>
      </c>
      <c r="C3417" s="1">
        <v>43770.791666666664</v>
      </c>
    </row>
    <row r="3418" spans="1:3" x14ac:dyDescent="0.2">
      <c r="A3418">
        <v>196425</v>
      </c>
      <c r="B3418" t="e">
        <f>_xlfn.SINGLE(JuanOrlandoH _xlfn.SINGLE(diarioelheraldo _xlfn.SINGLE(radiohousehn _xlfn.SINGLE(elpaishn _xlfn.SINGLE(DiarioRoatan _xlfn.SINGLE(radiohrn _xlfn.SINGLE(HCHTelevDigital _xlfn.SINGLE(LaTribunahn _xlfn.SINGLE(RCVHonduras _xlfn.SINGLE(radioamericahn gracias JOH por demostrar lo bueno Que usted hace vamos por grandes avances Que bien vamos por mas y mas seguridad Que bien Que se ha puesto esta posta en esta comunidad))))))))))</f>
        <v>#NAME?</v>
      </c>
      <c r="C3418" s="1">
        <v>43783.818055555559</v>
      </c>
    </row>
    <row r="3419" spans="1:3" x14ac:dyDescent="0.2">
      <c r="A3419">
        <v>196555</v>
      </c>
      <c r="B3419" t="e">
        <f>_xlfn.SINGLE(JuanOrlandoH _xlfn.SINGLE(DiarioLaPrensa _xlfn.SINGLE(LaTribunahn _xlfn.SINGLE(radiohrn _xlfn.SINGLE(HCHTelevDigital Definitivamente Que si Es injusto Que lo maestros se caguen en el futuro de nuestros hijos por Problemas personales con el gobierno en turno Que mal)))))</f>
        <v>#NAME?</v>
      </c>
      <c r="C3419" s="1">
        <v>43614.822916666664</v>
      </c>
    </row>
    <row r="3420" spans="1:3" x14ac:dyDescent="0.2">
      <c r="A3420">
        <v>196556</v>
      </c>
      <c r="B3420" t="s">
        <v>484</v>
      </c>
      <c r="C3420" s="1">
        <v>43607.826388888891</v>
      </c>
    </row>
    <row r="3421" spans="1:3" x14ac:dyDescent="0.2">
      <c r="A3421">
        <v>196557</v>
      </c>
      <c r="B3421" t="e">
        <f>_xlfn.SINGLE(JuanOrlandoH _xlfn.SINGLE(DiarioLaPrensa _xlfn.SINGLE(LaTribunahn _xlfn.SINGLE(OIJ_DIGITAL _xlfn.SINGLE(radioamericahn _xlfn.SINGLE(TN5Telenoticias _xlfn.SINGLE(radiohrn _xlfn.SINGLE(HoyMismoTSI _xlfn.SINGLE(diarioelheraldo _xlfn.SINGLE(elpaishn porque lo bueno debemos de aplaudirlo y re4slatarlo porque ahora si Que nadie nos detiene porque los buenos somos m√°s))))))))))</f>
        <v>#NAME?</v>
      </c>
      <c r="C3421" s="1">
        <v>43608.729861111111</v>
      </c>
    </row>
    <row r="3422" spans="1:3" x14ac:dyDescent="0.2">
      <c r="A3422">
        <v>196561</v>
      </c>
      <c r="B3422" t="e">
        <f>JuanOrlandoH Definimos lo bueno Que hace nuestro gobierno por nuestra naci√≥n gracias se√±or JOH por formar el cambio</f>
        <v>#NAME?</v>
      </c>
      <c r="C3422" s="1">
        <v>43762.631944444445</v>
      </c>
    </row>
    <row r="3423" spans="1:3" x14ac:dyDescent="0.2">
      <c r="A3423">
        <v>196562</v>
      </c>
      <c r="B3423" t="e">
        <f>_xlfn.SINGLE(JuanOrlandoH _xlfn.SINGLE(TN5Telenoticias _xlfn.SINGLE(televicentrohn _xlfn.SINGLE(HCHTelevDigital _xlfn.SINGLE(DiarioLaPrensa _xlfn.SINGLE(LaTribunahn _xlfn.SINGLE(diarioelheraldo _xlfn.SINGLE(elpaishn Que esta visita cea de gran excito para Que el pais avance Que bueno Esperamos los mas grandes resultados))))))))</f>
        <v>#NAME?</v>
      </c>
      <c r="C3423" s="1">
        <v>43734.625</v>
      </c>
    </row>
    <row r="3424" spans="1:3" x14ac:dyDescent="0.2">
      <c r="A3424">
        <v>196563</v>
      </c>
      <c r="B3424" t="e">
        <f>_xlfn.SINGLE(JuanOrlandoH _xlfn.SINGLE(RCVHonduras _xlfn.SINGLE(DiarioLaPrensa _xlfn.SINGLE(LaTribunahn _xlfn.SINGLE(diarioelheraldo _xlfn.SINGLE(elpaishn _xlfn.SINGLE(radiohrn Definitivamente Honduras ha demostrado Que se puede lograr lo Que se propone gracias se√±or JOH por hacer Que el pais cambie)))))))</f>
        <v>#NAME?</v>
      </c>
      <c r="C3424" s="1">
        <v>43761.634722222225</v>
      </c>
    </row>
    <row r="3425" spans="1:3" x14ac:dyDescent="0.2">
      <c r="A3425">
        <v>196578</v>
      </c>
      <c r="B3425" t="e">
        <f>JuanOrlandoH Es lo mejor Que pueden hacer por nuestra Honduras gracias JOH por dar de su mayor empe√±o vamos por lo bueno</f>
        <v>#NAME?</v>
      </c>
      <c r="C3425" s="1">
        <v>43791.710416666669</v>
      </c>
    </row>
    <row r="3426" spans="1:3" x14ac:dyDescent="0.2">
      <c r="A3426">
        <v>196782</v>
      </c>
      <c r="B3426" t="e">
        <f>_xlfn.SINGLE(JuanOrlandoH _xlfn.SINGLE(radiohrn _xlfn.SINGLE(LaTribunahn _xlfn.SINGLE(RCVHonduras _xlfn.SINGLE(CHTVHN _xlfn.SINGLE(DiarioLaPrensa se ve Que si se quiere se puede Que gran trabajo Que buenas obras las Que desempe√±a el gobierno vamos por mas y mas avances))))))</f>
        <v>#NAME?</v>
      </c>
      <c r="C3426" s="1">
        <v>43759.749305555553</v>
      </c>
    </row>
    <row r="3427" spans="1:3" x14ac:dyDescent="0.2">
      <c r="A3427">
        <v>196786</v>
      </c>
      <c r="B3427" t="e">
        <f>_xlfn.SINGLE(JuanOrlandoH _xlfn.SINGLE(radiohrn _xlfn.SINGLE(LaTribunahn _xlfn.SINGLE(HCHTelevDigital _xlfn.SINGLE(DiarioLaPrensa _xlfn.SINGLE(radioamericahn _xlfn.SINGLE(VidaMejorHN se est√° mejorando lo bueno para combatir esta terrible epidemia Que gran trabajo vamos por lo mejor)))))))</f>
        <v>#NAME?</v>
      </c>
      <c r="C3427" s="1">
        <v>43672.731249999997</v>
      </c>
    </row>
    <row r="3428" spans="1:3" x14ac:dyDescent="0.2">
      <c r="A3428">
        <v>197180</v>
      </c>
      <c r="B3428" t="e">
        <f>HoyMismoTSI Es admirable las buenas oportunidades Que se est√°n abriendo para el pueblo Que bueno Que se haga por mas</f>
        <v>#NAME?</v>
      </c>
      <c r="C3428" s="1">
        <v>43727.737500000003</v>
      </c>
    </row>
    <row r="3429" spans="1:3" x14ac:dyDescent="0.2">
      <c r="A3429">
        <v>197185</v>
      </c>
      <c r="B3429" t="e">
        <f>_xlfn.SINGLE(HoyMismoTSI _xlfn.SINGLE(TSiHonduras felicitaciones a los maestros en su dia Que Dios los bendiga grandemente y Que la pasen bien))</f>
        <v>#NAME?</v>
      </c>
      <c r="C3429" s="1">
        <v>43725.831250000003</v>
      </c>
    </row>
    <row r="3430" spans="1:3" x14ac:dyDescent="0.2">
      <c r="A3430">
        <v>198074</v>
      </c>
      <c r="B3430" t="e">
        <f>JuanOrlandoH Es un gran trabajo lo Que hace JOH por Que el pais tenga este excelente aeropuerto Que bien Que se haga lo bueno por Roatan</f>
        <v>#NAME?</v>
      </c>
      <c r="C3430" s="1">
        <v>43816.806250000001</v>
      </c>
    </row>
    <row r="3431" spans="1:3" x14ac:dyDescent="0.2">
      <c r="A3431">
        <v>198081</v>
      </c>
      <c r="B3431" t="e">
        <f>_xlfn.SINGLE(JuanOrlandoH _xlfn.SINGLE(fuerzanavalhn no cave duda Que se ha demostrado los grandes logros de la fuerza naval Que gran manera de demostrar lo bueno por el pais Dios los bendiga))</f>
        <v>#NAME?</v>
      </c>
      <c r="C3431" s="1">
        <v>43812.636111111111</v>
      </c>
    </row>
    <row r="3432" spans="1:3" x14ac:dyDescent="0.2">
      <c r="A3432">
        <v>198082</v>
      </c>
      <c r="B3432" t="e">
        <f>JuanOrlandoH Es muy cierto ya no hayan Que inventar ya Es demasiado con esta gente deben de buscar Que hacer en bes de llevarle la vida al Presidente</f>
        <v>#NAME?</v>
      </c>
      <c r="C3432" s="1">
        <v>43746.680555555555</v>
      </c>
    </row>
    <row r="3433" spans="1:3" x14ac:dyDescent="0.2">
      <c r="A3433">
        <v>198083</v>
      </c>
      <c r="B3433" t="e">
        <f>JuanOrlandoH excelente desempe√±o Presidente JOH muy bien usted ha demostrado Que hace lo correcto por el pais gracias Que Dios lo bendiga</f>
        <v>#NAME?</v>
      </c>
      <c r="C3433" s="1">
        <v>43749.85</v>
      </c>
    </row>
    <row r="3434" spans="1:3" x14ac:dyDescent="0.2">
      <c r="A3434">
        <v>198113</v>
      </c>
      <c r="B3434" t="e">
        <f>_xlfn.SINGLE(JuanOrlandoH _xlfn.SINGLE(radiohrn _xlfn.SINGLE(dnparqueshn _xlfn.SINGLE(RCVHonduras _xlfn.SINGLE(elpaishn _xlfn.SINGLE(diarioelheraldo _xlfn.SINGLE(radioamericahn Sobre todo le agradecemos al gobierno por demostrar el cambio Que bien estamos contentos asi cada comunidad tiene su parque)))))))</f>
        <v>#NAME?</v>
      </c>
      <c r="C3434" s="1">
        <v>43777.801388888889</v>
      </c>
    </row>
    <row r="3435" spans="1:3" x14ac:dyDescent="0.2">
      <c r="A3435">
        <v>198230</v>
      </c>
      <c r="B3435" t="e">
        <f>_xlfn.SINGLE(JuanOrlandoH _xlfn.SINGLE(DiarioLaPrensa _xlfn.SINGLE(radiohrn _xlfn.SINGLE(DiarioRoatan _xlfn.SINGLE(diarioelheraldo _xlfn.SINGLE(elpaishn Honduras avanza en seguridad gracias a su gran trabajo Presidente))))))</f>
        <v>#NAME?</v>
      </c>
      <c r="C3435" s="1">
        <v>43724.883333333331</v>
      </c>
    </row>
    <row r="3436" spans="1:3" x14ac:dyDescent="0.2">
      <c r="A3436">
        <v>198258</v>
      </c>
      <c r="B3436" t="e">
        <f>_xlfn.SINGLE(JuanOrlandoH _xlfn.SINGLE(radiohrn _xlfn.SINGLE(LaTribunahn _xlfn.SINGLE(diarioelheraldo _xlfn.SINGLE(elpaishn _xlfn.SINGLE(dnparqueshn _xlfn.SINGLE(RCVHonduras _xlfn.SINGLE(radioamericahn Definimos los grandes logros Que hace mi Presidente a traer sonrisas a cada comunidad Muchas gracias))))))))</f>
        <v>#NAME?</v>
      </c>
      <c r="C3436" s="1">
        <v>43777.805555555555</v>
      </c>
    </row>
    <row r="3437" spans="1:3" x14ac:dyDescent="0.2">
      <c r="A3437">
        <v>198396</v>
      </c>
      <c r="B3437" t="e">
        <f>_xlfn.SINGLE(JuanOrlandoH _xlfn.SINGLE(HoyMismoTSI _xlfn.SINGLE(radiohrn _xlfn.SINGLE(LaTribunahn _xlfn.SINGLE(diarioelheraldo _xlfn.SINGLE(elpaishn _xlfn.SINGLE(RCVHonduras Es admirable Que se ha visto lo bueno Que hace el gobierno estamos muy agradecidos gracias bendiciones)))))))</f>
        <v>#NAME?</v>
      </c>
      <c r="C3437" s="1">
        <v>43790.803472222222</v>
      </c>
    </row>
    <row r="3438" spans="1:3" x14ac:dyDescent="0.2">
      <c r="A3438">
        <v>198435</v>
      </c>
      <c r="B3438" t="e">
        <f>_xlfn.SINGLE(JuanOrlandoH _xlfn.SINGLE(VidaMejorHN _xlfn.SINGLE(dnparqueshn _xlfn.SINGLE(radiohrn _xlfn.SINGLE(DiarioLaPrensa _xlfn.SINGLE(diarioelheraldo _xlfn.SINGLE(DiarioRoatan como dice JOH felicitamos a este se√±or Que la pase super bien y Que Dios bendiga su vida)))))))</f>
        <v>#NAME?</v>
      </c>
      <c r="C3438" s="1">
        <v>43724.65347222222</v>
      </c>
    </row>
    <row r="3439" spans="1:3" x14ac:dyDescent="0.2">
      <c r="A3439">
        <v>198447</v>
      </c>
      <c r="B3439" t="e">
        <f>_xlfn.SINGLE(JuanOrlandoH _xlfn.SINGLE(RCVHonduras _xlfn.SINGLE(DiarioLaPrensa _xlfn.SINGLE(LaTribunahn _xlfn.SINGLE(diarioelheraldo _xlfn.SINGLE(elpaishn _xlfn.SINGLE(radiohrn muy bien Que se esta ayudando al Complemento de Producci√≥n Que excelente manera de apoyar a la naci√≥n muy buen trabajo)))))))</f>
        <v>#NAME?</v>
      </c>
      <c r="C3439" s="1">
        <v>43761.636805555558</v>
      </c>
    </row>
    <row r="3440" spans="1:3" x14ac:dyDescent="0.2">
      <c r="A3440">
        <v>198474</v>
      </c>
      <c r="B3440" t="e">
        <f>_xlfn.SINGLE(JuanOrlandoH _xlfn.SINGLE(LaTribunahn _xlfn.SINGLE(DiarioLaPrensa _xlfn.SINGLE(radiohrn _xlfn.SINGLE(HoyMismoTSI _xlfn.SINGLE(televicentrohn _xlfn.SINGLE(Telemundo _xlfn.SINGLE(diarioelheraldo _xlfn.SINGLE(elpaishn Que bien Que se sigue con la cruzada de Que se mejoren los productos Que gran manera de ver lo bueno para mi Honduras)))))))))</f>
        <v>#NAME?</v>
      </c>
      <c r="C3440" s="1">
        <v>43739.694444444445</v>
      </c>
    </row>
    <row r="3441" spans="1:3" x14ac:dyDescent="0.2">
      <c r="A3441">
        <v>198475</v>
      </c>
      <c r="B3441" t="e">
        <f>_xlfn.SINGLE(JuanOrlandoH _xlfn.SINGLE(WHAAsstSecty muy bueno Que se trabaje por la seguridad del pais Que bien estamos muy alegres de ver el cambio))</f>
        <v>#NAME?</v>
      </c>
      <c r="C3441" s="1">
        <v>43735.694444444445</v>
      </c>
    </row>
    <row r="3442" spans="1:3" x14ac:dyDescent="0.2">
      <c r="A3442">
        <v>198577</v>
      </c>
      <c r="B3442" t="e">
        <f>_xlfn.SINGLE(JuanOrlandoH _xlfn.SINGLE(FNAMP_Honduras _xlfn.SINGLE(PMOP016 agradecemos la grandiosa labor de parte de nuestro gobierno Que buenas obras las Que se ven Que genial vamos por mas)))</f>
        <v>#NAME?</v>
      </c>
      <c r="C3442" s="1">
        <v>43707.743750000001</v>
      </c>
    </row>
    <row r="3443" spans="1:3" x14ac:dyDescent="0.2">
      <c r="A3443">
        <v>198643</v>
      </c>
      <c r="B3443" t="s">
        <v>485</v>
      </c>
      <c r="C3443" s="1">
        <v>43780.777083333334</v>
      </c>
    </row>
    <row r="3444" spans="1:3" x14ac:dyDescent="0.2">
      <c r="A3444">
        <v>198743</v>
      </c>
      <c r="B3444" t="e">
        <f>_xlfn.SINGLE(JuanOrlandoH _xlfn.SINGLE(senprende _xlfn.SINGLE(TN5Telenoticias _xlfn.SINGLE(Hondurasisgreat muy bien se√±or Presidente por Que usted esta demostrado lo bueno por el pais Que gran manera de ver el cambio Muchas gracias))))</f>
        <v>#NAME?</v>
      </c>
      <c r="C3444" s="1">
        <v>43784.802777777775</v>
      </c>
    </row>
    <row r="3445" spans="1:3" x14ac:dyDescent="0.2">
      <c r="A3445">
        <v>198772</v>
      </c>
      <c r="B3445" t="s">
        <v>486</v>
      </c>
      <c r="C3445" s="1">
        <v>43812.811111111114</v>
      </c>
    </row>
    <row r="3446" spans="1:3" x14ac:dyDescent="0.2">
      <c r="A3446">
        <v>198773</v>
      </c>
      <c r="B3446" t="e">
        <f>_xlfn.SINGLE(JuanOrlandoH _xlfn.SINGLE(HCHTelevDigital _xlfn.SINGLE(TN5Telenoticias _xlfn.SINGLE(WSJ _xlfn.SINGLE(RCVHonduras _xlfn.SINGLE(elnuevoherald _xlfn.SINGLE(CNNEE _xlfn.SINGLE(radioamericahn estamos agradecidos por las favorables arias Que JOH mejora Que bien estamos a lo bueno Que se mejore en el pais vamos se√±or JOH vamos por mas))))))))</f>
        <v>#NAME?</v>
      </c>
      <c r="C3446" s="1">
        <v>43801.727777777778</v>
      </c>
    </row>
    <row r="3447" spans="1:3" x14ac:dyDescent="0.2">
      <c r="A3447">
        <v>198789</v>
      </c>
      <c r="B3447" t="s">
        <v>487</v>
      </c>
      <c r="C3447" s="1">
        <v>43658.84097222222</v>
      </c>
    </row>
    <row r="3448" spans="1:3" x14ac:dyDescent="0.2">
      <c r="A3448">
        <v>198812</v>
      </c>
      <c r="B3448" t="e">
        <f>JuanOrlandoH Dios bendiga su vida se√±or Presidente usted ha demostrado Que lucha por lo bueno del pais</f>
        <v>#NAME?</v>
      </c>
      <c r="C3448" s="1">
        <v>43756.779861111114</v>
      </c>
    </row>
    <row r="3449" spans="1:3" x14ac:dyDescent="0.2">
      <c r="A3449">
        <v>198813</v>
      </c>
      <c r="B3449" t="e">
        <f>JuanOrlandoH si tiene raz√≥n mi Presidente por  Que se ha visto Que lo √∫nico Que han hecho Es quererlo destruir pero no lo han logrado y no lo lograran</f>
        <v>#NAME?</v>
      </c>
      <c r="C3449" s="1">
        <v>43749.893055555556</v>
      </c>
    </row>
    <row r="3450" spans="1:3" x14ac:dyDescent="0.2">
      <c r="A3450">
        <v>198832</v>
      </c>
      <c r="B3450" t="s">
        <v>488</v>
      </c>
      <c r="C3450" s="1">
        <v>43780.86041666667</v>
      </c>
    </row>
    <row r="3451" spans="1:3" x14ac:dyDescent="0.2">
      <c r="A3451">
        <v>198854</v>
      </c>
      <c r="B3451" t="s">
        <v>489</v>
      </c>
      <c r="C3451" s="1">
        <v>43768.619444444441</v>
      </c>
    </row>
    <row r="3452" spans="1:3" x14ac:dyDescent="0.2">
      <c r="A3452">
        <v>198873</v>
      </c>
      <c r="B3452" t="e">
        <f>_xlfn.SINGLE(JuanOrlandoH _xlfn.SINGLE(senprende _xlfn.SINGLE(TN5Telenoticias _xlfn.SINGLE(Hondurasisgreat Que gran apoyo se le brinda a esta comunidad Que bien vamos por lo bueno Que se desarrolla para mi Honduras))))</f>
        <v>#NAME?</v>
      </c>
      <c r="C3452" s="1">
        <v>43784.804166666669</v>
      </c>
    </row>
    <row r="3453" spans="1:3" x14ac:dyDescent="0.2">
      <c r="A3453">
        <v>198897</v>
      </c>
      <c r="B3453" t="e">
        <f>JuanOrlandoH estamos contentos de ver Que se aproxima la semana moraz√°nica ap√†ra poder disfrutar en familia</f>
        <v>#NAME?</v>
      </c>
      <c r="C3453" s="1">
        <v>43725.800694444442</v>
      </c>
    </row>
    <row r="3454" spans="1:3" x14ac:dyDescent="0.2">
      <c r="A3454">
        <v>198898</v>
      </c>
      <c r="B3454" t="s">
        <v>490</v>
      </c>
      <c r="C3454" s="1">
        <v>43724.851388888892</v>
      </c>
    </row>
    <row r="3455" spans="1:3" x14ac:dyDescent="0.2">
      <c r="A3455">
        <v>198947</v>
      </c>
      <c r="B3455" t="s">
        <v>491</v>
      </c>
      <c r="C3455" s="1">
        <v>43654.676388888889</v>
      </c>
    </row>
    <row r="3456" spans="1:3" x14ac:dyDescent="0.2">
      <c r="A3456">
        <v>199079</v>
      </c>
      <c r="B3456" t="e">
        <f>_xlfn.SINGLE(SalvaPresidente _xlfn.SINGLE(Alo_prime este solo se encarga de poner en mal al pais Sobre todo Que se haga lo malo para Que haya caos ya Es demasiado))</f>
        <v>#NAME?</v>
      </c>
      <c r="C3456" s="1">
        <v>43748.652083333334</v>
      </c>
    </row>
    <row r="3457" spans="1:3" x14ac:dyDescent="0.2">
      <c r="A3457">
        <v>199356</v>
      </c>
      <c r="B3457" t="e">
        <f>_xlfn.SINGLE(JuanOrlandoH _xlfn.SINGLE(anagarciacarias _xlfn.SINGLE(LaTribunahn _xlfn.SINGLE(TN5Telenoticias _xlfn.SINGLE(RCVHonduras _xlfn.SINGLE(elpaishn _xlfn.SINGLE(radiohrn _xlfn.SINGLE(TSiHonduras _xlfn.SINGLE(diarioelheraldo _xlfn.SINGLE(Qhubotvoficial se define las grandes misiones Que bien vamos por los logros Que se hacen cada dia Que bien vamos por mas))))))))))</f>
        <v>#NAME?</v>
      </c>
      <c r="C3457" s="1">
        <v>43819.866666666669</v>
      </c>
    </row>
    <row r="3458" spans="1:3" x14ac:dyDescent="0.2">
      <c r="A3458">
        <v>199449</v>
      </c>
      <c r="B3458" t="e">
        <f>JuanOrlandoH Honduras avanza gracias a Dios Que se alcanzan grandes maneras de apoyo para el pueblo hondure√±o bendiciones vamos por mucho mas en cambiar al pais</f>
        <v>#NAME?</v>
      </c>
      <c r="C3458" s="1">
        <v>43731.600694444445</v>
      </c>
    </row>
    <row r="3459" spans="1:3" x14ac:dyDescent="0.2">
      <c r="A3459">
        <v>199468</v>
      </c>
      <c r="B3459" t="s">
        <v>492</v>
      </c>
      <c r="C3459" s="1">
        <v>43705.606944444444</v>
      </c>
    </row>
    <row r="3460" spans="1:3" x14ac:dyDescent="0.2">
      <c r="A3460">
        <v>199469</v>
      </c>
      <c r="B3460" t="e">
        <f>JuanOrlandoH Que gran trabajo mi Presidente por Que se ha demostrado lo bueno por mi Honduras Que gran manera de ver bien las cosas en el pais</f>
        <v>#NAME?</v>
      </c>
      <c r="C3460" s="1">
        <v>43717.740277777775</v>
      </c>
    </row>
    <row r="3461" spans="1:3" x14ac:dyDescent="0.2">
      <c r="A3461">
        <v>199472</v>
      </c>
      <c r="B3461" t="e">
        <f>_xlfn.SINGLE(JuanOrlandoH _xlfn.SINGLE(anagarciacarias _xlfn.SINGLE(innercitypress Defendemos a nuestro gobernante porque se realiza lo bueno por nuestra naci√≥n Que grandes avances los Que se ven vamos por mas)))</f>
        <v>#NAME?</v>
      </c>
      <c r="C3461" s="1">
        <v>43746.790277777778</v>
      </c>
    </row>
    <row r="3462" spans="1:3" x14ac:dyDescent="0.2">
      <c r="A3462">
        <v>199486</v>
      </c>
      <c r="B3462" t="s">
        <v>493</v>
      </c>
      <c r="C3462" s="1">
        <v>43705.630555555559</v>
      </c>
    </row>
    <row r="3463" spans="1:3" x14ac:dyDescent="0.2">
      <c r="A3463">
        <v>199648</v>
      </c>
      <c r="B3463" t="e">
        <f>_xlfn.SINGLE(JuanOrlandoH _xlfn.SINGLE(LaTribunahn _xlfn.SINGLE(radiohousehn _xlfn.SINGLE(DllSWqjvMbCrtUNGN0CA23hYgwPW83B5aBnYuBnEFZY))))= _xlfn.SINGLE(RCVHonduras _xlfn.SINGLE(radioamericahn _xlfn.SINGLE(elpaishn _xlfn.SINGLE(radiohrn _xlfn.SINGLE(TSiHonduras _xlfn.SINGLE(diarioelheraldo esta si Es una mejor calidad para nosotros los Hondure√±os Que gran manera de ver como la naci√≥n esta mejorando cada dia Que bien))))))</f>
        <v>#NAME?</v>
      </c>
      <c r="C3463" s="1">
        <v>43804.841666666667</v>
      </c>
    </row>
    <row r="3464" spans="1:3" x14ac:dyDescent="0.2">
      <c r="A3464">
        <v>199680</v>
      </c>
      <c r="B3464" t="s">
        <v>494</v>
      </c>
      <c r="C3464" s="1">
        <v>43770.629166666666</v>
      </c>
    </row>
    <row r="3465" spans="1:3" x14ac:dyDescent="0.2">
      <c r="A3465">
        <v>199683</v>
      </c>
      <c r="B3465" t="e">
        <f>SalvaPresidente Tanto odio Que tira este en contra de JOH ya basta Que solo buscando perjudicar la vida de los Hondure√±os queremos lo mejor para nuestra Honduras</f>
        <v>#NAME?</v>
      </c>
      <c r="C3465" s="1">
        <v>43812.700694444444</v>
      </c>
    </row>
    <row r="3466" spans="1:3" x14ac:dyDescent="0.2">
      <c r="A3466">
        <v>200006</v>
      </c>
      <c r="B3466" t="s">
        <v>495</v>
      </c>
      <c r="C3466" s="1">
        <v>43607.916666666664</v>
      </c>
    </row>
    <row r="3467" spans="1:3" x14ac:dyDescent="0.2">
      <c r="A3467">
        <v>200019</v>
      </c>
      <c r="B3467" t="e">
        <f>SalvaPresidente gracias al Presidente se dar√°n estos apoyos lo Que pasa Que este nasralla solo le gusta ver lo malo Que hace el Presidente ya basta de Tanto veneno</f>
        <v>#NAME?</v>
      </c>
      <c r="C3467" s="1">
        <v>43734.707638888889</v>
      </c>
    </row>
    <row r="3468" spans="1:3" x14ac:dyDescent="0.2">
      <c r="A3468">
        <v>200022</v>
      </c>
      <c r="B3468" t="e">
        <f>_xlfn.SINGLE(JuanOrlandoH _xlfn.SINGLE(AirEuropa excelente se√±or Presidente Vemos Que se demuestra lo bueno Que bien asi mejorara el turismo en el pais Que bien))</f>
        <v>#NAME?</v>
      </c>
      <c r="C3468" s="1">
        <v>43774.662499999999</v>
      </c>
    </row>
    <row r="3469" spans="1:3" x14ac:dyDescent="0.2">
      <c r="A3469">
        <v>200023</v>
      </c>
      <c r="B3469" t="e">
        <f>SalvaPresidente tanta llorazon Que les agarra a esta gente Que barbaridad Que solo hablando mal de mi JOH se cerio el burro hablando de orejas</f>
        <v>#NAME?</v>
      </c>
      <c r="C3469" s="1">
        <v>43749.686111111114</v>
      </c>
    </row>
    <row r="3470" spans="1:3" x14ac:dyDescent="0.2">
      <c r="A3470">
        <v>200024</v>
      </c>
      <c r="B3470" t="e">
        <f>_xlfn.SINGLE(JuanOrlandoH _xlfn.SINGLE(DiarioLaPrensa _xlfn.SINGLE(LaTribunahn _xlfn.SINGLE(FrenteaFrenteHN _xlfn.SINGLE(TSiHonduras _xlfn.SINGLE(radiohrn _xlfn.SINGLE(televicentrohn _xlfn.SINGLE(RCVHonduras _xlfn.SINGLE(diarioelheraldo _xlfn.SINGLE(elpaishn Es importante Que se esta tomando este tema de la licencia par Que puedan obtenerla f√°cilmente Que excelente))))))))))</f>
        <v>#NAME?</v>
      </c>
      <c r="C3470" s="1">
        <v>43719.743750000001</v>
      </c>
    </row>
    <row r="3471" spans="1:3" x14ac:dyDescent="0.2">
      <c r="A3471">
        <v>200144</v>
      </c>
      <c r="B3471" t="e">
        <f>_xlfn.SINGLE(JuanOrlandoH _xlfn.SINGLE(radiohrn _xlfn.SINGLE(RCVHonduras _xlfn.SINGLE(elpaishn _xlfn.SINGLE(diarioelheraldo _xlfn.SINGLE(FrenteaFrenteHN _xlfn.SINGLE(televicentrohn _xlfn.SINGLE(LaTribunahn _xlfn.SINGLE(DiarioLaPrensa Damos las gracias a JOH por demostrar lo bueno par nuestra Honduras muy buen trabajo lo Que usted hace JOH)))))))))</f>
        <v>#NAME?</v>
      </c>
      <c r="C3471" s="1">
        <v>43718.660416666666</v>
      </c>
    </row>
    <row r="3472" spans="1:3" x14ac:dyDescent="0.2">
      <c r="A3472">
        <v>200149</v>
      </c>
      <c r="B3472" t="s">
        <v>496</v>
      </c>
      <c r="C3472" s="1">
        <v>43815.685416666667</v>
      </c>
    </row>
    <row r="3473" spans="1:3" x14ac:dyDescent="0.2">
      <c r="A3473">
        <v>200351</v>
      </c>
      <c r="B3473" t="e">
        <f>_xlfn.SINGLE(JuanOrlandoH _xlfn.SINGLE(VidaMejorHN _xlfn.SINGLE(dnparqueshn _xlfn.SINGLE(radiohrn _xlfn.SINGLE(DiarioLaPrensa _xlfn.SINGLE(diarioelheraldo _xlfn.SINGLE(DiarioRoatan Aplaudimos lo bueno Que se ve en nuestra naci√≥n Que magnifico lo Que se ve porque se han elaborado los parques de vida mejor)))))))</f>
        <v>#NAME?</v>
      </c>
      <c r="C3473" s="1">
        <v>43724.655555555553</v>
      </c>
    </row>
    <row r="3474" spans="1:3" x14ac:dyDescent="0.2">
      <c r="A3474">
        <v>200358</v>
      </c>
      <c r="B3474" t="e">
        <f>JuanOrlandoH felicitamos a JOH por demostrar lo bueno por la naci√≥n Que gran manera de ver lo importante Que Es dar seguridad al pais</f>
        <v>#NAME?</v>
      </c>
      <c r="C3474" s="1">
        <v>43745.781944444447</v>
      </c>
    </row>
    <row r="3475" spans="1:3" x14ac:dyDescent="0.2">
      <c r="A3475">
        <v>200363</v>
      </c>
      <c r="B3475" t="e">
        <f>_xlfn.SINGLE(JuanOrlandoH _xlfn.SINGLE(DllSWqjvMbCrtUNGN0CA23hYgwPW83B5aBnYuBnEFZY))= _xlfn.SINGLE(radiohrn _xlfn.SINGLE(LaTribunahn _xlfn.SINGLE(RCVHonduras _xlfn.SINGLE(TSiHonduras _xlfn.SINGLE(diarioelheraldo _xlfn.SINGLE(radioamericahn _xlfn.SINGLE(elpaishn Honduras esta mejorando Que importante Es Que mi Honduras avanza Que bien estamos a lo bueno)))))))</f>
        <v>#NAME?</v>
      </c>
      <c r="C3475" s="1">
        <v>43804.956944444442</v>
      </c>
    </row>
    <row r="3476" spans="1:3" x14ac:dyDescent="0.2">
      <c r="A3476">
        <v>200410</v>
      </c>
      <c r="B3476" t="e">
        <f>JuanOrlandoH Que Dios lo bendiga por Que solo usted hace las cosas a favor de la ayuda del pueblo Que Dios le de mas bendiciones</f>
        <v>#NAME?</v>
      </c>
      <c r="C3476" s="1">
        <v>43774.814583333333</v>
      </c>
    </row>
    <row r="3477" spans="1:3" x14ac:dyDescent="0.2">
      <c r="A3477">
        <v>200721</v>
      </c>
      <c r="B3477" t="e">
        <f>JuanOrlandoH si se ha visto Que la inocencia de JOH por Que el si ha hecho lo mejor por el pais y Sin duda Que se haga lo mejor por el</f>
        <v>#NAME?</v>
      </c>
      <c r="C3477" s="1">
        <v>43746.749305555553</v>
      </c>
    </row>
    <row r="3478" spans="1:3" x14ac:dyDescent="0.2">
      <c r="A3478">
        <v>200732</v>
      </c>
      <c r="B3478" t="e">
        <f>_xlfn.SINGLE(JuanOrlandoH _xlfn.SINGLE(radiohrn _xlfn.SINGLE(LaTribunahn _xlfn.SINGLE(RCVHonduras _xlfn.SINGLE(diarioelheraldo _xlfn.SINGLE(radioamericahn _xlfn.SINGLE(elpaishn estamos muy alegres de ver las buenas obras Que hace JOH por la naci√≥n Muchas gracias bendiciones)))))))</f>
        <v>#NAME?</v>
      </c>
      <c r="C3478" s="1">
        <v>43776.857638888891</v>
      </c>
    </row>
    <row r="3479" spans="1:3" x14ac:dyDescent="0.2">
      <c r="A3479">
        <v>200813</v>
      </c>
      <c r="B3479" t="e">
        <f>_xlfn.SINGLE(JuanOrlandoH _xlfn.SINGLE(RCVHonduras _xlfn.SINGLE(DiarioLaPrensa _xlfn.SINGLE(LaTribunahn _xlfn.SINGLE(diarioelheraldo _xlfn.SINGLE(elpaishn _xlfn.SINGLE(radiohrn Definitivamente se le agradece a JOH por hacer lo importante Que Es demostrar Que la naci√≥n Es excelente para el Que bueno)))))))</f>
        <v>#NAME?</v>
      </c>
      <c r="C3479" s="1">
        <v>43761.637499999997</v>
      </c>
    </row>
    <row r="3480" spans="1:3" x14ac:dyDescent="0.2">
      <c r="A3480">
        <v>200940</v>
      </c>
      <c r="B3480" t="e">
        <f>_xlfn.SINGLE(JuanOrlandoH _xlfn.SINGLE(LaTribunahn _xlfn.SINGLE(HCHTelevDigital _xlfn.SINGLE(TN5Telenoticias _xlfn.SINGLE(DllSWqjvMbCrtUNGN0CA23hYgwPW83B5aBnYuBnEFZY)))))= _xlfn.SINGLE(HoyMismoTSI _xlfn.SINGLE(televicentrohn _xlfn.SINGLE(radiohrn Definimos los grandes alcances Que se desempe√±an Que genial Que mi Honduras cambia)))</f>
        <v>#NAME?</v>
      </c>
      <c r="C3480" s="1">
        <v>43774.78402777778</v>
      </c>
    </row>
    <row r="3481" spans="1:3" x14ac:dyDescent="0.2">
      <c r="A3481">
        <v>200973</v>
      </c>
      <c r="B3481" t="e">
        <f>_xlfn.SINGLE(JuanOrlandoH _xlfn.SINGLE(televicentrohn _xlfn.SINGLE(LaTribunahn _xlfn.SINGLE(radiohrn _xlfn.SINGLE(radioamericahn _xlfn.SINGLE(Canal6Honduras _xlfn.SINGLE(PNH_oficial _xlfn.SINGLE(diarioelheraldo _xlfn.SINGLE(elpaishn _xlfn.SINGLE(Presidencia_HN _xlfn.SINGLE(anagarciacarias Es muy excelente lo Que hace nuestro Presidente seguimos trabajando por mas Que bien)))))))))))</f>
        <v>#NAME?</v>
      </c>
      <c r="C3481" s="1">
        <v>43780.5625</v>
      </c>
    </row>
    <row r="3482" spans="1:3" x14ac:dyDescent="0.2">
      <c r="A3482">
        <v>201066</v>
      </c>
      <c r="B3482" t="e">
        <f>JuanOrlandoH Que se haga lo Que se tenga Que hacer uqe gran empe√±o de parte de el gobierno Que admirable Es muy buen trabajo</f>
        <v>#NAME?</v>
      </c>
      <c r="C3482" s="1">
        <v>43817.841666666667</v>
      </c>
    </row>
    <row r="3483" spans="1:3" x14ac:dyDescent="0.2">
      <c r="A3483">
        <v>201077</v>
      </c>
      <c r="B3483" t="s">
        <v>497</v>
      </c>
      <c r="C3483" s="1">
        <v>43811.814583333333</v>
      </c>
    </row>
    <row r="3484" spans="1:3" x14ac:dyDescent="0.2">
      <c r="A3484">
        <v>201197</v>
      </c>
      <c r="B3484" t="e">
        <f>JuanOrlandoH vamos por mas grandes cambios porque lo bueno llego para quedarse y seguir beneficiando al pueblo como usted lo esta haciendo Presidente</f>
        <v>#NAME?</v>
      </c>
      <c r="C3484" s="1">
        <v>43657.863194444442</v>
      </c>
    </row>
    <row r="3485" spans="1:3" x14ac:dyDescent="0.2">
      <c r="A3485">
        <v>201318</v>
      </c>
      <c r="B3485" t="e">
        <f>JuanOrlandoH lo importante Es Que los j√≥venes y ni√±os y adultos pueden disfrutar de estas maravillosas arias de una vida mejor en el pais</f>
        <v>#NAME?</v>
      </c>
      <c r="C3485" s="1">
        <v>43811.793749999997</v>
      </c>
    </row>
    <row r="3486" spans="1:3" x14ac:dyDescent="0.2">
      <c r="A3486">
        <v>201337</v>
      </c>
      <c r="B3486" t="e">
        <f>JuanOrlandoH Es Impresionante saber Que tenemos al mejor gobierno porque solo el ha demostrado Que si el pueblo necesita el ah√≠ esta su servicio gracias JOH</f>
        <v>#NAME?</v>
      </c>
      <c r="C3486" s="1">
        <v>43774.81527777778</v>
      </c>
    </row>
    <row r="3487" spans="1:3" x14ac:dyDescent="0.2">
      <c r="A3487">
        <v>201343</v>
      </c>
      <c r="B3487" t="e">
        <f>_xlfn.SINGLE(JuanOrlandoH _xlfn.SINGLE(radiohrn _xlfn.SINGLE(LaTribunahn _xlfn.SINGLE(RCVHonduras _xlfn.SINGLE(Presidencia_HN _xlfn.SINGLE(TN5Telenoticias _xlfn.SINGLE(TSiHonduras _xlfn.SINGLE(diarioelheraldo _xlfn.SINGLE(Qhubotvoficial _xlfn.SINGLE(cb24tv _xlfn.SINGLE(elpaishn se√±or JOH vamos viendo lo bueno Que Dios bendiga su vida y la de cada integrante de las FFAA Que bueno vamos por lo bueno en el pais)))))))))))</f>
        <v>#NAME?</v>
      </c>
      <c r="C3487" s="1">
        <v>43819.795138888891</v>
      </c>
    </row>
    <row r="3488" spans="1:3" x14ac:dyDescent="0.2">
      <c r="A3488">
        <v>201344</v>
      </c>
      <c r="B3488" t="e">
        <f>JuanOrlandoH Definitivamente se ven grandes intereses de Que mejoren las cosas en cada comunidad Que podamos cuidar la naturaleza</f>
        <v>#NAME?</v>
      </c>
      <c r="C3488" s="1">
        <v>43719.640972222223</v>
      </c>
    </row>
    <row r="3489" spans="1:3" x14ac:dyDescent="0.2">
      <c r="A3489">
        <v>201348</v>
      </c>
      <c r="B3489" t="s">
        <v>498</v>
      </c>
      <c r="C3489" s="1">
        <v>43724.654166666667</v>
      </c>
    </row>
    <row r="3490" spans="1:3" x14ac:dyDescent="0.2">
      <c r="A3490">
        <v>201464</v>
      </c>
      <c r="B3490" t="e">
        <f>JuanOrlandoH Aplaudimos lo importante Que Es para mi Honduras Que se regenere el turismo y Que puedan aver grandes visitas de turistas</f>
        <v>#NAME?</v>
      </c>
      <c r="C3490" s="1">
        <v>43774.699305555558</v>
      </c>
    </row>
    <row r="3491" spans="1:3" x14ac:dyDescent="0.2">
      <c r="A3491">
        <v>201551</v>
      </c>
      <c r="B3491" t="e">
        <f>JuanOrlandoH felicitaciones a JOH por demostrar lo bueno por la naci√≥n Que bien vamos por lo bueno</f>
        <v>#NAME?</v>
      </c>
      <c r="C3491" s="1">
        <v>43756.791666666664</v>
      </c>
    </row>
    <row r="3492" spans="1:3" x14ac:dyDescent="0.2">
      <c r="A3492">
        <v>201642</v>
      </c>
      <c r="B3492" t="e">
        <f>JuanOrlandoH gracias por uqe se demuestra lo bueno por mi Honduras Es muy bueno lo Que se ve estar√° a lo bueno de ver el cambio</f>
        <v>#NAME?</v>
      </c>
      <c r="C3492" s="1">
        <v>43746.747916666667</v>
      </c>
    </row>
    <row r="3493" spans="1:3" x14ac:dyDescent="0.2">
      <c r="A3493">
        <v>201696</v>
      </c>
      <c r="B3493" t="e">
        <f>_xlfn.SINGLE(JuanOrlandoH _xlfn.SINGLE(HoyMismoTSI _xlfn.SINGLE(radiohrn _xlfn.SINGLE(LaTribunahn _xlfn.SINGLE(RCVHonduras _xlfn.SINGLE(diarioelheraldo se ha demostrado Que lo Que se promete se cumple Que gran trabajo Que se haga lo bueno por la naci√≥n))))))</f>
        <v>#NAME?</v>
      </c>
      <c r="C3493" s="1">
        <v>43791.738194444442</v>
      </c>
    </row>
    <row r="3494" spans="1:3" x14ac:dyDescent="0.2">
      <c r="A3494">
        <v>201751</v>
      </c>
      <c r="B3494" t="e">
        <f>JuanOrlandoH Definimos la buenas acciones Que ha dado a conocer nuestro gobierno gracias por afirmar lo bueno para el joven</f>
        <v>#NAME?</v>
      </c>
      <c r="C3494" s="1">
        <v>43763.693055555559</v>
      </c>
    </row>
    <row r="3495" spans="1:3" x14ac:dyDescent="0.2">
      <c r="A3495">
        <v>201858</v>
      </c>
      <c r="B3495" t="e">
        <f>_xlfn.SINGLE(JuanOrlandoH _xlfn.SINGLE(radiohrn _xlfn.SINGLE(RCVHonduras _xlfn.SINGLE(elpaishn _xlfn.SINGLE(diarioelheraldo _xlfn.SINGLE(FrenteaFrenteHN _xlfn.SINGLE(televicentrohn _xlfn.SINGLE(LaTribunahn _xlfn.SINGLE(DiarioLaPrensa todos vamos a plantar un √°rbol por el bien de nuestro planeta)))))))))</f>
        <v>#NAME?</v>
      </c>
      <c r="C3495" s="1">
        <v>43718.656944444447</v>
      </c>
    </row>
    <row r="3496" spans="1:3" x14ac:dyDescent="0.2">
      <c r="A3496">
        <v>202240</v>
      </c>
      <c r="B3496" t="s">
        <v>42</v>
      </c>
      <c r="C3496" s="1">
        <v>43683.728472222225</v>
      </c>
    </row>
    <row r="3497" spans="1:3" x14ac:dyDescent="0.2">
      <c r="A3497">
        <v>202241</v>
      </c>
      <c r="B3497" t="s">
        <v>499</v>
      </c>
      <c r="C3497" s="1">
        <v>43696.744444444441</v>
      </c>
    </row>
    <row r="3498" spans="1:3" x14ac:dyDescent="0.2">
      <c r="A3498">
        <v>202741</v>
      </c>
      <c r="B3498" t="s">
        <v>27</v>
      </c>
      <c r="C3498" s="1">
        <v>43809.819444444445</v>
      </c>
    </row>
    <row r="3499" spans="1:3" x14ac:dyDescent="0.2">
      <c r="A3499">
        <v>202850</v>
      </c>
      <c r="B3499" t="s">
        <v>35</v>
      </c>
      <c r="C3499" s="1">
        <v>43783.852777777778</v>
      </c>
    </row>
    <row r="3500" spans="1:3" x14ac:dyDescent="0.2">
      <c r="A3500">
        <v>202923</v>
      </c>
      <c r="B3500" t="s">
        <v>77</v>
      </c>
      <c r="C3500" s="1">
        <v>43749.710416666669</v>
      </c>
    </row>
    <row r="3501" spans="1:3" x14ac:dyDescent="0.2">
      <c r="A3501">
        <v>203031</v>
      </c>
      <c r="B3501" t="s">
        <v>70</v>
      </c>
      <c r="C3501" s="1">
        <v>43718.822916666664</v>
      </c>
    </row>
    <row r="3502" spans="1:3" x14ac:dyDescent="0.2">
      <c r="A3502">
        <v>203032</v>
      </c>
      <c r="B3502" t="s">
        <v>500</v>
      </c>
      <c r="C3502" s="1">
        <v>43698.922222222223</v>
      </c>
    </row>
    <row r="3503" spans="1:3" x14ac:dyDescent="0.2">
      <c r="A3503">
        <v>203033</v>
      </c>
      <c r="B3503" t="s">
        <v>501</v>
      </c>
      <c r="C3503" s="1">
        <v>43724.063194444447</v>
      </c>
    </row>
    <row r="3504" spans="1:3" x14ac:dyDescent="0.2">
      <c r="A3504">
        <v>203034</v>
      </c>
      <c r="B3504" t="s">
        <v>502</v>
      </c>
      <c r="C3504" s="1">
        <v>43757.186111111114</v>
      </c>
    </row>
    <row r="3505" spans="1:3" x14ac:dyDescent="0.2">
      <c r="A3505">
        <v>203040</v>
      </c>
      <c r="B3505" t="s">
        <v>342</v>
      </c>
      <c r="C3505" s="1">
        <v>43707.927777777775</v>
      </c>
    </row>
    <row r="3506" spans="1:3" x14ac:dyDescent="0.2">
      <c r="A3506">
        <v>203041</v>
      </c>
      <c r="B3506" t="s">
        <v>85</v>
      </c>
      <c r="C3506" s="1">
        <v>43657.852083333331</v>
      </c>
    </row>
    <row r="3507" spans="1:3" x14ac:dyDescent="0.2">
      <c r="A3507">
        <v>203042</v>
      </c>
      <c r="B3507" t="s">
        <v>143</v>
      </c>
      <c r="C3507" s="1">
        <v>43706.811805555553</v>
      </c>
    </row>
    <row r="3508" spans="1:3" x14ac:dyDescent="0.2">
      <c r="A3508">
        <v>203074</v>
      </c>
      <c r="B3508" t="s">
        <v>32</v>
      </c>
      <c r="C3508" s="1">
        <v>43801.792361111111</v>
      </c>
    </row>
    <row r="3509" spans="1:3" x14ac:dyDescent="0.2">
      <c r="A3509">
        <v>203075</v>
      </c>
      <c r="B3509" s="2" t="s">
        <v>47</v>
      </c>
      <c r="C3509" s="1">
        <v>43832.833333333336</v>
      </c>
    </row>
    <row r="3510" spans="1:3" x14ac:dyDescent="0.2">
      <c r="A3510">
        <v>203091</v>
      </c>
      <c r="B3510" t="s">
        <v>89</v>
      </c>
      <c r="C3510" s="1">
        <v>43704.897222222222</v>
      </c>
    </row>
    <row r="3511" spans="1:3" x14ac:dyDescent="0.2">
      <c r="A3511">
        <v>203919</v>
      </c>
      <c r="B3511" t="s">
        <v>503</v>
      </c>
      <c r="C3511" s="1">
        <v>43819.739583333336</v>
      </c>
    </row>
    <row r="3512" spans="1:3" x14ac:dyDescent="0.2">
      <c r="A3512">
        <v>203920</v>
      </c>
      <c r="B3512" t="e">
        <f>_xlfn.SINGLE(JuanOrlandoH _xlfn.SINGLE(LaTribunahn felicitamos al equipo de la tribuna Que importante Es ver como este peri√≥dico ha generado grandes noticias muy bien))</f>
        <v>#NAME?</v>
      </c>
      <c r="C3512" s="1">
        <v>43808.7</v>
      </c>
    </row>
    <row r="3513" spans="1:3" x14ac:dyDescent="0.2">
      <c r="A3513">
        <v>203967</v>
      </c>
      <c r="B3513" t="e">
        <f>JuanOrlandoH Aplaudimos lo bueno Que ha demostrado JOH por nuestra naci√≥n gracias Que Dios me lo bendiga</f>
        <v>#NAME?</v>
      </c>
      <c r="C3513" s="1">
        <v>43721.821527777778</v>
      </c>
    </row>
    <row r="3514" spans="1:3" x14ac:dyDescent="0.2">
      <c r="A3514">
        <v>203974</v>
      </c>
      <c r="B3514" t="e">
        <f>JuanOrlandoH sabemos Que JOH Es inocente y no asi lo quieren inculpar estamos con el aprobando su inocencia ya basta de tanta falsedad</f>
        <v>#NAME?</v>
      </c>
      <c r="C3514" s="1">
        <v>43746.680555555555</v>
      </c>
    </row>
    <row r="3515" spans="1:3" x14ac:dyDescent="0.2">
      <c r="A3515">
        <v>203975</v>
      </c>
      <c r="B3515"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Aplaudimos las grandiosas acciones Que se est√°n elaborando cada dia por mi pais Que grandes avances en la seguridad para el pueblo)))))))))))))</f>
        <v>#NAME?</v>
      </c>
      <c r="C3515" s="1">
        <v>43703.652083333334</v>
      </c>
    </row>
    <row r="3516" spans="1:3" x14ac:dyDescent="0.2">
      <c r="A3516">
        <v>203989</v>
      </c>
      <c r="B3516" t="e">
        <f>JuanOrlandoH muy bien agradecemos lo importante Que hace JOH Que gran manera de Que mi Honduras esta cambiando</f>
        <v>#NAME?</v>
      </c>
      <c r="C3516" s="1">
        <v>43752.615277777775</v>
      </c>
    </row>
    <row r="3517" spans="1:3" x14ac:dyDescent="0.2">
      <c r="A3517">
        <v>204126</v>
      </c>
      <c r="B3517" t="e">
        <f>JuanOrlandoH estamos muy agradecidos Que este poniendo mano dura y orden en el pais</f>
        <v>#NAME?</v>
      </c>
      <c r="C3517" s="1">
        <v>43717.739583333336</v>
      </c>
    </row>
    <row r="3518" spans="1:3" x14ac:dyDescent="0.2">
      <c r="A3518">
        <v>204180</v>
      </c>
      <c r="B3518" t="e">
        <f>JuanOrlandoH Es muy bueno Que la policial este de aniversario Que Dios bendiga la vida de ellos por Que se ha visto Que hacen la buena labor  por el pais</f>
        <v>#NAME?</v>
      </c>
      <c r="C3518" s="1">
        <v>43810.633333333331</v>
      </c>
    </row>
    <row r="3519" spans="1:3" x14ac:dyDescent="0.2">
      <c r="A3519">
        <v>204183</v>
      </c>
      <c r="B3519" t="e">
        <f>JuanOrlandoH vamos por la mejor ruta gracias a su gran desempe√±o</f>
        <v>#NAME?</v>
      </c>
      <c r="C3519" s="1">
        <v>43728.908333333333</v>
      </c>
    </row>
    <row r="3520" spans="1:3" x14ac:dyDescent="0.2">
      <c r="A3520">
        <v>204240</v>
      </c>
      <c r="B3520" t="s">
        <v>504</v>
      </c>
      <c r="C3520" s="1">
        <v>43741.059027777781</v>
      </c>
    </row>
    <row r="3521" spans="1:3" x14ac:dyDescent="0.2">
      <c r="A3521">
        <v>204477</v>
      </c>
      <c r="B3521" t="e">
        <f>JuanOrlandoH estas si son grandiosas asambleas en el pa√≠s Que bueno lo Que se ve gracias Que se hag mas y mas</f>
        <v>#NAME?</v>
      </c>
      <c r="C3521" s="1">
        <v>43733.806250000001</v>
      </c>
    </row>
    <row r="3522" spans="1:3" x14ac:dyDescent="0.2">
      <c r="A3522">
        <v>204483</v>
      </c>
      <c r="B3522" t="e">
        <f>_xlfn.SINGLE(JuanOrlandoH _xlfn.SINGLE(radiohrn _xlfn.SINGLE(LaTribunahn _xlfn.SINGLE(RCVHonduras _xlfn.SINGLE(diarioelheraldo _xlfn.SINGLE(radioamericahn _xlfn.SINGLE(elpaishn Es un gran avance lo Que se hace con estas ayudas Que importante manera lo Que se ve con apoyo al pueblo)))))))</f>
        <v>#NAME?</v>
      </c>
      <c r="C3522" s="1">
        <v>43776.856944444444</v>
      </c>
    </row>
    <row r="3523" spans="1:3" x14ac:dyDescent="0.2">
      <c r="A3523">
        <v>204524</v>
      </c>
      <c r="B3523" t="e">
        <f>_xlfn.SINGLE(JuanOrlandoH _xlfn.SINGLE(emilyepalmer _xlfn.SINGLE(LaTribunahn _xlfn.SINGLE(HCHTelevDigital _xlfn.SINGLE(DiarioLaPrensa _xlfn.SINGLE(AP_Noticias _xlfn.SINGLE(RCVHonduras _xlfn.SINGLE(nytimeses _xlfn.SINGLE(Canal6Honduras _xlfn.SINGLE(AFPespanol _xlfn.SINGLE(EFEnoticias sabemos Que se ha demostrado lo bueno en el pais Que gran manera de Que mi Honduras cambia y ni asi se pongan a inventar tonteras JOH Es inocente)))))))))))</f>
        <v>#NAME?</v>
      </c>
      <c r="C3523" s="1">
        <v>43756.743055555555</v>
      </c>
    </row>
    <row r="3524" spans="1:3" x14ac:dyDescent="0.2">
      <c r="A3524">
        <v>204563</v>
      </c>
      <c r="B3524" t="e">
        <f>_xlfn.SINGLE(JuanOrlandoH _xlfn.SINGLE(radiohrn _xlfn.SINGLE(LaTribunahn _xlfn.SINGLE(RCVHonduras _xlfn.SINGLE(Presidencia_HN _xlfn.SINGLE(TN5Telenoticias _xlfn.SINGLE(TSiHonduras _xlfn.SINGLE(diarioelheraldo _xlfn.SINGLE(Qhubotvoficial _xlfn.SINGLE(cb24tv _xlfn.SINGLE(elpaishn Que bien Es muy sorprendentes Que las FFAA est√°n tomando el control de la seguridad del pais)))))))))))</f>
        <v>#NAME?</v>
      </c>
      <c r="C3524" s="1">
        <v>43819.793749999997</v>
      </c>
    </row>
    <row r="3525" spans="1:3" x14ac:dyDescent="0.2">
      <c r="A3525">
        <v>204600</v>
      </c>
      <c r="B3525" t="s">
        <v>505</v>
      </c>
      <c r="C3525" s="1">
        <v>43605.92291666667</v>
      </c>
    </row>
    <row r="3526" spans="1:3" x14ac:dyDescent="0.2">
      <c r="A3526">
        <v>204601</v>
      </c>
      <c r="B3526" t="s">
        <v>506</v>
      </c>
      <c r="C3526" s="1">
        <v>43629.654166666667</v>
      </c>
    </row>
    <row r="3527" spans="1:3" x14ac:dyDescent="0.2">
      <c r="A3527">
        <v>204621</v>
      </c>
      <c r="B3527" t="e">
        <f>_xlfn.SINGLE(JuanOrlandoH _xlfn.SINGLE(sg_sica _xlfn.SINGLE(VinicioCerezo _xlfn.SINGLE(HCHTelevDigital _xlfn.SINGLE(DiarioLaPrensa _xlfn.SINGLE(TN5Telenoticias _xlfn.SINGLE(radioamericahn _xlfn.SINGLE(HoyMismoTSI _xlfn.SINGLE(radiohrn _xlfn.SINGLE(LaTribunahn Honduras Es un pais muy bendecido Que gran manera de ver Que se hace lo mejor por Que nuestro pueblo este mejor Que bien))))))))))</f>
        <v>#NAME?</v>
      </c>
      <c r="C3527" s="1">
        <v>43700.672222222223</v>
      </c>
    </row>
    <row r="3528" spans="1:3" x14ac:dyDescent="0.2">
      <c r="A3528">
        <v>204745</v>
      </c>
      <c r="B3528" t="e">
        <f>_xlfn.SINGLE(JuanOrlandoH _xlfn.SINGLE(COP21 _xlfn.SINGLE(el_BID _xlfn.SINGLE(BCIE_Org _xlfn.SINGLE(BANHPROVI_HN _xlfn.SINGLE(BancoMundial _xlfn.SINGLE(COP25CL felicitamos lo bueno Que hace JOH porque Es muy importante para el veer el pais mejor Que gran trabajo)))))))</f>
        <v>#NAME?</v>
      </c>
      <c r="C3528" s="1">
        <v>43718.633333333331</v>
      </c>
    </row>
    <row r="3529" spans="1:3" x14ac:dyDescent="0.2">
      <c r="A3529">
        <v>204925</v>
      </c>
      <c r="B3529" t="e">
        <f>_xlfn.SINGLE(HoyMismoTSI _xlfn.SINGLE(JuanOrlandoH Observamos Que se hace lo bello en el pais muy bien Que las bellas cosas se definan cada dia Que bueno vamos por grandes avances de demostrar lo bello de esta navidad))</f>
        <v>#NAME?</v>
      </c>
      <c r="C3529" s="1">
        <v>43829.89166666667</v>
      </c>
    </row>
    <row r="3530" spans="1:3" x14ac:dyDescent="0.2">
      <c r="A3530">
        <v>205658</v>
      </c>
      <c r="B3530" t="e">
        <f>elpulsohn sabemos Que el gobierno trabajar por hacer lo correcto y dar las mayores investigaciones Que bien</f>
        <v>#NAME?</v>
      </c>
      <c r="C3530" s="1">
        <v>43766.677777777775</v>
      </c>
    </row>
    <row r="3531" spans="1:3" x14ac:dyDescent="0.2">
      <c r="A3531">
        <v>206731</v>
      </c>
      <c r="B3531" t="s">
        <v>58</v>
      </c>
      <c r="C3531" s="1">
        <v>43817.727083333331</v>
      </c>
    </row>
    <row r="3532" spans="1:3" x14ac:dyDescent="0.2">
      <c r="A3532">
        <v>206738</v>
      </c>
      <c r="B3532" t="s">
        <v>20</v>
      </c>
      <c r="C3532" s="1">
        <v>43705.669444444444</v>
      </c>
    </row>
    <row r="3533" spans="1:3" x14ac:dyDescent="0.2">
      <c r="A3533">
        <v>206844</v>
      </c>
      <c r="B3533" t="s">
        <v>40</v>
      </c>
      <c r="C3533" s="1">
        <v>43677.750694444447</v>
      </c>
    </row>
    <row r="3534" spans="1:3" x14ac:dyDescent="0.2">
      <c r="A3534">
        <v>206845</v>
      </c>
      <c r="B3534" t="s">
        <v>507</v>
      </c>
      <c r="C3534" s="1">
        <v>43680.029861111114</v>
      </c>
    </row>
    <row r="3535" spans="1:3" x14ac:dyDescent="0.2">
      <c r="A3535">
        <v>206871</v>
      </c>
      <c r="B3535" t="s">
        <v>46</v>
      </c>
      <c r="C3535" s="1">
        <v>43791.814583333333</v>
      </c>
    </row>
    <row r="3536" spans="1:3" x14ac:dyDescent="0.2">
      <c r="A3536">
        <v>206897</v>
      </c>
      <c r="B3536" s="2" t="s">
        <v>23</v>
      </c>
      <c r="C3536" s="1">
        <v>43768.652777777781</v>
      </c>
    </row>
    <row r="3537" spans="1:3" x14ac:dyDescent="0.2">
      <c r="A3537">
        <v>207008</v>
      </c>
      <c r="B3537" t="s">
        <v>56</v>
      </c>
      <c r="C3537" s="1">
        <v>43810.640277777777</v>
      </c>
    </row>
    <row r="3538" spans="1:3" x14ac:dyDescent="0.2">
      <c r="A3538">
        <v>207009</v>
      </c>
      <c r="B3538" t="s">
        <v>104</v>
      </c>
      <c r="C3538" s="1">
        <v>43787.79791666667</v>
      </c>
    </row>
    <row r="3539" spans="1:3" x14ac:dyDescent="0.2">
      <c r="A3539">
        <v>207066</v>
      </c>
      <c r="B3539" t="s">
        <v>101</v>
      </c>
      <c r="C3539" s="1">
        <v>43766.680555555555</v>
      </c>
    </row>
    <row r="3540" spans="1:3" x14ac:dyDescent="0.2">
      <c r="A3540">
        <v>207067</v>
      </c>
      <c r="B3540" t="s">
        <v>5</v>
      </c>
      <c r="C3540" s="1">
        <v>43762.693055555559</v>
      </c>
    </row>
    <row r="3541" spans="1:3" x14ac:dyDescent="0.2">
      <c r="A3541">
        <v>207068</v>
      </c>
      <c r="B3541" t="s">
        <v>125</v>
      </c>
      <c r="C3541" s="1">
        <v>43754.85833333333</v>
      </c>
    </row>
    <row r="3542" spans="1:3" x14ac:dyDescent="0.2">
      <c r="A3542">
        <v>207151</v>
      </c>
      <c r="B3542" t="s">
        <v>149</v>
      </c>
      <c r="C3542" s="1">
        <v>43678.736805555556</v>
      </c>
    </row>
    <row r="3543" spans="1:3" x14ac:dyDescent="0.2">
      <c r="A3543">
        <v>207334</v>
      </c>
      <c r="B3543" t="s">
        <v>11</v>
      </c>
      <c r="C3543" s="1">
        <v>43761.856944444444</v>
      </c>
    </row>
    <row r="3544" spans="1:3" x14ac:dyDescent="0.2">
      <c r="A3544">
        <v>207340</v>
      </c>
      <c r="B3544" t="s">
        <v>20</v>
      </c>
      <c r="C3544" s="1">
        <v>43705.668749999997</v>
      </c>
    </row>
    <row r="3545" spans="1:3" x14ac:dyDescent="0.2">
      <c r="A3545">
        <v>207341</v>
      </c>
      <c r="B3545" s="2" t="s">
        <v>95</v>
      </c>
      <c r="C3545" s="1">
        <v>43690.681944444441</v>
      </c>
    </row>
    <row r="3546" spans="1:3" x14ac:dyDescent="0.2">
      <c r="A3546">
        <v>207342</v>
      </c>
      <c r="B3546" t="s">
        <v>52</v>
      </c>
      <c r="C3546" s="1">
        <v>43763.714583333334</v>
      </c>
    </row>
    <row r="3547" spans="1:3" x14ac:dyDescent="0.2">
      <c r="A3547">
        <v>207343</v>
      </c>
      <c r="B3547" t="s">
        <v>19</v>
      </c>
      <c r="C3547" s="1">
        <v>43773.704861111109</v>
      </c>
    </row>
    <row r="3548" spans="1:3" x14ac:dyDescent="0.2">
      <c r="A3548">
        <v>207344</v>
      </c>
      <c r="B3548" t="s">
        <v>217</v>
      </c>
      <c r="C3548" s="1">
        <v>43705.556944444441</v>
      </c>
    </row>
    <row r="3549" spans="1:3" x14ac:dyDescent="0.2">
      <c r="A3549">
        <v>207365</v>
      </c>
      <c r="B3549" t="s">
        <v>214</v>
      </c>
      <c r="C3549" s="1">
        <v>43801.691666666666</v>
      </c>
    </row>
    <row r="3550" spans="1:3" x14ac:dyDescent="0.2">
      <c r="A3550">
        <v>207366</v>
      </c>
      <c r="B3550" t="s">
        <v>32</v>
      </c>
      <c r="C3550" s="1">
        <v>43801.793055555558</v>
      </c>
    </row>
    <row r="3551" spans="1:3" x14ac:dyDescent="0.2">
      <c r="A3551">
        <v>207413</v>
      </c>
      <c r="B3551" t="s">
        <v>125</v>
      </c>
      <c r="C3551" s="1">
        <v>43754.859027777777</v>
      </c>
    </row>
    <row r="3552" spans="1:3" x14ac:dyDescent="0.2">
      <c r="A3552">
        <v>207475</v>
      </c>
      <c r="B3552" t="s">
        <v>147</v>
      </c>
      <c r="C3552" s="1">
        <v>43819.810416666667</v>
      </c>
    </row>
    <row r="3553" spans="1:3" x14ac:dyDescent="0.2">
      <c r="A3553">
        <v>207531</v>
      </c>
      <c r="B3553" t="s">
        <v>32</v>
      </c>
      <c r="C3553" s="1">
        <v>43801.792361111111</v>
      </c>
    </row>
    <row r="3554" spans="1:3" x14ac:dyDescent="0.2">
      <c r="A3554">
        <v>207533</v>
      </c>
      <c r="B3554" t="s">
        <v>53</v>
      </c>
      <c r="C3554" s="1">
        <v>43770.798611111109</v>
      </c>
    </row>
    <row r="3555" spans="1:3" x14ac:dyDescent="0.2">
      <c r="A3555">
        <v>207549</v>
      </c>
      <c r="B3555" t="s">
        <v>101</v>
      </c>
      <c r="C3555" s="1">
        <v>43766.681250000001</v>
      </c>
    </row>
    <row r="3556" spans="1:3" x14ac:dyDescent="0.2">
      <c r="A3556">
        <v>207901</v>
      </c>
      <c r="B3556" t="s">
        <v>366</v>
      </c>
      <c r="C3556" s="1">
        <v>43816.818749999999</v>
      </c>
    </row>
    <row r="3557" spans="1:3" x14ac:dyDescent="0.2">
      <c r="A3557">
        <v>207902</v>
      </c>
      <c r="B3557" t="s">
        <v>27</v>
      </c>
      <c r="C3557" s="1">
        <v>43809.817361111112</v>
      </c>
    </row>
    <row r="3558" spans="1:3" x14ac:dyDescent="0.2">
      <c r="A3558">
        <v>207976</v>
      </c>
      <c r="B3558" t="s">
        <v>259</v>
      </c>
      <c r="C3558" s="1">
        <v>43675.876388888886</v>
      </c>
    </row>
    <row r="3559" spans="1:3" x14ac:dyDescent="0.2">
      <c r="A3559">
        <v>208063</v>
      </c>
      <c r="B3559" t="s">
        <v>27</v>
      </c>
      <c r="C3559" s="1">
        <v>43809.817361111112</v>
      </c>
    </row>
    <row r="3560" spans="1:3" x14ac:dyDescent="0.2">
      <c r="A3560">
        <v>208149</v>
      </c>
      <c r="B3560" t="s">
        <v>32</v>
      </c>
      <c r="C3560" s="1">
        <v>43801.793055555558</v>
      </c>
    </row>
    <row r="3561" spans="1:3" x14ac:dyDescent="0.2">
      <c r="A3561">
        <v>208151</v>
      </c>
      <c r="B3561" t="s">
        <v>53</v>
      </c>
      <c r="C3561" s="1">
        <v>43770.79791666667</v>
      </c>
    </row>
    <row r="3562" spans="1:3" x14ac:dyDescent="0.2">
      <c r="A3562">
        <v>208154</v>
      </c>
      <c r="B3562" t="s">
        <v>74</v>
      </c>
      <c r="C3562" s="1">
        <v>43714.794444444444</v>
      </c>
    </row>
    <row r="3563" spans="1:3" x14ac:dyDescent="0.2">
      <c r="A3563">
        <v>208221</v>
      </c>
      <c r="B3563" t="s">
        <v>108</v>
      </c>
      <c r="C3563" s="1">
        <v>43718.727777777778</v>
      </c>
    </row>
    <row r="3564" spans="1:3" x14ac:dyDescent="0.2">
      <c r="A3564">
        <v>208258</v>
      </c>
      <c r="B3564" t="s">
        <v>5</v>
      </c>
      <c r="C3564" s="1">
        <v>43762.693749999999</v>
      </c>
    </row>
    <row r="3565" spans="1:3" x14ac:dyDescent="0.2">
      <c r="A3565">
        <v>208280</v>
      </c>
      <c r="B3565" t="s">
        <v>218</v>
      </c>
      <c r="C3565" s="1">
        <v>43698.779166666667</v>
      </c>
    </row>
    <row r="3566" spans="1:3" x14ac:dyDescent="0.2">
      <c r="A3566">
        <v>208281</v>
      </c>
      <c r="B3566" t="s">
        <v>235</v>
      </c>
      <c r="C3566" s="1">
        <v>43700.835416666669</v>
      </c>
    </row>
    <row r="3567" spans="1:3" x14ac:dyDescent="0.2">
      <c r="A3567">
        <v>208443</v>
      </c>
      <c r="B3567" s="2" t="s">
        <v>111</v>
      </c>
      <c r="C3567" s="1">
        <v>43804.847222222219</v>
      </c>
    </row>
    <row r="3568" spans="1:3" x14ac:dyDescent="0.2">
      <c r="A3568">
        <v>208598</v>
      </c>
      <c r="B3568" s="2" t="s">
        <v>55</v>
      </c>
      <c r="C3568" s="1">
        <v>43815.848611111112</v>
      </c>
    </row>
    <row r="3569" spans="1:3" x14ac:dyDescent="0.2">
      <c r="A3569">
        <v>208599</v>
      </c>
      <c r="B3569" t="s">
        <v>78</v>
      </c>
      <c r="C3569" s="1">
        <v>43791.849305555559</v>
      </c>
    </row>
    <row r="3570" spans="1:3" x14ac:dyDescent="0.2">
      <c r="A3570">
        <v>208600</v>
      </c>
      <c r="B3570" t="s">
        <v>87</v>
      </c>
      <c r="C3570" s="1">
        <v>43816.866666666669</v>
      </c>
    </row>
    <row r="3571" spans="1:3" x14ac:dyDescent="0.2">
      <c r="A3571">
        <v>208606</v>
      </c>
      <c r="B3571" t="s">
        <v>2</v>
      </c>
      <c r="C3571" s="1">
        <v>43770.701388888891</v>
      </c>
    </row>
    <row r="3572" spans="1:3" x14ac:dyDescent="0.2">
      <c r="A3572">
        <v>208609</v>
      </c>
      <c r="B3572" t="s">
        <v>53</v>
      </c>
      <c r="C3572" s="1">
        <v>43770.798611111109</v>
      </c>
    </row>
    <row r="3573" spans="1:3" x14ac:dyDescent="0.2">
      <c r="A3573">
        <v>208694</v>
      </c>
      <c r="B3573" t="s">
        <v>214</v>
      </c>
      <c r="C3573" s="1">
        <v>43801.69027777778</v>
      </c>
    </row>
    <row r="3574" spans="1:3" x14ac:dyDescent="0.2">
      <c r="A3574">
        <v>208741</v>
      </c>
      <c r="B3574" t="s">
        <v>46</v>
      </c>
      <c r="C3574" s="1">
        <v>43791.81527777778</v>
      </c>
    </row>
    <row r="3575" spans="1:3" x14ac:dyDescent="0.2">
      <c r="A3575">
        <v>208742</v>
      </c>
      <c r="B3575" t="s">
        <v>214</v>
      </c>
      <c r="C3575" s="1">
        <v>43801.69027777778</v>
      </c>
    </row>
    <row r="3576" spans="1:3" x14ac:dyDescent="0.2">
      <c r="A3576">
        <v>208802</v>
      </c>
      <c r="B3576" t="s">
        <v>21</v>
      </c>
      <c r="C3576" s="1">
        <v>43811.840277777781</v>
      </c>
    </row>
    <row r="3577" spans="1:3" x14ac:dyDescent="0.2">
      <c r="A3577">
        <v>208803</v>
      </c>
      <c r="B3577" t="s">
        <v>214</v>
      </c>
      <c r="C3577" s="1">
        <v>43801.69027777778</v>
      </c>
    </row>
    <row r="3578" spans="1:3" x14ac:dyDescent="0.2">
      <c r="A3578">
        <v>208902</v>
      </c>
      <c r="B3578" s="2" t="s">
        <v>132</v>
      </c>
      <c r="C3578" s="1">
        <v>43812.856944444444</v>
      </c>
    </row>
    <row r="3579" spans="1:3" x14ac:dyDescent="0.2">
      <c r="A3579">
        <v>209046</v>
      </c>
      <c r="B3579" t="s">
        <v>135</v>
      </c>
      <c r="C3579" s="1">
        <v>43721.827777777777</v>
      </c>
    </row>
    <row r="3580" spans="1:3" x14ac:dyDescent="0.2">
      <c r="A3580">
        <v>209047</v>
      </c>
      <c r="B3580" s="2" t="s">
        <v>92</v>
      </c>
      <c r="C3580" s="1">
        <v>43775.655555555553</v>
      </c>
    </row>
    <row r="3581" spans="1:3" x14ac:dyDescent="0.2">
      <c r="A3581">
        <v>209118</v>
      </c>
      <c r="B3581" t="s">
        <v>99</v>
      </c>
      <c r="C3581" s="1">
        <v>43790.691666666666</v>
      </c>
    </row>
    <row r="3582" spans="1:3" x14ac:dyDescent="0.2">
      <c r="A3582">
        <v>209119</v>
      </c>
      <c r="B3582" t="s">
        <v>336</v>
      </c>
      <c r="C3582" s="1">
        <v>43784.645833333336</v>
      </c>
    </row>
    <row r="3583" spans="1:3" x14ac:dyDescent="0.2">
      <c r="A3583">
        <v>209122</v>
      </c>
      <c r="B3583" t="s">
        <v>68</v>
      </c>
      <c r="C3583" s="1">
        <v>43749.90625</v>
      </c>
    </row>
    <row r="3584" spans="1:3" x14ac:dyDescent="0.2">
      <c r="A3584">
        <v>209123</v>
      </c>
      <c r="B3584" t="s">
        <v>69</v>
      </c>
      <c r="C3584" s="1">
        <v>43756.748611111114</v>
      </c>
    </row>
    <row r="3585" spans="1:3" x14ac:dyDescent="0.2">
      <c r="A3585">
        <v>209127</v>
      </c>
      <c r="B3585" t="s">
        <v>76</v>
      </c>
      <c r="C3585" s="1">
        <v>43767.802083333336</v>
      </c>
    </row>
    <row r="3586" spans="1:3" x14ac:dyDescent="0.2">
      <c r="A3586">
        <v>209160</v>
      </c>
      <c r="B3586" t="s">
        <v>261</v>
      </c>
      <c r="C3586" s="1">
        <v>43699.838888888888</v>
      </c>
    </row>
    <row r="3587" spans="1:3" x14ac:dyDescent="0.2">
      <c r="A3587">
        <v>209161</v>
      </c>
      <c r="B3587" t="s">
        <v>198</v>
      </c>
      <c r="C3587" s="1">
        <v>43689.75</v>
      </c>
    </row>
    <row r="3588" spans="1:3" x14ac:dyDescent="0.2">
      <c r="A3588">
        <v>209200</v>
      </c>
      <c r="B3588" t="s">
        <v>15</v>
      </c>
      <c r="C3588" s="1">
        <v>43809.68472222222</v>
      </c>
    </row>
    <row r="3589" spans="1:3" x14ac:dyDescent="0.2">
      <c r="A3589">
        <v>209395</v>
      </c>
      <c r="B3589" t="e">
        <f>HoyMismoTSI Es genial Que se den estas buenas acciones para nuestra Honduras Que se apoye a la gente migrante Que bueno</f>
        <v>#NAME?</v>
      </c>
      <c r="C3589" s="1">
        <v>43725.842361111114</v>
      </c>
    </row>
    <row r="3590" spans="1:3" x14ac:dyDescent="0.2">
      <c r="A3590">
        <v>209758</v>
      </c>
      <c r="B3590" t="e">
        <f>HoyMismoTSI esto ha pasado debido a esos √±angaras de libre Que lo Que les importa Es Que se cierren las empresas y se acabe la econom√≠a</f>
        <v>#NAME?</v>
      </c>
      <c r="C3590" s="1">
        <v>43761.65</v>
      </c>
    </row>
    <row r="3591" spans="1:3" x14ac:dyDescent="0.2">
      <c r="A3591">
        <v>209872</v>
      </c>
      <c r="B3591" t="e">
        <f>elpulsohn se sabe Que se hace lo principal y Que JOH hara lo posible por Que sepa la verdad Que bien Que se ponga cartas en el asunto</f>
        <v>#NAME?</v>
      </c>
      <c r="C3591" s="1">
        <v>43766.678472222222</v>
      </c>
    </row>
    <row r="3592" spans="1:3" x14ac:dyDescent="0.2">
      <c r="A3592">
        <v>210402</v>
      </c>
      <c r="B3592" t="e">
        <f>HoyMismoTSI Vemos lo bueno Que importante Es ver lo bueno en el pais felicitaciones al gobierno y a fusina Que bien Es muy bueno vamos por una navidad segura</f>
        <v>#NAME?</v>
      </c>
      <c r="C3592" s="1">
        <v>43794.616666666669</v>
      </c>
    </row>
    <row r="3593" spans="1:3" x14ac:dyDescent="0.2">
      <c r="A3593">
        <v>210656</v>
      </c>
      <c r="B3593" t="e">
        <f>HoyMismoTSI Que se exija paz por la naci√≥n y estamos cansados de Tanto odio Que demuestra hacia el gobierno Que se haga lo Que se tenga Que hacer queremos paz</f>
        <v>#NAME?</v>
      </c>
      <c r="C3593" s="1">
        <v>43761.651388888888</v>
      </c>
    </row>
    <row r="3594" spans="1:3" x14ac:dyDescent="0.2">
      <c r="A3594">
        <v>210657</v>
      </c>
      <c r="B3594" s="2" t="s">
        <v>508</v>
      </c>
      <c r="C3594" s="1">
        <v>43714.614583333336</v>
      </c>
    </row>
    <row r="3595" spans="1:3" x14ac:dyDescent="0.2">
      <c r="A3595">
        <v>211027</v>
      </c>
      <c r="B3595" t="e">
        <f>HoyMismoTSI Es muy excelente Que se busque el mayor apoyo para Que se detenga esta epidemia Que bien vamos por mas avances muy bien</f>
        <v>#NAME?</v>
      </c>
      <c r="C3595" s="1">
        <v>43829.637499999997</v>
      </c>
    </row>
    <row r="3596" spans="1:3" x14ac:dyDescent="0.2">
      <c r="A3596">
        <v>211270</v>
      </c>
      <c r="B3596" t="s">
        <v>46</v>
      </c>
      <c r="C3596" s="1">
        <v>43791.815972222219</v>
      </c>
    </row>
    <row r="3597" spans="1:3" x14ac:dyDescent="0.2">
      <c r="A3597">
        <v>211283</v>
      </c>
      <c r="B3597" t="s">
        <v>68</v>
      </c>
      <c r="C3597" s="1">
        <v>43749.90625</v>
      </c>
    </row>
    <row r="3598" spans="1:3" x14ac:dyDescent="0.2">
      <c r="A3598">
        <v>211284</v>
      </c>
      <c r="B3598" t="s">
        <v>116</v>
      </c>
      <c r="C3598" s="1">
        <v>43685.834027777775</v>
      </c>
    </row>
    <row r="3599" spans="1:3" x14ac:dyDescent="0.2">
      <c r="A3599">
        <v>211285</v>
      </c>
      <c r="B3599" t="s">
        <v>60</v>
      </c>
      <c r="C3599" s="1">
        <v>43761.711805555555</v>
      </c>
    </row>
    <row r="3600" spans="1:3" x14ac:dyDescent="0.2">
      <c r="A3600">
        <v>211328</v>
      </c>
      <c r="B3600" t="s">
        <v>27</v>
      </c>
      <c r="C3600" s="1">
        <v>43809.818749999999</v>
      </c>
    </row>
    <row r="3601" spans="1:3" x14ac:dyDescent="0.2">
      <c r="A3601">
        <v>211446</v>
      </c>
      <c r="B3601" t="s">
        <v>75</v>
      </c>
      <c r="C3601" s="1">
        <v>43676.802083333336</v>
      </c>
    </row>
    <row r="3602" spans="1:3" x14ac:dyDescent="0.2">
      <c r="A3602">
        <v>211447</v>
      </c>
      <c r="B3602" t="s">
        <v>103</v>
      </c>
      <c r="C3602" s="1">
        <v>43677.646527777775</v>
      </c>
    </row>
    <row r="3603" spans="1:3" x14ac:dyDescent="0.2">
      <c r="A3603">
        <v>211493</v>
      </c>
      <c r="B3603" t="s">
        <v>197</v>
      </c>
      <c r="C3603" s="1">
        <v>43774.730555555558</v>
      </c>
    </row>
    <row r="3604" spans="1:3" x14ac:dyDescent="0.2">
      <c r="A3604">
        <v>211494</v>
      </c>
      <c r="B3604" s="2" t="s">
        <v>71</v>
      </c>
      <c r="C3604" s="1">
        <v>43774.668749999997</v>
      </c>
    </row>
    <row r="3605" spans="1:3" x14ac:dyDescent="0.2">
      <c r="A3605">
        <v>211732</v>
      </c>
      <c r="B3605" t="s">
        <v>509</v>
      </c>
      <c r="C3605" s="1">
        <v>43656.79791666667</v>
      </c>
    </row>
    <row r="3606" spans="1:3" x14ac:dyDescent="0.2">
      <c r="A3606">
        <v>211843</v>
      </c>
      <c r="B3606" t="s">
        <v>26</v>
      </c>
      <c r="C3606" s="1">
        <v>43812.729861111111</v>
      </c>
    </row>
    <row r="3607" spans="1:3" x14ac:dyDescent="0.2">
      <c r="A3607">
        <v>211851</v>
      </c>
      <c r="B3607" t="s">
        <v>90</v>
      </c>
      <c r="C3607" s="1">
        <v>43689.895138888889</v>
      </c>
    </row>
    <row r="3608" spans="1:3" x14ac:dyDescent="0.2">
      <c r="A3608">
        <v>211943</v>
      </c>
      <c r="B3608" t="s">
        <v>416</v>
      </c>
      <c r="C3608" s="1">
        <v>43672.792361111111</v>
      </c>
    </row>
    <row r="3609" spans="1:3" x14ac:dyDescent="0.2">
      <c r="A3609">
        <v>211944</v>
      </c>
      <c r="B3609" t="s">
        <v>45</v>
      </c>
      <c r="C3609" s="1">
        <v>43682.822916666664</v>
      </c>
    </row>
    <row r="3610" spans="1:3" x14ac:dyDescent="0.2">
      <c r="A3610">
        <v>211969</v>
      </c>
      <c r="B3610" t="s">
        <v>3</v>
      </c>
      <c r="C3610" s="1">
        <v>43686.643750000003</v>
      </c>
    </row>
    <row r="3611" spans="1:3" x14ac:dyDescent="0.2">
      <c r="A3611">
        <v>211970</v>
      </c>
      <c r="B3611" s="2" t="s">
        <v>65</v>
      </c>
      <c r="C3611" s="1">
        <v>43768.872916666667</v>
      </c>
    </row>
    <row r="3612" spans="1:3" x14ac:dyDescent="0.2">
      <c r="A3612">
        <v>211971</v>
      </c>
      <c r="B3612" s="2" t="s">
        <v>150</v>
      </c>
      <c r="C3612" s="1">
        <v>43718.696527777778</v>
      </c>
    </row>
    <row r="3613" spans="1:3" x14ac:dyDescent="0.2">
      <c r="A3613">
        <v>212010</v>
      </c>
      <c r="B3613" t="s">
        <v>151</v>
      </c>
      <c r="C3613" s="1">
        <v>43801.842361111114</v>
      </c>
    </row>
    <row r="3614" spans="1:3" x14ac:dyDescent="0.2">
      <c r="A3614">
        <v>212013</v>
      </c>
      <c r="B3614" t="s">
        <v>51</v>
      </c>
      <c r="C3614" s="1">
        <v>43755.736805555556</v>
      </c>
    </row>
    <row r="3615" spans="1:3" x14ac:dyDescent="0.2">
      <c r="A3615">
        <v>212017</v>
      </c>
      <c r="B3615" t="s">
        <v>90</v>
      </c>
      <c r="C3615" s="1">
        <v>43689.895833333336</v>
      </c>
    </row>
    <row r="3616" spans="1:3" x14ac:dyDescent="0.2">
      <c r="A3616">
        <v>212060</v>
      </c>
      <c r="B3616" t="s">
        <v>24</v>
      </c>
      <c r="C3616" s="1">
        <v>43731.734722222223</v>
      </c>
    </row>
    <row r="3617" spans="1:3" x14ac:dyDescent="0.2">
      <c r="A3617">
        <v>212061</v>
      </c>
      <c r="B3617" t="s">
        <v>130</v>
      </c>
      <c r="C3617" s="1">
        <v>43718.64166666667</v>
      </c>
    </row>
    <row r="3618" spans="1:3" x14ac:dyDescent="0.2">
      <c r="A3618">
        <v>212062</v>
      </c>
      <c r="B3618" s="2" t="s">
        <v>49</v>
      </c>
      <c r="C3618" s="1">
        <v>43725.924305555556</v>
      </c>
    </row>
    <row r="3619" spans="1:3" x14ac:dyDescent="0.2">
      <c r="A3619">
        <v>212171</v>
      </c>
      <c r="B3619" t="s">
        <v>46</v>
      </c>
      <c r="C3619" s="1">
        <v>43791.815972222219</v>
      </c>
    </row>
    <row r="3620" spans="1:3" x14ac:dyDescent="0.2">
      <c r="A3620">
        <v>212218</v>
      </c>
      <c r="B3620" t="s">
        <v>77</v>
      </c>
      <c r="C3620" s="1">
        <v>43749.711805555555</v>
      </c>
    </row>
    <row r="3621" spans="1:3" x14ac:dyDescent="0.2">
      <c r="A3621">
        <v>213125</v>
      </c>
      <c r="B3621" t="e">
        <f>_xlfn.SINGLE(DllSWqjvMbCrtUNGN0CA23hYgwPW83B5aBnYuBnEFZY)= Es cierto lo Que pasa Que la oposici√≥n no aceptan Que JOH Es lo mejor Que le ha pasado al pa√≠s ya vamos con grandes avances</f>
        <v>#NAME?</v>
      </c>
      <c r="C3621" s="1">
        <v>43734.709722222222</v>
      </c>
    </row>
    <row r="3622" spans="1:3" x14ac:dyDescent="0.2">
      <c r="A3622">
        <v>213137</v>
      </c>
      <c r="B3622" t="e">
        <f>_xlfn.SINGLE(DllSWqjvMbCrtUNGN0CA23hYgwPW83B5aBnYuBnEFZY)= Damos las respectivas felicitaciones y Muchas gracias a israel por demostrar la gran ayuda para el pais Que bueno lo Que se ve vamos por lo mejor</f>
        <v>#NAME?</v>
      </c>
      <c r="C3622" s="1">
        <v>43767.841666666667</v>
      </c>
    </row>
    <row r="3623" spans="1:3" x14ac:dyDescent="0.2">
      <c r="A3623">
        <v>213142</v>
      </c>
      <c r="B3623" t="e">
        <f>_xlfn.SINGLE(DllSWqjvMbCrtUNGN0CA23hYgwPW83B5aBnYuBnEFZY)= _xlfn.SINGLE(JuanOrlandoH contentos de ver las realidad de como se ayuda a la naci√≥n a salir adelante Que bueno Dios bendiga su vida JOH)</f>
        <v>#NAME?</v>
      </c>
      <c r="C3623" s="1">
        <v>43769.849305555559</v>
      </c>
    </row>
    <row r="3624" spans="1:3" x14ac:dyDescent="0.2">
      <c r="A3624">
        <v>213174</v>
      </c>
      <c r="B3624" t="e">
        <f>TN5Telenoticias vamos caminando por la mejor ruta gracias por su gran esmero</f>
        <v>#NAME?</v>
      </c>
      <c r="C3624" s="1">
        <v>43721.749305555553</v>
      </c>
    </row>
    <row r="3625" spans="1:3" x14ac:dyDescent="0.2">
      <c r="A3625">
        <v>213196</v>
      </c>
      <c r="B3625" t="e">
        <f>_xlfn.SINGLE(DllSWqjvMbCrtUNGN0CA23hYgwPW83B5aBnYuBnEFZY)= se ven los grandes resultados Que excelente Es ver Que mi Honduras esta cambiando Que gran trabajo Muchas gracias se√±or Presidente</f>
        <v>#NAME?</v>
      </c>
      <c r="C3625" s="1">
        <v>43775.79583333333</v>
      </c>
    </row>
    <row r="3626" spans="1:3" x14ac:dyDescent="0.2">
      <c r="A3626">
        <v>213200</v>
      </c>
      <c r="B3626" t="e">
        <f>_xlfn.SINGLE(DllSWqjvMbCrtUNGN0CA23hYgwPW83B5aBnYuBnEFZY)= Aplaudimos lo importante Que desempe√±a JOH porque el pais tenga grandes logros Que bien estamos bendecidos gracias JOH</f>
        <v>#NAME?</v>
      </c>
      <c r="C3626" s="1">
        <v>43808.862500000003</v>
      </c>
    </row>
    <row r="3627" spans="1:3" x14ac:dyDescent="0.2">
      <c r="A3627">
        <v>213209</v>
      </c>
      <c r="B3627" t="e">
        <f>TN5Telenoticias son unos ma√±osos los empresarios porque solo quieren hacer quedar el gobierno</f>
        <v>#NAME?</v>
      </c>
      <c r="C3627" s="1">
        <v>43693.915972222225</v>
      </c>
    </row>
    <row r="3628" spans="1:3" x14ac:dyDescent="0.2">
      <c r="A3628">
        <v>213212</v>
      </c>
      <c r="B3628" t="e">
        <f>_xlfn.SINGLE(DllSWqjvMbCrtUNGN0CA23hYgwPW83B5aBnYuBnEFZY)= Honduras avanza se demuestra un gran cambio por el pais Que gran desarrollo Que excelente</f>
        <v>#NAME?</v>
      </c>
      <c r="C3628" s="1">
        <v>43717.724999999999</v>
      </c>
    </row>
    <row r="3629" spans="1:3" x14ac:dyDescent="0.2">
      <c r="A3629">
        <v>213230</v>
      </c>
      <c r="B3629" t="e">
        <f>_xlfn.SINGLE(DllSWqjvMbCrtUNGN0CA23hYgwPW83B5aBnYuBnEFZY)= Es muy bueno lo Que se ve Que importante lo Que hace el Presidente estamos alo bueno de grandes desarrollos</f>
        <v>#NAME?</v>
      </c>
      <c r="C3629" s="1">
        <v>43790.884722222225</v>
      </c>
    </row>
    <row r="3630" spans="1:3" x14ac:dyDescent="0.2">
      <c r="A3630">
        <v>213275</v>
      </c>
      <c r="B3630" t="e">
        <f>TN5Telenoticias Es importante Que se est√°n desarrollando estas grandes cosas para lo mejor de Honduras Que bueno Que se pong a todo el peso de la ley Que excelente</f>
        <v>#NAME?</v>
      </c>
      <c r="C3630" s="1">
        <v>43724.573611111111</v>
      </c>
    </row>
    <row r="3631" spans="1:3" x14ac:dyDescent="0.2">
      <c r="A3631">
        <v>213296</v>
      </c>
      <c r="B3631" t="e">
        <f>_xlfn.SINGLE(DllSWqjvMbCrtUNGN0CA23hYgwPW83B5aBnYuBnEFZY)= _xlfn.SINGLE(JuanOrlandoH Felicidades se√±or Presidente en su dia Que Dios me lo bendiga grandemente)</f>
        <v>#NAME?</v>
      </c>
      <c r="C3631" s="1">
        <v>43766.723611111112</v>
      </c>
    </row>
    <row r="3632" spans="1:3" x14ac:dyDescent="0.2">
      <c r="A3632">
        <v>213306</v>
      </c>
      <c r="B3632" t="e">
        <f>_xlfn.SINGLE(DllSWqjvMbCrtUNGN0CA23hYgwPW83B5aBnYuBnEFZY)= muy bien se√±or JOH ha demostrado lo bueno por nuestra naci√≥n gracias por trabajar por salud educaci√≥n y vivienda para el pueblo Muchas gracias</f>
        <v>#NAME?</v>
      </c>
      <c r="C3632" s="1">
        <v>43811.745833333334</v>
      </c>
    </row>
    <row r="3633" spans="1:3" x14ac:dyDescent="0.2">
      <c r="A3633">
        <v>213320</v>
      </c>
      <c r="B3633" t="e">
        <f>_xlfn.SINGLE(DllSWqjvMbCrtUNGN0CA23hYgwPW83B5aBnYuBnEFZY)= Que bueno lo Que esta haciendo la primera dama Que gran trabajo de parte de el gobierno haciendo estas grandes oportunidades Que bien</f>
        <v>#NAME?</v>
      </c>
      <c r="C3633" s="1">
        <v>43770.670138888891</v>
      </c>
    </row>
    <row r="3634" spans="1:3" x14ac:dyDescent="0.2">
      <c r="A3634">
        <v>213332</v>
      </c>
      <c r="B3634" t="e">
        <f>_xlfn.SINGLE(DllSWqjvMbCrtUNGN0CA23hYgwPW83B5aBnYuBnEFZY)= Es una gran noticia Que israel se une a la ayuda por el agua Que gran trabajo Que todo salga bien</f>
        <v>#NAME?</v>
      </c>
      <c r="C3634" s="1">
        <v>43731.821527777778</v>
      </c>
    </row>
    <row r="3635" spans="1:3" x14ac:dyDescent="0.2">
      <c r="A3635">
        <v>213357</v>
      </c>
      <c r="B3635" t="e">
        <f>_xlfn.SINGLE(TN5Telenoticias _xlfn.SINGLE(JuanOrlandoH Que bueno mi Presidente Que se ha combatido a los narcotraficantes Que bien Que se haga lo mejor por el pais))</f>
        <v>#NAME?</v>
      </c>
      <c r="C3635" s="1">
        <v>43755.745138888888</v>
      </c>
    </row>
    <row r="3636" spans="1:3" x14ac:dyDescent="0.2">
      <c r="A3636">
        <v>213384</v>
      </c>
      <c r="B3636" t="e">
        <f>_xlfn.SINGLE(TN5Telenoticias _xlfn.SINGLE(JuanOrlandoH Que bien dicho se√±or Presidente Vemos Que se ve un gran momento de Que se ha hecho lo mejor por el pais Que bien))</f>
        <v>#NAME?</v>
      </c>
      <c r="C3636" s="1">
        <v>43755.744444444441</v>
      </c>
    </row>
    <row r="3637" spans="1:3" x14ac:dyDescent="0.2">
      <c r="A3637">
        <v>213386</v>
      </c>
      <c r="B3637" t="e">
        <f>_xlfn.SINGLE(DllSWqjvMbCrtUNGN0CA23hYgwPW83B5aBnYuBnEFZY)= se ven los mayores resultados departe de el gobierno favoreciendo al pueblo Que genial lo Que se hace vamos por lo mejor</f>
        <v>#NAME?</v>
      </c>
      <c r="C3637" s="1">
        <v>43768.713888888888</v>
      </c>
    </row>
    <row r="3638" spans="1:3" x14ac:dyDescent="0.2">
      <c r="A3638">
        <v>213396</v>
      </c>
      <c r="B3638" t="e">
        <f>TN5Telenoticias admirable de parte de el Presidente Que demuestra las grandiosas cosas por el pa√≠s Que gran trabajo Que se haga lo mejor por mi Honduras Que genial</f>
        <v>#NAME?</v>
      </c>
      <c r="C3638" s="1">
        <v>43718.613194444442</v>
      </c>
    </row>
    <row r="3639" spans="1:3" x14ac:dyDescent="0.2">
      <c r="A3639">
        <v>213421</v>
      </c>
      <c r="B3639" t="e">
        <f>_xlfn.SINGLE(DllSWqjvMbCrtUNGN0CA23hYgwPW83B5aBnYuBnEFZY)= beneficios grandes son los Que ha alcanzado el pueblo por parte de el gobierno Que excelente Diosa lo bendiga JOH</f>
        <v>#NAME?</v>
      </c>
      <c r="C3639" s="1">
        <v>43761.75</v>
      </c>
    </row>
    <row r="3640" spans="1:3" x14ac:dyDescent="0.2">
      <c r="A3640">
        <v>213441</v>
      </c>
      <c r="B3640" t="e">
        <f>TN5Telenoticias estamos muy contentos por su gran proyecto se√±or alcalde</f>
        <v>#NAME?</v>
      </c>
      <c r="C3640" s="1">
        <v>43725.863888888889</v>
      </c>
    </row>
    <row r="3641" spans="1:3" x14ac:dyDescent="0.2">
      <c r="A3641">
        <v>213474</v>
      </c>
      <c r="B3641" t="e">
        <f>TN5Telenoticias Que se trabaje por lo bueno por el pais felicitamos a tito asfura por su gran desempe√±o por Honduras</f>
        <v>#NAME?</v>
      </c>
      <c r="C3641" s="1">
        <v>43725.814583333333</v>
      </c>
    </row>
    <row r="3642" spans="1:3" x14ac:dyDescent="0.2">
      <c r="A3642">
        <v>213477</v>
      </c>
      <c r="B3642" t="e">
        <f>TN5Telenoticias Honduras avanza cada vez mas gracias a su gran trabajo Presidente</f>
        <v>#NAME?</v>
      </c>
      <c r="C3642" s="1">
        <v>43691.9375</v>
      </c>
    </row>
    <row r="3643" spans="1:3" x14ac:dyDescent="0.2">
      <c r="A3643">
        <v>213493</v>
      </c>
      <c r="B3643" t="e">
        <f>TN5Telenoticias sabemos Que se hace lo mejor por brindar seguridad lo Que pasa Que este tipo lo Que le gusta Es llamar la aterieron ya basta de Tanto drama</f>
        <v>#NAME?</v>
      </c>
      <c r="C3643" s="1">
        <v>43768.679861111108</v>
      </c>
    </row>
    <row r="3644" spans="1:3" x14ac:dyDescent="0.2">
      <c r="A3644">
        <v>213502</v>
      </c>
      <c r="B3644" t="e">
        <f>_xlfn.SINGLE(DllSWqjvMbCrtUNGN0CA23hYgwPW83B5aBnYuBnEFZY)= Es muy bueno lo Que usted dice se√±or Presidente Que se haga lo Que se tenga Que hacer vamos por mas</f>
        <v>#NAME?</v>
      </c>
      <c r="C3644" s="1">
        <v>43728.737500000003</v>
      </c>
    </row>
    <row r="3645" spans="1:3" x14ac:dyDescent="0.2">
      <c r="A3645">
        <v>213503</v>
      </c>
      <c r="B3645" t="e">
        <f>_xlfn.SINGLE(DllSWqjvMbCrtUNGN0CA23hYgwPW83B5aBnYuBnEFZY)= Definitivamente los de libres lo Que les gusta Es dar temos la pais pero no lo lograran porque tenemos la mayor seguridad para Honduras</f>
        <v>#NAME?</v>
      </c>
      <c r="C3645" s="1">
        <v>43734.709722222222</v>
      </c>
    </row>
    <row r="3646" spans="1:3" x14ac:dyDescent="0.2">
      <c r="A3646">
        <v>213535</v>
      </c>
      <c r="B3646" t="e">
        <f>_xlfn.SINGLE(DllSWqjvMbCrtUNGN0CA23hYgwPW83B5aBnYuBnEFZY)= _xlfn.SINGLE(JuanOrlandoH acciones so las Que no tienen precio Que admiracion mas favorable Es un buen desempe√±o Que gran manera de Que mi pais  cambien)</f>
        <v>#NAME?</v>
      </c>
      <c r="C3646" s="1">
        <v>43732.636805555558</v>
      </c>
    </row>
    <row r="3647" spans="1:3" x14ac:dyDescent="0.2">
      <c r="A3647">
        <v>213541</v>
      </c>
      <c r="B3647" t="e">
        <f>_xlfn.SINGLE(DllSWqjvMbCrtUNGN0CA23hYgwPW83B5aBnYuBnEFZY)= Es muy importante los avances Que se realicen Dios bendiga su vida JOH por demostrar Que si se puede</f>
        <v>#NAME?</v>
      </c>
      <c r="C3647" s="1">
        <v>43811.790972222225</v>
      </c>
    </row>
    <row r="3648" spans="1:3" x14ac:dyDescent="0.2">
      <c r="A3648">
        <v>213546</v>
      </c>
      <c r="B3648" t="e">
        <f>TN5Telenoticias muy bien Que se haga mas y mas por todo lo Que beneficia al pueblo vamos trabajando por grandes cosas</f>
        <v>#NAME?</v>
      </c>
      <c r="C3648" s="1">
        <v>43725.873611111114</v>
      </c>
    </row>
    <row r="3649" spans="1:3" x14ac:dyDescent="0.2">
      <c r="A3649">
        <v>213550</v>
      </c>
      <c r="B3649" t="e">
        <f>TN5Telenoticias Aplaudimos la buena labor Que esta dando nuestro gobierno en dar agua a la gente Que no la tiene Que excelente</f>
        <v>#NAME?</v>
      </c>
      <c r="C3649" s="1">
        <v>43718.613888888889</v>
      </c>
    </row>
    <row r="3650" spans="1:3" x14ac:dyDescent="0.2">
      <c r="A3650">
        <v>213581</v>
      </c>
      <c r="B3650" t="s">
        <v>510</v>
      </c>
      <c r="C3650" s="1">
        <v>43770.670138888891</v>
      </c>
    </row>
    <row r="3651" spans="1:3" x14ac:dyDescent="0.2">
      <c r="A3651">
        <v>213598</v>
      </c>
      <c r="B3651" t="s">
        <v>511</v>
      </c>
      <c r="C3651" s="1">
        <v>43657.700694444444</v>
      </c>
    </row>
    <row r="3652" spans="1:3" x14ac:dyDescent="0.2">
      <c r="A3652">
        <v>214630</v>
      </c>
      <c r="B3652" t="e">
        <f>JuanOrlandoH se tal manera Que se ven buenas obras el pueblo esta agradecido Que gran trabajo</f>
        <v>#NAME?</v>
      </c>
      <c r="C3652" s="1">
        <v>43776.785416666666</v>
      </c>
    </row>
    <row r="3653" spans="1:3" x14ac:dyDescent="0.2">
      <c r="A3653">
        <v>214681</v>
      </c>
      <c r="B3653" t="e">
        <f>JuanOrlandoH muy buen noticia Que bien Que se trabajr por generar mejores precios gustos Que bien estamos a lo bueno</f>
        <v>#NAME?</v>
      </c>
      <c r="C3653" s="1">
        <v>43809.65</v>
      </c>
    </row>
    <row r="3654" spans="1:3" x14ac:dyDescent="0.2">
      <c r="A3654">
        <v>214682</v>
      </c>
      <c r="B3654" t="e">
        <f>_xlfn.SINGLE(JuanOrlandoH _xlfn.SINGLE(WHAAsstSecty sabemos Que dia a dia esta buscando lo mejor para nuestro pais Es por ello Que agradecemos los grandes avances))</f>
        <v>#NAME?</v>
      </c>
      <c r="C3654" s="1">
        <v>43735.695138888892</v>
      </c>
    </row>
    <row r="3655" spans="1:3" x14ac:dyDescent="0.2">
      <c r="A3655">
        <v>214696</v>
      </c>
      <c r="B3655" t="s">
        <v>512</v>
      </c>
      <c r="C3655" s="1">
        <v>43705.603472222225</v>
      </c>
    </row>
    <row r="3656" spans="1:3" x14ac:dyDescent="0.2">
      <c r="A3656">
        <v>214733</v>
      </c>
      <c r="B3656" t="e">
        <f>JuanOrlandoH no cave duda Que se ayudan y se brinda el mayor apoyo para los Productores de las monta√±as de santa b√°rbara Que excelente</f>
        <v>#NAME?</v>
      </c>
      <c r="C3656" s="1">
        <v>43788.744444444441</v>
      </c>
    </row>
    <row r="3657" spans="1:3" x14ac:dyDescent="0.2">
      <c r="A3657">
        <v>214750</v>
      </c>
      <c r="B3657" t="e">
        <f>_xlfn.SINGLE(JuanOrlandoH _xlfn.SINGLE(radiohrn _xlfn.SINGLE(LaTribunahn _xlfn.SINGLE(RCVHonduras _xlfn.SINGLE(diarioelheraldo _xlfn.SINGLE(radioamericahn _xlfn.SINGLE(elpaishn estamos muy contentos Honduras cambios como dice JOH Que gran desempe√±o estamos a lo mas)))))))</f>
        <v>#NAME?</v>
      </c>
      <c r="C3657" s="1">
        <v>43776.85833333333</v>
      </c>
    </row>
    <row r="3658" spans="1:3" x14ac:dyDescent="0.2">
      <c r="A3658">
        <v>214751</v>
      </c>
      <c r="B3658" t="e">
        <f>JuanOrlandoH Honduras vamos por lo bueno se define Que se trabaja por un mejor futuro para los j√≥venes Que excelente</f>
        <v>#NAME?</v>
      </c>
      <c r="C3658" s="1">
        <v>43763.694444444445</v>
      </c>
    </row>
    <row r="3659" spans="1:3" x14ac:dyDescent="0.2">
      <c r="A3659">
        <v>214777</v>
      </c>
      <c r="B3659" t="e">
        <f>_xlfn.SINGLE(JuanOrlandoH _xlfn.SINGLE(radiohrn _xlfn.SINGLE(LaTribunahn _xlfn.SINGLE(Telemundo _xlfn.SINGLE(TN5Telenoticias _xlfn.SINGLE(televicentrohn _xlfn.SINGLE(ProcesoDigital _xlfn.SINGLE(DiarioLaPrensa _xlfn.SINGLE(elpaishn todos los Hondure√±os estamos muy contentos de su gran desempe√±o y esmero Que esta realizando Presidente todo por mantener la tranquilidad en cada ricon de nuestro pais)))))))))</f>
        <v>#NAME?</v>
      </c>
      <c r="C3659" s="1">
        <v>43706.830555555556</v>
      </c>
    </row>
    <row r="3660" spans="1:3" x14ac:dyDescent="0.2">
      <c r="A3660">
        <v>214791</v>
      </c>
      <c r="B3660" t="e">
        <f>JuanOrlandoH Que buenas obras se est√°n haciendo con la entrega de esos parques de vida mejor Que bien</f>
        <v>#NAME?</v>
      </c>
      <c r="C3660" s="1">
        <v>43770.818055555559</v>
      </c>
    </row>
    <row r="3661" spans="1:3" x14ac:dyDescent="0.2">
      <c r="A3661">
        <v>214806</v>
      </c>
      <c r="B3661" t="e">
        <f>_xlfn.SINGLE(JuanOrlandoH _xlfn.SINGLE(PoliciaHonduras _xlfn.SINGLE(LaTribunahn _xlfn.SINGLE(RCVHonduras _xlfn.SINGLE(TelecadenaHon _xlfn.SINGLE(diarioelheraldo _xlfn.SINGLE(Presidencia_HN no cave duda uqe muy importante Que se ayude al p√πeblo hondure√±o a tener seguridad en el pais Que bien)))))))</f>
        <v>#NAME?</v>
      </c>
      <c r="C3661" s="1">
        <v>43780.775694444441</v>
      </c>
    </row>
    <row r="3662" spans="1:3" x14ac:dyDescent="0.2">
      <c r="A3662">
        <v>214891</v>
      </c>
      <c r="B3662" t="e">
        <f>JuanOrlandoH JOH usted Es una gran persona Aplaudimos su gran avance en la seguridad Que bien Es un gran trabajo lo Que se hace por nuestra Honduras</f>
        <v>#NAME?</v>
      </c>
      <c r="C3662" s="1">
        <v>43717.742361111108</v>
      </c>
    </row>
    <row r="3663" spans="1:3" x14ac:dyDescent="0.2">
      <c r="A3663">
        <v>216151</v>
      </c>
      <c r="B3663" t="s">
        <v>236</v>
      </c>
      <c r="C3663" s="1">
        <v>43817.837500000001</v>
      </c>
    </row>
    <row r="3664" spans="1:3" x14ac:dyDescent="0.2">
      <c r="A3664">
        <v>216187</v>
      </c>
      <c r="B3664" t="s">
        <v>64</v>
      </c>
      <c r="C3664" s="1">
        <v>43735.713194444441</v>
      </c>
    </row>
    <row r="3665" spans="1:3" x14ac:dyDescent="0.2">
      <c r="A3665">
        <v>216251</v>
      </c>
      <c r="B3665" s="2" t="s">
        <v>513</v>
      </c>
      <c r="C3665" s="1">
        <v>43660.804861111108</v>
      </c>
    </row>
    <row r="3666" spans="1:3" x14ac:dyDescent="0.2">
      <c r="A3666">
        <v>216485</v>
      </c>
      <c r="B3666" t="s">
        <v>6</v>
      </c>
      <c r="C3666" s="1">
        <v>43829.758333333331</v>
      </c>
    </row>
    <row r="3667" spans="1:3" x14ac:dyDescent="0.2">
      <c r="A3667">
        <v>216486</v>
      </c>
      <c r="B3667" t="s">
        <v>200</v>
      </c>
      <c r="C3667" s="1">
        <v>43819.746527777781</v>
      </c>
    </row>
    <row r="3668" spans="1:3" x14ac:dyDescent="0.2">
      <c r="A3668">
        <v>216572</v>
      </c>
      <c r="B3668" t="s">
        <v>43</v>
      </c>
      <c r="C3668" s="1">
        <v>43717.784722222219</v>
      </c>
    </row>
    <row r="3669" spans="1:3" x14ac:dyDescent="0.2">
      <c r="A3669">
        <v>216643</v>
      </c>
      <c r="B3669" t="s">
        <v>94</v>
      </c>
      <c r="C3669" s="1">
        <v>43726.870138888888</v>
      </c>
    </row>
    <row r="3670" spans="1:3" x14ac:dyDescent="0.2">
      <c r="A3670">
        <v>216644</v>
      </c>
      <c r="B3670" t="s">
        <v>91</v>
      </c>
      <c r="C3670" s="1">
        <v>43745.723611111112</v>
      </c>
    </row>
    <row r="3671" spans="1:3" x14ac:dyDescent="0.2">
      <c r="A3671">
        <v>216681</v>
      </c>
      <c r="B3671" t="s">
        <v>311</v>
      </c>
      <c r="C3671" s="1">
        <v>43685.736111111109</v>
      </c>
    </row>
    <row r="3672" spans="1:3" x14ac:dyDescent="0.2">
      <c r="A3672">
        <v>216682</v>
      </c>
      <c r="B3672" t="s">
        <v>68</v>
      </c>
      <c r="C3672" s="1">
        <v>43749.906944444447</v>
      </c>
    </row>
    <row r="3673" spans="1:3" x14ac:dyDescent="0.2">
      <c r="A3673">
        <v>216927</v>
      </c>
      <c r="B3673" t="s">
        <v>514</v>
      </c>
      <c r="C3673" s="1">
        <v>43670.566666666666</v>
      </c>
    </row>
    <row r="3674" spans="1:3" x14ac:dyDescent="0.2">
      <c r="A3674">
        <v>216945</v>
      </c>
      <c r="B3674" t="s">
        <v>515</v>
      </c>
      <c r="C3674" s="1">
        <v>43782.572222222225</v>
      </c>
    </row>
    <row r="3675" spans="1:3" x14ac:dyDescent="0.2">
      <c r="A3675">
        <v>216950</v>
      </c>
      <c r="B3675" t="e">
        <f>_xlfn.SINGLE(FrenteaFrenteHN _xlfn.SINGLE(el5hn este tipo Que estupideces habla Que triste decirle a JOH Que Es un narcotraficante Que LLore esa mamacita de calix Que eso Es lo √∫nico Que sabe hacer))</f>
        <v>#NAME?</v>
      </c>
      <c r="C3675" s="1">
        <v>43682.568055555559</v>
      </c>
    </row>
    <row r="3676" spans="1:3" x14ac:dyDescent="0.2">
      <c r="A3676">
        <v>217013</v>
      </c>
      <c r="B3676" t="e">
        <f>FrenteaFrenteHN en Honduras se hace lo importante Es cierto ah√≠ ya no Es problema de nadie ustedes saben Que el Que hace mal Tarde o temprano las paga no asi lo metan en la mejor c√°rcel asi Es</f>
        <v>#NAME?</v>
      </c>
      <c r="C3676" s="1">
        <v>43767.556944444441</v>
      </c>
    </row>
    <row r="3677" spans="1:3" x14ac:dyDescent="0.2">
      <c r="A3677">
        <v>217021</v>
      </c>
      <c r="B3677" t="s">
        <v>516</v>
      </c>
      <c r="C3677" s="1">
        <v>43710.573611111111</v>
      </c>
    </row>
    <row r="3678" spans="1:3" x14ac:dyDescent="0.2">
      <c r="A3678">
        <v>217046</v>
      </c>
      <c r="B3678" t="e">
        <f>FrenteaFrenteHN Que hagan la mayor investigaci√≥n porque sabemos Que lo Que Es real siempre sale a la luz no le hechen la culpa a JOH ni a toni por Que se sabe Que si esto paso Es por algo pero no Es de buscar culpables</f>
        <v>#NAME?</v>
      </c>
      <c r="C3678" s="1">
        <v>43766.607638888891</v>
      </c>
    </row>
    <row r="3679" spans="1:3" x14ac:dyDescent="0.2">
      <c r="A3679">
        <v>217048</v>
      </c>
      <c r="B3679" t="e">
        <f>_xlfn.SINGLE(FrenteaFrenteHN _xlfn.SINGLE(SalvaPresidente no hay propuestas departe de este nasralla solo han sido promesas Que nunca podr√° cumplir por Que sabemos Que solo hace poner al pueblo ha hacer relajos y se imaginan gobernando))</f>
        <v>#NAME?</v>
      </c>
      <c r="C3679" s="1">
        <v>43782.570138888892</v>
      </c>
    </row>
    <row r="3680" spans="1:3" x14ac:dyDescent="0.2">
      <c r="A3680">
        <v>217079</v>
      </c>
      <c r="B3680" t="e">
        <f>_xlfn.SINGLE(FrenteaFrenteHN _xlfn.SINGLE(el5hn este viejo marica ya me tiene cansada solo hablando mierda se la lleva))</f>
        <v>#NAME?</v>
      </c>
      <c r="C3680" s="1">
        <v>43682.570138888892</v>
      </c>
    </row>
    <row r="3681" spans="1:3" x14ac:dyDescent="0.2">
      <c r="A3681">
        <v>217084</v>
      </c>
      <c r="B3681" t="e">
        <f>FrenteaFrenteHN si Tarde o temprano lo iban a matar asi Que no echen la culpa por Que el gobierno no tiene nada Que ver bien lo sabemos</f>
        <v>#NAME?</v>
      </c>
      <c r="C3681" s="1">
        <v>43767.621527777781</v>
      </c>
    </row>
    <row r="3682" spans="1:3" x14ac:dyDescent="0.2">
      <c r="A3682">
        <v>217100</v>
      </c>
      <c r="B3682" t="e">
        <f>FrenteaFrenteHN Es Que aqu√≠ solo saben culpar al gobierno de todo lo Que pasa el √∫nico  Que puede solucionar Es todo solo Dios y ustedes quieren Que un Hombre lo haga nunca se podr√° se hace lo Que se puede</f>
        <v>#NAME?</v>
      </c>
      <c r="C3682" s="1">
        <v>43767.567361111112</v>
      </c>
    </row>
    <row r="3683" spans="1:3" x14ac:dyDescent="0.2">
      <c r="A3683">
        <v>217124</v>
      </c>
      <c r="B3683" t="e">
        <f>_xlfn.SINGLE(FrenteaFrenteHN _xlfn.SINGLE(el5hn Baya cuanto te pago Mel  por ese discurso se√±ora loca quieran aono JOH Es el mejor y no asi LLore quien LLore Es el mejor))</f>
        <v>#NAME?</v>
      </c>
      <c r="C3683" s="1">
        <v>43682.587500000001</v>
      </c>
    </row>
    <row r="3684" spans="1:3" x14ac:dyDescent="0.2">
      <c r="A3684">
        <v>217125</v>
      </c>
      <c r="B3684" t="e">
        <f>FrenteaFrenteHN lo Que pasa Que esta gente esta ardida por Que bien saben Que el gobierno hondure√±o Es el mejor</f>
        <v>#NAME?</v>
      </c>
      <c r="C3684" s="1">
        <v>43670.571527777778</v>
      </c>
    </row>
    <row r="3685" spans="1:3" x14ac:dyDescent="0.2">
      <c r="A3685">
        <v>217153</v>
      </c>
      <c r="B3685" t="e">
        <f>FrenteaFrenteHN excelente lo bueno se hace aunque la gente ignoren estas buenas obras Que hace JOH no cave duda Que se hace lo mejor Aplaudimos lo bueno Que ha llegado a mi bella Honduras</f>
        <v>#NAME?</v>
      </c>
      <c r="C3685" s="1">
        <v>43710.5625</v>
      </c>
    </row>
    <row r="3686" spans="1:3" x14ac:dyDescent="0.2">
      <c r="A3686">
        <v>217198</v>
      </c>
      <c r="B3686" t="e">
        <f>FrenteaFrenteHN se han reducidos los casos de violencia y Muchas cosas y gracias a el gobierno hondure√±o eso no lo ven solo lo malo ya basta seamos loo mas positivos Que podamos</f>
        <v>#NAME?</v>
      </c>
      <c r="C3686" s="1">
        <v>43767.602083333331</v>
      </c>
    </row>
    <row r="3687" spans="1:3" x14ac:dyDescent="0.2">
      <c r="A3687">
        <v>217223</v>
      </c>
      <c r="B3687" t="e">
        <f>_xlfn.SINGLE(FrenteaFrenteHN _xlfn.SINGLE(SalvaPresidente se ha visto Que se ha dado la mejor seguridad en el pais ya basta de hablar mal de las FFAA por Que ellos si han demostrado la mejor seguridad))</f>
        <v>#NAME?</v>
      </c>
      <c r="C3687" s="1">
        <v>43782.619444444441</v>
      </c>
    </row>
    <row r="3688" spans="1:3" x14ac:dyDescent="0.2">
      <c r="A3688">
        <v>217266</v>
      </c>
      <c r="B3688" t="e">
        <f>FrenteaFrenteHN no cave duda Que Honduras mejore Que bien lo Que se hace estamos viendo Que se habla Sobre cuidar el ambiente cuidemos la vida Que son el agua y  la naturaleza</f>
        <v>#NAME?</v>
      </c>
      <c r="C3688" s="1">
        <v>43836.54583333333</v>
      </c>
    </row>
    <row r="3689" spans="1:3" x14ac:dyDescent="0.2">
      <c r="A3689">
        <v>217284</v>
      </c>
      <c r="B3689" t="e">
        <f>FrenteaFrenteHN Salvador  y Mel son los √∫nicos responsable  de tanta violencia Que est√°n realizando cada uno de los j√≥venes</f>
        <v>#NAME?</v>
      </c>
      <c r="C3689" s="1">
        <v>43696.563888888886</v>
      </c>
    </row>
    <row r="3690" spans="1:3" x14ac:dyDescent="0.2">
      <c r="A3690">
        <v>217380</v>
      </c>
      <c r="B3690" t="e">
        <f>FrenteaFrenteHN gente tonta lo Que pasa Que ustedes quieren venir a poner la impunidad como la gente de libre Que solo les importa ver el pais mas y mas destruido pero no lo lograran</f>
        <v>#NAME?</v>
      </c>
      <c r="C3690" s="1">
        <v>43670.601388888892</v>
      </c>
    </row>
    <row r="3691" spans="1:3" x14ac:dyDescent="0.2">
      <c r="A3691">
        <v>217395</v>
      </c>
      <c r="B3691" t="e">
        <f>FrenteaFrenteHN hay y este renatto Que se la viene a tirar de Que tiene compacion si lo Que miras Es tu bien estar no el del pueblo ce cerio vo</f>
        <v>#NAME?</v>
      </c>
      <c r="C3691" s="1">
        <v>43766.584027777775</v>
      </c>
    </row>
    <row r="3692" spans="1:3" x14ac:dyDescent="0.2">
      <c r="A3692">
        <v>217401</v>
      </c>
      <c r="B3692" t="e">
        <f>FrenteaFrenteHN lo bueno se ha demostrado en nuestra Honduras pero sabemos Que estamos rodeados de gente negativa Que solo lo malo miran nunca se hace nada  por el pueblo</f>
        <v>#NAME?</v>
      </c>
      <c r="C3692" s="1">
        <v>43670.588888888888</v>
      </c>
    </row>
    <row r="3693" spans="1:3" x14ac:dyDescent="0.2">
      <c r="A3693">
        <v>217416</v>
      </c>
      <c r="B3693" t="e">
        <f>FrenteaFrenteHN como dice el Presidente Que caiga quien caiga se hace un buen desempe√±o lo Que yo veo Es Que exigen su renuncia y no ven Que el Es un gran Hombre</f>
        <v>#NAME?</v>
      </c>
      <c r="C3693" s="1">
        <v>43683.579861111109</v>
      </c>
    </row>
    <row r="3694" spans="1:3" x14ac:dyDescent="0.2">
      <c r="A3694">
        <v>217432</v>
      </c>
      <c r="B3694" t="e">
        <f>FrenteaFrenteHN no cave duda Que se han visto grandes acciones elaboradas y realizadas por nuestro gobierno Que se haga mas y mas</f>
        <v>#NAME?</v>
      </c>
      <c r="C3694" s="1">
        <v>43710.648611111108</v>
      </c>
    </row>
    <row r="3695" spans="1:3" x14ac:dyDescent="0.2">
      <c r="A3695">
        <v>218177</v>
      </c>
      <c r="B3695" t="s">
        <v>147</v>
      </c>
      <c r="C3695" s="1">
        <v>43819.80972222222</v>
      </c>
    </row>
    <row r="3696" spans="1:3" x14ac:dyDescent="0.2">
      <c r="A3696">
        <v>218253</v>
      </c>
      <c r="B3696" t="s">
        <v>26</v>
      </c>
      <c r="C3696" s="1">
        <v>43812.731249999997</v>
      </c>
    </row>
    <row r="3697" spans="1:3" x14ac:dyDescent="0.2">
      <c r="A3697">
        <v>218254</v>
      </c>
      <c r="B3697" t="s">
        <v>136</v>
      </c>
      <c r="C3697" s="1">
        <v>43819.877083333333</v>
      </c>
    </row>
    <row r="3698" spans="1:3" x14ac:dyDescent="0.2">
      <c r="A3698">
        <v>218255</v>
      </c>
      <c r="B3698" t="s">
        <v>12</v>
      </c>
      <c r="C3698" s="1">
        <v>43810.79583333333</v>
      </c>
    </row>
    <row r="3699" spans="1:3" x14ac:dyDescent="0.2">
      <c r="A3699">
        <v>218268</v>
      </c>
      <c r="B3699" t="s">
        <v>143</v>
      </c>
      <c r="C3699" s="1">
        <v>43706.811111111114</v>
      </c>
    </row>
    <row r="3700" spans="1:3" x14ac:dyDescent="0.2">
      <c r="A3700">
        <v>218416</v>
      </c>
      <c r="B3700" t="s">
        <v>122</v>
      </c>
      <c r="C3700" s="1">
        <v>43746.73333333333</v>
      </c>
    </row>
    <row r="3701" spans="1:3" x14ac:dyDescent="0.2">
      <c r="A3701">
        <v>218417</v>
      </c>
      <c r="B3701" t="s">
        <v>311</v>
      </c>
      <c r="C3701" s="1">
        <v>43685.734722222223</v>
      </c>
    </row>
    <row r="3702" spans="1:3" x14ac:dyDescent="0.2">
      <c r="A3702">
        <v>218475</v>
      </c>
      <c r="B3702" s="2" t="s">
        <v>23</v>
      </c>
      <c r="C3702" s="1">
        <v>43768.65347222222</v>
      </c>
    </row>
    <row r="3703" spans="1:3" x14ac:dyDescent="0.2">
      <c r="A3703">
        <v>218481</v>
      </c>
      <c r="B3703" t="s">
        <v>91</v>
      </c>
      <c r="C3703" s="1">
        <v>43745.724305555559</v>
      </c>
    </row>
    <row r="3704" spans="1:3" x14ac:dyDescent="0.2">
      <c r="A3704">
        <v>218482</v>
      </c>
      <c r="B3704" t="s">
        <v>3</v>
      </c>
      <c r="C3704" s="1">
        <v>43686.644444444442</v>
      </c>
    </row>
    <row r="3705" spans="1:3" x14ac:dyDescent="0.2">
      <c r="A3705">
        <v>218532</v>
      </c>
      <c r="B3705" t="s">
        <v>69</v>
      </c>
      <c r="C3705" s="1">
        <v>43756.749305555553</v>
      </c>
    </row>
    <row r="3706" spans="1:3" x14ac:dyDescent="0.2">
      <c r="A3706">
        <v>218572</v>
      </c>
      <c r="B3706" t="s">
        <v>217</v>
      </c>
      <c r="C3706" s="1">
        <v>43705.556250000001</v>
      </c>
    </row>
    <row r="3707" spans="1:3" x14ac:dyDescent="0.2">
      <c r="A3707">
        <v>218573</v>
      </c>
      <c r="B3707" t="s">
        <v>130</v>
      </c>
      <c r="C3707" s="1">
        <v>43718.64166666667</v>
      </c>
    </row>
    <row r="3708" spans="1:3" x14ac:dyDescent="0.2">
      <c r="A3708">
        <v>218839</v>
      </c>
      <c r="B3708" t="s">
        <v>114</v>
      </c>
      <c r="C3708" s="1">
        <v>43746.885416666664</v>
      </c>
    </row>
    <row r="3709" spans="1:3" x14ac:dyDescent="0.2">
      <c r="A3709">
        <v>218840</v>
      </c>
      <c r="B3709" t="s">
        <v>72</v>
      </c>
      <c r="C3709" s="1">
        <v>43759.84097222222</v>
      </c>
    </row>
    <row r="3710" spans="1:3" x14ac:dyDescent="0.2">
      <c r="A3710">
        <v>219736</v>
      </c>
      <c r="B3710" t="e">
        <f>HoyMismoTSI muy bien Que se haga nuestras rebajas por Que se ha establecido lo bueno para el pueblo muy bien felicitaciones</f>
        <v>#NAME?</v>
      </c>
      <c r="C3710" s="1">
        <v>43738.5625</v>
      </c>
    </row>
    <row r="3711" spans="1:3" x14ac:dyDescent="0.2">
      <c r="A3711">
        <v>222369</v>
      </c>
      <c r="B3711" t="e">
        <f>CNNEE mano dura para los responsables  de estas muertes</f>
        <v>#NAME?</v>
      </c>
      <c r="C3711" s="1">
        <v>43697.82916666667</v>
      </c>
    </row>
    <row r="3712" spans="1:3" x14ac:dyDescent="0.2">
      <c r="A3712">
        <v>222430</v>
      </c>
      <c r="B3712" t="e">
        <f>CNNEE excelente Que hagan justicia para cada familia afectad</f>
        <v>#NAME?</v>
      </c>
      <c r="C3712" s="1">
        <v>43697.82916666667</v>
      </c>
    </row>
    <row r="3713" spans="1:3" x14ac:dyDescent="0.2">
      <c r="A3713">
        <v>222566</v>
      </c>
      <c r="B3713" t="e">
        <f>CNNEE Que se de con el paradero de estas personas asesinas Que hacen lo malo por el pueblo basta ya de tanta violencia</f>
        <v>#NAME?</v>
      </c>
      <c r="C3713" s="1">
        <v>43697.870833333334</v>
      </c>
    </row>
    <row r="3714" spans="1:3" x14ac:dyDescent="0.2">
      <c r="A3714">
        <v>222891</v>
      </c>
      <c r="B3714" t="e">
        <f>CNNEE muy bien Que se ponga mano dura Es un gran trabajo lo Que se hace vamos por mas</f>
        <v>#NAME?</v>
      </c>
      <c r="C3714" s="1">
        <v>43697.870138888888</v>
      </c>
    </row>
    <row r="3715" spans="1:3" x14ac:dyDescent="0.2">
      <c r="A3715">
        <v>223119</v>
      </c>
      <c r="B3715" t="e">
        <f>canal11hn Muchas gracias Presidente JOH por hacer lo bueno a favor de la policia y las personas Que bien uqe se apruebe esta oportunidad excelente</f>
        <v>#NAME?</v>
      </c>
      <c r="C3715" s="1">
        <v>43837.738888888889</v>
      </c>
    </row>
    <row r="3716" spans="1:3" x14ac:dyDescent="0.2">
      <c r="A3716">
        <v>223127</v>
      </c>
      <c r="B3716" t="e">
        <f>canal11hn se ha demostrado u gran alcance de parte de nuestro gobierno sabemos Que con esta nueva ley de alivio de deuda se benefician miles de personas</f>
        <v>#NAME?</v>
      </c>
      <c r="C3716" s="1">
        <v>43837.738194444442</v>
      </c>
    </row>
    <row r="3717" spans="1:3" x14ac:dyDescent="0.2">
      <c r="A3717">
        <v>223261</v>
      </c>
      <c r="B3717" t="e">
        <f>canal11hn Ciertamente se esta adquiriendo los mejores apoyos para la sequ√≠a del pais Que bien Presidente JOH Que se haga lo bueno</f>
        <v>#NAME?</v>
      </c>
      <c r="C3717" s="1">
        <v>43836.706944444442</v>
      </c>
    </row>
    <row r="3718" spans="1:3" x14ac:dyDescent="0.2">
      <c r="A3718">
        <v>223708</v>
      </c>
      <c r="B3718" t="e">
        <f>canal11hn esta bueno lo Que se hace estamos muy contentos de Que mi pais mejore en salud porque Es bueno protegerse contra la hepatitis</f>
        <v>#NAME?</v>
      </c>
      <c r="C3718" s="1">
        <v>43832.722916666666</v>
      </c>
    </row>
    <row r="3719" spans="1:3" x14ac:dyDescent="0.2">
      <c r="A3719">
        <v>223864</v>
      </c>
      <c r="B3719" t="s">
        <v>517</v>
      </c>
      <c r="C3719" s="1">
        <v>43655.634722222225</v>
      </c>
    </row>
    <row r="3720" spans="1:3" x14ac:dyDescent="0.2">
      <c r="A3720">
        <v>224026</v>
      </c>
      <c r="B3720" t="e">
        <f>criteriohn son los peor Que ha tenido el pais</f>
        <v>#NAME?</v>
      </c>
      <c r="C3720" s="1">
        <v>43710.949305555558</v>
      </c>
    </row>
    <row r="3721" spans="1:3" x14ac:dyDescent="0.2">
      <c r="A3721">
        <v>224463</v>
      </c>
      <c r="B3721" t="e">
        <f>criteriohn ya estamos cansados de esta gente √±angara Que se ponga mano dura por favor ya basta</f>
        <v>#NAME?</v>
      </c>
      <c r="C3721" s="1">
        <v>43756.92083333333</v>
      </c>
    </row>
    <row r="3722" spans="1:3" x14ac:dyDescent="0.2">
      <c r="A3722">
        <v>224570</v>
      </c>
      <c r="B3722" t="s">
        <v>518</v>
      </c>
      <c r="C3722" s="1">
        <v>43756.913194444445</v>
      </c>
    </row>
    <row r="3723" spans="1:3" x14ac:dyDescent="0.2">
      <c r="A3723">
        <v>225604</v>
      </c>
      <c r="B3723" t="s">
        <v>7</v>
      </c>
      <c r="C3723" s="1">
        <v>43837.667361111111</v>
      </c>
    </row>
    <row r="3724" spans="1:3" x14ac:dyDescent="0.2">
      <c r="A3724">
        <v>225605</v>
      </c>
      <c r="B3724" t="s">
        <v>200</v>
      </c>
      <c r="C3724" s="1">
        <v>43819.746527777781</v>
      </c>
    </row>
    <row r="3725" spans="1:3" x14ac:dyDescent="0.2">
      <c r="A3725">
        <v>225606</v>
      </c>
      <c r="B3725" t="s">
        <v>121</v>
      </c>
      <c r="C3725" s="1">
        <v>43832.669444444444</v>
      </c>
    </row>
    <row r="3726" spans="1:3" x14ac:dyDescent="0.2">
      <c r="A3726">
        <v>225607</v>
      </c>
      <c r="B3726" t="s">
        <v>482</v>
      </c>
      <c r="C3726" s="1">
        <v>43788.810416666667</v>
      </c>
    </row>
    <row r="3727" spans="1:3" x14ac:dyDescent="0.2">
      <c r="A3727">
        <v>225662</v>
      </c>
      <c r="B3727" t="s">
        <v>11</v>
      </c>
      <c r="C3727" s="1">
        <v>43761.857638888891</v>
      </c>
    </row>
    <row r="3728" spans="1:3" x14ac:dyDescent="0.2">
      <c r="A3728">
        <v>225764</v>
      </c>
      <c r="B3728" t="s">
        <v>214</v>
      </c>
      <c r="C3728" s="1">
        <v>43801.690972222219</v>
      </c>
    </row>
    <row r="3729" spans="1:3" x14ac:dyDescent="0.2">
      <c r="A3729">
        <v>225765</v>
      </c>
      <c r="B3729" t="s">
        <v>519</v>
      </c>
      <c r="C3729" s="1">
        <v>43780.879166666666</v>
      </c>
    </row>
    <row r="3730" spans="1:3" x14ac:dyDescent="0.2">
      <c r="A3730">
        <v>225769</v>
      </c>
      <c r="B3730" s="2" t="s">
        <v>520</v>
      </c>
      <c r="C3730" s="1">
        <v>43751.793055555558</v>
      </c>
    </row>
    <row r="3731" spans="1:3" x14ac:dyDescent="0.2">
      <c r="A3731">
        <v>225770</v>
      </c>
      <c r="B3731" t="s">
        <v>521</v>
      </c>
      <c r="C3731" s="1">
        <v>43692.024305555555</v>
      </c>
    </row>
    <row r="3732" spans="1:3" x14ac:dyDescent="0.2">
      <c r="A3732">
        <v>225771</v>
      </c>
      <c r="B3732" t="s">
        <v>522</v>
      </c>
      <c r="C3732" s="1">
        <v>43705.189583333333</v>
      </c>
    </row>
    <row r="3733" spans="1:3" x14ac:dyDescent="0.2">
      <c r="A3733">
        <v>225775</v>
      </c>
      <c r="B3733" s="2" t="s">
        <v>225</v>
      </c>
      <c r="C3733" s="1">
        <v>43664.63958333333</v>
      </c>
    </row>
    <row r="3734" spans="1:3" x14ac:dyDescent="0.2">
      <c r="A3734">
        <v>225916</v>
      </c>
      <c r="B3734" t="s">
        <v>48</v>
      </c>
      <c r="C3734" s="1">
        <v>43706.872916666667</v>
      </c>
    </row>
    <row r="3735" spans="1:3" x14ac:dyDescent="0.2">
      <c r="A3735">
        <v>225917</v>
      </c>
      <c r="B3735" t="s">
        <v>74</v>
      </c>
      <c r="C3735" s="1">
        <v>43714.793749999997</v>
      </c>
    </row>
    <row r="3736" spans="1:3" x14ac:dyDescent="0.2">
      <c r="A3736">
        <v>225918</v>
      </c>
      <c r="B3736" t="s">
        <v>142</v>
      </c>
      <c r="C3736" s="1">
        <v>43697.875</v>
      </c>
    </row>
    <row r="3737" spans="1:3" x14ac:dyDescent="0.2">
      <c r="A3737">
        <v>225919</v>
      </c>
      <c r="B3737" t="s">
        <v>119</v>
      </c>
      <c r="C3737" s="1">
        <v>43734.638888888891</v>
      </c>
    </row>
    <row r="3738" spans="1:3" x14ac:dyDescent="0.2">
      <c r="A3738">
        <v>226084</v>
      </c>
      <c r="B3738" t="s">
        <v>81</v>
      </c>
      <c r="C3738" s="1">
        <v>43817.646527777775</v>
      </c>
    </row>
    <row r="3739" spans="1:3" x14ac:dyDescent="0.2">
      <c r="A3739">
        <v>226092</v>
      </c>
      <c r="B3739" t="s">
        <v>523</v>
      </c>
      <c r="C3739" s="1">
        <v>43714.104166666664</v>
      </c>
    </row>
    <row r="3740" spans="1:3" x14ac:dyDescent="0.2">
      <c r="A3740">
        <v>226097</v>
      </c>
      <c r="B3740" s="2" t="s">
        <v>524</v>
      </c>
      <c r="C3740" s="1">
        <v>43665.835416666669</v>
      </c>
    </row>
    <row r="3741" spans="1:3" x14ac:dyDescent="0.2">
      <c r="A3741">
        <v>226261</v>
      </c>
      <c r="B3741" t="s">
        <v>135</v>
      </c>
      <c r="C3741" s="1">
        <v>43721.828472222223</v>
      </c>
    </row>
    <row r="3742" spans="1:3" x14ac:dyDescent="0.2">
      <c r="A3742">
        <v>226262</v>
      </c>
      <c r="B3742" t="s">
        <v>93</v>
      </c>
      <c r="C3742" s="1">
        <v>43703.672222222223</v>
      </c>
    </row>
    <row r="3743" spans="1:3" x14ac:dyDescent="0.2">
      <c r="A3743">
        <v>226263</v>
      </c>
      <c r="B3743" t="s">
        <v>66</v>
      </c>
      <c r="C3743" s="1">
        <v>43745.652083333334</v>
      </c>
    </row>
    <row r="3744" spans="1:3" x14ac:dyDescent="0.2">
      <c r="A3744">
        <v>226264</v>
      </c>
      <c r="B3744" t="s">
        <v>89</v>
      </c>
      <c r="C3744" s="1">
        <v>43704.897222222222</v>
      </c>
    </row>
    <row r="3745" spans="1:3" x14ac:dyDescent="0.2">
      <c r="A3745">
        <v>226265</v>
      </c>
      <c r="B3745" t="s">
        <v>148</v>
      </c>
      <c r="C3745" s="1">
        <v>43767.862500000003</v>
      </c>
    </row>
    <row r="3746" spans="1:3" x14ac:dyDescent="0.2">
      <c r="A3746">
        <v>226266</v>
      </c>
      <c r="B3746" s="2" t="s">
        <v>4</v>
      </c>
      <c r="C3746" s="1">
        <v>43731.662499999999</v>
      </c>
    </row>
    <row r="3747" spans="1:3" x14ac:dyDescent="0.2">
      <c r="A3747">
        <v>226275</v>
      </c>
      <c r="B3747" t="s">
        <v>203</v>
      </c>
      <c r="C3747" s="1">
        <v>43670.063194444447</v>
      </c>
    </row>
    <row r="3748" spans="1:3" x14ac:dyDescent="0.2">
      <c r="A3748">
        <v>226324</v>
      </c>
      <c r="B3748" t="s">
        <v>26</v>
      </c>
      <c r="C3748" s="1">
        <v>43812.730555555558</v>
      </c>
    </row>
    <row r="3749" spans="1:3" x14ac:dyDescent="0.2">
      <c r="A3749">
        <v>226535</v>
      </c>
      <c r="B3749" t="e">
        <f>JuanOrlandoH gracias a nuestro gobierno por sacar la policia hacer las buenas cosas por el pais Que grandes desarrollos lo Que se ven por poner orden en mi Honduras</f>
        <v>#NAME?</v>
      </c>
      <c r="C3749" s="1">
        <v>43703.590277777781</v>
      </c>
    </row>
    <row r="3750" spans="1:3" x14ac:dyDescent="0.2">
      <c r="A3750">
        <v>226540</v>
      </c>
      <c r="B3750" t="e">
        <f>_xlfn.SINGLE(JuanOrlandoH _xlfn.SINGLE(yannickglemarec _xlfn.SINGLE(TelemundoNews _xlfn.SINGLE(LaTribunahn _xlfn.SINGLE(radiohrn _xlfn.SINGLE(TN5Telenoticias _xlfn.SINGLE(diarioelheraldo _xlfn.SINGLE(televicentrohn _xlfn.SINGLE(DiarioLaPrensa _xlfn.SINGLE(elpaishn _xlfn.SINGLE(AlPunto muy bien Que se haga lo bueno por Que si se ve el cambio desde Que esta el gobierno de JOH)))))))))))</f>
        <v>#NAME?</v>
      </c>
      <c r="C3750" s="1">
        <v>43733.616666666669</v>
      </c>
    </row>
    <row r="3751" spans="1:3" x14ac:dyDescent="0.2">
      <c r="A3751">
        <v>226548</v>
      </c>
      <c r="B3751" t="e">
        <f>_xlfn.SINGLE(JuanOrlandoH _xlfn.SINGLE(diarioelheraldo _xlfn.SINGLE(elpaishn _xlfn.SINGLE(televicentrohn _xlfn.SINGLE(radiohrn _xlfn.SINGLE(HoyMismoTSI _xlfn.SINGLE(DiarioLaPrensa _xlfn.SINGLE(LaTribunahn si se ven grandes resultados Que bien Que se haga lo importante estamos alegres  de ver mi Honduras bien))))))))</f>
        <v>#NAME?</v>
      </c>
      <c r="C3751" s="1">
        <v>43739.888888888891</v>
      </c>
    </row>
    <row r="3752" spans="1:3" x14ac:dyDescent="0.2">
      <c r="A3752">
        <v>226551</v>
      </c>
      <c r="B3752" t="s">
        <v>525</v>
      </c>
      <c r="C3752" s="1">
        <v>43741.061805555553</v>
      </c>
    </row>
    <row r="3753" spans="1:3" x14ac:dyDescent="0.2">
      <c r="A3753">
        <v>226683</v>
      </c>
      <c r="B3753" t="e">
        <f>JuanOrlandoH se sabe Que JOH hace lo principal para dar a conocer estos grandes proyectos y la naci√≥n avance</f>
        <v>#NAME?</v>
      </c>
      <c r="C3753" s="1">
        <v>43762.869444444441</v>
      </c>
    </row>
    <row r="3754" spans="1:3" x14ac:dyDescent="0.2">
      <c r="A3754">
        <v>226684</v>
      </c>
      <c r="B3754" t="e">
        <f>_xlfn.SINGLE(JuanOrlandoH _xlfn.SINGLE(radiohrn _xlfn.SINGLE(LaTribunahn _xlfn.SINGLE(RCVHonduras _xlfn.SINGLE(diarioelheraldo _xlfn.SINGLE(VidaMejorHN _xlfn.SINGLE(radioamericahn _xlfn.SINGLE(elpaishn Que excelente se√±or Presidente por Que usted esta demostrando lo bueno Que se hace en el pais apoyando a los micro empresarios Que bueno))))))))</f>
        <v>#NAME?</v>
      </c>
      <c r="C3754" s="1">
        <v>43776.853472222225</v>
      </c>
    </row>
    <row r="3755" spans="1:3" x14ac:dyDescent="0.2">
      <c r="A3755">
        <v>226685</v>
      </c>
      <c r="B3755" t="e">
        <f>JuanOrlandoH Felicidades por Que Sinceramente estamos viendo lo mayor Que se hace para la naci√≥n Muchas gracias a nuestro gobierno Honduras cambia</f>
        <v>#NAME?</v>
      </c>
      <c r="C3755" s="1">
        <v>43752.57916666667</v>
      </c>
    </row>
    <row r="3756" spans="1:3" x14ac:dyDescent="0.2">
      <c r="A3756">
        <v>226717</v>
      </c>
      <c r="B3756" t="e">
        <f>_xlfn.SINGLE(JuanOrlandoH _xlfn.SINGLE(DHSgov _xlfn.SINGLE(StateDept _xlfn.SINGLE(usembassyhn _xlfn.SINGLE(CancilleriaHN _xlfn.SINGLE(SecPompeo _xlfn.SINGLE(lisandrorosales _xlfn.SINGLE(elpaishn _xlfn.SINGLE(LaTribunahn no cave duda Que se haga estas cosas para favorecer al pueblo Que grandes maneras de ver lo bueno por mi Honduras Que bien excelente trabajo)))))))))</f>
        <v>#NAME?</v>
      </c>
      <c r="C3756" s="1">
        <v>43763.845138888886</v>
      </c>
    </row>
    <row r="3757" spans="1:3" x14ac:dyDescent="0.2">
      <c r="A3757">
        <v>226718</v>
      </c>
      <c r="B3757" t="e">
        <f>_xlfn.SINGLE(JuanOrlandoH _xlfn.SINGLE(LaTribunahn _xlfn.SINGLE(radiohrn _xlfn.SINGLE(diarioelheraldo _xlfn.SINGLE(elpaishn _xlfn.SINGLE(ciudadmujerhn _xlfn.SINGLE(Qhubotvoficial bueno Es ver Que grandes proyectos Que admirable Es Que mi Honduras avance Que favorable Es Que la econom√≠a cambie)))))))</f>
        <v>#NAME?</v>
      </c>
      <c r="C3757" s="1">
        <v>43769.742361111108</v>
      </c>
    </row>
    <row r="3758" spans="1:3" x14ac:dyDescent="0.2">
      <c r="A3758">
        <v>226773</v>
      </c>
      <c r="B3758" t="e">
        <f>JuanOrlandoH muy bien y buenas maneras Que importante lo Que se entrega Que bien Que estos parques alegran la vida de los ni√±os de cada comunidad</f>
        <v>#NAME?</v>
      </c>
      <c r="C3758" s="1">
        <v>43811.796527777777</v>
      </c>
    </row>
    <row r="3759" spans="1:3" x14ac:dyDescent="0.2">
      <c r="A3759">
        <v>227004</v>
      </c>
      <c r="B3759" t="s">
        <v>2</v>
      </c>
      <c r="C3759" s="1">
        <v>43770.701388888891</v>
      </c>
    </row>
    <row r="3760" spans="1:3" x14ac:dyDescent="0.2">
      <c r="A3760">
        <v>227005</v>
      </c>
      <c r="B3760" t="s">
        <v>50</v>
      </c>
      <c r="C3760" s="1">
        <v>43733.631944444445</v>
      </c>
    </row>
    <row r="3761" spans="1:3" x14ac:dyDescent="0.2">
      <c r="A3761">
        <v>227072</v>
      </c>
      <c r="B3761" t="s">
        <v>41</v>
      </c>
      <c r="C3761" s="1">
        <v>43710.720833333333</v>
      </c>
    </row>
    <row r="3762" spans="1:3" x14ac:dyDescent="0.2">
      <c r="A3762">
        <v>227138</v>
      </c>
      <c r="B3762" t="s">
        <v>42</v>
      </c>
      <c r="C3762" s="1">
        <v>43683.728472222225</v>
      </c>
    </row>
    <row r="3763" spans="1:3" x14ac:dyDescent="0.2">
      <c r="A3763">
        <v>227167</v>
      </c>
      <c r="B3763" t="s">
        <v>237</v>
      </c>
      <c r="C3763" s="1">
        <v>43710.672222222223</v>
      </c>
    </row>
    <row r="3764" spans="1:3" x14ac:dyDescent="0.2">
      <c r="A3764">
        <v>227173</v>
      </c>
      <c r="B3764" t="s">
        <v>3</v>
      </c>
      <c r="C3764" s="1">
        <v>43686.643750000003</v>
      </c>
    </row>
    <row r="3765" spans="1:3" x14ac:dyDescent="0.2">
      <c r="A3765">
        <v>227267</v>
      </c>
      <c r="B3765" t="s">
        <v>200</v>
      </c>
      <c r="C3765" s="1">
        <v>43819.746527777781</v>
      </c>
    </row>
    <row r="3766" spans="1:3" x14ac:dyDescent="0.2">
      <c r="A3766">
        <v>227582</v>
      </c>
      <c r="B3766" t="s">
        <v>67</v>
      </c>
      <c r="C3766" s="1">
        <v>43810.82708333333</v>
      </c>
    </row>
    <row r="3767" spans="1:3" x14ac:dyDescent="0.2">
      <c r="A3767">
        <v>227663</v>
      </c>
      <c r="B3767" t="s">
        <v>336</v>
      </c>
      <c r="C3767" s="1">
        <v>43784.645138888889</v>
      </c>
    </row>
    <row r="3768" spans="1:3" x14ac:dyDescent="0.2">
      <c r="A3768">
        <v>227712</v>
      </c>
      <c r="B3768" t="e">
        <f>_xlfn.SINGLE(JorgeCalixHN _xlfn.SINGLE(Almagro_OEA2015 _xlfn.SINGLE(OEA_oficial _xlfn.SINGLE(JuanOrlandoH mira calix vos sos el ultimo Que tenes Que hablar tonteras bien sabes Que dictadores han sido ustedes Que barbaro))))</f>
        <v>#NAME?</v>
      </c>
      <c r="C3768" s="1">
        <v>43700.624305555553</v>
      </c>
    </row>
    <row r="3769" spans="1:3" x14ac:dyDescent="0.2">
      <c r="A3769">
        <v>227725</v>
      </c>
      <c r="B3769" t="e">
        <f>_xlfn.SINGLE(JorgeCalixHN _xlfn.SINGLE(JuanOrlandoH a calix le da envidia y por eso expresa su dolor asi porque sabe Que JOH tiene un pueblo Que lo apoya cada dia Sin pensarlo y ni asi LLore quien LLore Es el mejor y punto))</f>
        <v>#NAME?</v>
      </c>
      <c r="C3769" s="1">
        <v>43754.710416666669</v>
      </c>
    </row>
    <row r="3770" spans="1:3" x14ac:dyDescent="0.2">
      <c r="A3770">
        <v>227983</v>
      </c>
      <c r="B3770" t="e">
        <f>_xlfn.SINGLE(JorgeCalixHN _xlfn.SINGLE(radioamericahn Sinceramente tan de ma√±ana este ya amenace tirando su veneno Que te importa voz √±angara deja de metiche))</f>
        <v>#NAME?</v>
      </c>
      <c r="C3770" s="1">
        <v>43794.61041666667</v>
      </c>
    </row>
    <row r="3771" spans="1:3" x14ac:dyDescent="0.2">
      <c r="A3771">
        <v>228389</v>
      </c>
      <c r="B3771" t="s">
        <v>526</v>
      </c>
      <c r="C3771" s="1">
        <v>43794.613194444442</v>
      </c>
    </row>
    <row r="3772" spans="1:3" x14ac:dyDescent="0.2">
      <c r="A3772">
        <v>228472</v>
      </c>
      <c r="B3772" t="e">
        <f>_xlfn.SINGLE(JorgeCalixHN _xlfn.SINGLE(JuanOrlandoH vaya pues ya va el otro narco t√≠tere de Mel y su pandilla ce cerio calix deja de metido mejor busca Que hacer papito en vez de andar metiendote en lo Que no te importa))</f>
        <v>#NAME?</v>
      </c>
      <c r="C3772" s="1">
        <v>43748.672222222223</v>
      </c>
    </row>
    <row r="3773" spans="1:3" x14ac:dyDescent="0.2">
      <c r="A3773">
        <v>230566</v>
      </c>
      <c r="B3773" t="e">
        <f>PEPE_LOBO este se√±or lo Que pasa Que vie mal por Que sabe Que siempre tenia Que pagar las picardias Que hizo con la esposa de el</f>
        <v>#NAME?</v>
      </c>
      <c r="C3773" s="1">
        <v>43696.675000000003</v>
      </c>
    </row>
    <row r="3774" spans="1:3" x14ac:dyDescent="0.2">
      <c r="A3774">
        <v>230824</v>
      </c>
      <c r="B3774" t="s">
        <v>57</v>
      </c>
      <c r="C3774" s="1">
        <v>43762.831250000003</v>
      </c>
    </row>
    <row r="3775" spans="1:3" x14ac:dyDescent="0.2">
      <c r="A3775">
        <v>230893</v>
      </c>
      <c r="B3775" t="s">
        <v>41</v>
      </c>
      <c r="C3775" s="1">
        <v>43710.720138888886</v>
      </c>
    </row>
    <row r="3776" spans="1:3" x14ac:dyDescent="0.2">
      <c r="A3776">
        <v>230894</v>
      </c>
      <c r="B3776" t="s">
        <v>28</v>
      </c>
      <c r="C3776" s="1">
        <v>43693.72152777778</v>
      </c>
    </row>
    <row r="3777" spans="1:3" x14ac:dyDescent="0.2">
      <c r="A3777">
        <v>230895</v>
      </c>
      <c r="B3777" t="s">
        <v>124</v>
      </c>
      <c r="C3777" s="1">
        <v>43731.5625</v>
      </c>
    </row>
    <row r="3778" spans="1:3" x14ac:dyDescent="0.2">
      <c r="A3778">
        <v>231136</v>
      </c>
      <c r="B3778" t="s">
        <v>21</v>
      </c>
      <c r="C3778" s="1">
        <v>43811.84097222222</v>
      </c>
    </row>
    <row r="3779" spans="1:3" x14ac:dyDescent="0.2">
      <c r="A3779">
        <v>231137</v>
      </c>
      <c r="B3779" t="s">
        <v>32</v>
      </c>
      <c r="C3779" s="1">
        <v>43801.792361111111</v>
      </c>
    </row>
    <row r="3780" spans="1:3" x14ac:dyDescent="0.2">
      <c r="A3780">
        <v>231231</v>
      </c>
      <c r="B3780" t="s">
        <v>100</v>
      </c>
      <c r="C3780" s="1">
        <v>43733.856944444444</v>
      </c>
    </row>
    <row r="3781" spans="1:3" x14ac:dyDescent="0.2">
      <c r="A3781">
        <v>231277</v>
      </c>
      <c r="B3781" t="s">
        <v>289</v>
      </c>
      <c r="C3781" s="1">
        <v>43782.81527777778</v>
      </c>
    </row>
    <row r="3782" spans="1:3" x14ac:dyDescent="0.2">
      <c r="A3782">
        <v>231335</v>
      </c>
      <c r="B3782" t="s">
        <v>61</v>
      </c>
      <c r="C3782" s="1">
        <v>43733.79791666667</v>
      </c>
    </row>
    <row r="3783" spans="1:3" x14ac:dyDescent="0.2">
      <c r="A3783">
        <v>231424</v>
      </c>
      <c r="B3783" t="s">
        <v>199</v>
      </c>
      <c r="C3783" s="1">
        <v>43836.727777777778</v>
      </c>
    </row>
    <row r="3784" spans="1:3" x14ac:dyDescent="0.2">
      <c r="A3784">
        <v>231425</v>
      </c>
      <c r="B3784" t="s">
        <v>200</v>
      </c>
      <c r="C3784" s="1">
        <v>43819.746527777781</v>
      </c>
    </row>
    <row r="3785" spans="1:3" x14ac:dyDescent="0.2">
      <c r="A3785">
        <v>231490</v>
      </c>
      <c r="B3785" t="s">
        <v>63</v>
      </c>
      <c r="C3785" s="1">
        <v>43773.652083333334</v>
      </c>
    </row>
    <row r="3786" spans="1:3" x14ac:dyDescent="0.2">
      <c r="A3786">
        <v>231491</v>
      </c>
      <c r="B3786" t="s">
        <v>116</v>
      </c>
      <c r="C3786" s="1">
        <v>43685.834027777775</v>
      </c>
    </row>
    <row r="3787" spans="1:3" x14ac:dyDescent="0.2">
      <c r="A3787">
        <v>231499</v>
      </c>
      <c r="B3787" t="s">
        <v>527</v>
      </c>
      <c r="C3787" s="1">
        <v>43651.782638888886</v>
      </c>
    </row>
    <row r="3788" spans="1:3" x14ac:dyDescent="0.2">
      <c r="A3788">
        <v>232401</v>
      </c>
      <c r="B3788" t="e">
        <f>_xlfn.SINGLE(TSiHonduras _xlfn.SINGLE(JuanOrlandoH muy bien Que se haga este festival Que fue de mucha alegria par los Hondure√±os Que excelente trabajo))</f>
        <v>#NAME?</v>
      </c>
      <c r="C3788" s="1">
        <v>43833.919444444444</v>
      </c>
    </row>
    <row r="3789" spans="1:3" x14ac:dyDescent="0.2">
      <c r="A3789">
        <v>232458</v>
      </c>
      <c r="B3789" t="e">
        <f>_xlfn.SINGLE(TSiHonduras _xlfn.SINGLE(JuanOrlandoH se ve Que se hace lo bueno por mi pais Que bien Presidente JOH por afirmar Que si se hizo un linda navidad catracha))</f>
        <v>#NAME?</v>
      </c>
      <c r="C3789" s="1">
        <v>43833.920138888891</v>
      </c>
    </row>
    <row r="3790" spans="1:3" x14ac:dyDescent="0.2">
      <c r="A3790">
        <v>232660</v>
      </c>
      <c r="B3790" t="e">
        <f>TSiHonduras Aplaudimos las grandes acciones Que esta de parte de el gobierno Que se trabaje mas y mas por mi Honduras excelente</f>
        <v>#NAME?</v>
      </c>
      <c r="C3790" s="1">
        <v>43775.893750000003</v>
      </c>
    </row>
    <row r="3791" spans="1:3" x14ac:dyDescent="0.2">
      <c r="A3791">
        <v>232678</v>
      </c>
      <c r="B3791" t="e">
        <f>TSiHonduras agradecemos lo bueno Que se esta demostrando en el pais Que bien Que se brinde la mayor seguridad en el pais por la semana moraz√°nica</f>
        <v>#NAME?</v>
      </c>
      <c r="C3791" s="1">
        <v>43728.684027777781</v>
      </c>
    </row>
    <row r="3792" spans="1:3" x14ac:dyDescent="0.2">
      <c r="A3792">
        <v>232795</v>
      </c>
      <c r="B3792" t="e">
        <f>TSiHonduras no cave duda Que se ha demostrado el gran desempe√±o de los Hondure√±os por demostrar Que somos capaces de ver una naci√≥n bella y excelente</f>
        <v>#NAME?</v>
      </c>
      <c r="C3792" s="1">
        <v>43768.688888888886</v>
      </c>
    </row>
    <row r="3793" spans="1:3" x14ac:dyDescent="0.2">
      <c r="A3793">
        <v>232800</v>
      </c>
      <c r="B3793" t="e">
        <f>TSiHonduras Sinceramente ustedes son los culpables porque son los Que hacen caos en el pais</f>
        <v>#NAME?</v>
      </c>
      <c r="C3793" s="1">
        <v>43760.950694444444</v>
      </c>
    </row>
    <row r="3794" spans="1:3" x14ac:dyDescent="0.2">
      <c r="A3794">
        <v>232818</v>
      </c>
      <c r="B3794" t="e">
        <f>TSiHonduras todos estamos muy contentos de su gran labor Que hace para el bienestar de su pueblo</f>
        <v>#NAME?</v>
      </c>
      <c r="C3794" s="1">
        <v>43654.841666666667</v>
      </c>
    </row>
    <row r="3795" spans="1:3" x14ac:dyDescent="0.2">
      <c r="A3795">
        <v>232846</v>
      </c>
      <c r="B3795" t="e">
        <f>TSiHonduras se esta realizando lo bueno en nuestro pais con el precio del cafe vamos por grandes oportunidades Que bien</f>
        <v>#NAME?</v>
      </c>
      <c r="C3795" s="1">
        <v>43832.752083333333</v>
      </c>
    </row>
    <row r="3796" spans="1:3" x14ac:dyDescent="0.2">
      <c r="A3796">
        <v>232917</v>
      </c>
      <c r="B3796" t="e">
        <f>TSiHonduras bien dicho se√±or Presidente Es correcto lo Que importa Es Que se esta poniendo mano dura Que bien</f>
        <v>#NAME?</v>
      </c>
      <c r="C3796" s="1">
        <v>43726.709027777775</v>
      </c>
    </row>
    <row r="3797" spans="1:3" x14ac:dyDescent="0.2">
      <c r="A3797">
        <v>232932</v>
      </c>
      <c r="B3797" t="e">
        <f>TSiHonduras Que bueno Que se est√°n trasladando los reos Que gran trabajo Que se hag lo bueno por la seguridad del pais</f>
        <v>#NAME?</v>
      </c>
      <c r="C3797" s="1">
        <v>43725.870833333334</v>
      </c>
    </row>
    <row r="3798" spans="1:3" x14ac:dyDescent="0.2">
      <c r="A3798">
        <v>237064</v>
      </c>
      <c r="B3798" t="s">
        <v>50</v>
      </c>
      <c r="C3798" s="1">
        <v>43733.631944444445</v>
      </c>
    </row>
    <row r="3799" spans="1:3" x14ac:dyDescent="0.2">
      <c r="A3799">
        <v>237157</v>
      </c>
      <c r="B3799" t="s">
        <v>101</v>
      </c>
      <c r="C3799" s="1">
        <v>43766.681250000001</v>
      </c>
    </row>
    <row r="3800" spans="1:3" x14ac:dyDescent="0.2">
      <c r="A3800">
        <v>237231</v>
      </c>
      <c r="B3800" s="2" t="s">
        <v>111</v>
      </c>
      <c r="C3800" s="1">
        <v>43804.848611111112</v>
      </c>
    </row>
    <row r="3801" spans="1:3" x14ac:dyDescent="0.2">
      <c r="A3801">
        <v>237247</v>
      </c>
      <c r="B3801" t="s">
        <v>217</v>
      </c>
      <c r="C3801" s="1">
        <v>43705.556944444441</v>
      </c>
    </row>
    <row r="3802" spans="1:3" x14ac:dyDescent="0.2">
      <c r="A3802">
        <v>237409</v>
      </c>
      <c r="B3802" t="s">
        <v>91</v>
      </c>
      <c r="C3802" s="1">
        <v>43745.723611111112</v>
      </c>
    </row>
    <row r="3803" spans="1:3" x14ac:dyDescent="0.2">
      <c r="A3803">
        <v>237851</v>
      </c>
      <c r="B3803" t="s">
        <v>30</v>
      </c>
      <c r="C3803" s="1">
        <v>43802.713888888888</v>
      </c>
    </row>
    <row r="3804" spans="1:3" x14ac:dyDescent="0.2">
      <c r="A3804">
        <v>237854</v>
      </c>
      <c r="B3804" t="s">
        <v>125</v>
      </c>
      <c r="C3804" s="1">
        <v>43754.859027777777</v>
      </c>
    </row>
    <row r="3805" spans="1:3" x14ac:dyDescent="0.2">
      <c r="A3805">
        <v>237870</v>
      </c>
      <c r="B3805" t="s">
        <v>79</v>
      </c>
      <c r="C3805" s="1">
        <v>43707.665972222225</v>
      </c>
    </row>
    <row r="3806" spans="1:3" x14ac:dyDescent="0.2">
      <c r="A3806">
        <v>237871</v>
      </c>
      <c r="B3806" t="s">
        <v>14</v>
      </c>
      <c r="C3806" s="1">
        <v>43690.953472222223</v>
      </c>
    </row>
    <row r="3807" spans="1:3" x14ac:dyDescent="0.2">
      <c r="A3807">
        <v>237872</v>
      </c>
      <c r="B3807" t="s">
        <v>18</v>
      </c>
      <c r="C3807" s="1">
        <v>43774.792361111111</v>
      </c>
    </row>
    <row r="3808" spans="1:3" x14ac:dyDescent="0.2">
      <c r="A3808">
        <v>237873</v>
      </c>
      <c r="B3808" t="s">
        <v>24</v>
      </c>
      <c r="C3808" s="1">
        <v>43731.73541666667</v>
      </c>
    </row>
    <row r="3809" spans="1:3" x14ac:dyDescent="0.2">
      <c r="A3809">
        <v>238921</v>
      </c>
      <c r="B3809" t="e">
        <f>fervarelahn por gente como voz y tu pueblo Que apoyas de libre Es Que el pa√≠s no prospera son pura papada √±angaras</f>
        <v>#NAME?</v>
      </c>
      <c r="C3809" s="1">
        <v>43685.681250000001</v>
      </c>
    </row>
    <row r="3810" spans="1:3" x14ac:dyDescent="0.2">
      <c r="A3810">
        <v>238935</v>
      </c>
      <c r="B3810" t="e">
        <f>fervarelahn no se trata de las banderas lo Que pasa Es Que esta gente defienden  ala gente de libre por Que son √±angaras de Mel y nasralla Que barbaro se cerio vo fernando varela</f>
        <v>#NAME?</v>
      </c>
      <c r="C3810" s="1">
        <v>43685.675694444442</v>
      </c>
    </row>
    <row r="3811" spans="1:3" x14ac:dyDescent="0.2">
      <c r="A3811">
        <v>239056</v>
      </c>
      <c r="B3811" t="e">
        <f>fervarelahn se ha demostrado lo bueno por el pais lo Que pasa Que gente como usted √±angara nunca van a ver lo bueno Que se esta haciendo</f>
        <v>#NAME?</v>
      </c>
      <c r="C3811" s="1">
        <v>43685.683333333334</v>
      </c>
    </row>
    <row r="3812" spans="1:3" x14ac:dyDescent="0.2">
      <c r="A3812">
        <v>239102</v>
      </c>
      <c r="B3812" t="e">
        <f>_xlfn.SINGLE(IsraelHonduras _xlfn.SINGLE(MASHAVisrael _xlfn.SINGLE(anagarciacarias _xlfn.SINGLE(diarioelheraldo _xlfn.SINGLE(radioamericahn _xlfn.SINGLE(LaTribunahn _xlfn.SINGLE(Canal6Honduras _xlfn.SINGLE(CancilleriaHN Es excelente lo Que se ve departe de israel√≠ Que bueno Que se hagan estas maravillosas cosas Que genial vamos por mejores alcances))))))))</f>
        <v>#NAME?</v>
      </c>
      <c r="C3812" s="1">
        <v>43766.824999999997</v>
      </c>
    </row>
    <row r="3813" spans="1:3" x14ac:dyDescent="0.2">
      <c r="A3813">
        <v>239118</v>
      </c>
      <c r="B3813" t="e">
        <f>fervarelahn aun Que quieran no lo van a lograr sabemos Que JOH Es lo mejor Que le ha pasado al pais lo Que pasa Que ustedes solo lo malo miran</f>
        <v>#NAME?</v>
      </c>
      <c r="C3813" s="1">
        <v>43685.682638888888</v>
      </c>
    </row>
    <row r="3814" spans="1:3" x14ac:dyDescent="0.2">
      <c r="A3814">
        <v>239813</v>
      </c>
      <c r="B3814" t="e">
        <f>fervarelahn voz √±angara preocupa por Que todo te salga bien a vos por Que lo del pais no te importa busca Que hacer mejor pendejo avivate</f>
        <v>#NAME?</v>
      </c>
      <c r="C3814" s="1">
        <v>43685.685416666667</v>
      </c>
    </row>
    <row r="3815" spans="1:3" x14ac:dyDescent="0.2">
      <c r="A3815">
        <v>240998</v>
      </c>
      <c r="B3815" t="s">
        <v>528</v>
      </c>
      <c r="C3815" s="1">
        <v>43665.835416666669</v>
      </c>
    </row>
    <row r="3816" spans="1:3" x14ac:dyDescent="0.2">
      <c r="A3816">
        <v>241929</v>
      </c>
      <c r="B3816" t="s">
        <v>214</v>
      </c>
      <c r="C3816" s="1">
        <v>43801.69027777778</v>
      </c>
    </row>
    <row r="3817" spans="1:3" x14ac:dyDescent="0.2">
      <c r="A3817">
        <v>241964</v>
      </c>
      <c r="B3817" t="s">
        <v>91</v>
      </c>
      <c r="C3817" s="1">
        <v>43745.724305555559</v>
      </c>
    </row>
    <row r="3818" spans="1:3" x14ac:dyDescent="0.2">
      <c r="A3818">
        <v>241965</v>
      </c>
      <c r="B3818" t="s">
        <v>5</v>
      </c>
      <c r="C3818" s="1">
        <v>43762.693749999999</v>
      </c>
    </row>
    <row r="3819" spans="1:3" x14ac:dyDescent="0.2">
      <c r="A3819">
        <v>241966</v>
      </c>
      <c r="B3819" t="s">
        <v>187</v>
      </c>
      <c r="C3819" s="1">
        <v>43735.67083333333</v>
      </c>
    </row>
    <row r="3820" spans="1:3" x14ac:dyDescent="0.2">
      <c r="A3820">
        <v>241971</v>
      </c>
      <c r="B3820" t="s">
        <v>100</v>
      </c>
      <c r="C3820" s="1">
        <v>43733.857638888891</v>
      </c>
    </row>
    <row r="3821" spans="1:3" x14ac:dyDescent="0.2">
      <c r="A3821">
        <v>241972</v>
      </c>
      <c r="B3821" t="s">
        <v>98</v>
      </c>
      <c r="C3821" s="1">
        <v>43700.727777777778</v>
      </c>
    </row>
    <row r="3822" spans="1:3" x14ac:dyDescent="0.2">
      <c r="A3822">
        <v>242131</v>
      </c>
      <c r="B3822" t="s">
        <v>106</v>
      </c>
      <c r="C3822" s="1">
        <v>43837.838194444441</v>
      </c>
    </row>
    <row r="3823" spans="1:3" x14ac:dyDescent="0.2">
      <c r="A3823">
        <v>242132</v>
      </c>
      <c r="B3823" t="s">
        <v>21</v>
      </c>
      <c r="C3823" s="1">
        <v>43811.839583333334</v>
      </c>
    </row>
    <row r="3824" spans="1:3" x14ac:dyDescent="0.2">
      <c r="A3824">
        <v>242204</v>
      </c>
      <c r="B3824" t="s">
        <v>100</v>
      </c>
      <c r="C3824" s="1">
        <v>43733.856249999997</v>
      </c>
    </row>
    <row r="3825" spans="1:3" x14ac:dyDescent="0.2">
      <c r="A3825">
        <v>242313</v>
      </c>
      <c r="B3825" t="s">
        <v>98</v>
      </c>
      <c r="C3825" s="1">
        <v>43700.726388888892</v>
      </c>
    </row>
    <row r="3826" spans="1:3" x14ac:dyDescent="0.2">
      <c r="A3826">
        <v>242314</v>
      </c>
      <c r="B3826" t="s">
        <v>96</v>
      </c>
      <c r="C3826" s="1">
        <v>43745.85833333333</v>
      </c>
    </row>
    <row r="3827" spans="1:3" x14ac:dyDescent="0.2">
      <c r="A3827">
        <v>242315</v>
      </c>
      <c r="B3827" t="s">
        <v>53</v>
      </c>
      <c r="C3827" s="1">
        <v>43770.79791666667</v>
      </c>
    </row>
    <row r="3828" spans="1:3" x14ac:dyDescent="0.2">
      <c r="A3828">
        <v>242372</v>
      </c>
      <c r="B3828" t="s">
        <v>529</v>
      </c>
      <c r="C3828" s="1">
        <v>43685.084027777775</v>
      </c>
    </row>
    <row r="3829" spans="1:3" x14ac:dyDescent="0.2">
      <c r="A3829">
        <v>242373</v>
      </c>
      <c r="B3829" t="s">
        <v>530</v>
      </c>
      <c r="C3829" s="1">
        <v>43657.605555555558</v>
      </c>
    </row>
    <row r="3830" spans="1:3" x14ac:dyDescent="0.2">
      <c r="A3830">
        <v>242374</v>
      </c>
      <c r="B3830" t="s">
        <v>259</v>
      </c>
      <c r="C3830" s="1">
        <v>43675.877083333333</v>
      </c>
    </row>
    <row r="3831" spans="1:3" x14ac:dyDescent="0.2">
      <c r="A3831">
        <v>242509</v>
      </c>
      <c r="B3831" s="2" t="s">
        <v>111</v>
      </c>
      <c r="C3831" s="1">
        <v>43804.848611111112</v>
      </c>
    </row>
    <row r="3832" spans="1:3" x14ac:dyDescent="0.2">
      <c r="A3832">
        <v>243942</v>
      </c>
      <c r="B3832" t="s">
        <v>146</v>
      </c>
      <c r="C3832" s="1">
        <v>43705.701388888891</v>
      </c>
    </row>
    <row r="3833" spans="1:3" x14ac:dyDescent="0.2">
      <c r="A3833">
        <v>243943</v>
      </c>
      <c r="B3833" t="s">
        <v>100</v>
      </c>
      <c r="C3833" s="1">
        <v>43733.856249999997</v>
      </c>
    </row>
    <row r="3834" spans="1:3" x14ac:dyDescent="0.2">
      <c r="A3834">
        <v>243944</v>
      </c>
      <c r="B3834" t="s">
        <v>20</v>
      </c>
      <c r="C3834" s="1">
        <v>43705.634722222225</v>
      </c>
    </row>
    <row r="3835" spans="1:3" x14ac:dyDescent="0.2">
      <c r="A3835">
        <v>243945</v>
      </c>
      <c r="B3835" t="s">
        <v>198</v>
      </c>
      <c r="C3835" s="1">
        <v>43689.749305555553</v>
      </c>
    </row>
    <row r="3836" spans="1:3" x14ac:dyDescent="0.2">
      <c r="A3836">
        <v>244218</v>
      </c>
      <c r="B3836" t="s">
        <v>56</v>
      </c>
      <c r="C3836" s="1">
        <v>43810.640972222223</v>
      </c>
    </row>
    <row r="3837" spans="1:3" x14ac:dyDescent="0.2">
      <c r="A3837">
        <v>244256</v>
      </c>
      <c r="B3837" t="s">
        <v>28</v>
      </c>
      <c r="C3837" s="1">
        <v>43693.722222222219</v>
      </c>
    </row>
    <row r="3838" spans="1:3" x14ac:dyDescent="0.2">
      <c r="A3838">
        <v>244372</v>
      </c>
      <c r="B3838" t="s">
        <v>151</v>
      </c>
      <c r="C3838" s="1">
        <v>43801.84097222222</v>
      </c>
    </row>
    <row r="3839" spans="1:3" x14ac:dyDescent="0.2">
      <c r="A3839">
        <v>244380</v>
      </c>
      <c r="B3839" t="s">
        <v>531</v>
      </c>
      <c r="C3839" s="1">
        <v>43752.898611111108</v>
      </c>
    </row>
    <row r="3840" spans="1:3" x14ac:dyDescent="0.2">
      <c r="A3840">
        <v>244381</v>
      </c>
      <c r="B3840" t="s">
        <v>532</v>
      </c>
      <c r="C3840" s="1">
        <v>43683.138194444444</v>
      </c>
    </row>
    <row r="3841" spans="1:3" x14ac:dyDescent="0.2">
      <c r="A3841">
        <v>244382</v>
      </c>
      <c r="B3841" t="s">
        <v>533</v>
      </c>
      <c r="C3841" s="1">
        <v>43714.076388888891</v>
      </c>
    </row>
    <row r="3842" spans="1:3" x14ac:dyDescent="0.2">
      <c r="A3842">
        <v>244447</v>
      </c>
      <c r="B3842" t="s">
        <v>11</v>
      </c>
      <c r="C3842" s="1">
        <v>43761.856944444444</v>
      </c>
    </row>
    <row r="3843" spans="1:3" x14ac:dyDescent="0.2">
      <c r="A3843">
        <v>244448</v>
      </c>
      <c r="B3843" t="s">
        <v>52</v>
      </c>
      <c r="C3843" s="1">
        <v>43763.713888888888</v>
      </c>
    </row>
    <row r="3844" spans="1:3" x14ac:dyDescent="0.2">
      <c r="A3844">
        <v>244489</v>
      </c>
      <c r="B3844" t="s">
        <v>43</v>
      </c>
      <c r="C3844" s="1">
        <v>43717.784722222219</v>
      </c>
    </row>
    <row r="3845" spans="1:3" x14ac:dyDescent="0.2">
      <c r="A3845">
        <v>244626</v>
      </c>
      <c r="B3845" s="2" t="s">
        <v>140</v>
      </c>
      <c r="C3845" s="1">
        <v>43755.853472222225</v>
      </c>
    </row>
    <row r="3846" spans="1:3" x14ac:dyDescent="0.2">
      <c r="A3846">
        <v>244687</v>
      </c>
      <c r="B3846" t="s">
        <v>57</v>
      </c>
      <c r="C3846" s="1">
        <v>43762.831944444442</v>
      </c>
    </row>
    <row r="3847" spans="1:3" x14ac:dyDescent="0.2">
      <c r="A3847">
        <v>244739</v>
      </c>
      <c r="B3847" t="s">
        <v>81</v>
      </c>
      <c r="C3847" s="1">
        <v>43817.646527777775</v>
      </c>
    </row>
    <row r="3848" spans="1:3" x14ac:dyDescent="0.2">
      <c r="A3848">
        <v>244927</v>
      </c>
      <c r="B3848" t="e">
        <f>Abriendo_Brecha se√±or JOH Que admirable Es verlo entregando estas fabulosa cosas Que bien Es una gran persona usted</f>
        <v>#NAME?</v>
      </c>
      <c r="C3848" s="1">
        <v>43816.886111111111</v>
      </c>
    </row>
    <row r="3849" spans="1:3" x14ac:dyDescent="0.2">
      <c r="A3849">
        <v>245065</v>
      </c>
      <c r="B3849" t="e">
        <f>Abriendo_Brecha Es muy bueno lo Que se ve por Que se esta demostrando lo bueno para la econom√≠a del siguiente a√±o muy bien</f>
        <v>#NAME?</v>
      </c>
      <c r="C3849" s="1">
        <v>43777.936805555553</v>
      </c>
    </row>
    <row r="3850" spans="1:3" x14ac:dyDescent="0.2">
      <c r="A3850">
        <v>245088</v>
      </c>
      <c r="B3850" t="e">
        <f>Abriendo_Brecha Es muy bueno Que se haga a conocer estas maravillosa ayudas Damos las gracias a Dios y a nuestro Presidente JOH por hacer lo bueno para el pais</f>
        <v>#NAME?</v>
      </c>
      <c r="C3850" s="1">
        <v>43754.829861111109</v>
      </c>
    </row>
    <row r="3851" spans="1:3" x14ac:dyDescent="0.2">
      <c r="A3851">
        <v>245194</v>
      </c>
      <c r="B3851" t="e">
        <f>Abriendo_Brecha alegres de ver Que grandes ayudas las Que hace el gobierno y nuestro gobierno de Honduras con el de EEUU a favor del pueblo</f>
        <v>#NAME?</v>
      </c>
      <c r="C3851" s="1">
        <v>43745.720833333333</v>
      </c>
    </row>
    <row r="3852" spans="1:3" x14ac:dyDescent="0.2">
      <c r="A3852">
        <v>245337</v>
      </c>
      <c r="B3852" t="e">
        <f>DiarioTiempo lo Que pedimos el pueblo hondure√±o Que se ponga un alto a este perdedor Que ni asu madre respeta peor a los dem√°s</f>
        <v>#NAME?</v>
      </c>
      <c r="C3852" s="1">
        <v>43760.847222222219</v>
      </c>
    </row>
    <row r="3853" spans="1:3" x14ac:dyDescent="0.2">
      <c r="A3853">
        <v>245351</v>
      </c>
      <c r="B3853" t="e">
        <f>Abriendo_Brecha gracias la gobierno y sus ayudas Honduras esta cambiando Que gran trabajo Que bueno excelente vamos por lo mejor</f>
        <v>#NAME?</v>
      </c>
      <c r="C3853" s="1">
        <v>43714.725694444445</v>
      </c>
    </row>
    <row r="3854" spans="1:3" x14ac:dyDescent="0.2">
      <c r="A3854">
        <v>245384</v>
      </c>
      <c r="B3854" t="e">
        <f>DiarioTiempo sabemos Que se ha hecho lo bueno por mi Honduras y lo √∫nico Que han querido Es hacer fracasar al pais y al gobierno y sacar a nuestro Presidente</f>
        <v>#NAME?</v>
      </c>
      <c r="C3854" s="1">
        <v>43761.853472222225</v>
      </c>
    </row>
    <row r="3855" spans="1:3" x14ac:dyDescent="0.2">
      <c r="A3855">
        <v>245388</v>
      </c>
      <c r="B3855" t="e">
        <f>DiarioTiempo lo Que pasa Que esta se√±ora solo le gusta andar armando lo peor para el pais ya vasta de Tanto relajo</f>
        <v>#NAME?</v>
      </c>
      <c r="C3855" s="1">
        <v>43704.775694444441</v>
      </c>
    </row>
    <row r="3856" spans="1:3" x14ac:dyDescent="0.2">
      <c r="A3856">
        <v>245406</v>
      </c>
      <c r="B3856" t="e">
        <f>DiarioTiempo no cave duda Que Simplemente se ve esas grandes maneras de ver como nuestra naci√≥n avanza Que bien excelente trabajo Que se haga lo mejor</f>
        <v>#NAME?</v>
      </c>
      <c r="C3856" s="1">
        <v>43704.795138888891</v>
      </c>
    </row>
    <row r="3857" spans="1:3" x14ac:dyDescent="0.2">
      <c r="A3857">
        <v>245502</v>
      </c>
      <c r="B3857" t="e">
        <f>DiarioTiempo hay no Que mal lo Que hace solo quieren Que se hagan estas marchas porque solo el bien estar de el busca</f>
        <v>#NAME?</v>
      </c>
      <c r="C3857" s="1">
        <v>43782.644444444442</v>
      </c>
    </row>
    <row r="3858" spans="1:3" x14ac:dyDescent="0.2">
      <c r="A3858">
        <v>245567</v>
      </c>
      <c r="B3858" t="e">
        <f>DiarioTiempo hay Que triste con esta gente si se ve Que les gusta so√±ar despiertas Que barbaros Que se ponga mano dura por estos √±angaras</f>
        <v>#NAME?</v>
      </c>
      <c r="C3858" s="1">
        <v>43731.626388888886</v>
      </c>
    </row>
    <row r="3859" spans="1:3" x14ac:dyDescent="0.2">
      <c r="A3859">
        <v>245598</v>
      </c>
      <c r="B3859" t="e">
        <f>Abriendo_Brecha los docentes est√°n agradecidos porque se les esta dando esta oportunidad de tener un mejor salario Que bien</f>
        <v>#NAME?</v>
      </c>
      <c r="C3859" s="1">
        <v>43833.692361111112</v>
      </c>
    </row>
    <row r="3860" spans="1:3" x14ac:dyDescent="0.2">
      <c r="A3860">
        <v>245644</v>
      </c>
      <c r="B3860" t="e">
        <f>DiarioTiempo a este √±angara le deber√≠a dar verg√ºenza de adarce metiendo en lo Que no le interesa por favor ya luis nadie te cre</f>
        <v>#NAME?</v>
      </c>
      <c r="C3860" s="1">
        <v>43760.845833333333</v>
      </c>
    </row>
    <row r="3861" spans="1:3" x14ac:dyDescent="0.2">
      <c r="A3861">
        <v>245650</v>
      </c>
      <c r="B3861" t="e">
        <f>Abriendo_Brecha Estamosa muy agradecidos por Que se confirma estas buenas acciones Que se hace para lo mejor de Honduras</f>
        <v>#NAME?</v>
      </c>
      <c r="C3861" s="1">
        <v>43675.90625</v>
      </c>
    </row>
    <row r="3862" spans="1:3" x14ac:dyDescent="0.2">
      <c r="A3862">
        <v>245690</v>
      </c>
      <c r="B3862" t="e">
        <f>DiarioTiempo pedimos mano dura por estas cosas Que se planean Que las autoridades hagan las cosas y se detenga esto</f>
        <v>#NAME?</v>
      </c>
      <c r="C3862" s="1">
        <v>43780.85833333333</v>
      </c>
    </row>
    <row r="3863" spans="1:3" x14ac:dyDescent="0.2">
      <c r="A3863">
        <v>245691</v>
      </c>
      <c r="B3863" t="e">
        <f>DiarioTiempo Definimos los grandes alcances se han visto Que excelente Es ver como toman en cuentas las autoridades Que bien</f>
        <v>#NAME?</v>
      </c>
      <c r="C3863" s="1">
        <v>43773.884722222225</v>
      </c>
    </row>
    <row r="3864" spans="1:3" x14ac:dyDescent="0.2">
      <c r="A3864">
        <v>245701</v>
      </c>
      <c r="B3864" t="e">
        <f>_xlfn.SINGLE(MP_Honduras _xlfn.SINGLE(radioamericahn este tipo lo Que les interesa Es el bien estar de ellos y de su gente ya estamos cansados de Tanto relajo querernos paz y tranquilidad))</f>
        <v>#NAME?</v>
      </c>
      <c r="C3864" s="1">
        <v>43773.803472222222</v>
      </c>
    </row>
    <row r="3865" spans="1:3" x14ac:dyDescent="0.2">
      <c r="A3865">
        <v>245717</v>
      </c>
      <c r="B3865" t="e">
        <f>DiarioTiempo vaya y este Que mosca le pico Que barbaridad solo se la tiran de sabelotodo  estamos apoyando a toda las acciones departe de el gobierno porque se ven los cambios</f>
        <v>#NAME?</v>
      </c>
      <c r="C3865" s="1">
        <v>43776.631944444445</v>
      </c>
    </row>
    <row r="3866" spans="1:3" x14ac:dyDescent="0.2">
      <c r="A3866">
        <v>245740</v>
      </c>
      <c r="B3866" t="e">
        <f>DiarioTiempo no lo Que deben de hacer Es poner mano dura con esta gente √±angara por Que lo Que hacen Es quemar llantas y hacer desorden</f>
        <v>#NAME?</v>
      </c>
      <c r="C3866" s="1">
        <v>43719.807638888888</v>
      </c>
    </row>
    <row r="3867" spans="1:3" x14ac:dyDescent="0.2">
      <c r="A3867">
        <v>245791</v>
      </c>
      <c r="B3867" t="e">
        <f>Abriendo_Brecha vamos por la mejor ruta gracias al buen desempe√±o Que hace Presidente</f>
        <v>#NAME?</v>
      </c>
      <c r="C3867" s="1">
        <v>43703.90902777778</v>
      </c>
    </row>
    <row r="3868" spans="1:3" x14ac:dyDescent="0.2">
      <c r="A3868">
        <v>245864</v>
      </c>
      <c r="B3868" t="e">
        <f>DiarioTiempo hay Que triste en ves de querer ver el siguiente a√±o en paz solo lo malo buscan para el pais ya basta porfavor</f>
        <v>#NAME?</v>
      </c>
      <c r="C3868" s="1">
        <v>43780.856944444444</v>
      </c>
    </row>
    <row r="3869" spans="1:3" x14ac:dyDescent="0.2">
      <c r="A3869">
        <v>245897</v>
      </c>
      <c r="B3869" t="e">
        <f>Abriendo_Brecha desempe√±ando lo bueno en ciudad blanca Que bello lo Que se ve en el pais Que gran manera de demostrar los maravillosos lugares</f>
        <v>#NAME?</v>
      </c>
      <c r="C3869" s="1">
        <v>43714.620138888888</v>
      </c>
    </row>
    <row r="3870" spans="1:3" x14ac:dyDescent="0.2">
      <c r="A3870">
        <v>245939</v>
      </c>
      <c r="B3870" t="e">
        <f>Abriendo_Brecha eso Es lo Que han querido estas personas de libre pero como no se les permitira se fregaron estamos con ud JOH</f>
        <v>#NAME?</v>
      </c>
      <c r="C3870" s="1">
        <v>43762.854166666664</v>
      </c>
    </row>
    <row r="3871" spans="1:3" x14ac:dyDescent="0.2">
      <c r="A3871">
        <v>245957</v>
      </c>
      <c r="B3871" t="e">
        <f>DiarioTiempo vaya  ahora si se esta negando este √±angara Que mal lo Que se desmiente  ahora este tipo</f>
        <v>#NAME?</v>
      </c>
      <c r="C3871" s="1">
        <v>43761.852083333331</v>
      </c>
    </row>
    <row r="3872" spans="1:3" x14ac:dyDescent="0.2">
      <c r="A3872">
        <v>245982</v>
      </c>
      <c r="B3872" t="e">
        <f>Abriendo_Brecha Es un gran trabajo lo Que se esta haciendo para lo mejor del pais Que bueno</f>
        <v>#NAME?</v>
      </c>
      <c r="C3872" s="1">
        <v>43675.904861111114</v>
      </c>
    </row>
    <row r="3873" spans="1:3" x14ac:dyDescent="0.2">
      <c r="A3873">
        <v>245989</v>
      </c>
      <c r="B3873" t="e">
        <f>Abriendo_Brecha Es muy buen anoticia Que se inauguren estas plantas de tratamiento Que excelente Muchas gracias por dar su mayor esfuerzo y apoyo para el pueblo</f>
        <v>#NAME?</v>
      </c>
      <c r="C3873" s="1">
        <v>43777.943055555559</v>
      </c>
    </row>
    <row r="3874" spans="1:3" x14ac:dyDescent="0.2">
      <c r="A3874">
        <v>246056</v>
      </c>
      <c r="B3874" t="e">
        <f>DiarioTiempo Honduras esta con mi Presidente lo apoyamos cada dia por Que usted Es una gran persona</f>
        <v>#NAME?</v>
      </c>
      <c r="C3874" s="1">
        <v>43756.901388888888</v>
      </c>
    </row>
    <row r="3875" spans="1:3" x14ac:dyDescent="0.2">
      <c r="A3875">
        <v>246092</v>
      </c>
      <c r="B3875" t="e">
        <f>Abriendo_Brecha Es admirable el gran trabajo Que est√°n haciendo las autoridades para Que no sigan con estas cosas Que perjudica al pais</f>
        <v>#NAME?</v>
      </c>
      <c r="C3875" s="1">
        <v>43731.649305555555</v>
      </c>
    </row>
    <row r="3876" spans="1:3" x14ac:dyDescent="0.2">
      <c r="A3876">
        <v>246167</v>
      </c>
      <c r="B3876" t="e">
        <f>Abriendo_Brecha son apoyos Que no tienen precio Que gran admiraci√≥n Que genial Es importante lo Que se ve gracias muy buenas obras</f>
        <v>#NAME?</v>
      </c>
      <c r="C3876" s="1">
        <v>43714.727083333331</v>
      </c>
    </row>
    <row r="3877" spans="1:3" x14ac:dyDescent="0.2">
      <c r="A3877">
        <v>246227</v>
      </c>
      <c r="B3877" t="e">
        <f>Abriendo_Brecha Es muy bueno lo Que se ve cada dia Que gran manera de Que se apoye a la naci√≥n Muchas gracias</f>
        <v>#NAME?</v>
      </c>
      <c r="C3877" s="1">
        <v>43754.830555555556</v>
      </c>
    </row>
    <row r="3878" spans="1:3" x14ac:dyDescent="0.2">
      <c r="A3878">
        <v>246328</v>
      </c>
      <c r="B3878" t="s">
        <v>534</v>
      </c>
      <c r="C3878" s="1">
        <v>43782.643750000003</v>
      </c>
    </row>
    <row r="3879" spans="1:3" x14ac:dyDescent="0.2">
      <c r="A3879">
        <v>246387</v>
      </c>
      <c r="B3879" t="e">
        <f>Abriendo_Brecha Honduras Es un pais  con grandes metas Que se tenga excito en cada plan Que se elabora  vamos por mas y mas desempe√±os de mejorar la naci√≥n</f>
        <v>#NAME?</v>
      </c>
      <c r="C3879" s="1">
        <v>43808.675694444442</v>
      </c>
    </row>
    <row r="3880" spans="1:3" x14ac:dyDescent="0.2">
      <c r="A3880">
        <v>246430</v>
      </c>
      <c r="B3880" t="e">
        <f>televicentrohn esta gente si molestan ya deber√≠an de meterlas al mamo para Que dejen de fregar</f>
        <v>#NAME?</v>
      </c>
      <c r="C3880" s="1">
        <v>43762.824999999997</v>
      </c>
    </row>
    <row r="3881" spans="1:3" x14ac:dyDescent="0.2">
      <c r="A3881">
        <v>246456</v>
      </c>
      <c r="B3881" t="e">
        <f>televicentrohn Vemos Que este se√±or solo hablando incoherencias por favor Mel Zelaya ya basta de Tanto ego√≠smo</f>
        <v>#NAME?</v>
      </c>
      <c r="C3881" s="1">
        <v>43734.604166666664</v>
      </c>
    </row>
    <row r="3882" spans="1:3" x14ac:dyDescent="0.2">
      <c r="A3882">
        <v>246467</v>
      </c>
      <c r="B3882" t="e">
        <f>televicentrohn Aplaudimos la buen labor   departe de JOH gracias a Dios por Que se esta regenerando lo bueno para el pais</f>
        <v>#NAME?</v>
      </c>
      <c r="C3882" s="1">
        <v>43738.676388888889</v>
      </c>
    </row>
    <row r="3883" spans="1:3" x14ac:dyDescent="0.2">
      <c r="A3883">
        <v>246496</v>
      </c>
      <c r="B3883" t="e">
        <f>televicentrohn se esta mejorando en la agricultura para el pais Que buenas acciones Que buen desempe√±o vamos por lo mejor en econom√≠a para el pais</f>
        <v>#NAME?</v>
      </c>
      <c r="C3883" s="1">
        <v>43739.669444444444</v>
      </c>
    </row>
    <row r="3884" spans="1:3" x14ac:dyDescent="0.2">
      <c r="A3884">
        <v>246514</v>
      </c>
      <c r="B3884" t="e">
        <f>televicentrohn Que no se permita la negatividad de estas personas Que solo hacer lo malo para el pais ven ya no basta queremos lo mejor por nuestra Honduras</f>
        <v>#NAME?</v>
      </c>
      <c r="C3884" s="1">
        <v>43734.605555555558</v>
      </c>
    </row>
    <row r="3885" spans="1:3" x14ac:dyDescent="0.2">
      <c r="A3885">
        <v>246523</v>
      </c>
      <c r="B3885" t="s">
        <v>535</v>
      </c>
      <c r="C3885" s="1">
        <v>43728.593055555553</v>
      </c>
    </row>
    <row r="3886" spans="1:3" x14ac:dyDescent="0.2">
      <c r="A3886">
        <v>246556</v>
      </c>
      <c r="B3886" t="e">
        <f>televicentrohn Definimos Que se ve las asombrosas historias Que excelente Que este investigador haya visto eso en el pais</f>
        <v>#NAME?</v>
      </c>
      <c r="C3886" s="1">
        <v>43769.637499999997</v>
      </c>
    </row>
    <row r="3887" spans="1:3" x14ac:dyDescent="0.2">
      <c r="A3887">
        <v>246569</v>
      </c>
      <c r="B3887" t="e">
        <f>televicentrohn estamos muy contentos de ver los grandes desarrollos en el pais Honduras esta cambiando</f>
        <v>#NAME?</v>
      </c>
      <c r="C3887" s="1">
        <v>43711.607638888891</v>
      </c>
    </row>
    <row r="3888" spans="1:3" x14ac:dyDescent="0.2">
      <c r="A3888">
        <v>246644</v>
      </c>
      <c r="B3888" t="e">
        <f>televicentrohn bien sabemos Que el Presidente Es lo mejor Que le ha pasado al pais Que se ha demostrado lo bueno por nuestra naci√≥n y creemos en su inocencia el pueblo lo apoya</f>
        <v>#NAME?</v>
      </c>
      <c r="C3888" s="1">
        <v>43747.706944444442</v>
      </c>
    </row>
    <row r="3889" spans="1:3" x14ac:dyDescent="0.2">
      <c r="A3889">
        <v>246705</v>
      </c>
      <c r="B3889" t="e">
        <f>televicentrohn vamos papi a al orden Que tenga excito todo lo Que se quiera hacer para el bien del pais Que buenas cosas</f>
        <v>#NAME?</v>
      </c>
      <c r="C3889" s="1">
        <v>43726.578472222223</v>
      </c>
    </row>
    <row r="3890" spans="1:3" x14ac:dyDescent="0.2">
      <c r="A3890">
        <v>246721</v>
      </c>
      <c r="B3890" t="e">
        <f>televicentrohn importante Que se haga lo bueno para mi Honduras Que bien gracias al Presidente por hacer este evento Que bien</f>
        <v>#NAME?</v>
      </c>
      <c r="C3890" s="1">
        <v>43774.642361111109</v>
      </c>
    </row>
    <row r="3891" spans="1:3" x14ac:dyDescent="0.2">
      <c r="A3891">
        <v>246722</v>
      </c>
      <c r="B3891" t="e">
        <f>televicentrohn siempre hemos visto los grandes triunfos Que se ha alcanzado en materia de seguridad muy bien</f>
        <v>#NAME?</v>
      </c>
      <c r="C3891" s="1">
        <v>43727.703472222223</v>
      </c>
    </row>
    <row r="3892" spans="1:3" x14ac:dyDescent="0.2">
      <c r="A3892">
        <v>246751</v>
      </c>
      <c r="B3892" t="s">
        <v>536</v>
      </c>
      <c r="C3892" s="1">
        <v>43768.583333333336</v>
      </c>
    </row>
    <row r="3893" spans="1:3" x14ac:dyDescent="0.2">
      <c r="A3893">
        <v>246765</v>
      </c>
      <c r="B3893" t="e">
        <f>televicentrohn Principalmente Damos las gracias al gobierno por Que Es el √∫nico Que ha hecho estas buenas obras vamos por lo bien</f>
        <v>#NAME?</v>
      </c>
      <c r="C3893" s="1">
        <v>43727.661805555559</v>
      </c>
    </row>
    <row r="3894" spans="1:3" x14ac:dyDescent="0.2">
      <c r="A3894">
        <v>246828</v>
      </c>
      <c r="B3894" t="e">
        <f>televicentrohn Que bueno Que se han hecho estas fabulosas investigaciones Vemos Que asombrosas maneras de Que se vea esto Que bien</f>
        <v>#NAME?</v>
      </c>
      <c r="C3894" s="1">
        <v>43769.637499999997</v>
      </c>
    </row>
    <row r="3895" spans="1:3" x14ac:dyDescent="0.2">
      <c r="A3895">
        <v>246839</v>
      </c>
      <c r="B3895" t="e">
        <f>televicentrohn Es excelente Que nuestro Presidente recibi√≥ esta visita Que bien estamos viendo lo bueno para nuestra Honduras bienvenido</f>
        <v>#NAME?</v>
      </c>
      <c r="C3895" s="1">
        <v>43836.561805555553</v>
      </c>
    </row>
    <row r="3896" spans="1:3" x14ac:dyDescent="0.2">
      <c r="A3896">
        <v>246846</v>
      </c>
      <c r="B3896" t="e">
        <f>televicentrohn no cave duda Que a este le estan pagando para Que se ponga hacer ridiculeces pero sabemos Que tenemos alas personas mas inocentes en nuestra naci√≥n y el pueblo lo apoya JOH</f>
        <v>#NAME?</v>
      </c>
      <c r="C3896" s="1">
        <v>43745.745138888888</v>
      </c>
    </row>
    <row r="3897" spans="1:3" x14ac:dyDescent="0.2">
      <c r="A3897">
        <v>246848</v>
      </c>
      <c r="B3897" t="e">
        <f>televicentrohn se le agradece al gobierno por demostrar el cambio por nuestra Honduras vamos por mas excelente trabajo</f>
        <v>#NAME?</v>
      </c>
      <c r="C3897" s="1">
        <v>43739.669444444444</v>
      </c>
    </row>
    <row r="3898" spans="1:3" x14ac:dyDescent="0.2">
      <c r="A3898">
        <v>246865</v>
      </c>
      <c r="B3898" t="e">
        <f>televicentrohn muy bien Que alegria Es saber Que lo Que se propone se logra estamos viendo lo bueno para el pais Que excelente trabajo Que buenas acciones</f>
        <v>#NAME?</v>
      </c>
      <c r="C3898" s="1">
        <v>43769.544444444444</v>
      </c>
    </row>
    <row r="3899" spans="1:3" x14ac:dyDescent="0.2">
      <c r="A3899">
        <v>246879</v>
      </c>
      <c r="B3899" t="e">
        <f>televicentrohn hay no Que Hombre este no se cansa de querer ver lo malo para el pais ya basta queremos lo importante para nuestra naci√≥n Que Es la paz</f>
        <v>#NAME?</v>
      </c>
      <c r="C3899" s="1">
        <v>43766.714583333334</v>
      </c>
    </row>
    <row r="3900" spans="1:3" x14ac:dyDescent="0.2">
      <c r="A3900">
        <v>246892</v>
      </c>
      <c r="B3900" t="e">
        <f>televicentrohn Dios bendiga la vida de JOH por Que el ha demostrado Que la naci√≥n Es muy importante para el queremos decirle Que usted no esta solo</f>
        <v>#NAME?</v>
      </c>
      <c r="C3900" s="1">
        <v>43760.700694444444</v>
      </c>
    </row>
    <row r="3901" spans="1:3" x14ac:dyDescent="0.2">
      <c r="A3901">
        <v>246897</v>
      </c>
      <c r="B3901" t="e">
        <f>televicentrohn Es un gran trabajo departe de el gobierno Vemos lo bueno para el pais Que bien Que se mejore en Muchas arias</f>
        <v>#NAME?</v>
      </c>
      <c r="C3901" s="1">
        <v>43739.668749999997</v>
      </c>
    </row>
    <row r="3902" spans="1:3" x14ac:dyDescent="0.2">
      <c r="A3902">
        <v>246899</v>
      </c>
      <c r="B3902" t="e">
        <f>televicentrohn gracias se√±or Presidente por hacer miles de sue√±os realidad Que gran maner de ver el cambio en el pais Que excelente vamos por mas</f>
        <v>#NAME?</v>
      </c>
      <c r="C3902" s="1">
        <v>43711.60833333333</v>
      </c>
    </row>
    <row r="3903" spans="1:3" x14ac:dyDescent="0.2">
      <c r="A3903">
        <v>246900</v>
      </c>
      <c r="B3903" t="e">
        <f>televicentrohn Vemos mayores resultados Que bien Que se haga el cambio muy buen trabajo estamos a  lo bueno Que bien</f>
        <v>#NAME?</v>
      </c>
      <c r="C3903" s="1">
        <v>43763.898611111108</v>
      </c>
    </row>
    <row r="3904" spans="1:3" x14ac:dyDescent="0.2">
      <c r="A3904">
        <v>246958</v>
      </c>
      <c r="B3904" t="e">
        <f>televicentrohn Definitivamente se alcanza lo mejor por la naci√≥n vamos avanzando por mas y mas cambios Que bien asi no faltara el agua en cada comunidad</f>
        <v>#NAME?</v>
      </c>
      <c r="C3904" s="1">
        <v>43817.77847222222</v>
      </c>
    </row>
    <row r="3905" spans="1:3" x14ac:dyDescent="0.2">
      <c r="A3905">
        <v>246972</v>
      </c>
      <c r="B3905" t="e">
        <f>televicentrohn Es excelente Que se esta apoyando a nuestro mandatario Que bien Que alegria saber Que estamos con el</f>
        <v>#NAME?</v>
      </c>
      <c r="C3905" s="1">
        <v>43760.697222222225</v>
      </c>
    </row>
    <row r="3906" spans="1:3" x14ac:dyDescent="0.2">
      <c r="A3906">
        <v>247000</v>
      </c>
      <c r="B3906" t="s">
        <v>537</v>
      </c>
      <c r="C3906" s="1">
        <v>43832.633333333331</v>
      </c>
    </row>
    <row r="3907" spans="1:3" x14ac:dyDescent="0.2">
      <c r="A3907">
        <v>247004</v>
      </c>
      <c r="B3907" t="e">
        <f>televicentrohn no deben de se√±alar a nuestro Presidente como narcotraficante todos sabemos Que el hace lo mejor por el pais y Es inocente</f>
        <v>#NAME?</v>
      </c>
      <c r="C3907" s="1">
        <v>43746.647916666669</v>
      </c>
    </row>
    <row r="3908" spans="1:3" x14ac:dyDescent="0.2">
      <c r="A3908">
        <v>247089</v>
      </c>
      <c r="B3908" t="e">
        <f>televicentrohn lo Que deben de hacer Es mandar a Mel Zelaya Que pague por sus errores Sin piedad</f>
        <v>#NAME?</v>
      </c>
      <c r="C3908" s="1">
        <v>43728.592361111114</v>
      </c>
    </row>
    <row r="3909" spans="1:3" x14ac:dyDescent="0.2">
      <c r="A3909">
        <v>247097</v>
      </c>
      <c r="B3909" t="e">
        <f>televicentrohn estos son buenas noticias Que se haya tenido excito en estas cosas por el pa√≠s Que gran manera de Que nuestra Honduras avance en tecnolog√≠a y turismo</f>
        <v>#NAME?</v>
      </c>
      <c r="C3909" s="1">
        <v>43714.597916666666</v>
      </c>
    </row>
    <row r="3910" spans="1:3" x14ac:dyDescent="0.2">
      <c r="A3910">
        <v>247098</v>
      </c>
      <c r="B3910" t="e">
        <f>televicentrohn Es muy bueno lo Que se hace para la gente Que haya hecho criminalidad en el pis Que bien Que extraditen a Mel</f>
        <v>#NAME?</v>
      </c>
      <c r="C3910" s="1">
        <v>43728.59375</v>
      </c>
    </row>
    <row r="3911" spans="1:3" x14ac:dyDescent="0.2">
      <c r="A3911">
        <v>247107</v>
      </c>
      <c r="B3911" t="e">
        <f>televicentrohn Es muy bueno lo Que esta haciendo nuestro Presidente Que esta proporciones tengan el mayor excito Que bien vamos por mas</f>
        <v>#NAME?</v>
      </c>
      <c r="C3911" s="1">
        <v>43808.563194444447</v>
      </c>
    </row>
    <row r="3912" spans="1:3" x14ac:dyDescent="0.2">
      <c r="A3912">
        <v>247111</v>
      </c>
      <c r="B3912" t="e">
        <f>televicentrohn Vemos grandes resultados Que bueno Que se hag lo bueno por apoyar al pueblo con esta nueva ley se beneficiaran miles de personas Que bien</f>
        <v>#NAME?</v>
      </c>
      <c r="C3912" s="1">
        <v>43770.658333333333</v>
      </c>
    </row>
    <row r="3913" spans="1:3" x14ac:dyDescent="0.2">
      <c r="A3913">
        <v>247205</v>
      </c>
      <c r="B3913" t="s">
        <v>538</v>
      </c>
      <c r="C3913" s="1">
        <v>43832.760416666664</v>
      </c>
    </row>
    <row r="3914" spans="1:3" x14ac:dyDescent="0.2">
      <c r="A3914">
        <v>247343</v>
      </c>
      <c r="B3914" t="e">
        <f>televicentrohn este si quiere Que saquen a JOH del pais pero cera uno de tus sue√±os no hecho realidad jjajajajajajajajaja yegara navidad y te quedaras esperando</f>
        <v>#NAME?</v>
      </c>
      <c r="C3914" s="1">
        <v>43766.715277777781</v>
      </c>
    </row>
    <row r="3915" spans="1:3" x14ac:dyDescent="0.2">
      <c r="A3915">
        <v>247347</v>
      </c>
      <c r="B3915" t="e">
        <f>televicentrohn se ve Que a nuestra Honduras hay personas Que solo hacen lo peor como gente como pepe se√±or mas tonto Que solo le gusta llamar la atenci√≥n</f>
        <v>#NAME?</v>
      </c>
      <c r="C3915" s="1">
        <v>43675.786111111112</v>
      </c>
    </row>
    <row r="3916" spans="1:3" x14ac:dyDescent="0.2">
      <c r="A3916">
        <v>247358</v>
      </c>
      <c r="B3916" t="e">
        <f>televicentrohn muy buena acci√≥n Que excelente lo Que se hace estamos muy agradecidos con este proyecto vamos por mas</f>
        <v>#NAME?</v>
      </c>
      <c r="C3916" s="1">
        <v>43774.645138888889</v>
      </c>
    </row>
    <row r="3917" spans="1:3" x14ac:dyDescent="0.2">
      <c r="A3917">
        <v>247363</v>
      </c>
      <c r="B3917" t="e">
        <f>televicentrohn Es muy bueno lo Que dice nuestro gobernante por Que Es importante para las nuevas generaciones Que todo cambie</f>
        <v>#NAME?</v>
      </c>
      <c r="C3917" s="1">
        <v>43706.840277777781</v>
      </c>
    </row>
    <row r="3918" spans="1:3" x14ac:dyDescent="0.2">
      <c r="A3918">
        <v>247371</v>
      </c>
      <c r="B3918" t="e">
        <f>televicentrohn Es muy bueno lo Que se esta dando departe de el Presidente Que gran manera de apoyar a los maestros para Que cambie su econom√≠a Que bien</f>
        <v>#NAME?</v>
      </c>
      <c r="C3918" s="1">
        <v>43833.635416666664</v>
      </c>
    </row>
    <row r="3919" spans="1:3" x14ac:dyDescent="0.2">
      <c r="A3919">
        <v>247390</v>
      </c>
      <c r="B3919" t="e">
        <f>televicentrohn se ve Que la naci√≥n esta apoyando a nuestro mayor gobernante JOH el pueblo ha cre√≠do en usted por Que Es una gran persona</f>
        <v>#NAME?</v>
      </c>
      <c r="C3919" s="1">
        <v>43760.7</v>
      </c>
    </row>
    <row r="3920" spans="1:3" x14ac:dyDescent="0.2">
      <c r="A3920">
        <v>247425</v>
      </c>
      <c r="B3920" t="e">
        <f>televicentrohn Es muy bueno Que salga esta nueva ayuda de la nueva ley de alivio de deuda por Que Es de gran beneficio para el pais</f>
        <v>#NAME?</v>
      </c>
      <c r="C3920" s="1">
        <v>43770.657638888886</v>
      </c>
    </row>
    <row r="3921" spans="1:3" x14ac:dyDescent="0.2">
      <c r="A3921">
        <v>247437</v>
      </c>
      <c r="B3921" t="e">
        <f>_xlfn.SINGLE(televicentrohn _xlfn.SINGLE(JuanOrlandoH Sobre todo se esta viendo lo bueno Que gran reconocimiento se le esta dando a nuestro Presidente JOH vamos por lo bueno por nuestra Honduras))</f>
        <v>#NAME?</v>
      </c>
      <c r="C3921" s="1">
        <v>43808.588194444441</v>
      </c>
    </row>
    <row r="3922" spans="1:3" x14ac:dyDescent="0.2">
      <c r="A3922">
        <v>247466</v>
      </c>
      <c r="B3922" t="e">
        <f>televicentrohn no cave duda Que se trata de hacer lo correcto por el pais antes da con todo lo Que se hace Es demasiada carga p√†ra el y Sin embargo lo hace p√≤r tenet bien la pueblo</f>
        <v>#NAME?</v>
      </c>
      <c r="C3922" s="1">
        <v>43731.613888888889</v>
      </c>
    </row>
    <row r="3923" spans="1:3" x14ac:dyDescent="0.2">
      <c r="A3923">
        <v>247467</v>
      </c>
      <c r="B3923" t="e">
        <f>televicentrohn as√≠ Es se√±or Presidente demuestre Que usted no se igual Que ellos unos corruptos y ladrones</f>
        <v>#NAME?</v>
      </c>
      <c r="C3923" s="1">
        <v>43683.747916666667</v>
      </c>
    </row>
    <row r="3924" spans="1:3" x14ac:dyDescent="0.2">
      <c r="A3924">
        <v>247496</v>
      </c>
      <c r="B3924" t="e">
        <f>televicentrohn no cave duda Que  se esta haciendo lo mejor en nuestra Honduras se est√°n construyendo estas impactantes represas Que bien vamos por grande alcances</f>
        <v>#NAME?</v>
      </c>
      <c r="C3924" s="1">
        <v>43817.777777777781</v>
      </c>
    </row>
    <row r="3925" spans="1:3" x14ac:dyDescent="0.2">
      <c r="A3925">
        <v>247506</v>
      </c>
      <c r="B3925" t="e">
        <f>televicentrohn buena labor Es agradable saber Que JOH hace lo bueno para dar y brindar lo mejor por Honduras Que gran cambio</f>
        <v>#NAME?</v>
      </c>
      <c r="C3925" s="1">
        <v>43732.704861111109</v>
      </c>
    </row>
    <row r="3926" spans="1:3" x14ac:dyDescent="0.2">
      <c r="A3926">
        <v>247524</v>
      </c>
      <c r="B3926" t="e">
        <f>televicentrohn favorable Es ver como mi pais por Que el pueblo lo Que quiere Es paz y Que bien Que se le da su lugar al mejor mandatario Que excelente Dios lo bendiga</f>
        <v>#NAME?</v>
      </c>
      <c r="C3926" s="1">
        <v>43761.905555555553</v>
      </c>
    </row>
    <row r="3927" spans="1:3" x14ac:dyDescent="0.2">
      <c r="A3927">
        <v>247536</v>
      </c>
      <c r="B3927" t="e">
        <f>televicentrohn Que le pongan todo el peso de la ley por robarle al pa√≠s y al  pueblo</f>
        <v>#NAME?</v>
      </c>
      <c r="C3927" s="1">
        <v>43696.714583333334</v>
      </c>
    </row>
    <row r="3928" spans="1:3" x14ac:dyDescent="0.2">
      <c r="A3928">
        <v>247540</v>
      </c>
      <c r="B3928" t="e">
        <f>televicentrohn felicitaciones a estos j√≥venes por Que han ganado esta competencia Que genial Que haya estos tipos de eventos felicitaciones mi Honduras</f>
        <v>#NAME?</v>
      </c>
      <c r="C3928" s="1">
        <v>43769.543749999997</v>
      </c>
    </row>
    <row r="3929" spans="1:3" x14ac:dyDescent="0.2">
      <c r="A3929">
        <v>248966</v>
      </c>
      <c r="B3929" t="s">
        <v>186</v>
      </c>
      <c r="C3929" s="1">
        <v>43703.832638888889</v>
      </c>
    </row>
    <row r="3930" spans="1:3" x14ac:dyDescent="0.2">
      <c r="A3930">
        <v>249022</v>
      </c>
      <c r="B3930" t="s">
        <v>99</v>
      </c>
      <c r="C3930" s="1">
        <v>43790.690972222219</v>
      </c>
    </row>
    <row r="3931" spans="1:3" x14ac:dyDescent="0.2">
      <c r="A3931">
        <v>249149</v>
      </c>
      <c r="B3931" t="s">
        <v>32</v>
      </c>
      <c r="C3931" s="1">
        <v>43801.793055555558</v>
      </c>
    </row>
    <row r="3932" spans="1:3" x14ac:dyDescent="0.2">
      <c r="A3932">
        <v>249268</v>
      </c>
      <c r="B3932" t="s">
        <v>25</v>
      </c>
      <c r="C3932" s="1">
        <v>43774.840277777781</v>
      </c>
    </row>
    <row r="3933" spans="1:3" x14ac:dyDescent="0.2">
      <c r="A3933">
        <v>249269</v>
      </c>
      <c r="B3933" t="s">
        <v>24</v>
      </c>
      <c r="C3933" s="1">
        <v>43731.73541666667</v>
      </c>
    </row>
    <row r="3934" spans="1:3" x14ac:dyDescent="0.2">
      <c r="A3934">
        <v>249341</v>
      </c>
      <c r="B3934" t="s">
        <v>72</v>
      </c>
      <c r="C3934" s="1">
        <v>43759.84097222222</v>
      </c>
    </row>
    <row r="3935" spans="1:3" x14ac:dyDescent="0.2">
      <c r="A3935">
        <v>249389</v>
      </c>
      <c r="B3935" t="s">
        <v>81</v>
      </c>
      <c r="C3935" s="1">
        <v>43817.646527777775</v>
      </c>
    </row>
    <row r="3936" spans="1:3" x14ac:dyDescent="0.2">
      <c r="A3936">
        <v>249569</v>
      </c>
      <c r="B3936" t="s">
        <v>19</v>
      </c>
      <c r="C3936" s="1">
        <v>43773.704861111109</v>
      </c>
    </row>
    <row r="3937" spans="1:3" x14ac:dyDescent="0.2">
      <c r="A3937">
        <v>249683</v>
      </c>
      <c r="B3937" t="e">
        <f>hondudiario Pobre cita esta √±angara lo Que le gusta Es llamar la atenci√≥n a esta rid√≠cula Que barbaridad Que ya no se permita esto en mi pais</f>
        <v>#NAME?</v>
      </c>
      <c r="C3937" s="1">
        <v>43763.699305555558</v>
      </c>
    </row>
    <row r="3938" spans="1:3" x14ac:dyDescent="0.2">
      <c r="A3938">
        <v>249731</v>
      </c>
      <c r="B3938" t="e">
        <f>hondudiario Es muy bueno Que se hagan estas fumigaci√≥n Es asi evitaremos esta enfermedad Que bien</f>
        <v>#NAME?</v>
      </c>
      <c r="C3938" s="1">
        <v>43734.70208333333</v>
      </c>
    </row>
    <row r="3939" spans="1:3" x14ac:dyDescent="0.2">
      <c r="A3939">
        <v>249732</v>
      </c>
      <c r="B3939" t="e">
        <f>hondudiario queremos paz en el pa√≠s ya basta  de estar armando caos</f>
        <v>#NAME?</v>
      </c>
      <c r="C3939" s="1">
        <v>43724.920138888891</v>
      </c>
    </row>
    <row r="3940" spans="1:3" x14ac:dyDescent="0.2">
      <c r="A3940">
        <v>249744</v>
      </c>
      <c r="B3940" t="e">
        <f>hondudiario Definimos Que Es un gran logro lo Que se ve Que importante manera de ver como mi Honduras avanza muy bien</f>
        <v>#NAME?</v>
      </c>
      <c r="C3940" s="1">
        <v>43774.90347222222</v>
      </c>
    </row>
    <row r="3941" spans="1:3" x14ac:dyDescent="0.2">
      <c r="A3941">
        <v>249772</v>
      </c>
      <c r="B3941" t="e">
        <f>hondudiario Definimos lo bueno Que se ve en la naci√≥n Que importante Que se haga mas y mas</f>
        <v>#NAME?</v>
      </c>
      <c r="C3941" s="1">
        <v>43777.701388888891</v>
      </c>
    </row>
    <row r="3942" spans="1:3" x14ac:dyDescent="0.2">
      <c r="A3942">
        <v>249801</v>
      </c>
      <c r="B3942" t="e">
        <f>hondudiario Que gente √±angara nunca se cansa de armar caos Que barbaridad ya no se aguanta gente asi ya no basta</f>
        <v>#NAME?</v>
      </c>
      <c r="C3942" s="1">
        <v>43773.790277777778</v>
      </c>
    </row>
    <row r="3943" spans="1:3" x14ac:dyDescent="0.2">
      <c r="A3943">
        <v>249811</v>
      </c>
      <c r="B3943" t="e">
        <f>hondudiario no cave duda Que se esta poniendo esta nueva ley de c√≥digo penal porque sabemos Que tenemos un gobierno Que Es capaz de hacer miles de acciones para el pais</f>
        <v>#NAME?</v>
      </c>
      <c r="C3943" s="1">
        <v>43784.731944444444</v>
      </c>
    </row>
    <row r="3944" spans="1:3" x14ac:dyDescent="0.2">
      <c r="A3944">
        <v>249812</v>
      </c>
      <c r="B3944" t="e">
        <f>hondudiario Que bueno Que se hace lo bueno para mejorar el turismo Que gran manera de ver como mi Honduras mejora</f>
        <v>#NAME?</v>
      </c>
      <c r="C3944" s="1">
        <v>43775.670138888891</v>
      </c>
    </row>
    <row r="3945" spans="1:3" x14ac:dyDescent="0.2">
      <c r="A3945">
        <v>249818</v>
      </c>
      <c r="B3945" t="e">
        <f>hondudiario muy buen trabajo ebal d√≠az Que bien Que ustedes se preocupan porque la seguridad del pais este mejor cada dia</f>
        <v>#NAME?</v>
      </c>
      <c r="C3945" s="1">
        <v>43735.865972222222</v>
      </c>
    </row>
    <row r="3946" spans="1:3" x14ac:dyDescent="0.2">
      <c r="A3946">
        <v>249826</v>
      </c>
      <c r="B3946" t="e">
        <f>hondudiario estamos muy contentos y alegres de su gran labor</f>
        <v>#NAME?</v>
      </c>
      <c r="C3946" s="1">
        <v>43728.942361111112</v>
      </c>
    </row>
    <row r="3947" spans="1:3" x14ac:dyDescent="0.2">
      <c r="A3947">
        <v>249837</v>
      </c>
      <c r="B3947" t="e">
        <f>hondudiario Que bueno Que se esta trabajando por favorecer y mejorar el cambio de clima Que bien</f>
        <v>#NAME?</v>
      </c>
      <c r="C3947" s="1">
        <v>43801.832638888889</v>
      </c>
    </row>
    <row r="3948" spans="1:3" x14ac:dyDescent="0.2">
      <c r="A3948">
        <v>252381</v>
      </c>
      <c r="B3948" t="e">
        <f>radiohrn muy bien Honduras avanza Que impactante Es Que se mejore lo bueno en el pais Muchas gracias JOH por hacer el cambio en las penitenciarias Que bueno</f>
        <v>#NAME?</v>
      </c>
      <c r="C3948" s="1">
        <v>43817.897222222222</v>
      </c>
    </row>
    <row r="3949" spans="1:3" x14ac:dyDescent="0.2">
      <c r="A3949">
        <v>252421</v>
      </c>
      <c r="B3949" t="e">
        <f>_xlfn.SINGLE(radiohrn _xlfn.SINGLE(JuanOrlandoH excelente Que se esta demostrando lo bueno en nuestro pais Que gran trabajo Es muy bien))</f>
        <v>#NAME?</v>
      </c>
      <c r="C3949" s="1">
        <v>43672.647222222222</v>
      </c>
    </row>
    <row r="3950" spans="1:3" x14ac:dyDescent="0.2">
      <c r="A3950">
        <v>252428</v>
      </c>
      <c r="B3950" t="e">
        <f>radiohrn estamos muy agradecidos con el gobierno por afirmar ese grandioso desempe√±o de poner la mayor seguridad en el pais Que bien</f>
        <v>#NAME?</v>
      </c>
      <c r="C3950" s="1">
        <v>43817.85</v>
      </c>
    </row>
    <row r="3951" spans="1:3" x14ac:dyDescent="0.2">
      <c r="A3951">
        <v>252560</v>
      </c>
      <c r="B3951" t="s">
        <v>539</v>
      </c>
      <c r="C3951" s="1">
        <v>43732.72152777778</v>
      </c>
    </row>
    <row r="3952" spans="1:3" x14ac:dyDescent="0.2">
      <c r="A3952">
        <v>252587</v>
      </c>
      <c r="B3952" t="e">
        <f>radiohrn vamos por mas grandes cambios gracias Presidente Es el mejor Que hemos tenido</f>
        <v>#NAME?</v>
      </c>
      <c r="C3952" s="1">
        <v>43704.774305555555</v>
      </c>
    </row>
    <row r="3953" spans="1:3" x14ac:dyDescent="0.2">
      <c r="A3953">
        <v>252588</v>
      </c>
      <c r="B3953" t="e">
        <f>_xlfn.SINGLE(radiohrn _xlfn.SINGLE(JuanOrlandoH se ven los grandes avances Que se ha dado para los j√≥venes Que bien estamos muy agradecidos con JOH))</f>
        <v>#NAME?</v>
      </c>
      <c r="C3953" s="1">
        <v>43784.724999999999</v>
      </c>
    </row>
    <row r="3954" spans="1:3" x14ac:dyDescent="0.2">
      <c r="A3954">
        <v>252628</v>
      </c>
      <c r="B3954" t="e">
        <f>radiohrn Que bueno Que ya se est√°n poniendo cartas Sobre el asunto y se ve lo grandioso Que pasa en el pais Que admirable Es ver como se mejora en la seguridad de las c√°rceles</f>
        <v>#NAME?</v>
      </c>
      <c r="C3954" s="1">
        <v>43817.896527777775</v>
      </c>
    </row>
    <row r="3955" spans="1:3" x14ac:dyDescent="0.2">
      <c r="A3955">
        <v>252641</v>
      </c>
      <c r="B3955" t="e">
        <f>radiohrn Que decepcionante Es ver como estas incendiando las cosas ya no queremos mas relajo ya basta</f>
        <v>#NAME?</v>
      </c>
      <c r="C3955" s="1">
        <v>43762.828472222223</v>
      </c>
    </row>
    <row r="3956" spans="1:3" x14ac:dyDescent="0.2">
      <c r="A3956">
        <v>252681</v>
      </c>
      <c r="B3956" t="e">
        <f>radiohrn se han logrado grandes objetivos por parte de el Presidente Que ha demostrado lo bueno para mi Honduras gracias se√±or Presidente sigamos adelante</f>
        <v>#NAME?</v>
      </c>
      <c r="C3956" s="1">
        <v>43734.866666666669</v>
      </c>
    </row>
    <row r="3957" spans="1:3" x14ac:dyDescent="0.2">
      <c r="A3957">
        <v>252708</v>
      </c>
      <c r="B3957" t="e">
        <f>radiohrn Sinceramente da verg√ºenza lo Que este Hombre dice Que barbaridad por Que el tiene dinero no le importa lo Que pase con el pueblo deber√≠a darle verg√ºenza</f>
        <v>#NAME?</v>
      </c>
      <c r="C3957" s="1">
        <v>43812.724999999999</v>
      </c>
    </row>
    <row r="3958" spans="1:3" x14ac:dyDescent="0.2">
      <c r="A3958">
        <v>252736</v>
      </c>
      <c r="B3958" t="e">
        <f>radiohrn JAJA Que triste Es so√±ar despierto jajajaja Que barbaro mijo ni inventar sabe Que barbaridad</f>
        <v>#NAME?</v>
      </c>
      <c r="C3958" s="1">
        <v>43746.913194444445</v>
      </c>
    </row>
    <row r="3959" spans="1:3" x14ac:dyDescent="0.2">
      <c r="A3959">
        <v>252738</v>
      </c>
      <c r="B3959" t="e">
        <f>radiohrn Sinceramente Que b√°rbaro este tipo solo hablando incuerencias ya basta por favor deja en paz a nuestro gobierno</f>
        <v>#NAME?</v>
      </c>
      <c r="C3959" s="1">
        <v>43837.654861111114</v>
      </c>
    </row>
    <row r="3960" spans="1:3" x14ac:dyDescent="0.2">
      <c r="A3960">
        <v>252758</v>
      </c>
      <c r="B3960" t="e">
        <f>radiohrn felicitamos a la voz de Honduras HRN Que esta cumpliendo su aniversario Que excelente Felicidades</f>
        <v>#NAME?</v>
      </c>
      <c r="C3960" s="1">
        <v>43770.695138888892</v>
      </c>
    </row>
    <row r="3961" spans="1:3" x14ac:dyDescent="0.2">
      <c r="A3961">
        <v>252792</v>
      </c>
      <c r="B3961" t="e">
        <f>radiohrn nueva mente Vemos los grandes trabajos Que se han demostrado por Que lo Que importa Es Que Honduras se le brinda una gran seguridada</f>
        <v>#NAME?</v>
      </c>
      <c r="C3961" s="1">
        <v>43733.571527777778</v>
      </c>
    </row>
    <row r="3962" spans="1:3" x14ac:dyDescent="0.2">
      <c r="A3962">
        <v>252794</v>
      </c>
      <c r="B3962" t="e">
        <f>radiohrn Honduras avanza Que importante Es ver lo grandioso Que se hace enel p√†is Muchas gracias Que se tenga excito Que bien</f>
        <v>#NAME?</v>
      </c>
      <c r="C3962" s="1">
        <v>43787.694444444445</v>
      </c>
    </row>
    <row r="3963" spans="1:3" x14ac:dyDescent="0.2">
      <c r="A3963">
        <v>252798</v>
      </c>
      <c r="B3963" t="e">
        <f>radiohrn hay porecito llora voz Que eso Es lo √∫nico Que te queda por Que si te gusta llamar al atenci√≥n ce cerio y ub√≠cate</f>
        <v>#NAME?</v>
      </c>
      <c r="C3963" s="1">
        <v>43809.675694444442</v>
      </c>
    </row>
    <row r="3964" spans="1:3" x14ac:dyDescent="0.2">
      <c r="A3964">
        <v>252843</v>
      </c>
      <c r="B3964" t="e">
        <f>radiohrn Es muy bueno Que se esta regenerando por Que sabemos uqe JOH Es uan gran persona y lo apoyamos estamos con el</f>
        <v>#NAME?</v>
      </c>
      <c r="C3964" s="1">
        <v>43761.807638888888</v>
      </c>
    </row>
    <row r="3965" spans="1:3" x14ac:dyDescent="0.2">
      <c r="A3965">
        <v>252850</v>
      </c>
      <c r="B3965" t="e">
        <f>radiohrn no cave duda Que se define Que Es verdadero lo Que pasa Que se haga lo bueno por nuestro pais Que bien</f>
        <v>#NAME?</v>
      </c>
      <c r="C3965" s="1">
        <v>43761.808333333334</v>
      </c>
    </row>
    <row r="3966" spans="1:3" x14ac:dyDescent="0.2">
      <c r="A3966">
        <v>252901</v>
      </c>
      <c r="B3966" t="e">
        <f>radiohrn se sabe Que Honduras a mejorado y aunque no quieran sabemos Que se ha hecho lo mejor por el pais y ustedes no lo aceptan</f>
        <v>#NAME?</v>
      </c>
      <c r="C3966" s="1">
        <v>43760.880555555559</v>
      </c>
    </row>
    <row r="3967" spans="1:3" x14ac:dyDescent="0.2">
      <c r="A3967">
        <v>252934</v>
      </c>
      <c r="B3967" t="e">
        <f>radiohrn demostrando Que Honduras tiene los mas y espectaculares lugares bellos en el pais Que bueno lo Que se ve cada dia Dios bendiga mi hermosa Honduras</f>
        <v>#NAME?</v>
      </c>
      <c r="C3967" s="1">
        <v>43739.679861111108</v>
      </c>
    </row>
    <row r="3968" spans="1:3" x14ac:dyDescent="0.2">
      <c r="A3968">
        <v>252935</v>
      </c>
      <c r="B3968" t="e">
        <f>radiohrn estamos con usted mi Presidente Que se demuestre lo bueno por el pais Que buen trabajo el pueblo lo apoya</f>
        <v>#NAME?</v>
      </c>
      <c r="C3968" s="1">
        <v>43733.825694444444</v>
      </c>
    </row>
    <row r="3969" spans="1:3" x14ac:dyDescent="0.2">
      <c r="A3969">
        <v>252959</v>
      </c>
      <c r="B3969" t="e">
        <f>radiohrn muy buenas cosas las Que se ven Que bien estamos alegres de Que mi pais mejore Es muy bueno lo Que hace el gobierno</f>
        <v>#NAME?</v>
      </c>
      <c r="C3969" s="1">
        <v>43733.572222222225</v>
      </c>
    </row>
    <row r="3970" spans="1:3" x14ac:dyDescent="0.2">
      <c r="A3970">
        <v>252960</v>
      </c>
      <c r="B3970" t="e">
        <f>radiohrn Aplaudimos la buen acci√≥n departe de el gobierno Que inspirante manera de apoyar Que bien vamos por mas cambios</f>
        <v>#NAME?</v>
      </c>
      <c r="C3970" s="1">
        <v>43789.719444444447</v>
      </c>
    </row>
    <row r="3971" spans="1:3" x14ac:dyDescent="0.2">
      <c r="A3971">
        <v>253082</v>
      </c>
      <c r="B3971" t="e">
        <f>radiohrn as√≠ Es Presidente   mano dura para todo estos delincuentes</f>
        <v>#NAME?</v>
      </c>
      <c r="C3971" s="1">
        <v>43696.849305555559</v>
      </c>
    </row>
    <row r="3972" spans="1:3" x14ac:dyDescent="0.2">
      <c r="A3972">
        <v>253101</v>
      </c>
      <c r="B3972" t="e">
        <f>_xlfn.SINGLE(radiohrn pepe deber√≠a de estar al lado de su elenita por ladrona igual Que el), el Presidente lo √∫nico Que ha hecho Es sacar al pa√≠s al desarrollo y esta gente no lo deja hacer su trabajo</f>
        <v>#NAME?</v>
      </c>
      <c r="C3972" s="1">
        <v>43682.744444444441</v>
      </c>
    </row>
    <row r="3973" spans="1:3" x14ac:dyDescent="0.2">
      <c r="A3973">
        <v>253131</v>
      </c>
      <c r="B3973" t="e">
        <f>radiohrn Es muy bueno Que se hagan estos cierres en el pais Que excelente Que se mejore en el sector de las maquilas</f>
        <v>#NAME?</v>
      </c>
      <c r="C3973" s="1">
        <v>43829.851388888892</v>
      </c>
    </row>
    <row r="3974" spans="1:3" x14ac:dyDescent="0.2">
      <c r="A3974">
        <v>253151</v>
      </c>
      <c r="B3974" t="e">
        <f>radiohrn se ve lo bueno por nuestra naci√≥n Que se trabaje por demostrar Que en l pais hay grandes personas para hacer lo bueno por mi Honduras</f>
        <v>#NAME?</v>
      </c>
      <c r="C3974" s="1">
        <v>43787.693055555559</v>
      </c>
    </row>
    <row r="3975" spans="1:3" x14ac:dyDescent="0.2">
      <c r="A3975">
        <v>253294</v>
      </c>
      <c r="B3975" t="e">
        <f>radiohrn Definitivamente la gente del MEU Es una chusma por Que solo tratan de hacer lo malo para mi Honduras Que se ponga mano dura con estos bajos</f>
        <v>#NAME?</v>
      </c>
      <c r="C3975" s="1">
        <v>43748.868055555555</v>
      </c>
    </row>
    <row r="3976" spans="1:3" x14ac:dyDescent="0.2">
      <c r="A3976">
        <v>253304</v>
      </c>
      <c r="B3976" t="e">
        <f>radiohrn excelente Que esten pesando en cada uno de los Hondure√±os</f>
        <v>#NAME?</v>
      </c>
      <c r="C3976" s="1">
        <v>43704.640972222223</v>
      </c>
    </row>
    <row r="3977" spans="1:3" x14ac:dyDescent="0.2">
      <c r="A3977">
        <v>253324</v>
      </c>
      <c r="B3977" t="e">
        <f>radiohrn se ven estas grandiosas cosas Que hacen Que la gente ya no migre por Que aqu√≠ se puede hacer algo Que bien por su apoyo</f>
        <v>#NAME?</v>
      </c>
      <c r="C3977" s="1">
        <v>43690.654861111114</v>
      </c>
    </row>
    <row r="3978" spans="1:3" x14ac:dyDescent="0.2">
      <c r="A3978">
        <v>253332</v>
      </c>
      <c r="B3978" t="e">
        <f>radiohrn Vemos Que esta gente si chingan solo relajos  y relajos deber√≠an darles verg√ºenza estos haraganes</f>
        <v>#NAME?</v>
      </c>
      <c r="C3978" s="1">
        <v>43748.867361111108</v>
      </c>
    </row>
    <row r="3979" spans="1:3" x14ac:dyDescent="0.2">
      <c r="A3979">
        <v>253359</v>
      </c>
      <c r="B3979" t="e">
        <f>radiohrn Es muy bueno lo Que usted hace JOH esta bueno Que se ponga el peso de la ley para manuel Zelaya Que bien</f>
        <v>#NAME?</v>
      </c>
      <c r="C3979" s="1">
        <v>43733.824305555558</v>
      </c>
    </row>
    <row r="3980" spans="1:3" x14ac:dyDescent="0.2">
      <c r="A3980">
        <v>253514</v>
      </c>
      <c r="B3980" t="s">
        <v>115</v>
      </c>
      <c r="C3980" s="1">
        <v>43838.789583333331</v>
      </c>
    </row>
    <row r="3981" spans="1:3" x14ac:dyDescent="0.2">
      <c r="A3981">
        <v>253515</v>
      </c>
      <c r="B3981" t="s">
        <v>7</v>
      </c>
      <c r="C3981" s="1">
        <v>43837.667361111111</v>
      </c>
    </row>
    <row r="3982" spans="1:3" x14ac:dyDescent="0.2">
      <c r="A3982">
        <v>253522</v>
      </c>
      <c r="B3982" t="s">
        <v>540</v>
      </c>
      <c r="C3982" s="1">
        <v>43733.102083333331</v>
      </c>
    </row>
    <row r="3983" spans="1:3" x14ac:dyDescent="0.2">
      <c r="A3983">
        <v>253523</v>
      </c>
      <c r="B3983" t="s">
        <v>541</v>
      </c>
      <c r="C3983" s="1">
        <v>43696.088194444441</v>
      </c>
    </row>
    <row r="3984" spans="1:3" x14ac:dyDescent="0.2">
      <c r="A3984">
        <v>253527</v>
      </c>
      <c r="B3984" t="s">
        <v>261</v>
      </c>
      <c r="C3984" s="1">
        <v>43699.838194444441</v>
      </c>
    </row>
    <row r="3985" spans="1:3" x14ac:dyDescent="0.2">
      <c r="A3985">
        <v>253755</v>
      </c>
      <c r="B3985" t="s">
        <v>34</v>
      </c>
      <c r="C3985" s="1">
        <v>43691.809027777781</v>
      </c>
    </row>
    <row r="3986" spans="1:3" x14ac:dyDescent="0.2">
      <c r="A3986">
        <v>253890</v>
      </c>
      <c r="B3986" t="s">
        <v>76</v>
      </c>
      <c r="C3986" s="1">
        <v>43767.801388888889</v>
      </c>
    </row>
    <row r="3987" spans="1:3" x14ac:dyDescent="0.2">
      <c r="A3987">
        <v>253891</v>
      </c>
      <c r="B3987" t="s">
        <v>74</v>
      </c>
      <c r="C3987" s="1">
        <v>43714.793749999997</v>
      </c>
    </row>
    <row r="3988" spans="1:3" x14ac:dyDescent="0.2">
      <c r="A3988">
        <v>253892</v>
      </c>
      <c r="B3988" t="s">
        <v>198</v>
      </c>
      <c r="C3988" s="1">
        <v>43689.75</v>
      </c>
    </row>
    <row r="3989" spans="1:3" x14ac:dyDescent="0.2">
      <c r="A3989">
        <v>253893</v>
      </c>
      <c r="B3989" t="s">
        <v>60</v>
      </c>
      <c r="C3989" s="1">
        <v>43761.711805555555</v>
      </c>
    </row>
    <row r="3990" spans="1:3" x14ac:dyDescent="0.2">
      <c r="A3990">
        <v>253894</v>
      </c>
      <c r="B3990" t="s">
        <v>91</v>
      </c>
      <c r="C3990" s="1">
        <v>43745.723611111112</v>
      </c>
    </row>
    <row r="3991" spans="1:3" x14ac:dyDescent="0.2">
      <c r="A3991">
        <v>254178</v>
      </c>
      <c r="B3991" t="s">
        <v>415</v>
      </c>
      <c r="C3991" s="1">
        <v>43777.819444444445</v>
      </c>
    </row>
    <row r="3992" spans="1:3" x14ac:dyDescent="0.2">
      <c r="A3992">
        <v>254994</v>
      </c>
      <c r="B3992" t="e">
        <f>elpaishn Es muy bueno Que se esta generando las industria en el pais Que grandes cosas se ven estamos muy alegres Que mejora todo</f>
        <v>#NAME?</v>
      </c>
      <c r="C3992" s="1">
        <v>43724.739583333336</v>
      </c>
    </row>
    <row r="3993" spans="1:3" x14ac:dyDescent="0.2">
      <c r="A3993">
        <v>255040</v>
      </c>
      <c r="B3993" t="e">
        <f>elpaishn usted si nos esta cumpliendo y lo estamos viendo con hechos</f>
        <v>#NAME?</v>
      </c>
      <c r="C3993" s="1">
        <v>43724.854861111111</v>
      </c>
    </row>
    <row r="3994" spans="1:3" x14ac:dyDescent="0.2">
      <c r="A3994">
        <v>255041</v>
      </c>
      <c r="B3994" t="s">
        <v>542</v>
      </c>
      <c r="C3994" s="1">
        <v>43717.574999999997</v>
      </c>
    </row>
    <row r="3995" spans="1:3" x14ac:dyDescent="0.2">
      <c r="A3995">
        <v>255627</v>
      </c>
      <c r="B3995" t="e">
        <f>manuelzr Pobre de este tonto Que ya no sabe ni Que inventarse de Tanto odio Que camina Que no sabe lo Que inventa</f>
        <v>#NAME?</v>
      </c>
      <c r="C3995" s="1">
        <v>43768.59652777778</v>
      </c>
    </row>
    <row r="3996" spans="1:3" x14ac:dyDescent="0.2">
      <c r="A3996">
        <v>255748</v>
      </c>
      <c r="B3996" t="e">
        <f>radioamericahn ya va el burro hablando de orejas ahora Que aguante esta rata de pepe Que solo de victima se la tira se serio papito</f>
        <v>#NAME?</v>
      </c>
      <c r="C3996" s="1">
        <v>43748.913194444445</v>
      </c>
    </row>
    <row r="3997" spans="1:3" x14ac:dyDescent="0.2">
      <c r="A3997">
        <v>255749</v>
      </c>
      <c r="B3997" t="e">
        <f>radioamericahn se ve Que el pais va para atras por gente cabeza renca como esta Que solo miran su bien estar y no el de los dem√°s</f>
        <v>#NAME?</v>
      </c>
      <c r="C3997" s="1">
        <v>43762.906944444447</v>
      </c>
    </row>
    <row r="3998" spans="1:3" x14ac:dyDescent="0.2">
      <c r="A3998">
        <v>255751</v>
      </c>
      <c r="B3998" t="e">
        <f>radioamericahn Que grandes argumentos Que excelente Que israel esta haciendo lo bueno por la naci√≥n Que bien</f>
        <v>#NAME?</v>
      </c>
      <c r="C3998" s="1">
        <v>43769.839583333334</v>
      </c>
    </row>
    <row r="3999" spans="1:3" x14ac:dyDescent="0.2">
      <c r="A3999">
        <v>255757</v>
      </c>
      <c r="B3999" t="e">
        <f>radioamericahn este √±angara  sufre por Que sabe Que JOH ha hecho lo mejor por el pais y no aceptan Que no podr√°n contra el y punto</f>
        <v>#NAME?</v>
      </c>
      <c r="C3999" s="1">
        <v>43763.933333333334</v>
      </c>
    </row>
    <row r="4000" spans="1:3" x14ac:dyDescent="0.2">
      <c r="A4000">
        <v>255764</v>
      </c>
      <c r="B4000" t="e">
        <f>radioamericahn Es admirable lo Que se dice Que est√°n en mayor estado las carreteras para poder viajar en este feriado Que bien</f>
        <v>#NAME?</v>
      </c>
      <c r="C4000" s="1">
        <v>43725.868750000001</v>
      </c>
    </row>
    <row r="4001" spans="1:3" x14ac:dyDescent="0.2">
      <c r="A4001">
        <v>255768</v>
      </c>
      <c r="B4001" t="e">
        <f>radioamericahn Aplaudimos la buena labor Que se esta tomando a apoyo al pais Que gran trabajo gracias a nuestro gobierno estamos alcanzando mayores oportunidades</f>
        <v>#NAME?</v>
      </c>
      <c r="C4001" s="1">
        <v>43725.879861111112</v>
      </c>
    </row>
    <row r="4002" spans="1:3" x14ac:dyDescent="0.2">
      <c r="A4002">
        <v>255833</v>
      </c>
      <c r="B4002" t="e">
        <f>radioamericahn grandes resultados del BID Que bueno estamos alcanzando lo mejor por nuestra Honduras vamos por mas</f>
        <v>#NAME?</v>
      </c>
      <c r="C4002" s="1">
        <v>43815.638194444444</v>
      </c>
    </row>
    <row r="4003" spans="1:3" x14ac:dyDescent="0.2">
      <c r="A4003">
        <v>255835</v>
      </c>
      <c r="B4003" t="e">
        <f>radioamericahn Es importante por Que se ve Que se regenera nuestra econom√≠a Que grandes acciones para el pa√≠s</f>
        <v>#NAME?</v>
      </c>
      <c r="C4003" s="1">
        <v>43725.82708333333</v>
      </c>
    </row>
    <row r="4004" spans="1:3" x14ac:dyDescent="0.2">
      <c r="A4004">
        <v>255852</v>
      </c>
      <c r="B4004" t="e">
        <f>radioamericahn excelente el trabajo Que esta haciendo el gobierno</f>
        <v>#NAME?</v>
      </c>
      <c r="C4004" s="1">
        <v>43693.771527777775</v>
      </c>
    </row>
    <row r="4005" spans="1:3" x14ac:dyDescent="0.2">
      <c r="A4005">
        <v>255915</v>
      </c>
      <c r="B4005" t="e">
        <f>radioamericahn feliz aniversario al carnaval de tegucigalpa vamos a disfrutar en familia Que gran trabajo</f>
        <v>#NAME?</v>
      </c>
      <c r="C4005" s="1">
        <v>43728.797222222223</v>
      </c>
    </row>
    <row r="4006" spans="1:3" x14ac:dyDescent="0.2">
      <c r="A4006">
        <v>255960</v>
      </c>
      <c r="B4006" t="e">
        <f>radioamericahn Es muy bien lo Que hace nuestro Presidente Que admirable Que el apoya al pueblo Que importante Es ver como se ayuda al pueblo</f>
        <v>#NAME?</v>
      </c>
      <c r="C4006" s="1">
        <v>43776.884722222225</v>
      </c>
    </row>
    <row r="4007" spans="1:3" x14ac:dyDescent="0.2">
      <c r="A4007">
        <v>255972</v>
      </c>
      <c r="B4007" t="e">
        <f>radioamericahn Es muy buen trabajo lo Que se ve Que este feriado tenga excito y Que se mejoren las cosas Que bien</f>
        <v>#NAME?</v>
      </c>
      <c r="C4007" s="1">
        <v>43738.80972222222</v>
      </c>
    </row>
    <row r="4008" spans="1:3" x14ac:dyDescent="0.2">
      <c r="A4008">
        <v>255993</v>
      </c>
      <c r="B4008" t="e">
        <f>radioamericahn muy bien Que se capturen estas personas Que solo se dedican hacerle da√±o al pueblo y a retrasar al pa√≠s ya basta Que se ponga mano dura</f>
        <v>#NAME?</v>
      </c>
      <c r="C4008" s="1">
        <v>43746.666666666664</v>
      </c>
    </row>
    <row r="4009" spans="1:3" x14ac:dyDescent="0.2">
      <c r="A4009">
        <v>255994</v>
      </c>
      <c r="B4009" t="e">
        <f>radioamericahn este tipo solo lo malo mira en el pais no se cual Es la envidia Que le tienen al Presidente Que barbaridad hay no</f>
        <v>#NAME?</v>
      </c>
      <c r="C4009" s="1">
        <v>43773.855555555558</v>
      </c>
    </row>
    <row r="4010" spans="1:3" x14ac:dyDescent="0.2">
      <c r="A4010">
        <v>256046</v>
      </c>
      <c r="B4010" t="e">
        <f>radioamericahn Que se avance con el sector agr√≠cola Que bien estamos muy agradecidos con nuestro gobierno</f>
        <v>#NAME?</v>
      </c>
      <c r="C4010" s="1">
        <v>43776.933333333334</v>
      </c>
    </row>
    <row r="4011" spans="1:3" x14ac:dyDescent="0.2">
      <c r="A4011">
        <v>256047</v>
      </c>
      <c r="B4011" t="e">
        <f>radioamericahn hay no Que triste con este √±angara Que b√°rbaro ya degate de tonteras Mel por favor degate de ridiculeces</f>
        <v>#NAME?</v>
      </c>
      <c r="C4011" s="1">
        <v>43767.852777777778</v>
      </c>
    </row>
    <row r="4012" spans="1:3" x14ac:dyDescent="0.2">
      <c r="A4012">
        <v>256067</v>
      </c>
      <c r="B4012" t="e">
        <f>radioamericahn Vemos Que este tipo no se cansa Sinceramente solo molestar y molestar y poner en mal al gobierno no se cansa de chingar deben de mandarlo al pozo</f>
        <v>#NAME?</v>
      </c>
      <c r="C4012" s="1">
        <v>43755.799305555556</v>
      </c>
    </row>
    <row r="4013" spans="1:3" x14ac:dyDescent="0.2">
      <c r="A4013">
        <v>256068</v>
      </c>
      <c r="B4013" t="e">
        <f>radioamericahn muy buenas acciones Que se siga demostrando lo importante para Que se apoye al pueblo muy bien cambio por mas</f>
        <v>#NAME?</v>
      </c>
      <c r="C4013" s="1">
        <v>43725.877083333333</v>
      </c>
    </row>
    <row r="4014" spans="1:3" x14ac:dyDescent="0.2">
      <c r="A4014">
        <v>256079</v>
      </c>
      <c r="B4014" t="e">
        <f>radioamericahn si Es verdad nasralla solo eso hace acusar y acusar por favor Que lo mande al pozo a este √±angara Que Es el culp√†ble de todo los relajos</f>
        <v>#NAME?</v>
      </c>
      <c r="C4014" s="1">
        <v>43760.928472222222</v>
      </c>
    </row>
    <row r="4015" spans="1:3" x14ac:dyDescent="0.2">
      <c r="A4015">
        <v>256090</v>
      </c>
      <c r="B4015" t="e">
        <f>radioamericahn por Que ir√°n en contra de mi Presidente si Es el inocente ya degenlo en paz ya basta Que solo lo malo ven de el y el ha trabajado por lo bueno</f>
        <v>#NAME?</v>
      </c>
      <c r="C4015" s="1">
        <v>43756.931944444441</v>
      </c>
    </row>
    <row r="4016" spans="1:3" x14ac:dyDescent="0.2">
      <c r="A4016">
        <v>256117</v>
      </c>
      <c r="B4016" t="e">
        <f>radioamericahn excelente el trabajo Que est√°n realizando nuestras autoridades</f>
        <v>#NAME?</v>
      </c>
      <c r="C4016" s="1">
        <v>43725.857638888891</v>
      </c>
    </row>
    <row r="4017" spans="1:3" x14ac:dyDescent="0.2">
      <c r="A4017">
        <v>256124</v>
      </c>
      <c r="B4017" t="e">
        <f>_xlfn.SINGLE(radioamericahn _xlfn.SINGLE(luiszelaya_hn lo Que pasa Que la gente como esta solo lo malo ven de nuestro Presidente ya queremos Que lo dejen en paz ya basta ya Es demasiado))</f>
        <v>#NAME?</v>
      </c>
      <c r="C4017" s="1">
        <v>43754.848611111112</v>
      </c>
    </row>
    <row r="4018" spans="1:3" x14ac:dyDescent="0.2">
      <c r="A4018">
        <v>256126</v>
      </c>
      <c r="B4018" t="e">
        <f>radioamericahn se ve Que Sinceramente est√°n haciendo lo malo para Que salga JOH del poder pero no lo lograran porque el pueblo lo apoya</f>
        <v>#NAME?</v>
      </c>
      <c r="C4018" s="1">
        <v>43762.843055555553</v>
      </c>
    </row>
    <row r="4019" spans="1:3" x14ac:dyDescent="0.2">
      <c r="A4019">
        <v>256134</v>
      </c>
      <c r="B4019" t="e">
        <f>radioamericahn Es excelente el gran trabajo Que est√°n haciendo las autoridades logrando el objetivo de poner orden en el pais y Sobre too combatiendo la violencia</f>
        <v>#NAME?</v>
      </c>
      <c r="C4019" s="1">
        <v>43811.574999999997</v>
      </c>
    </row>
    <row r="4020" spans="1:3" x14ac:dyDescent="0.2">
      <c r="A4020">
        <v>256158</v>
      </c>
      <c r="B4020" t="e">
        <f>radioamericahn lo Que pasa Que nasralla vive dolido por Que se sabe Que JOH ha mejorado todas las cosas en el pais ya basta de Tanto odio nasralla deberias de dar el ejemplo</f>
        <v>#NAME?</v>
      </c>
      <c r="C4020" s="1">
        <v>43745.768750000003</v>
      </c>
    </row>
    <row r="4021" spans="1:3" x14ac:dyDescent="0.2">
      <c r="A4021">
        <v>256159</v>
      </c>
      <c r="B4021" t="e">
        <f>radioamericahn Es muy bueno lo Que esta demostrando el pa√≠s de israel a ayudar al pais Honduras</f>
        <v>#NAME?</v>
      </c>
      <c r="C4021" s="1">
        <v>43733.603472222225</v>
      </c>
    </row>
    <row r="4022" spans="1:3" x14ac:dyDescent="0.2">
      <c r="A4022">
        <v>256171</v>
      </c>
      <c r="B4022" t="s">
        <v>543</v>
      </c>
      <c r="C4022" s="1">
        <v>43837.645833333336</v>
      </c>
    </row>
    <row r="4023" spans="1:3" x14ac:dyDescent="0.2">
      <c r="A4023">
        <v>256174</v>
      </c>
      <c r="B4023" t="e">
        <f>radioamericahn vamos caminando por mas grandes cambios gracias a su gran labor</f>
        <v>#NAME?</v>
      </c>
      <c r="C4023" s="1">
        <v>43724.887499999997</v>
      </c>
    </row>
    <row r="4024" spans="1:3" x14ac:dyDescent="0.2">
      <c r="A4024">
        <v>256181</v>
      </c>
      <c r="B4024" t="e">
        <f>radioamericahn ya estamos cansados de Que esta gente √±angara opinen en lo Que no les interesa deberian darles verguenza Que mal por voz te vas a morir de la envidia siempre</f>
        <v>#NAME?</v>
      </c>
      <c r="C4024" s="1">
        <v>43791.806944444441</v>
      </c>
    </row>
    <row r="4025" spans="1:3" x14ac:dyDescent="0.2">
      <c r="A4025">
        <v>256205</v>
      </c>
      <c r="B4025" t="e">
        <f>radioamericahn se ve lo importante en el sector de la maquila Que bien vamos avanzando por grandes oportunidades</f>
        <v>#NAME?</v>
      </c>
      <c r="C4025" s="1">
        <v>43804.791666666664</v>
      </c>
    </row>
    <row r="4026" spans="1:3" x14ac:dyDescent="0.2">
      <c r="A4026">
        <v>256209</v>
      </c>
      <c r="B4026" t="e">
        <f>radioamericahn agradecemos lo bueno he importante Que esta haciendo el gobierno al mejorar la educaci√≥n y Muchas cosas en el pais</f>
        <v>#NAME?</v>
      </c>
      <c r="C4026" s="1">
        <v>43775.901388888888</v>
      </c>
    </row>
    <row r="4027" spans="1:3" x14ac:dyDescent="0.2">
      <c r="A4027">
        <v>256210</v>
      </c>
      <c r="B4027" t="e">
        <f>radioamericahn Wooo se ve Que Que se pondr√°n nuevas reglas por Que lo importante Es la paz del pueblo Que genial Es muy bueno</f>
        <v>#NAME?</v>
      </c>
      <c r="C4027" s="1">
        <v>43719.811805555553</v>
      </c>
    </row>
    <row r="4028" spans="1:3" x14ac:dyDescent="0.2">
      <c r="A4028">
        <v>256211</v>
      </c>
      <c r="B4028" t="e">
        <f>_xlfn.SINGLE(radioamericahn _xlfn.SINGLE(JuanOrlandoH lo bueno se ve cada dia uqe gran trabajo Que se establezcan grandes cosas por mi Honduras vamos por mas excelente trabajo JOH))</f>
        <v>#NAME?</v>
      </c>
      <c r="C4028" s="1">
        <v>43731.590277777781</v>
      </c>
    </row>
    <row r="4029" spans="1:3" x14ac:dyDescent="0.2">
      <c r="A4029">
        <v>256248</v>
      </c>
      <c r="B4029" t="e">
        <f>radioamericahn lo Que pasa Que se sabe Que esta gente lo quer√≠an acecinar por Que saben Que el Presidente se neg√≥ a meterse en las chabacanadas del narcotr√°fico</f>
        <v>#NAME?</v>
      </c>
      <c r="C4029" s="1">
        <v>43749.777777777781</v>
      </c>
    </row>
    <row r="4030" spans="1:3" x14ac:dyDescent="0.2">
      <c r="A4030">
        <v>256255</v>
      </c>
      <c r="B4030" t="e">
        <f>radioamericahn Que se mande al mamo este tipo Que Es el el causante de estos relajos ya basta √±angara deja de chingar el pais</f>
        <v>#NAME?</v>
      </c>
      <c r="C4030" s="1">
        <v>43766.73333333333</v>
      </c>
    </row>
    <row r="4031" spans="1:3" x14ac:dyDescent="0.2">
      <c r="A4031">
        <v>256282</v>
      </c>
      <c r="B4031" t="e">
        <f>LaTribunahn Que bueno Que se ven los grandes resultados departe de el gobierno estamos avanzando Que excelente</f>
        <v>#NAME?</v>
      </c>
      <c r="C4031" s="1">
        <v>43783.563194444447</v>
      </c>
    </row>
    <row r="4032" spans="1:3" x14ac:dyDescent="0.2">
      <c r="A4032">
        <v>256315</v>
      </c>
      <c r="B4032" t="e">
        <f>radioamericahn hemos visto los buenos proyectos Que ha dejado el gobierno en grandes maneras de mejorar las carreteras Que bien vamos por mas alcances Que bien</f>
        <v>#NAME?</v>
      </c>
      <c r="C4032" s="1">
        <v>43829.696527777778</v>
      </c>
    </row>
    <row r="4033" spans="1:3" x14ac:dyDescent="0.2">
      <c r="A4033">
        <v>256317</v>
      </c>
      <c r="B4033" t="e">
        <f>radioamericahn si Es buena para hablar Ay deber√≠a buscar Que hacer mama deje  de andarse metiendo en lo Que no le importa</f>
        <v>#NAME?</v>
      </c>
      <c r="C4033" s="1">
        <v>43775.689583333333</v>
      </c>
    </row>
    <row r="4034" spans="1:3" x14ac:dyDescent="0.2">
      <c r="A4034">
        <v>256339</v>
      </c>
      <c r="B4034" t="e">
        <f>radioamericahn vamos caminando por la mejor ruta gracias ala autoridades p√≤r estar al pendiente del p√πeblo</f>
        <v>#NAME?</v>
      </c>
      <c r="C4034" s="1">
        <v>43721.745138888888</v>
      </c>
    </row>
    <row r="4035" spans="1:3" x14ac:dyDescent="0.2">
      <c r="A4035">
        <v>256343</v>
      </c>
      <c r="B4035" t="e">
        <f>radioamericahn Es excelente Que se esta regenerando en el sector reproductivo Que bien vamos avanzando</f>
        <v>#NAME?</v>
      </c>
      <c r="C4035" s="1">
        <v>43775.788888888892</v>
      </c>
    </row>
    <row r="4036" spans="1:3" x14ac:dyDescent="0.2">
      <c r="A4036">
        <v>256346</v>
      </c>
      <c r="B4036" t="s">
        <v>544</v>
      </c>
      <c r="C4036" s="1">
        <v>43721.571527777778</v>
      </c>
    </row>
    <row r="4037" spans="1:3" x14ac:dyDescent="0.2">
      <c r="A4037">
        <v>256359</v>
      </c>
      <c r="B4037" t="e">
        <f>radioamericahn vaya ya va el √±angara de luis como siempre metiendose en lo Que no le interesa Que barbaridad ya basta</f>
        <v>#NAME?</v>
      </c>
      <c r="C4037" s="1">
        <v>43755.798611111109</v>
      </c>
    </row>
    <row r="4038" spans="1:3" x14ac:dyDescent="0.2">
      <c r="A4038">
        <v>256361</v>
      </c>
      <c r="B4038" t="e">
        <f>radioamericahn Definimos los grandes complementos Que se desarrollan para apoyar las cosas en el pais Que bien Que se haga lo bueno por mi Honduras</f>
        <v>#NAME?</v>
      </c>
      <c r="C4038" s="1">
        <v>43752.720833333333</v>
      </c>
    </row>
    <row r="4039" spans="1:3" x14ac:dyDescent="0.2">
      <c r="A4039">
        <v>256362</v>
      </c>
      <c r="B4039" t="e">
        <f>radioamericahn sabemos Que este tipo lo Que le gusta Es llamar la atenci√≥n y no asi quiera eso ya Es demasiado malo lo Que has hecho ya basta y punto</f>
        <v>#NAME?</v>
      </c>
      <c r="C4039" s="1">
        <v>43759.779861111114</v>
      </c>
    </row>
    <row r="4040" spans="1:3" x14ac:dyDescent="0.2">
      <c r="A4040">
        <v>256366</v>
      </c>
      <c r="B4040" t="e">
        <f>radioamericahn esta gente de libre no se cansa de perjudicar al pais ya basta deberia darles verguenza</f>
        <v>#NAME?</v>
      </c>
      <c r="C4040" s="1">
        <v>43756.836805555555</v>
      </c>
    </row>
    <row r="4041" spans="1:3" x14ac:dyDescent="0.2">
      <c r="A4041">
        <v>256400</v>
      </c>
      <c r="B4041" t="e">
        <f>radioamericahn este dirigente de libre no debe de hablar mal de nuestro gobierno porque sabemos Que se ha hecho lo mejor por el pais y por dar seguridad en las c√°rceles</f>
        <v>#NAME?</v>
      </c>
      <c r="C4041" s="1">
        <v>43815.761111111111</v>
      </c>
    </row>
    <row r="4042" spans="1:3" x14ac:dyDescent="0.2">
      <c r="A4042">
        <v>256403</v>
      </c>
      <c r="B4042" t="e">
        <f>radioamericahn Sinceramente lo Que no les ha gustado Es Que JOH ha combatido el narcotr√°fico y gracias a el todo esto se va destruyendo</f>
        <v>#NAME?</v>
      </c>
      <c r="C4042" s="1">
        <v>43749.77847222222</v>
      </c>
    </row>
    <row r="4043" spans="1:3" x14ac:dyDescent="0.2">
      <c r="A4043">
        <v>256404</v>
      </c>
      <c r="B4043" t="e">
        <f>radioamericahn no cave duda Que se esta haciendo lo bueno para el pa√≠s estamos agradecidos con el gobierno excelente</f>
        <v>#NAME?</v>
      </c>
      <c r="C4043" s="1">
        <v>43767.688888888886</v>
      </c>
    </row>
    <row r="4044" spans="1:3" x14ac:dyDescent="0.2">
      <c r="A4044">
        <v>256938</v>
      </c>
      <c r="B4044" t="e">
        <f>_xlfn.SINGLE(manuelzr _xlfn.SINGLE(JuanOrlandoH como siempre el √±angara de nasralla siempre metiendoce en lo Que no le importa ya vasta))</f>
        <v>#NAME?</v>
      </c>
      <c r="C4044" s="1">
        <v>43756.793749999997</v>
      </c>
    </row>
    <row r="4045" spans="1:3" x14ac:dyDescent="0.2">
      <c r="A4045">
        <v>257634</v>
      </c>
      <c r="B4045" t="e">
        <f>Abriendo_Brecha muy bien Que no se permita Que haya golpe de estado ya no por favor queremos mas y mas tranquilidad</f>
        <v>#NAME?</v>
      </c>
      <c r="C4045" s="1">
        <v>43762.854166666664</v>
      </c>
    </row>
    <row r="4046" spans="1:3" x14ac:dyDescent="0.2">
      <c r="A4046">
        <v>257641</v>
      </c>
      <c r="B4046" t="e">
        <f>Abriendo_Brecha sabemos Que se ha hecho lo bueno por el pais Que gran manera de ver lo Que se combate cada dia Que excelente</f>
        <v>#NAME?</v>
      </c>
      <c r="C4046" s="1">
        <v>43763.8125</v>
      </c>
    </row>
    <row r="4047" spans="1:3" x14ac:dyDescent="0.2">
      <c r="A4047">
        <v>257652</v>
      </c>
      <c r="B4047" t="e">
        <f>DiarioTiempo Honduras Es muy importante par el gobierno Sobre todo sabemos Que JOH ha demostrado Que hace lo Que puede estamos contentpos de Que cea nuestros Presidente JOH bendiciones</f>
        <v>#NAME?</v>
      </c>
      <c r="C4047" s="1">
        <v>43734.6</v>
      </c>
    </row>
    <row r="4048" spans="1:3" x14ac:dyDescent="0.2">
      <c r="A4048">
        <v>257667</v>
      </c>
      <c r="B4048" t="e">
        <f>DiarioTiempo lo Que pasa Que esta gente lo Que mas les interesa Es hacer mas y mas caos por el pa√≠s Que barbaridad</f>
        <v>#NAME?</v>
      </c>
      <c r="C4048" s="1">
        <v>43719.806944444441</v>
      </c>
    </row>
    <row r="4049" spans="1:3" x14ac:dyDescent="0.2">
      <c r="A4049">
        <v>257673</v>
      </c>
      <c r="B4049" t="e">
        <f>DiarioTiempo Sinceramente Que verguenza da luis pena le debe de dar decir Que lo Que va hacer Es proteger la mama Que barbaro</f>
        <v>#NAME?</v>
      </c>
      <c r="C4049" s="1">
        <v>43698.802083333336</v>
      </c>
    </row>
    <row r="4050" spans="1:3" x14ac:dyDescent="0.2">
      <c r="A4050">
        <v>257674</v>
      </c>
      <c r="B4050" t="e">
        <f>Abriendo_Brecha gracias al gran trabajo del gobierno se esta logrando lo bueno para el pa√≠s Que gran manera de ver Que se desempe√±a lo mejor</f>
        <v>#NAME?</v>
      </c>
      <c r="C4050" s="1">
        <v>43718.600694444445</v>
      </c>
    </row>
    <row r="4051" spans="1:3" x14ac:dyDescent="0.2">
      <c r="A4051">
        <v>257805</v>
      </c>
      <c r="B4051" t="e">
        <f>DiarioTiempo aunque levanten estos tipos de habladur√≠as no van a logran por Que si tienen pruebas Que las demuestren haber si Es cierto con la boca yo digo miles de cossa Sin cer ciertas</f>
        <v>#NAME?</v>
      </c>
      <c r="C4051" s="1">
        <v>43747.680555555555</v>
      </c>
    </row>
    <row r="4052" spans="1:3" x14ac:dyDescent="0.2">
      <c r="A4052">
        <v>257814</v>
      </c>
      <c r="B4052" t="e">
        <f>Abriendo_Brecha Aplaudimos la buena labor Que se desarroll√≥ siempre par Que se haga lo mejor por la naci√≥n muy bien Presidente</f>
        <v>#NAME?</v>
      </c>
      <c r="C4052" s="1">
        <v>43718.601388888892</v>
      </c>
    </row>
    <row r="4053" spans="1:3" x14ac:dyDescent="0.2">
      <c r="A4053">
        <v>257884</v>
      </c>
      <c r="B4053" t="e">
        <f>DiarioTiempo Pobrecita esta se√±or asi Que esta loca debe de buscar Que hacer mejor en ves de andar hablando tonteras Sinceramente</f>
        <v>#NAME?</v>
      </c>
      <c r="C4053" s="1">
        <v>43731.627083333333</v>
      </c>
    </row>
    <row r="4054" spans="1:3" x14ac:dyDescent="0.2">
      <c r="A4054">
        <v>257890</v>
      </c>
      <c r="B4054" t="e">
        <f>radioamericahn vaya vaya y este quien Es pobrecito deber√≠a darles verg√ºenza Que solo lo malo ven en el pais ya no mas porfavor</f>
        <v>#NAME?</v>
      </c>
      <c r="C4054" s="1">
        <v>43756.931250000001</v>
      </c>
    </row>
    <row r="4055" spans="1:3" x14ac:dyDescent="0.2">
      <c r="A4055">
        <v>257897</v>
      </c>
      <c r="B4055" t="e">
        <f>radioamericahn excelente trabajo de las autoridades en el pais Que se haga lo Que se tenga Que hacer</f>
        <v>#NAME?</v>
      </c>
      <c r="C4055" s="1">
        <v>43756.956944444442</v>
      </c>
    </row>
    <row r="4056" spans="1:3" x14ac:dyDescent="0.2">
      <c r="A4056">
        <v>257930</v>
      </c>
      <c r="B4056" t="e">
        <f>radioamericahn se sabe Que los grandes avances se han visto por medio de el gobierno y las autoridades le duela a quien le del JOH Es el mejor y punto</f>
        <v>#NAME?</v>
      </c>
      <c r="C4056" s="1">
        <v>43776.9375</v>
      </c>
    </row>
    <row r="4057" spans="1:3" x14ac:dyDescent="0.2">
      <c r="A4057">
        <v>257971</v>
      </c>
      <c r="B4057" t="e">
        <f>radioamericahn Definimos los grandes logros Que hace el gobierno al llegar a este gran acuerdo por Que si se ve lo bueno para mi Honduras</f>
        <v>#NAME?</v>
      </c>
      <c r="C4057" s="1">
        <v>43759.929166666669</v>
      </c>
    </row>
    <row r="4058" spans="1:3" x14ac:dyDescent="0.2">
      <c r="A4058">
        <v>257977</v>
      </c>
      <c r="B4058" t="e">
        <f>radioamericahn sabemos Que esta gente de libre siempre vienen tirando su veneno Que barbaridad  Que mal por ellos nunca pueden vivir en paz</f>
        <v>#NAME?</v>
      </c>
      <c r="C4058" s="1">
        <v>43815.763194444444</v>
      </c>
    </row>
    <row r="4059" spans="1:3" x14ac:dyDescent="0.2">
      <c r="A4059">
        <v>257980</v>
      </c>
      <c r="B4059" t="e">
        <f>radioamericahn el Presidente Es el Que mas bien ha mejorado la vida de miles de Hondure√±os por Que el ha abierto miles de cosas para el pueblo</f>
        <v>#NAME?</v>
      </c>
      <c r="C4059" s="1">
        <v>43760.638888888891</v>
      </c>
    </row>
    <row r="4060" spans="1:3" x14ac:dyDescent="0.2">
      <c r="A4060">
        <v>257999</v>
      </c>
      <c r="B4060" t="s">
        <v>545</v>
      </c>
      <c r="C4060" s="1">
        <v>43791.856249999997</v>
      </c>
    </row>
    <row r="4061" spans="1:3" x14ac:dyDescent="0.2">
      <c r="A4061">
        <v>258049</v>
      </c>
      <c r="B4061" t="e">
        <f>radioamericahn no cave duda lo Que se ve Es importante el gran trabajo lo Que est√°n haciendo las autoridades Que bien</f>
        <v>#NAME?</v>
      </c>
      <c r="C4061" s="1">
        <v>43746.956944444442</v>
      </c>
    </row>
    <row r="4062" spans="1:3" x14ac:dyDescent="0.2">
      <c r="A4062">
        <v>258072</v>
      </c>
      <c r="B4062" t="e">
        <f>LaTribunahn Es muy bueno lo Que esta pasando en roat√°n Que impactante noticia la Que se ve Que sea un lugar tur√≠stico para el hondure√±o</f>
        <v>#NAME?</v>
      </c>
      <c r="C4062" s="1">
        <v>43832.775000000001</v>
      </c>
    </row>
    <row r="4063" spans="1:3" x14ac:dyDescent="0.2">
      <c r="A4063">
        <v>258139</v>
      </c>
      <c r="B4063" t="e">
        <f>radioamericahn esta se√±ora debe de ponerse atrabajar en vez de andar opinando ya basta por favor √±angara</f>
        <v>#NAME?</v>
      </c>
      <c r="C4063" s="1">
        <v>43775.688888888886</v>
      </c>
    </row>
    <row r="4064" spans="1:3" x14ac:dyDescent="0.2">
      <c r="A4064">
        <v>258149</v>
      </c>
      <c r="B4064" t="e">
        <f>radioamericahn siempre libre haciendo Que el pais este mal siempre tomen conciencia de Que el pueblo ya no los aguanta</f>
        <v>#NAME?</v>
      </c>
      <c r="C4064" s="1">
        <v>43756.837500000001</v>
      </c>
    </row>
    <row r="4065" spans="1:3" x14ac:dyDescent="0.2">
      <c r="A4065">
        <v>258151</v>
      </c>
      <c r="B4065" t="e">
        <f>radioamericahn se sabe Que esta de seguro Es uno de los √±angaras pagados por Mel o nasralla porque si solo ven los errores de JOH hay no ya basta sean cerios</f>
        <v>#NAME?</v>
      </c>
      <c r="C4065" s="1">
        <v>43773.856249999997</v>
      </c>
    </row>
    <row r="4066" spans="1:3" x14ac:dyDescent="0.2">
      <c r="A4066">
        <v>258207</v>
      </c>
      <c r="B4066" t="e">
        <f>radioamericahn sabemos Que Honduras ha mejorado siempre lo Que pasa Que gente ego√≠sta como esta nunca aceptara</f>
        <v>#NAME?</v>
      </c>
      <c r="C4066" s="1">
        <v>43838.820138888892</v>
      </c>
    </row>
    <row r="4067" spans="1:3" x14ac:dyDescent="0.2">
      <c r="A4067">
        <v>258213</v>
      </c>
      <c r="B4067" t="e">
        <f>LaTribunahn Vemos los grandes alcances en el pais Muchas gracias Que nuestra econom√≠a mejore</f>
        <v>#NAME?</v>
      </c>
      <c r="C4067" s="1">
        <v>43815.820138888892</v>
      </c>
    </row>
    <row r="4068" spans="1:3" x14ac:dyDescent="0.2">
      <c r="A4068">
        <v>258214</v>
      </c>
      <c r="B4068" t="e">
        <f>radioamericahn Es muy bueno Que se est√°n haciendo los mejores cambios para poder viajar Sin complicaciones mejores carreteras gran viaje</f>
        <v>#NAME?</v>
      </c>
      <c r="C4068" s="1">
        <v>43725.868750000001</v>
      </c>
    </row>
    <row r="4069" spans="1:3" x14ac:dyDescent="0.2">
      <c r="A4069">
        <v>258216</v>
      </c>
      <c r="B4069" t="e">
        <f>LaTribunahn vamos por mejores cambios Que buen trabajo estamos a lo bueno por nuestra Honduras vamos por mas</f>
        <v>#NAME?</v>
      </c>
      <c r="C4069" s="1">
        <v>43759.738194444442</v>
      </c>
    </row>
    <row r="4070" spans="1:3" x14ac:dyDescent="0.2">
      <c r="A4070">
        <v>258222</v>
      </c>
      <c r="B4070" t="e">
        <f>_xlfn.SINGLE(radioamericahn _xlfn.SINGLE(JuanOrlandoH favorable Es todo lo Que llega al pa√≠s todo lo Que pasa para bien Que buenas obras))</f>
        <v>#NAME?</v>
      </c>
      <c r="C4070" s="1">
        <v>43712.678472222222</v>
      </c>
    </row>
    <row r="4071" spans="1:3" x14ac:dyDescent="0.2">
      <c r="A4071">
        <v>258253</v>
      </c>
      <c r="B4071" t="e">
        <f>radioamericahn no pues la blanca paloma jodas viejo cerote si vos so junto con tu hermano y tu hijo los Que mas permitieron el aterrizaje de narcoavionetas cuando fuistes el remedo de Presidente Que fuistes</f>
        <v>#NAME?</v>
      </c>
      <c r="C4071" s="1">
        <v>43682.743750000001</v>
      </c>
    </row>
    <row r="4072" spans="1:3" x14ac:dyDescent="0.2">
      <c r="A4072">
        <v>258255</v>
      </c>
      <c r="B4072" t="e">
        <f>radioamericahn Sinceramente ya no se aguantan estas personas de libre deberia darles verguenza porque solo lo malo ven Que hace el Presidente mas Sin embargo hace lo mejor por el pais</f>
        <v>#NAME?</v>
      </c>
      <c r="C4072" s="1">
        <v>43754.752083333333</v>
      </c>
    </row>
    <row r="4073" spans="1:3" x14ac:dyDescent="0.2">
      <c r="A4073">
        <v>258267</v>
      </c>
      <c r="B4073" t="e">
        <f>radioamericahn muy buena noticia estamos muy contentos de Que se vea lo bueno en el pa√≠s Que grandes alcances Que bien</f>
        <v>#NAME?</v>
      </c>
      <c r="C4073" s="1">
        <v>43769.838888888888</v>
      </c>
    </row>
    <row r="4074" spans="1:3" x14ac:dyDescent="0.2">
      <c r="A4074">
        <v>258281</v>
      </c>
      <c r="B4074" t="e">
        <f>radioamericahn Es muy bueno Que la canciller√≠a est√° reformando nuevas oportunidades de empleos para el pais Que grandes avances muy bien</f>
        <v>#NAME?</v>
      </c>
      <c r="C4074" s="1">
        <v>43725.876388888886</v>
      </c>
    </row>
    <row r="4075" spans="1:3" x14ac:dyDescent="0.2">
      <c r="A4075">
        <v>258287</v>
      </c>
      <c r="B4075" t="e">
        <f>radioamericahn muy bien Que se mejore en esta aria para ver lo mejor para Honduras Que bien Que se trabaje por lo bueno para Honduras</f>
        <v>#NAME?</v>
      </c>
      <c r="C4075" s="1">
        <v>43739.933333333334</v>
      </c>
    </row>
    <row r="4076" spans="1:3" x14ac:dyDescent="0.2">
      <c r="A4076">
        <v>258291</v>
      </c>
      <c r="B4076" t="e">
        <f>radioamericahn estamos muy agradecidos Que bueno lo Que se ve estamos a lo principal de Que cada docente se beneficie Que bien</f>
        <v>#NAME?</v>
      </c>
      <c r="C4076" s="1">
        <v>43767.701388888891</v>
      </c>
    </row>
    <row r="4077" spans="1:3" x14ac:dyDescent="0.2">
      <c r="A4077">
        <v>258380</v>
      </c>
      <c r="B4077" t="e">
        <f>radioamericahn Que excelente Es ver como mi Honduras avanza estamos viendo los grandes resultados en el pis Que bien vamos avanzando</f>
        <v>#NAME?</v>
      </c>
      <c r="C4077" s="1">
        <v>43804.790972222225</v>
      </c>
    </row>
    <row r="4078" spans="1:3" x14ac:dyDescent="0.2">
      <c r="A4078">
        <v>258388</v>
      </c>
      <c r="B4078" t="e">
        <f>radioamericahn se ha tenido un gran excito con hacer estas favorables cosas en mi pais Que gran trabajo lo Que se hace estamos a lo bueno</f>
        <v>#NAME?</v>
      </c>
      <c r="C4078" s="1">
        <v>43773.936805555553</v>
      </c>
    </row>
    <row r="4079" spans="1:3" x14ac:dyDescent="0.2">
      <c r="A4079">
        <v>258461</v>
      </c>
      <c r="B4079" t="e">
        <f>radioamericahn Que beuno Que se trabaje por mejores desarrollos por el sector mipymes Que bueno Es ver como nuestra Honduras esta mejorando</f>
        <v>#NAME?</v>
      </c>
      <c r="C4079" s="1">
        <v>43809.626388888886</v>
      </c>
    </row>
    <row r="4080" spans="1:3" x14ac:dyDescent="0.2">
      <c r="A4080">
        <v>258482</v>
      </c>
      <c r="B4080" t="e">
        <f>_xlfn.SINGLE(radioamericahn _xlfn.SINGLE(luiszelaya_hn Que lastima Que en vez de estar uniendo el partido _xlfn.SINGLE(luiszelaya_hn  divida aun mas por Que esto no Es mas Que su guerra politica no del partido liberal)))</f>
        <v>#NAME?</v>
      </c>
      <c r="C4080" s="1">
        <v>43754.854166666664</v>
      </c>
    </row>
    <row r="4081" spans="1:3" x14ac:dyDescent="0.2">
      <c r="A4081">
        <v>258529</v>
      </c>
      <c r="B4081" t="e">
        <f>radioamericahn Es gran trabajo lo Que se hace por Que se mejoren en el aria de las exportaciones en el pais Que bien Que se trabaje mas y mas</f>
        <v>#NAME?</v>
      </c>
      <c r="C4081" s="1">
        <v>43717.638194444444</v>
      </c>
    </row>
    <row r="4082" spans="1:3" x14ac:dyDescent="0.2">
      <c r="A4082">
        <v>258546</v>
      </c>
      <c r="B4082" t="e">
        <f>LaTribunahn no cave duda Que si se mete  en lo Que no le interesa no ce cual Es el dolor de este ya ub√≠cate</f>
        <v>#NAME?</v>
      </c>
      <c r="C4082" s="1">
        <v>43780.8125</v>
      </c>
    </row>
    <row r="4083" spans="1:3" x14ac:dyDescent="0.2">
      <c r="A4083">
        <v>258567</v>
      </c>
      <c r="B4083" t="e">
        <f>radioamericahn Honduras avanza Que gran manera de ver lo bueno Que bien Que el gobierno hace lo mejor para el pais</f>
        <v>#NAME?</v>
      </c>
      <c r="C4083" s="1">
        <v>43746.957638888889</v>
      </c>
    </row>
    <row r="4084" spans="1:3" x14ac:dyDescent="0.2">
      <c r="A4084">
        <v>258755</v>
      </c>
      <c r="B4084" t="s">
        <v>201</v>
      </c>
      <c r="C4084" s="1">
        <v>43691.870138888888</v>
      </c>
    </row>
    <row r="4085" spans="1:3" x14ac:dyDescent="0.2">
      <c r="A4085">
        <v>258756</v>
      </c>
      <c r="B4085" t="s">
        <v>143</v>
      </c>
      <c r="C4085" s="1">
        <v>43706.811805555553</v>
      </c>
    </row>
    <row r="4086" spans="1:3" x14ac:dyDescent="0.2">
      <c r="A4086">
        <v>258757</v>
      </c>
      <c r="B4086" t="s">
        <v>146</v>
      </c>
      <c r="C4086" s="1">
        <v>43705.70208333333</v>
      </c>
    </row>
    <row r="4087" spans="1:3" x14ac:dyDescent="0.2">
      <c r="A4087">
        <v>258807</v>
      </c>
      <c r="B4087" t="s">
        <v>19</v>
      </c>
      <c r="C4087" s="1">
        <v>43773.705555555556</v>
      </c>
    </row>
    <row r="4088" spans="1:3" x14ac:dyDescent="0.2">
      <c r="A4088">
        <v>258887</v>
      </c>
      <c r="B4088" t="s">
        <v>121</v>
      </c>
      <c r="C4088" s="1">
        <v>43832.670138888891</v>
      </c>
    </row>
    <row r="4089" spans="1:3" x14ac:dyDescent="0.2">
      <c r="A4089">
        <v>258983</v>
      </c>
      <c r="B4089" t="s">
        <v>366</v>
      </c>
      <c r="C4089" s="1">
        <v>43816.818749999999</v>
      </c>
    </row>
    <row r="4090" spans="1:3" x14ac:dyDescent="0.2">
      <c r="A4090">
        <v>258984</v>
      </c>
      <c r="B4090" t="s">
        <v>21</v>
      </c>
      <c r="C4090" s="1">
        <v>43811.840277777781</v>
      </c>
    </row>
    <row r="4091" spans="1:3" x14ac:dyDescent="0.2">
      <c r="A4091">
        <v>258985</v>
      </c>
      <c r="B4091" t="s">
        <v>141</v>
      </c>
      <c r="C4091" s="1">
        <v>43783.836805555555</v>
      </c>
    </row>
    <row r="4092" spans="1:3" x14ac:dyDescent="0.2">
      <c r="A4092">
        <v>258996</v>
      </c>
      <c r="B4092" t="s">
        <v>10</v>
      </c>
      <c r="C4092" s="1">
        <v>43739.712500000001</v>
      </c>
    </row>
    <row r="4093" spans="1:3" x14ac:dyDescent="0.2">
      <c r="A4093">
        <v>258997</v>
      </c>
      <c r="B4093" t="s">
        <v>546</v>
      </c>
      <c r="C4093" s="1">
        <v>43761.979166666664</v>
      </c>
    </row>
    <row r="4094" spans="1:3" x14ac:dyDescent="0.2">
      <c r="A4094">
        <v>258998</v>
      </c>
      <c r="B4094" t="s">
        <v>101</v>
      </c>
      <c r="C4094" s="1">
        <v>43766.681944444441</v>
      </c>
    </row>
    <row r="4095" spans="1:3" x14ac:dyDescent="0.2">
      <c r="A4095">
        <v>258999</v>
      </c>
      <c r="B4095" t="s">
        <v>547</v>
      </c>
      <c r="C4095" s="1">
        <v>43774.161805555559</v>
      </c>
    </row>
    <row r="4096" spans="1:3" x14ac:dyDescent="0.2">
      <c r="A4096">
        <v>259000</v>
      </c>
      <c r="B4096" t="s">
        <v>548</v>
      </c>
      <c r="C4096" s="1">
        <v>43739.088888888888</v>
      </c>
    </row>
    <row r="4097" spans="1:3" x14ac:dyDescent="0.2">
      <c r="A4097">
        <v>259004</v>
      </c>
      <c r="B4097" t="s">
        <v>93</v>
      </c>
      <c r="C4097" s="1">
        <v>43703.67291666667</v>
      </c>
    </row>
    <row r="4098" spans="1:3" x14ac:dyDescent="0.2">
      <c r="A4098">
        <v>259025</v>
      </c>
      <c r="B4098" s="2" t="s">
        <v>111</v>
      </c>
      <c r="C4098" s="1">
        <v>43804.848611111112</v>
      </c>
    </row>
    <row r="4099" spans="1:3" x14ac:dyDescent="0.2">
      <c r="A4099">
        <v>259026</v>
      </c>
      <c r="B4099" t="s">
        <v>99</v>
      </c>
      <c r="C4099" s="1">
        <v>43790.690972222219</v>
      </c>
    </row>
    <row r="4100" spans="1:3" x14ac:dyDescent="0.2">
      <c r="A4100">
        <v>259037</v>
      </c>
      <c r="B4100" t="s">
        <v>120</v>
      </c>
      <c r="C4100" s="1">
        <v>43704.836805555555</v>
      </c>
    </row>
    <row r="4101" spans="1:3" x14ac:dyDescent="0.2">
      <c r="A4101">
        <v>259038</v>
      </c>
      <c r="B4101" t="s">
        <v>77</v>
      </c>
      <c r="C4101" s="1">
        <v>43749.711111111108</v>
      </c>
    </row>
    <row r="4102" spans="1:3" x14ac:dyDescent="0.2">
      <c r="A4102">
        <v>259159</v>
      </c>
      <c r="B4102" t="s">
        <v>64</v>
      </c>
      <c r="C4102" s="1">
        <v>43735.713194444441</v>
      </c>
    </row>
    <row r="4103" spans="1:3" x14ac:dyDescent="0.2">
      <c r="A4103">
        <v>259160</v>
      </c>
      <c r="B4103" t="s">
        <v>139</v>
      </c>
      <c r="C4103" s="1">
        <v>43754.765972222223</v>
      </c>
    </row>
    <row r="4104" spans="1:3" x14ac:dyDescent="0.2">
      <c r="A4104">
        <v>259185</v>
      </c>
      <c r="B4104" t="s">
        <v>135</v>
      </c>
      <c r="C4104" s="1">
        <v>43721.827777777777</v>
      </c>
    </row>
    <row r="4105" spans="1:3" x14ac:dyDescent="0.2">
      <c r="A4105">
        <v>259186</v>
      </c>
      <c r="B4105" t="s">
        <v>237</v>
      </c>
      <c r="C4105" s="1">
        <v>43710.67083333333</v>
      </c>
    </row>
    <row r="4106" spans="1:3" x14ac:dyDescent="0.2">
      <c r="A4106">
        <v>259275</v>
      </c>
      <c r="B4106" t="s">
        <v>236</v>
      </c>
      <c r="C4106" s="1">
        <v>43817.838194444441</v>
      </c>
    </row>
    <row r="4107" spans="1:3" x14ac:dyDescent="0.2">
      <c r="A4107">
        <v>259276</v>
      </c>
      <c r="B4107" t="s">
        <v>26</v>
      </c>
      <c r="C4107" s="1">
        <v>43812.731249999997</v>
      </c>
    </row>
    <row r="4108" spans="1:3" x14ac:dyDescent="0.2">
      <c r="A4108">
        <v>259361</v>
      </c>
      <c r="B4108" t="s">
        <v>57</v>
      </c>
      <c r="C4108" s="1">
        <v>43762.832638888889</v>
      </c>
    </row>
    <row r="4109" spans="1:3" x14ac:dyDescent="0.2">
      <c r="A4109">
        <v>259420</v>
      </c>
      <c r="B4109" t="s">
        <v>482</v>
      </c>
      <c r="C4109" s="1">
        <v>43788.810416666667</v>
      </c>
    </row>
    <row r="4110" spans="1:3" x14ac:dyDescent="0.2">
      <c r="A4110">
        <v>259459</v>
      </c>
      <c r="B4110" t="s">
        <v>549</v>
      </c>
      <c r="C4110" s="1">
        <v>43699.933333333334</v>
      </c>
    </row>
    <row r="4111" spans="1:3" x14ac:dyDescent="0.2">
      <c r="A4111">
        <v>259460</v>
      </c>
      <c r="B4111" t="s">
        <v>143</v>
      </c>
      <c r="C4111" s="1">
        <v>43706.811805555553</v>
      </c>
    </row>
    <row r="4112" spans="1:3" x14ac:dyDescent="0.2">
      <c r="A4112">
        <v>259461</v>
      </c>
      <c r="B4112" t="s">
        <v>146</v>
      </c>
      <c r="C4112" s="1">
        <v>43705.70208333333</v>
      </c>
    </row>
    <row r="4113" spans="1:3" x14ac:dyDescent="0.2">
      <c r="A4113">
        <v>262401</v>
      </c>
      <c r="B4113" t="s">
        <v>3</v>
      </c>
      <c r="C4113" s="1">
        <v>43686.645138888889</v>
      </c>
    </row>
    <row r="4114" spans="1:3" x14ac:dyDescent="0.2">
      <c r="A4114">
        <v>262476</v>
      </c>
      <c r="B4114" t="s">
        <v>21</v>
      </c>
      <c r="C4114" s="1">
        <v>43811.841666666667</v>
      </c>
    </row>
    <row r="4115" spans="1:3" x14ac:dyDescent="0.2">
      <c r="A4115">
        <v>262608</v>
      </c>
      <c r="B4115" t="s">
        <v>44</v>
      </c>
      <c r="C4115" s="1">
        <v>43748.832638888889</v>
      </c>
    </row>
    <row r="4116" spans="1:3" x14ac:dyDescent="0.2">
      <c r="A4116">
        <v>262609</v>
      </c>
      <c r="B4116" t="s">
        <v>217</v>
      </c>
      <c r="C4116" s="1">
        <v>43705.556250000001</v>
      </c>
    </row>
    <row r="4117" spans="1:3" x14ac:dyDescent="0.2">
      <c r="A4117">
        <v>262884</v>
      </c>
      <c r="B4117" t="s">
        <v>21</v>
      </c>
      <c r="C4117" s="1">
        <v>43811.840277777781</v>
      </c>
    </row>
    <row r="4118" spans="1:3" x14ac:dyDescent="0.2">
      <c r="A4118">
        <v>262885</v>
      </c>
      <c r="B4118" t="s">
        <v>12</v>
      </c>
      <c r="C4118" s="1">
        <v>43810.795138888891</v>
      </c>
    </row>
    <row r="4119" spans="1:3" x14ac:dyDescent="0.2">
      <c r="A4119">
        <v>262886</v>
      </c>
      <c r="B4119" t="s">
        <v>99</v>
      </c>
      <c r="C4119" s="1">
        <v>43790.69027777778</v>
      </c>
    </row>
    <row r="4120" spans="1:3" x14ac:dyDescent="0.2">
      <c r="A4120">
        <v>262887</v>
      </c>
      <c r="B4120" t="s">
        <v>46</v>
      </c>
      <c r="C4120" s="1">
        <v>43791.81527777778</v>
      </c>
    </row>
    <row r="4121" spans="1:3" x14ac:dyDescent="0.2">
      <c r="A4121">
        <v>262888</v>
      </c>
      <c r="B4121" s="2" t="s">
        <v>102</v>
      </c>
      <c r="C4121" s="1">
        <v>43837.788888888892</v>
      </c>
    </row>
    <row r="4122" spans="1:3" x14ac:dyDescent="0.2">
      <c r="A4122">
        <v>262898</v>
      </c>
      <c r="B4122" t="s">
        <v>48</v>
      </c>
      <c r="C4122" s="1">
        <v>43706.874305555553</v>
      </c>
    </row>
    <row r="4123" spans="1:3" x14ac:dyDescent="0.2">
      <c r="A4123">
        <v>262899</v>
      </c>
      <c r="B4123" t="s">
        <v>550</v>
      </c>
      <c r="C4123" s="1">
        <v>43713.043749999997</v>
      </c>
    </row>
    <row r="4124" spans="1:3" x14ac:dyDescent="0.2">
      <c r="A4124">
        <v>262900</v>
      </c>
      <c r="B4124" t="s">
        <v>185</v>
      </c>
      <c r="C4124" s="1">
        <v>43721.674305555556</v>
      </c>
    </row>
    <row r="4125" spans="1:3" x14ac:dyDescent="0.2">
      <c r="A4125">
        <v>262901</v>
      </c>
      <c r="B4125" t="s">
        <v>551</v>
      </c>
      <c r="C4125" s="1">
        <v>43715.837500000001</v>
      </c>
    </row>
    <row r="4126" spans="1:3" x14ac:dyDescent="0.2">
      <c r="A4126">
        <v>262906</v>
      </c>
      <c r="B4126" t="s">
        <v>311</v>
      </c>
      <c r="C4126" s="1">
        <v>43685.734722222223</v>
      </c>
    </row>
    <row r="4127" spans="1:3" x14ac:dyDescent="0.2">
      <c r="A4127">
        <v>262981</v>
      </c>
      <c r="B4127" t="s">
        <v>226</v>
      </c>
      <c r="C4127" s="1">
        <v>43819.670138888891</v>
      </c>
    </row>
    <row r="4128" spans="1:3" x14ac:dyDescent="0.2">
      <c r="A4128">
        <v>263099</v>
      </c>
      <c r="B4128" t="s">
        <v>77</v>
      </c>
      <c r="C4128" s="1">
        <v>43749.711111111108</v>
      </c>
    </row>
    <row r="4129" spans="1:3" x14ac:dyDescent="0.2">
      <c r="A4129">
        <v>263174</v>
      </c>
      <c r="B4129" t="s">
        <v>313</v>
      </c>
      <c r="C4129" s="1">
        <v>43663.82916666667</v>
      </c>
    </row>
    <row r="4130" spans="1:3" x14ac:dyDescent="0.2">
      <c r="A4130">
        <v>263175</v>
      </c>
      <c r="B4130" t="s">
        <v>116</v>
      </c>
      <c r="C4130" s="1">
        <v>43685.833333333336</v>
      </c>
    </row>
    <row r="4131" spans="1:3" x14ac:dyDescent="0.2">
      <c r="A4131">
        <v>263176</v>
      </c>
      <c r="B4131" t="s">
        <v>137</v>
      </c>
      <c r="C4131" s="1">
        <v>43705.822222222225</v>
      </c>
    </row>
    <row r="4132" spans="1:3" x14ac:dyDescent="0.2">
      <c r="A4132">
        <v>263177</v>
      </c>
      <c r="B4132" t="s">
        <v>36</v>
      </c>
      <c r="C4132" s="1">
        <v>43724.848611111112</v>
      </c>
    </row>
    <row r="4133" spans="1:3" x14ac:dyDescent="0.2">
      <c r="A4133">
        <v>265365</v>
      </c>
      <c r="B4133" s="2" t="s">
        <v>92</v>
      </c>
      <c r="C4133" s="1">
        <v>43775.65625</v>
      </c>
    </row>
    <row r="4134" spans="1:3" x14ac:dyDescent="0.2">
      <c r="A4134">
        <v>265416</v>
      </c>
      <c r="B4134" t="s">
        <v>78</v>
      </c>
      <c r="C4134" s="1">
        <v>43791.848611111112</v>
      </c>
    </row>
    <row r="4135" spans="1:3" x14ac:dyDescent="0.2">
      <c r="A4135">
        <v>265551</v>
      </c>
      <c r="B4135" t="s">
        <v>77</v>
      </c>
      <c r="C4135" s="1">
        <v>43749.710416666669</v>
      </c>
    </row>
    <row r="4136" spans="1:3" x14ac:dyDescent="0.2">
      <c r="A4136">
        <v>265552</v>
      </c>
      <c r="B4136" t="s">
        <v>2</v>
      </c>
      <c r="C4136" s="1">
        <v>43770.700694444444</v>
      </c>
    </row>
    <row r="4137" spans="1:3" x14ac:dyDescent="0.2">
      <c r="A4137">
        <v>265553</v>
      </c>
      <c r="B4137" s="2" t="s">
        <v>92</v>
      </c>
      <c r="C4137" s="1">
        <v>43775.655555555553</v>
      </c>
    </row>
    <row r="4138" spans="1:3" x14ac:dyDescent="0.2">
      <c r="A4138">
        <v>265577</v>
      </c>
      <c r="B4138" t="s">
        <v>115</v>
      </c>
      <c r="C4138" s="1">
        <v>43838.790277777778</v>
      </c>
    </row>
    <row r="4139" spans="1:3" x14ac:dyDescent="0.2">
      <c r="A4139">
        <v>265720</v>
      </c>
      <c r="B4139" t="s">
        <v>552</v>
      </c>
      <c r="C4139" s="1">
        <v>43674.74722222222</v>
      </c>
    </row>
    <row r="4140" spans="1:3" x14ac:dyDescent="0.2">
      <c r="A4140">
        <v>265721</v>
      </c>
      <c r="B4140" t="s">
        <v>553</v>
      </c>
      <c r="C4140" s="1">
        <v>43656.925000000003</v>
      </c>
    </row>
    <row r="4141" spans="1:3" x14ac:dyDescent="0.2">
      <c r="A4141">
        <v>265751</v>
      </c>
      <c r="B4141" s="2" t="s">
        <v>71</v>
      </c>
      <c r="C4141" s="1">
        <v>43774.669444444444</v>
      </c>
    </row>
    <row r="4142" spans="1:3" x14ac:dyDescent="0.2">
      <c r="A4142">
        <v>265752</v>
      </c>
      <c r="B4142" t="s">
        <v>108</v>
      </c>
      <c r="C4142" s="1">
        <v>43718.728472222225</v>
      </c>
    </row>
    <row r="4143" spans="1:3" x14ac:dyDescent="0.2">
      <c r="A4143">
        <v>265875</v>
      </c>
      <c r="B4143" t="s">
        <v>61</v>
      </c>
      <c r="C4143" s="1">
        <v>43733.798611111109</v>
      </c>
    </row>
    <row r="4144" spans="1:3" x14ac:dyDescent="0.2">
      <c r="A4144">
        <v>265914</v>
      </c>
      <c r="B4144" t="s">
        <v>226</v>
      </c>
      <c r="C4144" s="1">
        <v>43819.670138888891</v>
      </c>
    </row>
    <row r="4145" spans="1:3" x14ac:dyDescent="0.2">
      <c r="A4145">
        <v>265915</v>
      </c>
      <c r="B4145" t="s">
        <v>15</v>
      </c>
      <c r="C4145" s="1">
        <v>43809.684027777781</v>
      </c>
    </row>
    <row r="4146" spans="1:3" x14ac:dyDescent="0.2">
      <c r="A4146">
        <v>268056</v>
      </c>
      <c r="B4146" t="e">
        <f>radioamericahn estos lo Que andan haciendo Es relajo para Que la gente diga Que hacen lo mejor por el pais Que triste ya dejen de molestar queremos lo mejor para Honduras</f>
        <v>#NAME?</v>
      </c>
      <c r="C4146" s="1">
        <v>43766.731249999997</v>
      </c>
    </row>
    <row r="4147" spans="1:3" x14ac:dyDescent="0.2">
      <c r="A4147">
        <v>268081</v>
      </c>
      <c r="B4147" t="e">
        <f>radioamericahn Muchas gracias mi Presidente porque usted ha demostrado Que el pais avance en miles de cosas en seguridad turismo en todo felicitaciones</f>
        <v>#NAME?</v>
      </c>
      <c r="C4147" s="1">
        <v>43833.763194444444</v>
      </c>
    </row>
    <row r="4148" spans="1:3" x14ac:dyDescent="0.2">
      <c r="A4148">
        <v>268090</v>
      </c>
      <c r="B4148" t="e">
        <f>radioamericahn hay no Sinceramente ya se pasaron en hacer estas manifestaciones Que hace Que quede mucha gente Sin empleo Que barbaridad</f>
        <v>#NAME?</v>
      </c>
      <c r="C4148" s="1">
        <v>43762.906944444447</v>
      </c>
    </row>
    <row r="4149" spans="1:3" x14ac:dyDescent="0.2">
      <c r="A4149">
        <v>268128</v>
      </c>
      <c r="B4149" t="e">
        <f>radioamericahn contentos de ver como se est√°n apoyando a los maestros Que excelente Es ver como mi pais esta avanzando muy bien</f>
        <v>#NAME?</v>
      </c>
      <c r="C4149" s="1">
        <v>43775.9</v>
      </c>
    </row>
    <row r="4150" spans="1:3" x14ac:dyDescent="0.2">
      <c r="A4150">
        <v>268129</v>
      </c>
      <c r="B4150" t="e">
        <f>radioamericahn muy bien Que se trabaje por mejorar la sequ√≠a del pais Que bueno lo Que se ve est√°n trabajando por mas alcances por mi Honduras</f>
        <v>#NAME?</v>
      </c>
      <c r="C4150" s="1">
        <v>43836.586805555555</v>
      </c>
    </row>
    <row r="4151" spans="1:3" x14ac:dyDescent="0.2">
      <c r="A4151">
        <v>268141</v>
      </c>
      <c r="B4151" t="e">
        <f>radioamericahn apoyamos al Presidente JOH el pueblo esta con usted JOH gracias por afirmar el cambio por la naci√≥n</f>
        <v>#NAME?</v>
      </c>
      <c r="C4151" s="1">
        <v>43763.933333333334</v>
      </c>
    </row>
    <row r="4152" spans="1:3" x14ac:dyDescent="0.2">
      <c r="A4152">
        <v>268147</v>
      </c>
      <c r="B4152" t="e">
        <f>_xlfn.SINGLE(radioamericahn _xlfn.SINGLE(JuanOrlandoH se√±or Presidente buenos d√≠as y Muchas bendiciones para usted y su familia Que cea de gran avance tosdos los planes Que usted tiene para el  pais))</f>
        <v>#NAME?</v>
      </c>
      <c r="C4152" s="1">
        <v>43731.589583333334</v>
      </c>
    </row>
    <row r="4153" spans="1:3" x14ac:dyDescent="0.2">
      <c r="A4153">
        <v>268183</v>
      </c>
      <c r="B4153" t="e">
        <f>radioamericahn estamos muy contentos y agradecidos por embellecer cada una de las carreteras</f>
        <v>#NAME?</v>
      </c>
      <c r="C4153" s="1">
        <v>43725.85833333333</v>
      </c>
    </row>
    <row r="4154" spans="1:3" x14ac:dyDescent="0.2">
      <c r="A4154">
        <v>268189</v>
      </c>
      <c r="B4154" t="e">
        <f>radioamericahn ya estamos cansados de Que solo se planeen cosas malas para el pais queremos tranquilidad ya no mas por favor</f>
        <v>#NAME?</v>
      </c>
      <c r="C4154" s="1">
        <v>43768.70416666667</v>
      </c>
    </row>
    <row r="4155" spans="1:3" x14ac:dyDescent="0.2">
      <c r="A4155">
        <v>268190</v>
      </c>
      <c r="B4155" t="e">
        <f>radioamericahn Que grandes resultados los Que se ven Que se afirma lo bueno por Que mi Honduras cambia cada dia Que excelente</f>
        <v>#NAME?</v>
      </c>
      <c r="C4155" s="1">
        <v>43775.638888888891</v>
      </c>
    </row>
    <row r="4156" spans="1:3" x14ac:dyDescent="0.2">
      <c r="A4156">
        <v>268197</v>
      </c>
      <c r="B4156" t="e">
        <f>radioamericahn Es muy bueno lo Que se esta haciendo en el pais Que grandes cosas las Que se ven</f>
        <v>#NAME?</v>
      </c>
      <c r="C4156" s="1">
        <v>43746.956250000003</v>
      </c>
    </row>
    <row r="4157" spans="1:3" x14ac:dyDescent="0.2">
      <c r="A4157">
        <v>268220</v>
      </c>
      <c r="B4157" t="e">
        <f>radioamericahn excelente Que se haya aprobado esta nueva ley de alivio de deuda Que importante manear de ver lo bueno estamos muy contentos</f>
        <v>#NAME?</v>
      </c>
      <c r="C4157" s="1">
        <v>43774.865972222222</v>
      </c>
    </row>
    <row r="4158" spans="1:3" x14ac:dyDescent="0.2">
      <c r="A4158">
        <v>268262</v>
      </c>
      <c r="B4158" t="e">
        <f>radioamericahn Damos las gracias a JOH por Que solo el en este gobierno ha trabajado por lo mejor Que importante vamos por mas</f>
        <v>#NAME?</v>
      </c>
      <c r="C4158" s="1">
        <v>43774.866666666669</v>
      </c>
    </row>
    <row r="4159" spans="1:3" x14ac:dyDescent="0.2">
      <c r="A4159">
        <v>268265</v>
      </c>
      <c r="B4159" t="e">
        <f>LaTribunahn excelente Que esten resaltando lo hermosa Que Es nuestra Honduras</f>
        <v>#NAME?</v>
      </c>
      <c r="C4159" s="1">
        <v>43726.839583333334</v>
      </c>
    </row>
    <row r="4160" spans="1:3" x14ac:dyDescent="0.2">
      <c r="A4160">
        <v>268282</v>
      </c>
      <c r="B4160" t="e">
        <f>_xlfn.SINGLE(radioamericahn _xlfn.SINGLE(JuanOrlandoH Es una grandiosa noticia Que buen trabajo lo Que se ve por mi Honduras Que se demuestre mas y mas por el pais vamos avanzando))</f>
        <v>#NAME?</v>
      </c>
      <c r="C4160" s="1">
        <v>43731.590277777781</v>
      </c>
    </row>
    <row r="4161" spans="1:3" x14ac:dyDescent="0.2">
      <c r="A4161">
        <v>268294</v>
      </c>
      <c r="B4161" t="e">
        <f>radioamericahn estamos muy contentos por Que se est√°n haciendo estas excelentes entregas por Que Es muy importante asi se abrir√≠an proyectos de empleos</f>
        <v>#NAME?</v>
      </c>
      <c r="C4161" s="1">
        <v>43802.93472222222</v>
      </c>
    </row>
    <row r="4162" spans="1:3" x14ac:dyDescent="0.2">
      <c r="A4162">
        <v>268298</v>
      </c>
      <c r="B4162" t="e">
        <f>radioamericahn felicitaciones Que bien vamos avanzando Que nuestra Honduras cambie cada dia Que bien estamos en lo mejor</f>
        <v>#NAME?</v>
      </c>
      <c r="C4162" s="1">
        <v>43809.627083333333</v>
      </c>
    </row>
    <row r="4163" spans="1:3" x14ac:dyDescent="0.2">
      <c r="A4163">
        <v>268309</v>
      </c>
      <c r="B4163" t="e">
        <f>radioamericahn Que se haga lo Que se tenga Que hacer Que admirable manera de ver lo importante parta el pis Que excelente</f>
        <v>#NAME?</v>
      </c>
      <c r="C4163" s="1">
        <v>43738.62222222222</v>
      </c>
    </row>
    <row r="4164" spans="1:3" x14ac:dyDescent="0.2">
      <c r="A4164">
        <v>268310</v>
      </c>
      <c r="B4164" t="e">
        <f>radioamericahn Pucha ya dejen de destruir al pais ya no mas por favor Que atajos de bajos hay no Que barbaridad</f>
        <v>#NAME?</v>
      </c>
      <c r="C4164" s="1">
        <v>43766.843055555553</v>
      </c>
    </row>
    <row r="4165" spans="1:3" x14ac:dyDescent="0.2">
      <c r="A4165">
        <v>268348</v>
      </c>
      <c r="B4165" t="e">
        <f>radioamericahn Es muy excelente lo Que est√°n haciendo ayudando a los exportadores de camar√≥n asi Es un gran avance para el pais</f>
        <v>#NAME?</v>
      </c>
      <c r="C4165" s="1">
        <v>43769.611805555556</v>
      </c>
    </row>
    <row r="4166" spans="1:3" x14ac:dyDescent="0.2">
      <c r="A4166">
        <v>268349</v>
      </c>
      <c r="B4166" t="e">
        <f>radioamericahn Aplaudimos las grandes operaciones Que hace las autoridades a favor de nuestro pueblo Vemos lo bueno por el pais estamos cambiando a mejor excelente</f>
        <v>#NAME?</v>
      </c>
      <c r="C4166" s="1">
        <v>43811.576388888891</v>
      </c>
    </row>
    <row r="4167" spans="1:3" x14ac:dyDescent="0.2">
      <c r="A4167">
        <v>268351</v>
      </c>
      <c r="B4167" t="e">
        <f>radioamericahn bueno yo digo Que el Que no esta en los zapatos de el no sabe lo Que Es gobernar un pais por Que aunque el haya cambiado se ha echado un gran compromiso nada f√°cil felicitaciones JOH</f>
        <v>#NAME?</v>
      </c>
      <c r="C4167" s="1">
        <v>43784.870833333334</v>
      </c>
    </row>
    <row r="4168" spans="1:3" x14ac:dyDescent="0.2">
      <c r="A4168">
        <v>268352</v>
      </c>
      <c r="B4168" t="e">
        <f>radioamericahn desarrollando lo bueno por el pais Que gran manera de ver lo importante Que se hace por Que se apoye al pueblo en estas arias Que bien</f>
        <v>#NAME?</v>
      </c>
      <c r="C4168" s="1">
        <v>43748.638194444444</v>
      </c>
    </row>
    <row r="4169" spans="1:3" x14ac:dyDescent="0.2">
      <c r="A4169">
        <v>268359</v>
      </c>
      <c r="B4169" t="e">
        <f>radioamericahn muy bien Que en nuestra Honduras haya n esas exportaciones para mejorar la economia del pais Que grandes avances Vemos en el pais Que bien</f>
        <v>#NAME?</v>
      </c>
      <c r="C4169" s="1">
        <v>43738.621527777781</v>
      </c>
    </row>
    <row r="4170" spans="1:3" x14ac:dyDescent="0.2">
      <c r="A4170">
        <v>268360</v>
      </c>
      <c r="B4170" t="e">
        <f>_xlfn.SINGLE(radioamericahn _xlfn.SINGLE(JuanOrlandoH grandes ayudas para Que se mantengan con bastantes medicamentos los Hospitales Que bueno lo Que se logra cada dia))</f>
        <v>#NAME?</v>
      </c>
      <c r="C4170" s="1">
        <v>43712.677777777775</v>
      </c>
    </row>
    <row r="4171" spans="1:3" x14ac:dyDescent="0.2">
      <c r="A4171">
        <v>268363</v>
      </c>
      <c r="B4171" t="e">
        <f>radioamericahn Sinceramente este deber√≠a estar en el manicomio hay no Que barbaridad da verg√ºenza ya no por favor</f>
        <v>#NAME?</v>
      </c>
      <c r="C4171" s="1">
        <v>43767.852777777778</v>
      </c>
    </row>
    <row r="4172" spans="1:3" x14ac:dyDescent="0.2">
      <c r="A4172">
        <v>268402</v>
      </c>
      <c r="B4172" t="e">
        <f>radioamericahn a este lo Que le da Es envidia por Que sabe Que solo nuestro gobierno ha hecho lo mejor por nuestra Honduras vamos por mas JOH</f>
        <v>#NAME?</v>
      </c>
      <c r="C4172" s="1">
        <v>43817.936111111114</v>
      </c>
    </row>
    <row r="4173" spans="1:3" x14ac:dyDescent="0.2">
      <c r="A4173">
        <v>268450</v>
      </c>
      <c r="B4173" t="e">
        <f>_xlfn.SINGLE(radioamericahn _xlfn.SINGLE(JuanOrlandoH gracias a estas ayudas se mejoran las cosas en el pa√≠s Que gran trabajo Es muy bueno estamos a mas y m√°s))</f>
        <v>#NAME?</v>
      </c>
      <c r="C4173" s="1">
        <v>43712.678472222222</v>
      </c>
    </row>
    <row r="4174" spans="1:3" x14ac:dyDescent="0.2">
      <c r="A4174">
        <v>268458</v>
      </c>
      <c r="B4174" t="e">
        <f>LaTribunahn Aplaudimos Que el gobierno este haciendo esto ya Que Danli tiene mucho Que ofrecer al turista nacional e internacional</f>
        <v>#NAME?</v>
      </c>
      <c r="C4174" s="1">
        <v>43726.773611111108</v>
      </c>
    </row>
    <row r="4175" spans="1:3" x14ac:dyDescent="0.2">
      <c r="A4175">
        <v>268461</v>
      </c>
      <c r="B4175" t="e">
        <f>radioamericahn aun √±angara como este le gusta llamar la atenci√≥n Sinceramente no deben de dejar  Que siga con sus guegitos ya basta √±angaras</f>
        <v>#NAME?</v>
      </c>
      <c r="C4175" s="1">
        <v>43760.931250000001</v>
      </c>
    </row>
    <row r="4176" spans="1:3" x14ac:dyDescent="0.2">
      <c r="A4176">
        <v>268471</v>
      </c>
      <c r="B4176" t="e">
        <f>radioamericahn Honduras esta avanzando Que bien lo bueno Que se mejora en la seguridad Que bien Que se haga lo bueno siempre por la seguridad del pueblo Felicidades</f>
        <v>#NAME?</v>
      </c>
      <c r="C4176" s="1">
        <v>43810.861805555556</v>
      </c>
    </row>
    <row r="4177" spans="1:3" x14ac:dyDescent="0.2">
      <c r="A4177">
        <v>268505</v>
      </c>
      <c r="B4177" t="e">
        <f>LaTribunahn Es una gran noticia Que se apruebe esta nueva ley de alivio de deuda Que bueno lo Que se hace por nuestra Honduras</f>
        <v>#NAME?</v>
      </c>
      <c r="C4177" s="1">
        <v>43832.845138888886</v>
      </c>
    </row>
    <row r="4178" spans="1:3" x14ac:dyDescent="0.2">
      <c r="A4178">
        <v>268510</v>
      </c>
      <c r="B4178" t="e">
        <f>radioamericahn muy buen trabajo lo Que esta haciendo salud apoyando a los  ni√±os de pais par Que se les ponga esa vacuna en contra de la hepatitis</f>
        <v>#NAME?</v>
      </c>
      <c r="C4178" s="1">
        <v>43832.911111111112</v>
      </c>
    </row>
    <row r="4179" spans="1:3" x14ac:dyDescent="0.2">
      <c r="A4179">
        <v>268516</v>
      </c>
      <c r="B4179" t="e">
        <f>radioamericahn muy bien Que se esta apoyando al sector cafetalero por Que Es muy bueno Que se mejore en esa aria muy buen trabajo</f>
        <v>#NAME?</v>
      </c>
      <c r="C4179" s="1">
        <v>43752.719444444447</v>
      </c>
    </row>
    <row r="4180" spans="1:3" x14ac:dyDescent="0.2">
      <c r="A4180">
        <v>268543</v>
      </c>
      <c r="B4180" t="e">
        <f>LaTribunahn Sobre todo Que bueno vamos por mas Que lo bueno se ve cada dia y Que se ha aprobado esta nueva ley de alivio de deuda</f>
        <v>#NAME?</v>
      </c>
      <c r="C4180" s="1">
        <v>43783.563888888886</v>
      </c>
    </row>
    <row r="4181" spans="1:3" x14ac:dyDescent="0.2">
      <c r="A4181">
        <v>268554</v>
      </c>
      <c r="B4181" t="e">
        <f>LaTribunahn estamos muy contentos Que gran beneficio para los trabajadores Que excelente trabajo se√±or JOH</f>
        <v>#NAME?</v>
      </c>
      <c r="C4181" s="1">
        <v>43777.705555555556</v>
      </c>
    </row>
    <row r="4182" spans="1:3" x14ac:dyDescent="0.2">
      <c r="A4182">
        <v>268616</v>
      </c>
      <c r="B4182" t="e">
        <f>radioamericahn Es un gran alcance Que se haga lo bueno por mi naci√≥n vamos por los grandes desarrollos para el pueblo</f>
        <v>#NAME?</v>
      </c>
      <c r="C4182" s="1">
        <v>43738.621527777781</v>
      </c>
    </row>
    <row r="4183" spans="1:3" x14ac:dyDescent="0.2">
      <c r="A4183">
        <v>268622</v>
      </c>
      <c r="B4183" t="e">
        <f>radioamericahn Definimos Que estos son los t√≠teres de Mel Que solo les gusta hacer lo malo para la naci√≥n Que barbaridad queremos mas paz</f>
        <v>#NAME?</v>
      </c>
      <c r="C4183" s="1">
        <v>43762.899305555555</v>
      </c>
    </row>
    <row r="4184" spans="1:3" x14ac:dyDescent="0.2">
      <c r="A4184">
        <v>268636</v>
      </c>
      <c r="B4184" t="e">
        <f>radioamericahn felicitaciones a al ejercito de nuestro pais Que bien lo Que hace por el pa√≠s Que beuno Que han trabajado por la seguridad</f>
        <v>#NAME?</v>
      </c>
      <c r="C4184" s="1">
        <v>43810.86041666667</v>
      </c>
    </row>
    <row r="4185" spans="1:3" x14ac:dyDescent="0.2">
      <c r="A4185">
        <v>268726</v>
      </c>
      <c r="B4185" t="e">
        <f>radioamericahn Aplaudir lo bueno Que se demuestra Que buenas acciones Que se mejore la seguridad cada dia excelente</f>
        <v>#NAME?</v>
      </c>
      <c r="C4185" s="1">
        <v>43719.56527777778</v>
      </c>
    </row>
    <row r="4186" spans="1:3" x14ac:dyDescent="0.2">
      <c r="A4186">
        <v>268742</v>
      </c>
      <c r="B4186" t="e">
        <f>radioamericahn Que bueno se√±or Presidente Que grandiosa manera de ver lo bueno por la naci√≥n vamos por mas avances Que se apoya a los maestros</f>
        <v>#NAME?</v>
      </c>
      <c r="C4186" s="1">
        <v>43775.638194444444</v>
      </c>
    </row>
    <row r="4187" spans="1:3" x14ac:dyDescent="0.2">
      <c r="A4187">
        <v>268769</v>
      </c>
      <c r="B4187" t="e">
        <f>radioamericahn Vemos los buenos alcances Que bueno Que admirable noticia Que bien estamos muy bien por ver el cambio</f>
        <v>#NAME?</v>
      </c>
      <c r="C4187" s="1">
        <v>43767.686111111114</v>
      </c>
    </row>
    <row r="4188" spans="1:3" x14ac:dyDescent="0.2">
      <c r="A4188">
        <v>268777</v>
      </c>
      <c r="B4188" t="e">
        <f>radioamericahn Honduras Es mi pais gracias a Dios porque nos ha dado una gran bendici√≥n de poder llegar a celebrar el dia de tegucigalpa y su carnaval</f>
        <v>#NAME?</v>
      </c>
      <c r="C4188" s="1">
        <v>43728.79791666667</v>
      </c>
    </row>
    <row r="4189" spans="1:3" x14ac:dyDescent="0.2">
      <c r="A4189">
        <v>268783</v>
      </c>
      <c r="B4189" t="e">
        <f>radioamericahn Que triste con esta gente de libre Que lo Que les importa Es ver al pais mal Que barbaridad ya basta</f>
        <v>#NAME?</v>
      </c>
      <c r="C4189" s="1">
        <v>43754.752083333333</v>
      </c>
    </row>
    <row r="4190" spans="1:3" x14ac:dyDescent="0.2">
      <c r="A4190">
        <v>268785</v>
      </c>
      <c r="B4190" t="e">
        <f>_xlfn.SINGLE(LaTribunahn _xlfn.SINGLE(JuanOrlandoH Definitivamente se esta trabajando por lo bueno en el pais Muchas gracias se√±or JOH por demostrar el cambio en nuestra Honduras con las mejores carreteras Que se har√°n))</f>
        <v>#NAME?</v>
      </c>
      <c r="C4190" s="1">
        <v>43833.675694444442</v>
      </c>
    </row>
    <row r="4191" spans="1:3" x14ac:dyDescent="0.2">
      <c r="A4191">
        <v>268789</v>
      </c>
      <c r="B4191" t="e">
        <f>LaTribunahn Que bueno Que se siembren estos arboles por Que se esta demostrando lo bueno para la naci√≥n Que gran trabajo mi Presidente Que se haga lo bueno por mi pais</f>
        <v>#NAME?</v>
      </c>
      <c r="C4191" s="1">
        <v>43759.736805555556</v>
      </c>
    </row>
    <row r="4192" spans="1:3" x14ac:dyDescent="0.2">
      <c r="A4192">
        <v>268798</v>
      </c>
      <c r="B4192" t="e">
        <f>_xlfn.SINGLE(radioamericahn _xlfn.SINGLE(JuanOrlandoH Que grandiosa entrega mi se√±or Presidente gracias por hacer estas buenas cosas para Que el pueblo se ayude Que bien))</f>
        <v>#NAME?</v>
      </c>
      <c r="C4192" s="1">
        <v>43769.828472222223</v>
      </c>
    </row>
    <row r="4193" spans="1:3" x14ac:dyDescent="0.2">
      <c r="A4193">
        <v>268812</v>
      </c>
      <c r="B4193" t="s">
        <v>554</v>
      </c>
      <c r="C4193" s="1">
        <v>43724.613194444442</v>
      </c>
    </row>
    <row r="4194" spans="1:3" x14ac:dyDescent="0.2">
      <c r="A4194">
        <v>268826</v>
      </c>
      <c r="B4194" t="e">
        <f>radioamericahn Que bien Que se hagan estas inversiones en materia de seguridad Que excelente Es lo Que se ve estan por mas avances</f>
        <v>#NAME?</v>
      </c>
      <c r="C4194" s="1">
        <v>43836.72152777778</v>
      </c>
    </row>
    <row r="4195" spans="1:3" x14ac:dyDescent="0.2">
      <c r="A4195">
        <v>268914</v>
      </c>
      <c r="B4195" t="e">
        <f>radioamericahn no mas malas cosas para la naci√≥n se√±or JOH Que se ponga mano dura con estas personas Que solo quieren Que el pais en ves de ir para adelante vaya para atr√°s</f>
        <v>#NAME?</v>
      </c>
      <c r="C4195" s="1">
        <v>43745.905555555553</v>
      </c>
    </row>
    <row r="4196" spans="1:3" x14ac:dyDescent="0.2">
      <c r="A4196">
        <v>268915</v>
      </c>
      <c r="B4196" t="e">
        <f>radioamericahn Definitivamente se ha demostrando Que grandes maneras de ver lo principal de mi pais</f>
        <v>#NAME?</v>
      </c>
      <c r="C4196" s="1">
        <v>43767.701388888891</v>
      </c>
    </row>
    <row r="4197" spans="1:3" x14ac:dyDescent="0.2">
      <c r="A4197">
        <v>268994</v>
      </c>
      <c r="B4197" t="e">
        <f>radioamericahn estamos mas Que cansados al ver Que este tipo viene a opinar como Que si le interesa lo Que haga JOH ya deja de meterte metido</f>
        <v>#NAME?</v>
      </c>
      <c r="C4197" s="1">
        <v>43776.936805555553</v>
      </c>
    </row>
    <row r="4198" spans="1:3" x14ac:dyDescent="0.2">
      <c r="A4198">
        <v>269010</v>
      </c>
      <c r="B4198" t="e">
        <f>radioamericahn Es una grandiosa manera lo Que se hag Que tenga excito Muchas gracias al Presidente por hacer lo bueno para la naci√≥n</f>
        <v>#NAME?</v>
      </c>
      <c r="C4198" s="1">
        <v>43776.934027777781</v>
      </c>
    </row>
    <row r="4199" spans="1:3" x14ac:dyDescent="0.2">
      <c r="A4199">
        <v>269011</v>
      </c>
      <c r="B4199" t="e">
        <f>radioamericahn se√±or Presidente Primeramente le Damos gracias a Dios porque los ha dado al mejor mandatario a gobernar al pais lo felicitamos y aunque esta gente no lo acepten usted Es el mejor</f>
        <v>#NAME?</v>
      </c>
      <c r="C4199" s="1">
        <v>43761.918055555558</v>
      </c>
    </row>
    <row r="4200" spans="1:3" x14ac:dyDescent="0.2">
      <c r="A4200">
        <v>269012</v>
      </c>
      <c r="B4200" t="e">
        <f>radioamericahn Aplaudimos la buena labor departe de JOH por Que el si demuestra buenos acuerdos para Que la econom√≠a del pais mejore</f>
        <v>#NAME?</v>
      </c>
      <c r="C4200" s="1">
        <v>43775.788888888892</v>
      </c>
    </row>
    <row r="4201" spans="1:3" x14ac:dyDescent="0.2">
      <c r="A4201">
        <v>269040</v>
      </c>
      <c r="B4201" t="e">
        <f>LaTribunahn todos los Hondure√±os estamos muy contentos por el gran logro Que estamos obtenido gracias Presidente</f>
        <v>#NAME?</v>
      </c>
      <c r="C4201" s="1">
        <v>43707.844444444447</v>
      </c>
    </row>
    <row r="4202" spans="1:3" x14ac:dyDescent="0.2">
      <c r="A4202">
        <v>269085</v>
      </c>
      <c r="B4202" t="e">
        <f>radioamericahn Aplaudimos la buena labor de nuestro Presidente gracias por hacer lo bueno en el pais y poner mas seguridad cada dia</f>
        <v>#NAME?</v>
      </c>
      <c r="C4202" s="1">
        <v>43726.570138888892</v>
      </c>
    </row>
    <row r="4203" spans="1:3" x14ac:dyDescent="0.2">
      <c r="A4203">
        <v>269105</v>
      </c>
      <c r="B4203" t="e">
        <f>radioamericahn gracias se√±or Presidente por demostrar los grandes avances a apoyo a los deudores Que bien Que se haga lo bueno por mi pais</f>
        <v>#NAME?</v>
      </c>
      <c r="C4203" s="1">
        <v>43774.865972222222</v>
      </c>
    </row>
    <row r="4204" spans="1:3" x14ac:dyDescent="0.2">
      <c r="A4204">
        <v>269131</v>
      </c>
      <c r="B4204" t="e">
        <f>radioamericahn Indiscutiblemente se ha demostrado Que el pais esta avanzando vamos por grandes empe√±os de ver lo bueno por el pais vamos por mas y mas</f>
        <v>#NAME?</v>
      </c>
      <c r="C4204" s="1">
        <v>43829.920138888891</v>
      </c>
    </row>
    <row r="4205" spans="1:3" x14ac:dyDescent="0.2">
      <c r="A4205">
        <v>269132</v>
      </c>
      <c r="B4205" t="e">
        <f>radioamericahn Es un gran trabajo lo Que hacen las autoridades  por Que se demuestra Que se esta trabajando por lo bueno para la seguridad en los centros penales muy bien</f>
        <v>#NAME?</v>
      </c>
      <c r="C4205" s="1">
        <v>43773.936805555553</v>
      </c>
    </row>
    <row r="4206" spans="1:3" x14ac:dyDescent="0.2">
      <c r="A4206">
        <v>269179</v>
      </c>
      <c r="B4206" t="e">
        <f>radioamericahn gracias a Dios por Que se est√°n implementando grandes oportunidades para mi pa√≠s muy bien</f>
        <v>#NAME?</v>
      </c>
      <c r="C4206" s="1">
        <v>43727.839583333334</v>
      </c>
    </row>
    <row r="4207" spans="1:3" x14ac:dyDescent="0.2">
      <c r="A4207">
        <v>269189</v>
      </c>
      <c r="B4207" t="e">
        <f>LaTribunahn muy bien Que se les pongan estas lamparas a la gente humilde Que bueno Que se demuestra Que se apoya al pueblo</f>
        <v>#NAME?</v>
      </c>
      <c r="C4207" s="1">
        <v>43833.859027777777</v>
      </c>
    </row>
    <row r="4208" spans="1:3" x14ac:dyDescent="0.2">
      <c r="A4208">
        <v>269228</v>
      </c>
      <c r="B4208" t="e">
        <f>LaTribunahn Que buen desempe√±o de las autoridades y de nuestro gobierno a ya no permitir estas cosas para mi Honduras</f>
        <v>#NAME?</v>
      </c>
      <c r="C4208" s="1">
        <v>43749.635416666664</v>
      </c>
    </row>
    <row r="4209" spans="1:3" x14ac:dyDescent="0.2">
      <c r="A4209">
        <v>269237</v>
      </c>
      <c r="B4209" t="e">
        <f>radioamericahn no cave duda Que se ha trabajado por lo merjor por mejorar los centros educativos Que bien Que se hace lo bueno en el pais</f>
        <v>#NAME?</v>
      </c>
      <c r="C4209" s="1">
        <v>43739.932638888888</v>
      </c>
    </row>
    <row r="4210" spans="1:3" x14ac:dyDescent="0.2">
      <c r="A4210">
        <v>269265</v>
      </c>
      <c r="B4210" t="e">
        <f>radioamericahn hay Que triste con este tipo lo Que le gusta Es llamar la atenci√≥n ya Que no se permita Que hablen mal del pais</f>
        <v>#NAME?</v>
      </c>
      <c r="C4210" s="1">
        <v>43759.786805555559</v>
      </c>
    </row>
    <row r="4211" spans="1:3" x14ac:dyDescent="0.2">
      <c r="A4211">
        <v>269274</v>
      </c>
      <c r="B4211" t="e">
        <f>LaTribunahn gracias a nuestro gobierno se esta viendo lo bueno para mi Honduras Que bien deseamos excito en esto</f>
        <v>#NAME?</v>
      </c>
      <c r="C4211" s="1">
        <v>43838.804861111108</v>
      </c>
    </row>
    <row r="4212" spans="1:3" x14ac:dyDescent="0.2">
      <c r="A4212">
        <v>269282</v>
      </c>
      <c r="B4212" t="e">
        <f>radioamericahn Es necesario Que ya se dejen de da√±ar el pais adelante fusina y fuerzas armadas topen todo aquel Que da√±e y queme algo excelente</f>
        <v>#NAME?</v>
      </c>
      <c r="C4212" s="1">
        <v>43627.715277777781</v>
      </c>
    </row>
    <row r="4213" spans="1:3" x14ac:dyDescent="0.2">
      <c r="A4213">
        <v>269726</v>
      </c>
      <c r="B4213" t="s">
        <v>555</v>
      </c>
      <c r="C4213" s="1">
        <v>43663.884027777778</v>
      </c>
    </row>
    <row r="4214" spans="1:3" x14ac:dyDescent="0.2">
      <c r="A4214">
        <v>269755</v>
      </c>
      <c r="B4214" t="s">
        <v>107</v>
      </c>
      <c r="C4214" s="1">
        <v>43784.70416666667</v>
      </c>
    </row>
    <row r="4215" spans="1:3" x14ac:dyDescent="0.2">
      <c r="A4215">
        <v>269766</v>
      </c>
      <c r="B4215" t="s">
        <v>20</v>
      </c>
      <c r="C4215" s="1">
        <v>43705.669444444444</v>
      </c>
    </row>
    <row r="4216" spans="1:3" x14ac:dyDescent="0.2">
      <c r="A4216">
        <v>269825</v>
      </c>
      <c r="B4216" s="2" t="s">
        <v>4</v>
      </c>
      <c r="C4216" s="1">
        <v>43731.661805555559</v>
      </c>
    </row>
    <row r="4217" spans="1:3" x14ac:dyDescent="0.2">
      <c r="A4217">
        <v>269920</v>
      </c>
      <c r="B4217" t="s">
        <v>130</v>
      </c>
      <c r="C4217" s="1">
        <v>43718.642361111109</v>
      </c>
    </row>
    <row r="4218" spans="1:3" x14ac:dyDescent="0.2">
      <c r="A4218">
        <v>269921</v>
      </c>
      <c r="B4218" t="s">
        <v>556</v>
      </c>
      <c r="C4218" s="1">
        <v>43719.036805555559</v>
      </c>
    </row>
    <row r="4219" spans="1:3" x14ac:dyDescent="0.2">
      <c r="A4219">
        <v>269922</v>
      </c>
      <c r="B4219" t="s">
        <v>146</v>
      </c>
      <c r="C4219" s="1">
        <v>43705.70208333333</v>
      </c>
    </row>
    <row r="4220" spans="1:3" x14ac:dyDescent="0.2">
      <c r="A4220">
        <v>269923</v>
      </c>
      <c r="B4220" t="s">
        <v>557</v>
      </c>
      <c r="C4220" s="1">
        <v>43704.162499999999</v>
      </c>
    </row>
    <row r="4221" spans="1:3" x14ac:dyDescent="0.2">
      <c r="A4221">
        <v>269927</v>
      </c>
      <c r="B4221" t="s">
        <v>509</v>
      </c>
      <c r="C4221" s="1">
        <v>43656.798611111109</v>
      </c>
    </row>
    <row r="4222" spans="1:3" x14ac:dyDescent="0.2">
      <c r="A4222">
        <v>269954</v>
      </c>
      <c r="B4222" t="s">
        <v>90</v>
      </c>
      <c r="C4222" s="1">
        <v>43689.895833333336</v>
      </c>
    </row>
    <row r="4223" spans="1:3" x14ac:dyDescent="0.2">
      <c r="A4223">
        <v>270299</v>
      </c>
      <c r="B4223" t="e">
        <f>FrenteaFrenteHN Es un gran trabajo lo Que se est√° actualizando Que se haga lo mejor por combatir todo lo Que perjudique a nuestra naci√≥n ya basta</f>
        <v>#NAME?</v>
      </c>
      <c r="C4223" s="1">
        <v>43698.581250000003</v>
      </c>
    </row>
    <row r="4224" spans="1:3" x14ac:dyDescent="0.2">
      <c r="A4224">
        <v>270308</v>
      </c>
      <c r="B4224" t="e">
        <f>FrenteaFrenteHN Honduras Es un pa√≠s muy bendecido gracias a Dios Que el da la oportunidad de poder ver tanta belleza muy buena</f>
        <v>#NAME?</v>
      </c>
      <c r="C4224" s="1">
        <v>43728.563194444447</v>
      </c>
    </row>
    <row r="4225" spans="1:3" x14ac:dyDescent="0.2">
      <c r="A4225">
        <v>270310</v>
      </c>
      <c r="B4225" t="e">
        <f>FrenteaFrenteHN lo Que pasa Que la gente quiere vivir acomodada dicen Que el pais no cambia sabemos Que uno no tiene Que meterse a cosas para vivir tranquila mente y todo lo quieren hacer y Que el gobierno lo haga</f>
        <v>#NAME?</v>
      </c>
      <c r="C4225" s="1">
        <v>43683.594444444447</v>
      </c>
    </row>
    <row r="4226" spans="1:3" x14ac:dyDescent="0.2">
      <c r="A4226">
        <v>270326</v>
      </c>
      <c r="B4226" t="e">
        <f>FrenteaFrenteHN nasralla voz sabes Que las FFAA lo Que hacen Es ver lo correcto por el pueblo y voz opinando Que no ce cerio oistes</f>
        <v>#NAME?</v>
      </c>
      <c r="C4226" s="1">
        <v>43782.631944444445</v>
      </c>
    </row>
    <row r="4227" spans="1:3" x14ac:dyDescent="0.2">
      <c r="A4227">
        <v>270341</v>
      </c>
      <c r="B4227" t="e">
        <f>FrenteaFrenteHN si esta bien Que se haga lo Que se tenga Que hacer muy bien pero no podemos venir a juzgar a gente Que no tiene nada Que ver por Que no sabemos la realidad de las cosas</f>
        <v>#NAME?</v>
      </c>
      <c r="C4227" s="1">
        <v>43767.568055555559</v>
      </c>
    </row>
    <row r="4228" spans="1:3" x14ac:dyDescent="0.2">
      <c r="A4228">
        <v>270374</v>
      </c>
      <c r="B4228" t="e">
        <f>_xlfn.SINGLE(FrenteaFrenteHN _xlfn.SINGLE(el5hn Definitivamente eso Es de maras por Que como lo agarran si piedad hay no pero no solo por eso tiene Que pagar JOH no Es asi))</f>
        <v>#NAME?</v>
      </c>
      <c r="C4228" s="1">
        <v>43766.613194444442</v>
      </c>
    </row>
    <row r="4229" spans="1:3" x14ac:dyDescent="0.2">
      <c r="A4229">
        <v>270376</v>
      </c>
      <c r="B4229" t="s">
        <v>558</v>
      </c>
      <c r="C4229" s="1">
        <v>43698.590277777781</v>
      </c>
    </row>
    <row r="4230" spans="1:3" x14ac:dyDescent="0.2">
      <c r="A4230">
        <v>270383</v>
      </c>
      <c r="B4230" t="e">
        <f>FrenteaFrenteHN renato solo sabe chirpiar ya saben el Que Que Hombre este mas negativo dea de metido renato Que voz sabes Que se hace lo Que se puede</f>
        <v>#NAME?</v>
      </c>
      <c r="C4230" s="1">
        <v>43767.5625</v>
      </c>
    </row>
    <row r="4231" spans="1:3" x14ac:dyDescent="0.2">
      <c r="A4231">
        <v>270407</v>
      </c>
      <c r="B4231" t="e">
        <f>FrenteaFrenteHN son buenas acciones las Que est√°n realizando para nuestra Honduras Que bello Es saber Que tenemos apoyo muy bien</f>
        <v>#NAME?</v>
      </c>
      <c r="C4231" s="1">
        <v>43710.56527777778</v>
      </c>
    </row>
    <row r="4232" spans="1:3" x14ac:dyDescent="0.2">
      <c r="A4232">
        <v>270414</v>
      </c>
      <c r="B4232" t="e">
        <f>FrenteaFrenteHN Que buenas actividades Que buen discurso del Presidente el si demuestra estas grandiosas cosas Que el hace por israel Que Es de gran beneficio para Honduras</f>
        <v>#NAME?</v>
      </c>
      <c r="C4232" s="1">
        <v>43710.572916666664</v>
      </c>
    </row>
    <row r="4233" spans="1:3" x14ac:dyDescent="0.2">
      <c r="A4233">
        <v>270431</v>
      </c>
      <c r="B4233" t="e">
        <f>FrenteaFrenteHN Baya Baya quienes vienen hablar del pais Que triste con esta gente Que no saben lo Que hablan Que barbaridad</f>
        <v>#NAME?</v>
      </c>
      <c r="C4233" s="1">
        <v>43670.567361111112</v>
      </c>
    </row>
    <row r="4234" spans="1:3" x14ac:dyDescent="0.2">
      <c r="A4234">
        <v>270475</v>
      </c>
      <c r="B4234" t="e">
        <f>FrenteaFrenteHN por Que deber√≠an de tener golpeada la moral como dice este tipo de remato si Simplemente el gobierno Que tiene Que ver con estas cosas Que pasan no ce debe de buscar culpable a todo</f>
        <v>#NAME?</v>
      </c>
      <c r="C4234" s="1">
        <v>43766.571527777778</v>
      </c>
    </row>
    <row r="4235" spans="1:3" x14ac:dyDescent="0.2">
      <c r="A4235">
        <v>270476</v>
      </c>
      <c r="B4235" t="e">
        <f>FrenteaFrenteHN Es Que imbesil Que queres si nosotros como pueblo hemos sido testigos Que el Presidente JOH a realizado lo Que otros gobierno nunca hicieron</f>
        <v>#NAME?</v>
      </c>
      <c r="C4235" s="1">
        <v>43683.6</v>
      </c>
    </row>
    <row r="4236" spans="1:3" x14ac:dyDescent="0.2">
      <c r="A4236">
        <v>270482</v>
      </c>
      <c r="B4236" t="e">
        <f>FrenteaFrenteHN no entiendo esta gente Que solo hacen Es hablar mal de Honduras mas Sin embargo aqu√≠ se vienen a meter como si nada deben de ser como estados unidos Que no se acepta gente √±angara aqu√≠</f>
        <v>#NAME?</v>
      </c>
      <c r="C4236" s="1">
        <v>43670.602777777778</v>
      </c>
    </row>
    <row r="4237" spans="1:3" x14ac:dyDescent="0.2">
      <c r="A4237">
        <v>270485</v>
      </c>
      <c r="B4237" t="e">
        <f>FrenteaFrenteHN admirable mi Honduras mi bella naci√≥n Que ha pesar de los Problemas se ve lo bello Que hay en ella</f>
        <v>#NAME?</v>
      </c>
      <c r="C4237" s="1">
        <v>43728.5625</v>
      </c>
    </row>
    <row r="4238" spans="1:3" x14ac:dyDescent="0.2">
      <c r="A4238">
        <v>270523</v>
      </c>
      <c r="B4238" t="e">
        <f>FrenteaFrenteHN Es Que ese ya no Es problema de el gobierno Que culpa tiene si en cualquier lado hay cosas asi y ademas se ha planificado la mayor parte de seguridad Que bien y eso no lo miran</f>
        <v>#NAME?</v>
      </c>
      <c r="C4238" s="1">
        <v>43767.57708333333</v>
      </c>
    </row>
    <row r="4239" spans="1:3" x14ac:dyDescent="0.2">
      <c r="A4239">
        <v>270524</v>
      </c>
      <c r="B4239" t="s">
        <v>559</v>
      </c>
      <c r="C4239" s="1">
        <v>43782.588888888888</v>
      </c>
    </row>
    <row r="4240" spans="1:3" x14ac:dyDescent="0.2">
      <c r="A4240">
        <v>270547</v>
      </c>
      <c r="B4240" t="e">
        <f>FrenteaFrenteHN si sabemos Que JOH ha mejorado todo por el pa√≠s por Que se ha visto Que se ha hecho lo principal por dar el mayor cambio</f>
        <v>#NAME?</v>
      </c>
      <c r="C4240" s="1">
        <v>43766.615972222222</v>
      </c>
    </row>
    <row r="4241" spans="1:3" x14ac:dyDescent="0.2">
      <c r="A4241">
        <v>270558</v>
      </c>
      <c r="B4241" t="e">
        <f>FrenteaFrenteHN ya no ya dejence de Tanto drama ustedes los deben de meter a realiti show por Que son buenos para eso mas ese renato</f>
        <v>#NAME?</v>
      </c>
      <c r="C4241" s="1">
        <v>43766.604166666664</v>
      </c>
    </row>
    <row r="4242" spans="1:3" x14ac:dyDescent="0.2">
      <c r="A4242">
        <v>270599</v>
      </c>
      <c r="B4242" t="e">
        <f>FrenteaFrenteHN si  ustedes solo saben hablar mal Que tiene Que ver este tipo con lo dem√°s o con Que Tonny este preso la verdad no se enchibolen Que cada quien carga sus cargos ya basta ya deben de madurar</f>
        <v>#NAME?</v>
      </c>
      <c r="C4242" s="1">
        <v>43767.590277777781</v>
      </c>
    </row>
    <row r="4243" spans="1:3" x14ac:dyDescent="0.2">
      <c r="A4243">
        <v>270615</v>
      </c>
      <c r="B4243" t="e">
        <f>_xlfn.SINGLE(FrenteaFrenteHN _xlfn.SINGLE(el5hn Definimos Que nuestra Honduras esta mejorando por combatir la corrupci√≥n Que bueno Que se ponga el peso de la ley))</f>
        <v>#NAME?</v>
      </c>
      <c r="C4243" s="1">
        <v>43697.590277777781</v>
      </c>
    </row>
    <row r="4244" spans="1:3" x14ac:dyDescent="0.2">
      <c r="A4244">
        <v>270621</v>
      </c>
      <c r="B4244" t="e">
        <f>FrenteaFrenteHN ve quien dice Que se van p√≤r eso la gente emigra por Que quiere para salir adelante no se necesita ir a otro pais lo Que pasa Que son como ustedes todo lo quieren en la voca</f>
        <v>#NAME?</v>
      </c>
      <c r="C4244" s="1">
        <v>43670.569444444445</v>
      </c>
    </row>
    <row r="4245" spans="1:3" x14ac:dyDescent="0.2">
      <c r="A4245">
        <v>270628</v>
      </c>
      <c r="B4245" t="e">
        <f>_xlfn.SINGLE(FrenteaFrenteHN _xlfn.SINGLE(el5hn Que barbaridad lo Que hacen Es demasiado querer defender estas personas picaras ya Es demasiado Que se ponga el peso de la ley))</f>
        <v>#NAME?</v>
      </c>
      <c r="C4245" s="1">
        <v>43697.589583333334</v>
      </c>
    </row>
    <row r="4246" spans="1:3" x14ac:dyDescent="0.2">
      <c r="A4246">
        <v>270640</v>
      </c>
      <c r="B4246" t="e">
        <f>_xlfn.SINGLE(FrenteaFrenteHN _xlfn.SINGLE(el5hn como dice ebal d√≠az Que buenas obras las Que ha hecho JOH por se demuestran buenas cosas en el pais Que se haga lo mejor cada dia))</f>
        <v>#NAME?</v>
      </c>
      <c r="C4246" s="1">
        <v>43682.561111111114</v>
      </c>
    </row>
    <row r="4247" spans="1:3" x14ac:dyDescent="0.2">
      <c r="A4247">
        <v>270652</v>
      </c>
      <c r="B4247" t="e">
        <f>FrenteaFrenteHN se brindan las mejores medidas de seguridad y aunque la gente diga Que no lo Que pasa Que asi Es y lo Que va pasar va pasar pero no se puede decir Que Es el culpable el gobierno</f>
        <v>#NAME?</v>
      </c>
      <c r="C4247" s="1">
        <v>43767.575694444444</v>
      </c>
    </row>
    <row r="4248" spans="1:3" x14ac:dyDescent="0.2">
      <c r="A4248">
        <v>270703</v>
      </c>
      <c r="B4248" t="s">
        <v>560</v>
      </c>
      <c r="C4248" s="1">
        <v>43710.561111111114</v>
      </c>
    </row>
    <row r="4249" spans="1:3" x14ac:dyDescent="0.2">
      <c r="A4249">
        <v>270731</v>
      </c>
      <c r="B4249" t="e">
        <f>FrenteaFrenteHN quien dice Que estamos gobernados por un gobierno a izquierda si se esta gobernando para lo mejor para Honduras lo Que esta gente dice Que est√°n dolidas por Que a ellos no le va asi</f>
        <v>#NAME?</v>
      </c>
      <c r="C4249" s="1">
        <v>43670.600694444445</v>
      </c>
    </row>
    <row r="4250" spans="1:3" x14ac:dyDescent="0.2">
      <c r="A4250">
        <v>270733</v>
      </c>
      <c r="B4250" t="s">
        <v>561</v>
      </c>
      <c r="C4250" s="1">
        <v>43670.579861111109</v>
      </c>
    </row>
    <row r="4251" spans="1:3" x14ac:dyDescent="0.2">
      <c r="A4251">
        <v>270746</v>
      </c>
      <c r="B4251" t="s">
        <v>562</v>
      </c>
      <c r="C4251" s="1">
        <v>43698.575694444444</v>
      </c>
    </row>
    <row r="4252" spans="1:3" x14ac:dyDescent="0.2">
      <c r="A4252">
        <v>270747</v>
      </c>
      <c r="B4252" t="e">
        <f>_xlfn.SINGLE(FrenteaFrenteHN _xlfn.SINGLE(el5hn los Que les importa Es Que el pais este en caos Que gente esta calix busca el bien estar del pueblo mejor decis Que Es un bien para el pais y mira el veneno Que tiras ce cerio))</f>
        <v>#NAME?</v>
      </c>
      <c r="C4252" s="1">
        <v>43682.572222222225</v>
      </c>
    </row>
    <row r="4253" spans="1:3" x14ac:dyDescent="0.2">
      <c r="A4253">
        <v>270781</v>
      </c>
      <c r="B4253" t="e">
        <f>FrenteaFrenteHN omar garcia habla Sin fundamento vejo imbesil Que solo alli se te conoce en los debates pero cuando en los barrios y colonias cuando has hecho  algo por el pueblo nunca</f>
        <v>#NAME?</v>
      </c>
      <c r="C4253" s="1">
        <v>43683.600694444445</v>
      </c>
    </row>
    <row r="4254" spans="1:3" x14ac:dyDescent="0.2">
      <c r="A4254">
        <v>270822</v>
      </c>
      <c r="B4254" t="e">
        <f>FrenteaFrenteHN muchos cambios los Que ha realizado JOH por Que solo el ha hecho lo mejor por Honduras gracias JOH por demostrar lo bueno por mi pais</f>
        <v>#NAME?</v>
      </c>
      <c r="C4254" s="1">
        <v>43710.600694444445</v>
      </c>
    </row>
    <row r="4255" spans="1:3" x14ac:dyDescent="0.2">
      <c r="A4255">
        <v>270849</v>
      </c>
      <c r="B4255" t="e">
        <f>FrenteaFrenteHN renato diciendo Que los Hondure√±os tenemos tan golpeada la moral Jajajajajajaja Sinceramente la tenes golpeada voz por Que solo has visto lo bueno para voz no para el pueblo</f>
        <v>#NAME?</v>
      </c>
      <c r="C4255" s="1">
        <v>43766.586805555555</v>
      </c>
    </row>
    <row r="4256" spans="1:3" x14ac:dyDescent="0.2">
      <c r="A4256">
        <v>270851</v>
      </c>
      <c r="B4256" t="e">
        <f>FrenteaFrenteHN yo tuve la oportunidad de ver un medico en un hospital publico y su trato fue tan tonto y cuando lo volivi a ver en su clinica un cambio radical en lo publico lo tratan con el culo a uno</f>
        <v>#NAME?</v>
      </c>
      <c r="C4256" s="1">
        <v>43763.6</v>
      </c>
    </row>
    <row r="4257" spans="1:3" x14ac:dyDescent="0.2">
      <c r="A4257">
        <v>270871</v>
      </c>
      <c r="B4257" t="e">
        <f>FrenteaFrenteHN Que verg√ºenza se ha visto como se ha puesto la mano dura en nuestro pais se sabe Que JOH no tiene la culpa de Que esta cosas pacen estamos con usted JOH lo apoyamos</f>
        <v>#NAME?</v>
      </c>
      <c r="C4257" s="1">
        <v>43766.564583333333</v>
      </c>
    </row>
    <row r="4258" spans="1:3" x14ac:dyDescent="0.2">
      <c r="A4258">
        <v>270875</v>
      </c>
      <c r="B4258" t="e">
        <f>_xlfn.SINGLE(FrenteaFrenteHN _xlfn.SINGLE(el5hn ve otro t√≠tere de Mel vaya Que solo llorando sean cerios ya estan demaciados gradecidos para estar con tonteras viva JOH y punto))</f>
        <v>#NAME?</v>
      </c>
      <c r="C4258" s="1">
        <v>43682.577777777777</v>
      </c>
    </row>
    <row r="4259" spans="1:3" x14ac:dyDescent="0.2">
      <c r="A4259">
        <v>270923</v>
      </c>
      <c r="B4259" t="e">
        <f>FrenteaFrenteHN muy bien Que se investigue pero igual Que lograr√≠an aunque digan Que tenemos un gobierno corrupto si se sabe Que hace lo mejor por el pais y estamos a apoyo a nuestro gobierno</f>
        <v>#NAME?</v>
      </c>
      <c r="C4259" s="1">
        <v>43767.589583333334</v>
      </c>
    </row>
    <row r="4260" spans="1:3" x14ac:dyDescent="0.2">
      <c r="A4260">
        <v>270924</v>
      </c>
      <c r="B4260" t="e">
        <f>FrenteaFrenteHN Definitivamente Que se ponga toda la ley y Que no se permita este tipo de cosas en el pais Sobre todo debemos buscar lo mejor para el pais y Sobretodo la tranquilidad</f>
        <v>#NAME?</v>
      </c>
      <c r="C4260" s="1">
        <v>43780.57708333333</v>
      </c>
    </row>
    <row r="4261" spans="1:3" x14ac:dyDescent="0.2">
      <c r="A4261">
        <v>270930</v>
      </c>
      <c r="B4261" t="e">
        <f>FrenteaFrenteHN vamos por la mejor ruta Que gran trabajo lo Que hace Hernandez gobernar al pais Muchas gracias por hacer lo bueno por mi Honduras gracias</f>
        <v>#NAME?</v>
      </c>
      <c r="C4261" s="1">
        <v>43710.604166666664</v>
      </c>
    </row>
    <row r="4262" spans="1:3" x14ac:dyDescent="0.2">
      <c r="A4262">
        <v>270931</v>
      </c>
      <c r="B4262" t="s">
        <v>563</v>
      </c>
      <c r="C4262" s="1">
        <v>43670.613194444442</v>
      </c>
    </row>
    <row r="4263" spans="1:3" x14ac:dyDescent="0.2">
      <c r="A4263">
        <v>270932</v>
      </c>
      <c r="B4263" t="e">
        <f>FrenteaFrenteHN y siguen Que nrcos Que narcos y narcos en ves de estar hablando tanta tonteras ponganse a hacer lo mejor por el pa√≠s asi como lo ha hecho JOH por Honduras</f>
        <v>#NAME?</v>
      </c>
      <c r="C4263" s="1">
        <v>43683.613888888889</v>
      </c>
    </row>
    <row r="4264" spans="1:3" x14ac:dyDescent="0.2">
      <c r="A4264">
        <v>270943</v>
      </c>
      <c r="B4264" t="e">
        <f>FrenteaFrenteHN sabemos Que hay grandes elementos y se sabe Que nuestro gobierno les da los mayores derechos a los presidiarios pero no por Que paso esto no podemos decir Que no se hace nada si sabemos Que se hace lo mejor por la seguridad</f>
        <v>#NAME?</v>
      </c>
      <c r="C4264" s="1">
        <v>43767.572222222225</v>
      </c>
    </row>
    <row r="4265" spans="1:3" x14ac:dyDescent="0.2">
      <c r="A4265">
        <v>270982</v>
      </c>
      <c r="B4265" t="s">
        <v>564</v>
      </c>
      <c r="C4265" s="1">
        <v>43766.589583333334</v>
      </c>
    </row>
    <row r="4266" spans="1:3" x14ac:dyDescent="0.2">
      <c r="A4266">
        <v>271029</v>
      </c>
      <c r="B4266" t="e">
        <f>FrenteaFrenteHN como no se va ir la gente de venezuela si est√°n en extrema pobreza verguenza le debe de dar a esta se√±ora si no le buscan soluci√≥n a nada</f>
        <v>#NAME?</v>
      </c>
      <c r="C4266" s="1">
        <v>43670.595833333333</v>
      </c>
    </row>
    <row r="4267" spans="1:3" x14ac:dyDescent="0.2">
      <c r="A4267">
        <v>271046</v>
      </c>
      <c r="B4267" t="e">
        <f>_xlfn.SINGLE(FrenteaFrenteHN _xlfn.SINGLE(SalvaPresidente Jamas dejaremos Que este Hombre gobernara por Que si ha hecho destruir a pais Sin serlo imag√≠nense siendo Presidente))</f>
        <v>#NAME?</v>
      </c>
      <c r="C4267" s="1">
        <v>43782.56527777778</v>
      </c>
    </row>
    <row r="4268" spans="1:3" x14ac:dyDescent="0.2">
      <c r="A4268">
        <v>271168</v>
      </c>
      <c r="B4268" t="e">
        <f>FrenteaFrenteHN gente Que ponen la mirada en el Presidente ponga la mirada en Dios pero el pueblo quieren Que el Presidente solucione todo no puede Es humano y no Es perfecto</f>
        <v>#NAME?</v>
      </c>
      <c r="C4268" s="1">
        <v>43683.583333333336</v>
      </c>
    </row>
    <row r="4269" spans="1:3" x14ac:dyDescent="0.2">
      <c r="A4269">
        <v>271191</v>
      </c>
      <c r="B4269" t="e">
        <f>_xlfn.SINGLE(FrenteaFrenteHN _xlfn.SINGLE(el5hn gente hipocrita los Que les interesa Es Que mas y mas desorden para nuestra Honduras Que se haga lo bueno por el pais saquen esa gente de libre))</f>
        <v>#NAME?</v>
      </c>
      <c r="C4269" s="1">
        <v>43682.599305555559</v>
      </c>
    </row>
    <row r="4270" spans="1:3" x14ac:dyDescent="0.2">
      <c r="A4270">
        <v>271203</v>
      </c>
      <c r="B4270" t="e">
        <f>FrenteaFrenteHN Que no se apoye a lo Que quiera hacer el banco mundial por Que sabemos Que afectar√≠a la econom√≠a de varios inversionistas</f>
        <v>#NAME?</v>
      </c>
      <c r="C4270" s="1">
        <v>43768.566666666666</v>
      </c>
    </row>
    <row r="4271" spans="1:3" x14ac:dyDescent="0.2">
      <c r="A4271">
        <v>271209</v>
      </c>
      <c r="B4271" t="e">
        <f>FrenteaFrenteHN Bemos grandes desarrollos lo Que Definimos Que bueno lo Que se hace en mi pais Que gran manera de ver las acciones Dios bendiga Honduras y israel</f>
        <v>#NAME?</v>
      </c>
      <c r="C4271" s="1">
        <v>43710.569444444445</v>
      </c>
    </row>
    <row r="4272" spans="1:3" x14ac:dyDescent="0.2">
      <c r="A4272">
        <v>271230</v>
      </c>
      <c r="B4272" t="e">
        <f>FrenteaFrenteHN si se sabe Que son demasiados buenos para Que se haga lo malo en el pais veamos lo positivo Que se defina las grandes cosas no solo por politica por Que lo importante Es lo bueno para la naci√≥n</f>
        <v>#NAME?</v>
      </c>
      <c r="C4272" s="1">
        <v>43780.581250000003</v>
      </c>
    </row>
    <row r="4273" spans="1:3" x14ac:dyDescent="0.2">
      <c r="A4273">
        <v>271242</v>
      </c>
      <c r="B4273" t="e">
        <f>FrenteaFrenteHN se√±or Presidente Muchas gracias por Que usted hace estas cosas por mejorar mi Honduras Dios lo bendiga y Que sus planes tenga excito</f>
        <v>#NAME?</v>
      </c>
      <c r="C4273" s="1">
        <v>43710.574305555558</v>
      </c>
    </row>
    <row r="4274" spans="1:3" x14ac:dyDescent="0.2">
      <c r="A4274">
        <v>271243</v>
      </c>
      <c r="B4274" t="e">
        <f>_xlfn.SINGLE(FrenteaFrenteHN _xlfn.SINGLE(el5hn lo importante Es Que Que ha logrado Honduras ha logrado muy buenas cosas y buenos beneficios para el pueblo Vemos lo bueno Que ha hecho este gobierno por el pais))</f>
        <v>#NAME?</v>
      </c>
      <c r="C4274" s="1">
        <v>43682.574999999997</v>
      </c>
    </row>
    <row r="4275" spans="1:3" x14ac:dyDescent="0.2">
      <c r="A4275">
        <v>271284</v>
      </c>
      <c r="B4275" t="e">
        <f>FrenteaFrenteHN no cave duda Que se est√° demostrando grandes maneras de ver un gran avance por Que lo primero Es caiga quien caiga Que pague</f>
        <v>#NAME?</v>
      </c>
      <c r="C4275" s="1">
        <v>43698.568749999999</v>
      </c>
    </row>
    <row r="4276" spans="1:3" x14ac:dyDescent="0.2">
      <c r="A4276">
        <v>271301</v>
      </c>
      <c r="B4276" t="e">
        <f>FrenteaFrenteHN todos debemos de ponerle un alto a Salvador y a Mel Que son los Que est√°n llamando a la violencia</f>
        <v>#NAME?</v>
      </c>
      <c r="C4276" s="1">
        <v>43696.599305555559</v>
      </c>
    </row>
    <row r="4277" spans="1:3" x14ac:dyDescent="0.2">
      <c r="A4277">
        <v>271316</v>
      </c>
      <c r="B4277" t="e">
        <f>FrenteaFrenteHN toda persona Que  hace lo malo tiene Que pagarlo y Sobre todo el gobierno solo hace su trabajo y sabemos Que el derecho del hondure√±o se le respeta</f>
        <v>#NAME?</v>
      </c>
      <c r="C4277" s="1">
        <v>43767.555555555555</v>
      </c>
    </row>
    <row r="4278" spans="1:3" x14ac:dyDescent="0.2">
      <c r="A4278">
        <v>271362</v>
      </c>
      <c r="B4278" t="e">
        <f>FrenteaFrenteHN Definitivamente lo Que quieren hacer los del banco mundial no estamos de acuerdo pero si Es muy importante Que se crearan empresas a favor de mejorar la econom√≠a de el pais por Que se sabe Que Es lo necesario</f>
        <v>#NAME?</v>
      </c>
      <c r="C4278" s="1">
        <v>43768.574305555558</v>
      </c>
    </row>
    <row r="4279" spans="1:3" x14ac:dyDescent="0.2">
      <c r="A4279">
        <v>271422</v>
      </c>
      <c r="B4279" t="e">
        <f>_xlfn.SINGLE(FrenteaFrenteHN _xlfn.SINGLE(el5hn a Mel deben de investigar por Que Es el Que se ha encargado Que el pais este mal por Que solo eso les importa a ellos Que el pais este en caos))</f>
        <v>#NAME?</v>
      </c>
      <c r="C4279" s="1">
        <v>43682.588888888888</v>
      </c>
    </row>
    <row r="4280" spans="1:3" x14ac:dyDescent="0.2">
      <c r="A4280">
        <v>271450</v>
      </c>
      <c r="B4280" t="e">
        <f>_xlfn.SINGLE(FrenteaFrenteHN _xlfn.SINGLE(el5hn aunque quieran poner por el suelo el nombre del Presidente no lo lograran por Que tiene un pueblo Que lo apoya y Que esta constante para el))</f>
        <v>#NAME?</v>
      </c>
      <c r="C4280" s="1">
        <v>43682.593055555553</v>
      </c>
    </row>
    <row r="4281" spans="1:3" x14ac:dyDescent="0.2">
      <c r="A4281">
        <v>271456</v>
      </c>
      <c r="B4281" t="e">
        <f>_xlfn.SINGLE(FrenteaFrenteHN _xlfn.SINGLE(el5hn lo primero Es lo primero Que se trabaje mas y mas por estas grandiosas cosas Que bien Que se esta logrando por la justicia))</f>
        <v>#NAME?</v>
      </c>
      <c r="C4281" s="1">
        <v>43697.594444444447</v>
      </c>
    </row>
    <row r="4282" spans="1:3" x14ac:dyDescent="0.2">
      <c r="A4282">
        <v>271474</v>
      </c>
      <c r="B4282" t="e">
        <f>FrenteaFrenteHN Pobre este solo levantando falsos hay te va asalir linchando por papo si voz solo demostrar Que lo Que tenes Es odio nada mas</f>
        <v>#NAME?</v>
      </c>
      <c r="C4282" s="1">
        <v>43782.632638888892</v>
      </c>
    </row>
    <row r="4283" spans="1:3" x14ac:dyDescent="0.2">
      <c r="A4283">
        <v>271476</v>
      </c>
      <c r="B4283" t="e">
        <f>_xlfn.SINGLE(FrenteaFrenteHN _xlfn.SINGLE(el5hn lo apoyamos mi Presidente por Que usted si ha demostrado Que si ha hecho lo mejor por el pais Que bien))</f>
        <v>#NAME?</v>
      </c>
      <c r="C4283" s="1">
        <v>43754.620138888888</v>
      </c>
    </row>
    <row r="4284" spans="1:3" x14ac:dyDescent="0.2">
      <c r="A4284">
        <v>271505</v>
      </c>
      <c r="B4284" t="e">
        <f>FrenteaFrenteHN sabemos Que el banco mundial no esta apoyando por Que si el gobierno esta poniendo nuevas inverciones debemos de ver lo positivo</f>
        <v>#NAME?</v>
      </c>
      <c r="C4284" s="1">
        <v>43768.565972222219</v>
      </c>
    </row>
    <row r="4285" spans="1:3" x14ac:dyDescent="0.2">
      <c r="A4285">
        <v>271538</v>
      </c>
      <c r="B4285" t="e">
        <f>FrenteaFrenteHN se ha ejecutado un gran avance por Que lo Que hace el gobierno Es muy bueno y si quisas han posado cosas asi pero no todos debemos de buscar un culpable si por algo les ha pasado esto a ellos</f>
        <v>#NAME?</v>
      </c>
      <c r="C4285" s="1">
        <v>43767.571527777778</v>
      </c>
    </row>
    <row r="4286" spans="1:3" x14ac:dyDescent="0.2">
      <c r="A4286">
        <v>273204</v>
      </c>
      <c r="B4286" t="s">
        <v>311</v>
      </c>
      <c r="C4286" s="1">
        <v>43685.734722222223</v>
      </c>
    </row>
    <row r="4287" spans="1:3" x14ac:dyDescent="0.2">
      <c r="A4287">
        <v>273205</v>
      </c>
      <c r="B4287" t="s">
        <v>70</v>
      </c>
      <c r="C4287" s="1">
        <v>43718.822222222225</v>
      </c>
    </row>
    <row r="4288" spans="1:3" x14ac:dyDescent="0.2">
      <c r="A4288">
        <v>273271</v>
      </c>
      <c r="B4288" t="s">
        <v>119</v>
      </c>
      <c r="C4288" s="1">
        <v>43734.638888888891</v>
      </c>
    </row>
    <row r="4289" spans="1:3" x14ac:dyDescent="0.2">
      <c r="A4289">
        <v>273272</v>
      </c>
      <c r="B4289" t="s">
        <v>89</v>
      </c>
      <c r="C4289" s="1">
        <v>43704.897222222222</v>
      </c>
    </row>
    <row r="4290" spans="1:3" x14ac:dyDescent="0.2">
      <c r="A4290">
        <v>273388</v>
      </c>
      <c r="B4290" t="s">
        <v>46</v>
      </c>
      <c r="C4290" s="1">
        <v>43791.815972222219</v>
      </c>
    </row>
    <row r="4291" spans="1:3" x14ac:dyDescent="0.2">
      <c r="A4291">
        <v>273389</v>
      </c>
      <c r="B4291" t="s">
        <v>30</v>
      </c>
      <c r="C4291" s="1">
        <v>43802.713888888888</v>
      </c>
    </row>
    <row r="4292" spans="1:3" x14ac:dyDescent="0.2">
      <c r="A4292">
        <v>273632</v>
      </c>
      <c r="B4292" t="s">
        <v>105</v>
      </c>
      <c r="C4292" s="1">
        <v>43746.86041666667</v>
      </c>
    </row>
    <row r="4293" spans="1:3" x14ac:dyDescent="0.2">
      <c r="A4293">
        <v>273723</v>
      </c>
      <c r="B4293" t="s">
        <v>94</v>
      </c>
      <c r="C4293" s="1">
        <v>43726.870138888888</v>
      </c>
    </row>
    <row r="4294" spans="1:3" x14ac:dyDescent="0.2">
      <c r="A4294">
        <v>273724</v>
      </c>
      <c r="B4294" t="s">
        <v>70</v>
      </c>
      <c r="C4294" s="1">
        <v>43718.822916666664</v>
      </c>
    </row>
    <row r="4295" spans="1:3" x14ac:dyDescent="0.2">
      <c r="A4295">
        <v>273863</v>
      </c>
      <c r="B4295" t="s">
        <v>15</v>
      </c>
      <c r="C4295" s="1">
        <v>43809.68472222222</v>
      </c>
    </row>
    <row r="4296" spans="1:3" x14ac:dyDescent="0.2">
      <c r="A4296">
        <v>274082</v>
      </c>
      <c r="B4296" t="s">
        <v>28</v>
      </c>
      <c r="C4296" s="1">
        <v>43693.722222222219</v>
      </c>
    </row>
    <row r="4297" spans="1:3" x14ac:dyDescent="0.2">
      <c r="A4297">
        <v>274177</v>
      </c>
      <c r="B4297" t="e">
        <f>_xlfn.SINGLE(IsraelHonduras _xlfn.SINGLE(MASHAVisrael _xlfn.SINGLE(anagarciacarias _xlfn.SINGLE(diarioelheraldo _xlfn.SINGLE(radioamericahn _xlfn.SINGLE(LaTribunahn _xlfn.SINGLE(Canal6Honduras _xlfn.SINGLE(CancilleriaHN Definitivamente se ha demostrado Que el pais esta mejorando cada dia Que bien Que se haga lo bueno vamos por mas y mas avances))))))))</f>
        <v>#NAME?</v>
      </c>
      <c r="C4297" s="1">
        <v>43766.826388888891</v>
      </c>
    </row>
    <row r="4298" spans="1:3" x14ac:dyDescent="0.2">
      <c r="A4298">
        <v>274397</v>
      </c>
      <c r="B4298" t="e">
        <f>fervarelahn Que triste con ese Que solo de metido camina bien saben Que toda a culpa se la echan a JOH y el nada Que ver</f>
        <v>#NAME?</v>
      </c>
      <c r="C4298" s="1">
        <v>43689.689583333333</v>
      </c>
    </row>
    <row r="4299" spans="1:3" x14ac:dyDescent="0.2">
      <c r="A4299">
        <v>275231</v>
      </c>
      <c r="B4299" t="e">
        <f>fervarelahn mira √±angara Es Que lo Que les importa a ustedes Es Que el pa√≠s este en caos por Que si se unen ha hacer manifestaciones malas Que queman todo entonces les importa mas eso Es demasiado</f>
        <v>#NAME?</v>
      </c>
      <c r="C4299" s="1">
        <v>43685.679861111108</v>
      </c>
    </row>
    <row r="4300" spans="1:3" x14ac:dyDescent="0.2">
      <c r="A4300">
        <v>277426</v>
      </c>
      <c r="B4300" t="e">
        <f>diarioelheraldo muy bien Que se trabaje mas y mas por apoyar al pueblo Ciertamente se ha alcanzado lo bueno excelente</f>
        <v>#NAME?</v>
      </c>
      <c r="C4300" s="1">
        <v>43776.661805555559</v>
      </c>
    </row>
    <row r="4301" spans="1:3" x14ac:dyDescent="0.2">
      <c r="A4301">
        <v>277449</v>
      </c>
      <c r="B4301" t="e">
        <f>diarioelheraldo Es muy bueno lo Que se desarrolla Que importante Es Que con esta nueva ley se hace lo corrector</f>
        <v>#NAME?</v>
      </c>
      <c r="C4301" s="1">
        <v>43783.65625</v>
      </c>
    </row>
    <row r="4302" spans="1:3" x14ac:dyDescent="0.2">
      <c r="A4302">
        <v>277488</v>
      </c>
      <c r="B4302" t="e">
        <f>diarioelheraldo Que se desarrolle lo bueno Que gran manera de ver lo importante Que Es para mi pais Que bueno Que se resalta el turismo en Honduras</f>
        <v>#NAME?</v>
      </c>
      <c r="C4302" s="1">
        <v>43769.668749999997</v>
      </c>
    </row>
    <row r="4303" spans="1:3" x14ac:dyDescent="0.2">
      <c r="A4303">
        <v>277490</v>
      </c>
      <c r="B4303" t="e">
        <f>diarioelheraldo Primeramente se ha demostrado Que el pais esta avanzando en el tema de el desarrollo agr√≠cola Que buena  obras</f>
        <v>#NAME?</v>
      </c>
      <c r="C4303" s="1">
        <v>43790.875</v>
      </c>
    </row>
    <row r="4304" spans="1:3" x14ac:dyDescent="0.2">
      <c r="A4304">
        <v>277518</v>
      </c>
      <c r="B4304" t="e">
        <f>diarioelheraldo Es muy bueno Que se hagan estas grandiosas obras asi haver√° mayores oportunidades en nuestro p√†is Que bien</f>
        <v>#NAME?</v>
      </c>
      <c r="C4304" s="1">
        <v>43815.729166666664</v>
      </c>
    </row>
    <row r="4305" spans="1:3" x14ac:dyDescent="0.2">
      <c r="A4305">
        <v>277563</v>
      </c>
      <c r="B4305" t="e">
        <f>diarioelheraldo Es muy bueno lo Que se ve en mi bella Honduras Que maravillosas cosas Que gran manera de ver lo bueno en mi pais Que bien vamos por mas</f>
        <v>#NAME?</v>
      </c>
      <c r="C4305" s="1">
        <v>43748.804166666669</v>
      </c>
    </row>
    <row r="4306" spans="1:3" x14ac:dyDescent="0.2">
      <c r="A4306">
        <v>277721</v>
      </c>
      <c r="B4306" t="e">
        <f>diarioelheraldo felicitaciones a las FFAA por su excelente labor Que han hecho a favor de nuestro pueblo Que bueno lo Que se ve cada dia Que bien estamos avanzando por mas en seguridad</f>
        <v>#NAME?</v>
      </c>
      <c r="C4306" s="1">
        <v>43810.703472222223</v>
      </c>
    </row>
    <row r="4307" spans="1:3" x14ac:dyDescent="0.2">
      <c r="A4307">
        <v>277790</v>
      </c>
      <c r="B4307" t="e">
        <f>diarioelheraldo Que se combatan estas bandas por Que han atemorizado los barrios y colonias Que gran manera de ver el cambio en la seguridad</f>
        <v>#NAME?</v>
      </c>
      <c r="C4307" s="1">
        <v>43712.593055555553</v>
      </c>
    </row>
    <row r="4308" spans="1:3" x14ac:dyDescent="0.2">
      <c r="A4308">
        <v>277881</v>
      </c>
      <c r="B4308" t="e">
        <f>_xlfn.SINGLE(Presidencia_HN _xlfn.SINGLE(JuanOrlandoH buena noticia Que se firme el compromiso de Que se unan los lazos de amistad con Espa√±a Que excelente))</f>
        <v>#NAME?</v>
      </c>
      <c r="C4308" s="1">
        <v>43804.842361111114</v>
      </c>
    </row>
    <row r="4309" spans="1:3" x14ac:dyDescent="0.2">
      <c r="A4309">
        <v>277997</v>
      </c>
      <c r="B4309" t="e">
        <f>_xlfn.SINGLE(YosefGarmon _xlfn.SINGLE(anagarciacarias _xlfn.SINGLE(JuanOrlandoH estas son las grandiosas cosas Que regenerado el Presidente por el pais Que bueno Que se hag lo mejor por nuestra Honduras vamos por mas)))</f>
        <v>#NAME?</v>
      </c>
      <c r="C4309" s="1">
        <v>43721.798611111109</v>
      </c>
    </row>
    <row r="4310" spans="1:3" x14ac:dyDescent="0.2">
      <c r="A4310">
        <v>278261</v>
      </c>
      <c r="B4310" t="e">
        <f>_xlfn.SINGLE(YosefGarmon _xlfn.SINGLE(anagarciacarias _xlfn.SINGLE(JuanOrlandoH Honduras canbia Que buen proyecto se ha logrado Que bien excelente trabajo JOH)))</f>
        <v>#NAME?</v>
      </c>
      <c r="C4310" s="1">
        <v>43721.799305555556</v>
      </c>
    </row>
    <row r="4311" spans="1:3" x14ac:dyDescent="0.2">
      <c r="A4311">
        <v>279125</v>
      </c>
      <c r="B4311" t="e">
        <f>_xlfn.SINGLE(NTQ1WzirXWVSm5RELmNPf7jbQXG)+Lu0YgsRt8Xoj7qo= _xlfn.SINGLE(FNAMP_Honduras _xlfn.SINGLE(JuanOrlandoH _xlfn.SINGLE(MP_Honduras _xlfn.SINGLE(LaTribunahn demostrando lo bueno por la seguridad como siempre Que gran trabajo departe de nuestro gobierno))))</f>
        <v>#NAME?</v>
      </c>
      <c r="C4311" s="1">
        <v>43704.822222222225</v>
      </c>
    </row>
    <row r="4312" spans="1:3" x14ac:dyDescent="0.2">
      <c r="A4312">
        <v>279133</v>
      </c>
      <c r="B4312" t="e">
        <f>_xlfn.SINGLE(NTQ1WzirXWVSm5RELmNPf7jbQXG)+Lu0YgsRt8Xoj7qo= _xlfn.SINGLE(JuanOrlandoH _xlfn.SINGLE(BANHPROVI_HN _xlfn.SINGLE(DiarioLaPrensa buenas noticias Que se abran estas oportunidades para nuestra gente de el pais para Que puedan cambiar la manera de vivir)))</f>
        <v>#NAME?</v>
      </c>
      <c r="C4312" s="1">
        <v>43690.697916666664</v>
      </c>
    </row>
    <row r="4313" spans="1:3" x14ac:dyDescent="0.2">
      <c r="A4313">
        <v>279136</v>
      </c>
      <c r="B4313" t="e">
        <f>_xlfn.SINGLE(NTQ1WzirXWVSm5RELmNPf7jbQXG)+Lu0YgsRt8Xoj7qo= _xlfn.SINGLE(JuanOrlandoH _xlfn.SINGLE(TN5Telenoticias Bravo se√±or Presidente Muchas gracias por hacer lo bueno por mi pais Que grandes maneras de ver Que usted hace las cosa Que Dios me lo bendiga))</f>
        <v>#NAME?</v>
      </c>
      <c r="C4313" s="1">
        <v>43696.900694444441</v>
      </c>
    </row>
    <row r="4314" spans="1:3" x14ac:dyDescent="0.2">
      <c r="A4314">
        <v>279140</v>
      </c>
      <c r="B4314" t="e">
        <f>_xlfn.SINGLE(NTQ1WzirXWVSm5RELmNPf7jbQXG)+Lu0YgsRt8Xoj7qo= _xlfn.SINGLE(JuanOrlandoH _xlfn.SINGLE(HCHTelevDigital _xlfn.SINGLE(DllSWqjvMbCrtUNGN0CA23hYgwPW83B5aBnYuBnEFZY)))= no cave duda Que se fundamenten las grandiosas cosas por Que necesitamos un pais en desarrollo Que excelente trabajo vamos por mas _xlfn.SINGLE(diarioelheraldo)</f>
        <v>#NAME?</v>
      </c>
      <c r="C4314" s="1">
        <v>43721.69027777778</v>
      </c>
    </row>
    <row r="4315" spans="1:3" x14ac:dyDescent="0.2">
      <c r="A4315">
        <v>280701</v>
      </c>
      <c r="B4315" t="e">
        <f>HCHTelevDigital hay no ya van con los relajo como siempre queremos la paz de la naci√≥n ya basta Es demasiado con ustedes</f>
        <v>#NAME?</v>
      </c>
      <c r="C4315" s="1">
        <v>43756.934027777781</v>
      </c>
    </row>
    <row r="4316" spans="1:3" x14ac:dyDescent="0.2">
      <c r="A4316">
        <v>280704</v>
      </c>
      <c r="B4316" t="e">
        <f>HCHTelevDigital Es muy bueno lo Que se esta haciendo departe de el gobierno Que gran trabajo Que se hag lo bueno por mi Honduras</f>
        <v>#NAME?</v>
      </c>
      <c r="C4316" s="1">
        <v>43732.862500000003</v>
      </c>
    </row>
    <row r="4317" spans="1:3" x14ac:dyDescent="0.2">
      <c r="A4317">
        <v>280706</v>
      </c>
      <c r="B4317" t="e">
        <f>HCHTelevDigital Que bueno lo Que se hace en el pais vamos por grandes avances en la infraestructura Que bueno</f>
        <v>#NAME?</v>
      </c>
      <c r="C4317" s="1">
        <v>43790.844444444447</v>
      </c>
    </row>
    <row r="4318" spans="1:3" x14ac:dyDescent="0.2">
      <c r="A4318">
        <v>280714</v>
      </c>
      <c r="B4318" t="e">
        <f>HCHTelevDigital muy bueno estamos muy contentos de ver Que cada dia se administra para los Productores lo bueno Que gran manera de ver grandes desarrollos para la naci√≥n muy bien</f>
        <v>#NAME?</v>
      </c>
      <c r="C4318" s="1">
        <v>43739.923611111109</v>
      </c>
    </row>
    <row r="4319" spans="1:3" x14ac:dyDescent="0.2">
      <c r="A4319">
        <v>280730</v>
      </c>
      <c r="B4319" t="e">
        <f>HCHTelevDigital Aplaudimos lo bueno Que se esta apoyando para Que en los Hospitales no falten estas cosas Que bien Que gran trabajo</f>
        <v>#NAME?</v>
      </c>
      <c r="C4319" s="1">
        <v>43735.597222222219</v>
      </c>
    </row>
    <row r="4320" spans="1:3" x14ac:dyDescent="0.2">
      <c r="A4320">
        <v>280731</v>
      </c>
      <c r="B4320" t="e">
        <f>_xlfn.SINGLE(HCHTelevDigital _xlfn.SINGLE(NelsonSortohn Que se debe de hacer poner mano dura con esta gente ridicula y √±angaras Que solo son buenos para este tipo de cosas Que barbaridad))</f>
        <v>#NAME?</v>
      </c>
      <c r="C4320" s="1">
        <v>43718.583333333336</v>
      </c>
    </row>
    <row r="4321" spans="1:3" x14ac:dyDescent="0.2">
      <c r="A4321">
        <v>280736</v>
      </c>
      <c r="B4321" t="s">
        <v>565</v>
      </c>
      <c r="C4321" s="1">
        <v>43719.834722222222</v>
      </c>
    </row>
    <row r="4322" spans="1:3" x14ac:dyDescent="0.2">
      <c r="A4322">
        <v>280744</v>
      </c>
      <c r="B4322" t="e">
        <f>HCHTelevDigital Honduras esta avanzando por mas y mas seguridad Que bien estamos muy agradecidos con nuestro gobierno Que trabaja mas y mas por la seguridad</f>
        <v>#NAME?</v>
      </c>
      <c r="C4322" s="1">
        <v>43808.57916666667</v>
      </c>
    </row>
    <row r="4323" spans="1:3" x14ac:dyDescent="0.2">
      <c r="A4323">
        <v>280789</v>
      </c>
      <c r="B4323" t="e">
        <f>HCHTelevDigital admitimos la buena labor  Que se desempe√±a por Que se ha trabajado por mejorar cada dia la seguridad</f>
        <v>#NAME?</v>
      </c>
      <c r="C4323" s="1">
        <v>43768.734027777777</v>
      </c>
    </row>
    <row r="4324" spans="1:3" x14ac:dyDescent="0.2">
      <c r="A4324">
        <v>280827</v>
      </c>
      <c r="B4324" t="e">
        <f>HCHTelevDigital estamos alegres de ver el cambio por nuestra naci√≥n Que grandes avances Que se haga lo posible por Que Es de gran beneficio para el pueblo</f>
        <v>#NAME?</v>
      </c>
      <c r="C4324" s="1">
        <v>43735.59652777778</v>
      </c>
    </row>
    <row r="4325" spans="1:3" x14ac:dyDescent="0.2">
      <c r="A4325">
        <v>280840</v>
      </c>
      <c r="B4325" t="e">
        <f>HCHTelevDigital este viejo ni su madre se les escapa Pobre se√±ora con este malagradecido</f>
        <v>#NAME?</v>
      </c>
      <c r="C4325" s="1">
        <v>43697.665972222225</v>
      </c>
    </row>
    <row r="4326" spans="1:3" x14ac:dyDescent="0.2">
      <c r="A4326">
        <v>280850</v>
      </c>
      <c r="B4326" t="e">
        <f>HCHTelevDigital Es excelente lo Que est√°n haciendo las autoridades al ayudar a los centros educativos para Que puedan tener agua Es un gran trabajo</f>
        <v>#NAME?</v>
      </c>
      <c r="C4326" s="1">
        <v>43726.852083333331</v>
      </c>
    </row>
    <row r="4327" spans="1:3" x14ac:dyDescent="0.2">
      <c r="A4327">
        <v>280885</v>
      </c>
      <c r="B4327" t="e">
        <f>HCHTelevDigital felicitaciones Que Dios los bendiga Que se haga lo bueno por nuestra naci√≥n vamos por lo mejor para Honduras</f>
        <v>#NAME?</v>
      </c>
      <c r="C4327" s="1">
        <v>43738.59097222222</v>
      </c>
    </row>
    <row r="4328" spans="1:3" x14ac:dyDescent="0.2">
      <c r="A4328">
        <v>280895</v>
      </c>
      <c r="B4328" t="e">
        <f>HCHTelevDigital se puede decir Que este viaje sea de excito en madrid Que bueno lo Que hace el alcalde por nuestra Honduras</f>
        <v>#NAME?</v>
      </c>
      <c r="C4328" s="1">
        <v>43808.822222222225</v>
      </c>
    </row>
    <row r="4329" spans="1:3" x14ac:dyDescent="0.2">
      <c r="A4329">
        <v>280918</v>
      </c>
      <c r="B4329" t="e">
        <f>HCHTelevDigital lo Que hacen Es da√±o hay no Que mal Pucha  Que barbaridad queremos paz y queremos lo mejor por Honduras ya no hagan estas cosas Que se metan al pozo estos bajos</f>
        <v>#NAME?</v>
      </c>
      <c r="C4329" s="1">
        <v>43762.75</v>
      </c>
    </row>
    <row r="4330" spans="1:3" x14ac:dyDescent="0.2">
      <c r="A4330">
        <v>280924</v>
      </c>
      <c r="B4330" t="e">
        <f>HCHTelevDigital Honduras esta avanzando cada vez mas porque el Presidente ai esta trayendo nuevas oportunidades al pa√≠s</f>
        <v>#NAME?</v>
      </c>
      <c r="C4330" s="1">
        <v>43710.787499999999</v>
      </c>
    </row>
    <row r="4331" spans="1:3" x14ac:dyDescent="0.2">
      <c r="A4331">
        <v>280937</v>
      </c>
      <c r="B4331" t="e">
        <f>HCHTelevDigital no entiendo como no hayan ni Que inventar sean cerios por favor ya dejense de estupideces Es Que a ese tipo a saber cu√°nto le pagaron pata Que hablara tonteras</f>
        <v>#NAME?</v>
      </c>
      <c r="C4331" s="1">
        <v>43746.674305555556</v>
      </c>
    </row>
    <row r="4332" spans="1:3" x14ac:dyDescent="0.2">
      <c r="A4332">
        <v>280954</v>
      </c>
      <c r="B4332" t="e">
        <f>HCHTelevDigital Aplaudimos Que el pueblo ya est√° abriendo los ojos ante los enga√±os de ellos solo para vandalizar el pais</f>
        <v>#NAME?</v>
      </c>
      <c r="C4332" s="1">
        <v>43607.85</v>
      </c>
    </row>
    <row r="4333" spans="1:3" x14ac:dyDescent="0.2">
      <c r="A4333">
        <v>280958</v>
      </c>
      <c r="B4333" t="e">
        <f>HCHTelevDigital estamos cansados de Que sigan convirtiendo  al pais en llamas por favor queremos lo bueno para Honduras Que se haga lo Que se tenga Que hacer en contar de esta gente chusma</f>
        <v>#NAME?</v>
      </c>
      <c r="C4333" s="1">
        <v>43762.750694444447</v>
      </c>
    </row>
    <row r="4334" spans="1:3" x14ac:dyDescent="0.2">
      <c r="A4334">
        <v>280964</v>
      </c>
      <c r="B4334" t="e">
        <f>HCHTelevDigital excelente trabajo mi Presidente Que su viaje tenga excito Que Dios me lo bendiga grandemente vamos por lo mejor por el pais</f>
        <v>#NAME?</v>
      </c>
      <c r="C4334" s="1">
        <v>43731.581944444442</v>
      </c>
    </row>
    <row r="4335" spans="1:3" x14ac:dyDescent="0.2">
      <c r="A4335">
        <v>280969</v>
      </c>
      <c r="B4335" t="e">
        <f>HCHTelevDigital Es Que esta gente no saben Que inventar ya Es demasiado con ellos Que se dejen de tonter√≠as y ese Es Que Es √±angara de Mel</f>
        <v>#NAME?</v>
      </c>
      <c r="C4335" s="1">
        <v>43746.663888888892</v>
      </c>
    </row>
    <row r="4336" spans="1:3" x14ac:dyDescent="0.2">
      <c r="A4336">
        <v>280989</v>
      </c>
      <c r="B4336" t="e">
        <f>HCHTelevDigital muy bueno lo Que se esta demostrando cada dia Que aqu√≠ si se puede hacer lo bueno por el pais Que excelente trabajo</f>
        <v>#NAME?</v>
      </c>
      <c r="C4336" s="1">
        <v>43768.747916666667</v>
      </c>
    </row>
    <row r="4337" spans="1:3" x14ac:dyDescent="0.2">
      <c r="A4337">
        <v>281004</v>
      </c>
      <c r="B4337" t="e">
        <f>HCHTelevDigital admirable Que ces esta demostrando Que se dar√° mayor apoyo a la cobertura de salud muy buen desempe√±o</f>
        <v>#NAME?</v>
      </c>
      <c r="C4337" s="1">
        <v>43731.729861111111</v>
      </c>
    </row>
    <row r="4338" spans="1:3" x14ac:dyDescent="0.2">
      <c r="A4338">
        <v>281009</v>
      </c>
      <c r="B4338" t="e">
        <f>HCHTelevDigital Es admirable Que se ponga todo el peso de la ley por Que cuando ellos hacen algo no tienen lastima Que bueno lo Que hacen las autoridades</f>
        <v>#NAME?</v>
      </c>
      <c r="C4338" s="1">
        <v>43724.563194444447</v>
      </c>
    </row>
    <row r="4339" spans="1:3" x14ac:dyDescent="0.2">
      <c r="A4339">
        <v>281027</v>
      </c>
      <c r="B4339" t="e">
        <f>_xlfn.SINGLE(HCHTelevDigital _xlfn.SINGLE(manuelzr mira nasralla busca Que hacer mejor en ves de andarte metiendo en lo Que no te importa por favor busca Que hacer ya basta))</f>
        <v>#NAME?</v>
      </c>
      <c r="C4339" s="1">
        <v>43745.836111111108</v>
      </c>
    </row>
    <row r="4340" spans="1:3" x14ac:dyDescent="0.2">
      <c r="A4340">
        <v>281032</v>
      </c>
      <c r="B4340" t="e">
        <f>HCHTelevDigital Sinceramente Que gente Que verguenza da Que lo unico Que quieren Es arrastrar al pais con lo malo y protestan mal ya basta</f>
        <v>#NAME?</v>
      </c>
      <c r="C4340" s="1">
        <v>43762.745138888888</v>
      </c>
    </row>
    <row r="4341" spans="1:3" x14ac:dyDescent="0.2">
      <c r="A4341">
        <v>281036</v>
      </c>
      <c r="B4341" t="e">
        <f>_xlfn.SINGLE(HCHTelevDigital _xlfn.SINGLE(Presidencia_HN Es muy bueno lo Que se esta viendo por parte de el gobierno Que se extraditen estas personas y Que paguen por lo Que ha hecho))</f>
        <v>#NAME?</v>
      </c>
      <c r="C4341" s="1">
        <v>43746.763194444444</v>
      </c>
    </row>
    <row r="4342" spans="1:3" x14ac:dyDescent="0.2">
      <c r="A4342">
        <v>281051</v>
      </c>
      <c r="B4342" t="e">
        <f>HCHTelevDigital este tipo no ce cansa de levantar calumnias ya no queremos Que se permitan estas cosas en contra de JOH ya no</f>
        <v>#NAME?</v>
      </c>
      <c r="C4342" s="1">
        <v>43746.673611111109</v>
      </c>
    </row>
    <row r="4343" spans="1:3" x14ac:dyDescent="0.2">
      <c r="A4343">
        <v>281060</v>
      </c>
      <c r="B4343" t="e">
        <f>HCHTelevDigital Que buen trabajo hacen las actoridad
 por el pais Que bien Que se demuestra el gran cambio Que bien estamos muy contentos</f>
        <v>#NAME?</v>
      </c>
      <c r="C4343" s="1">
        <v>43735.84375</v>
      </c>
    </row>
    <row r="4344" spans="1:3" x14ac:dyDescent="0.2">
      <c r="A4344">
        <v>281070</v>
      </c>
      <c r="B4344" t="e">
        <f>HCHTelevDigital Vemos los grandes comienzos de Que se afirma mi pais por lo importante Que las oportunidades Que excelente</f>
        <v>#NAME?</v>
      </c>
      <c r="C4344" s="1">
        <v>43761.805555555555</v>
      </c>
    </row>
    <row r="4345" spans="1:3" x14ac:dyDescent="0.2">
      <c r="A4345">
        <v>281071</v>
      </c>
      <c r="B4345" t="e">
        <f>_xlfn.SINGLE(HCHTelevDigital _xlfn.SINGLE(JuanOrlandoH JOH si ha trabajado por combatir al narcotr√°fico y so Es lo Que paas con esta gente tienen miedo por Que saben Que las pagaran muy caro estamos a su favor JOH))</f>
        <v>#NAME?</v>
      </c>
      <c r="C4345" s="1">
        <v>43746.713194444441</v>
      </c>
    </row>
    <row r="4346" spans="1:3" x14ac:dyDescent="0.2">
      <c r="A4346">
        <v>281073</v>
      </c>
      <c r="B4346" t="e">
        <f>HCHTelevDigital esta se√±ora lo Que quiere Es andar en la pol√≠tica esta loca la deberian de meter al manicomio de verdad preocupa</f>
        <v>#NAME?</v>
      </c>
      <c r="C4346" s="1">
        <v>43812.852777777778</v>
      </c>
    </row>
    <row r="4347" spans="1:3" x14ac:dyDescent="0.2">
      <c r="A4347">
        <v>281112</v>
      </c>
      <c r="B4347" t="e">
        <f>HCHTelevDigital ya dejen el pais en paz Pucha Que gente mas chusma esta Que solo hacen  lo malo en el pais ya no mas porfavor</f>
        <v>#NAME?</v>
      </c>
      <c r="C4347" s="1">
        <v>43756.93472222222</v>
      </c>
    </row>
    <row r="4348" spans="1:3" x14ac:dyDescent="0.2">
      <c r="A4348">
        <v>281181</v>
      </c>
      <c r="B4348" t="e">
        <f>_xlfn.SINGLE(HCHTelevDigital _xlfn.SINGLE(JuanOrlandoH _xlfn.SINGLE(FNAMP_Honduras gracias a la buena labor Que hace el Presidente Que buenas cosas Que excelente gracias por demostrar ese gran apoyo a nuestra Honduras)))</f>
        <v>#NAME?</v>
      </c>
      <c r="C4348" s="1">
        <v>43717.757638888892</v>
      </c>
    </row>
    <row r="4349" spans="1:3" x14ac:dyDescent="0.2">
      <c r="A4349">
        <v>281182</v>
      </c>
      <c r="B4349" t="e">
        <f>HCHTelevDigital este rafael lo Que sabe Es inventar non entiendo por Que no tienen otra cosa Que hacer Que solo lo malo ven del pa√≠s</f>
        <v>#NAME?</v>
      </c>
      <c r="C4349" s="1">
        <v>43768.833333333336</v>
      </c>
    </row>
    <row r="4350" spans="1:3" x14ac:dyDescent="0.2">
      <c r="A4350">
        <v>281184</v>
      </c>
      <c r="B4350" t="e">
        <f>HCHTelevDigital Honduras se desarrolla grandemente con estas buenas oportunidades Que se haga lo bueno cada dia</f>
        <v>#NAME?</v>
      </c>
      <c r="C4350" s="1">
        <v>43810.669444444444</v>
      </c>
    </row>
    <row r="4351" spans="1:3" x14ac:dyDescent="0.2">
      <c r="A4351">
        <v>281216</v>
      </c>
      <c r="B4351" t="e">
        <f>HCHTelevDigital muy bien Es ver Que se ha hecho buenas cosechas para los Productores Que grandioso Es ver esto Que admirable gracias a nuestro gobierno</f>
        <v>#NAME?</v>
      </c>
      <c r="C4351" s="1">
        <v>43769.632638888892</v>
      </c>
    </row>
    <row r="4352" spans="1:3" x14ac:dyDescent="0.2">
      <c r="A4352">
        <v>281278</v>
      </c>
      <c r="B4352" t="e">
        <f>HCHTelevDigital gracias a nuestro gobierno por demostrar el gran cambio en el pais Que bien vamos por mas y mas avances excelente</f>
        <v>#NAME?</v>
      </c>
      <c r="C4352" s="1">
        <v>43763.749305555553</v>
      </c>
    </row>
    <row r="4353" spans="1:3" x14ac:dyDescent="0.2">
      <c r="A4353">
        <v>281305</v>
      </c>
      <c r="B4353" t="e">
        <f>HCHTelevDigital Es muy bueno lo Que dice el Presidente Que se haga lo bueno para mi Honduras y Que se apoye a los Productores de cafe</f>
        <v>#NAME?</v>
      </c>
      <c r="C4353" s="1">
        <v>43734.584027777775</v>
      </c>
    </row>
    <row r="4354" spans="1:3" x14ac:dyDescent="0.2">
      <c r="A4354">
        <v>281308</v>
      </c>
      <c r="B4354" t="e">
        <f>HCHTelevDigital a los Que les conviene Es a los de la oposici√≥n hacer quedar mal al gobierno por Que se sabe Que lo Que van buscando Es destruirlo Que ya no  se permita eso queremos lo mejor para la naci√≥n</f>
        <v>#NAME?</v>
      </c>
      <c r="C4354" s="1">
        <v>43766.546527777777</v>
      </c>
    </row>
    <row r="4355" spans="1:3" x14ac:dyDescent="0.2">
      <c r="A4355">
        <v>281370</v>
      </c>
      <c r="B4355" t="e">
        <f>HCHTelevDigital Es muy bueno Que se ha mejorado lo importante por Que se ha visto Que se han logrado grandes desarrollos en el pa√≠s Que bien</f>
        <v>#NAME?</v>
      </c>
      <c r="C4355" s="1">
        <v>43739.92291666667</v>
      </c>
    </row>
    <row r="4356" spans="1:3" x14ac:dyDescent="0.2">
      <c r="A4356">
        <v>281391</v>
      </c>
      <c r="B4356" t="e">
        <f>HCHTelevDigital Es Impresionante lo Que ha hecho el gobierno por mi Honduras Que se trabaje mas y mas por el pais Que bien</f>
        <v>#NAME?</v>
      </c>
      <c r="C4356" s="1">
        <v>43724.5625</v>
      </c>
    </row>
    <row r="4357" spans="1:3" x14ac:dyDescent="0.2">
      <c r="A4357">
        <v>281422</v>
      </c>
      <c r="B4357" t="e">
        <f>HCHTelevDigital lo Que pasa Que en esta vida Es de portarse bien por Que despues son las consecuencias Que se ponga mano dura cada dia</f>
        <v>#NAME?</v>
      </c>
      <c r="C4357" s="1">
        <v>43724.5625</v>
      </c>
    </row>
    <row r="4358" spans="1:3" x14ac:dyDescent="0.2">
      <c r="A4358">
        <v>281423</v>
      </c>
      <c r="B4358" t="e">
        <f>HCHTelevDigital Pucha no deben de causar da√±os ya Que se deje de hacer lo malo por el pais ya basta de Tanto odio</f>
        <v>#NAME?</v>
      </c>
      <c r="C4358" s="1">
        <v>43762.743750000001</v>
      </c>
    </row>
    <row r="4359" spans="1:3" x14ac:dyDescent="0.2">
      <c r="A4359">
        <v>281437</v>
      </c>
      <c r="B4359" t="e">
        <f>HCHTelevDigital Es una buena acci√≥n departe de nuestro gobierno Vemos lo bueno para el pais y Sobre todo para ayuda al pueblo hondure√±o</f>
        <v>#NAME?</v>
      </c>
      <c r="C4359" s="1">
        <v>43747.715277777781</v>
      </c>
    </row>
    <row r="4360" spans="1:3" x14ac:dyDescent="0.2">
      <c r="A4360">
        <v>281443</v>
      </c>
      <c r="B4360" t="e">
        <f>HCHTelevDigital Es un gran noticia Que gran manera de Que se haga lo bueno gracias se√±or Presidente estamos contentos vamos por mas</f>
        <v>#NAME?</v>
      </c>
      <c r="C4360" s="1">
        <v>43732.659722222219</v>
      </c>
    </row>
    <row r="4361" spans="1:3" x14ac:dyDescent="0.2">
      <c r="A4361">
        <v>281490</v>
      </c>
      <c r="B4361" t="e">
        <f>HCHTelevDigital Honduras mejora cada dia Que gran trabajo lo Que se ve estamos a lo bueno de nuestra econom√≠a Que bien Que se de este gran avance</f>
        <v>#NAME?</v>
      </c>
      <c r="C4361" s="1">
        <v>43734.584722222222</v>
      </c>
    </row>
    <row r="4362" spans="1:3" x14ac:dyDescent="0.2">
      <c r="A4362">
        <v>281499</v>
      </c>
      <c r="B4362" t="e">
        <f>_xlfn.SINGLE(HCHTelevDigital _xlfn.SINGLE(antonioguterres estamos muy contentos por su gran trabajo Que hace Presidente))</f>
        <v>#NAME?</v>
      </c>
      <c r="C4362" s="1">
        <v>43732.943749999999</v>
      </c>
    </row>
    <row r="4363" spans="1:3" x14ac:dyDescent="0.2">
      <c r="A4363">
        <v>281510</v>
      </c>
      <c r="B4363" t="e">
        <f>HCHTelevDigital Vemos lo principal Que se desarrolla Que bien Que se done esta comida Que bueno vamos por mas</f>
        <v>#NAME?</v>
      </c>
      <c r="C4363" s="1">
        <v>43768.830555555556</v>
      </c>
    </row>
    <row r="4364" spans="1:3" x14ac:dyDescent="0.2">
      <c r="A4364">
        <v>281563</v>
      </c>
      <c r="B4364" t="e">
        <f>_xlfn.SINGLE(HCHTelevDigital _xlfn.SINGLE(JuanOrlandoH Es muy cierto lo Que esta diciendo el Presidente))</f>
        <v>#NAME?</v>
      </c>
      <c r="C4364" s="1">
        <v>43727.668055555558</v>
      </c>
    </row>
    <row r="4365" spans="1:3" x14ac:dyDescent="0.2">
      <c r="A4365">
        <v>281569</v>
      </c>
      <c r="B4365" t="e">
        <f>HCHTelevDigital trabaje gente haragana Que solo ha ponerse a inventar marchas Que perjudican el pais les interes</f>
        <v>#NAME?</v>
      </c>
      <c r="C4365" s="1">
        <v>43682.70208333333</v>
      </c>
    </row>
    <row r="4366" spans="1:3" x14ac:dyDescent="0.2">
      <c r="A4366">
        <v>281581</v>
      </c>
      <c r="B4366" t="e">
        <f>HCHTelevDigital vaya se meti√≥ el agua Sin llover Que metiche este Que solo les interesa ver mal al pais ya no Que se permita esto</f>
        <v>#NAME?</v>
      </c>
      <c r="C4366" s="1">
        <v>43745.843055555553</v>
      </c>
    </row>
    <row r="4367" spans="1:3" x14ac:dyDescent="0.2">
      <c r="A4367">
        <v>281590</v>
      </c>
      <c r="B4367" t="e">
        <f>HCHTelevDigital muy buen desempe√±o Que se abran estas grandes oportunidades Que bien lo Que se ve estamos a lo mejor Que gran trabajo</f>
        <v>#NAME?</v>
      </c>
      <c r="C4367" s="1">
        <v>43747.71597222222</v>
      </c>
    </row>
    <row r="4368" spans="1:3" x14ac:dyDescent="0.2">
      <c r="A4368">
        <v>284660</v>
      </c>
      <c r="B4368" t="e">
        <f>TSiHonduras Es grandioso Que se inauguren estas proyectos para una Honduras mejor Que bueno lo Que se logra cada dia vamos por mas</f>
        <v>#NAME?</v>
      </c>
      <c r="C4368" s="1">
        <v>43817.713194444441</v>
      </c>
    </row>
    <row r="4369" spans="1:3" x14ac:dyDescent="0.2">
      <c r="A4369">
        <v>284760</v>
      </c>
      <c r="B4369" t="e">
        <f>TSiHonduras Que bueno Que nuestra Honduras Es lo mejor por Que tenemos la mayor capacidad de alcanzar miles de cosas Que bien</f>
        <v>#NAME?</v>
      </c>
      <c r="C4369" s="1">
        <v>43768.6875</v>
      </c>
    </row>
    <row r="4370" spans="1:3" x14ac:dyDescent="0.2">
      <c r="A4370">
        <v>284770</v>
      </c>
      <c r="B4370" t="e">
        <f>TSiHonduras estamos muy contentos Que nuestros hijos esten en clases porque as√≠ est√°n aprovechando el tiempo Que Que perdieron</f>
        <v>#NAME?</v>
      </c>
      <c r="C4370" s="1">
        <v>43654.609027777777</v>
      </c>
    </row>
    <row r="4371" spans="1:3" x14ac:dyDescent="0.2">
      <c r="A4371">
        <v>284797</v>
      </c>
      <c r="B4371" t="e">
        <f>TSiHonduras estamos contentos de la buen labor Que hace JOH por mi pqas Que gran trabajo vamos por mas</f>
        <v>#NAME?</v>
      </c>
      <c r="C4371" s="1">
        <v>43725.871527777781</v>
      </c>
    </row>
    <row r="4372" spans="1:3" x14ac:dyDescent="0.2">
      <c r="A4372">
        <v>284834</v>
      </c>
      <c r="B4372" t="e">
        <f>TSiHonduras creo Que ya Es tiempo Que castiguen o le pongan un alto a estos personajes de libre</f>
        <v>#NAME?</v>
      </c>
      <c r="C4372" s="1">
        <v>43663.609027777777</v>
      </c>
    </row>
    <row r="4373" spans="1:3" x14ac:dyDescent="0.2">
      <c r="A4373">
        <v>284872</v>
      </c>
      <c r="B4373" t="e">
        <f>TSiHonduras Definitivamente Que bueno lo Que se esta viendo por parte del Presidente Que gran trabajo estamos viendo los mayores resultados del cambio clim√°tico</f>
        <v>#NAME?</v>
      </c>
      <c r="C4373" s="1">
        <v>43801.918749999997</v>
      </c>
    </row>
    <row r="4374" spans="1:3" x14ac:dyDescent="0.2">
      <c r="A4374">
        <v>284884</v>
      </c>
      <c r="B4374" t="e">
        <f>TSiHonduras Wooo Que grandes maneras de apoyar la naci√≥n el se√±or Presidente gracias por afirmar lo bueno por nuestra Honduras Que excelente</f>
        <v>#NAME?</v>
      </c>
      <c r="C4374" s="1">
        <v>43788.898611111108</v>
      </c>
    </row>
    <row r="4375" spans="1:3" x14ac:dyDescent="0.2">
      <c r="A4375">
        <v>284957</v>
      </c>
      <c r="B4375" t="e">
        <f>TSiHonduras todos estamos muy ansiosos Que se los lleven a ustedes extraditados Salvador y Mel por andar quemando el pais</f>
        <v>#NAME?</v>
      </c>
      <c r="C4375" s="1">
        <v>43690.939583333333</v>
      </c>
    </row>
    <row r="4376" spans="1:3" x14ac:dyDescent="0.2">
      <c r="A4376">
        <v>284961</v>
      </c>
      <c r="B4376" t="e">
        <f>TSiHonduras favorable Es para el pueblo Que siempre permanecer√° el orden por Que se sabe Que lo Que mas queremos Es lo mejor para Honduras y Sobre todo la paz</f>
        <v>#NAME?</v>
      </c>
      <c r="C4376" s="1">
        <v>43760.714583333334</v>
      </c>
    </row>
    <row r="4377" spans="1:3" x14ac:dyDescent="0.2">
      <c r="A4377">
        <v>285005</v>
      </c>
      <c r="B4377" t="e">
        <f>TSiHonduras se√±or JOH gracias porque se esta combatiendo con esta vacuna la hepatitis uqe bueno lo Que se ve cada dia Que bien vamos por mas y mejores resultados Que bien</f>
        <v>#NAME?</v>
      </c>
      <c r="C4377" s="1">
        <v>43832.874305555553</v>
      </c>
    </row>
    <row r="4378" spans="1:3" x14ac:dyDescent="0.2">
      <c r="A4378">
        <v>285056</v>
      </c>
      <c r="B4378" t="e">
        <f>TSiHonduras muy bueno lo Que se ve estamos a la brecha de grandes cosas Honduras Es mi orgullo Es lo mejor Que bueno estamos muy bien</f>
        <v>#NAME?</v>
      </c>
      <c r="C4378" s="1">
        <v>43768.688194444447</v>
      </c>
    </row>
    <row r="4379" spans="1:3" x14ac:dyDescent="0.2">
      <c r="A4379">
        <v>285076</v>
      </c>
      <c r="B4379" t="e">
        <f>TSiHonduras Honduras esta apoyando a nuestro gobernante estamos con usted JOH gracias por demostrar Que Es un gran gobernante</f>
        <v>#NAME?</v>
      </c>
      <c r="C4379" s="1">
        <v>43760.712500000001</v>
      </c>
    </row>
    <row r="4380" spans="1:3" x14ac:dyDescent="0.2">
      <c r="A4380">
        <v>285158</v>
      </c>
      <c r="B4380" t="e">
        <f>TSiHonduras excelente trabajo Presidente usted si nos esta cumpliendo cada vez mas y lo estamos viendo con hechos</f>
        <v>#NAME?</v>
      </c>
      <c r="C4380" s="1">
        <v>43710.698611111111</v>
      </c>
    </row>
    <row r="4381" spans="1:3" x14ac:dyDescent="0.2">
      <c r="A4381">
        <v>285225</v>
      </c>
      <c r="B4381" t="e">
        <f>TSiHonduras Indispensable Es ver como se ve lo bueno Que gran trabajo estamos muy afirmados de ver Que gran proyecto y Que se dar√° un gran excito</f>
        <v>#NAME?</v>
      </c>
      <c r="C4381" s="1">
        <v>43769.817361111112</v>
      </c>
    </row>
    <row r="4382" spans="1:3" x14ac:dyDescent="0.2">
      <c r="A4382">
        <v>285263</v>
      </c>
      <c r="B4382" t="e">
        <f>TSiHonduras gracias al gobierno Que esta haciendo una gran campa√±a por el bienestar de todos los Hondure√±os</f>
        <v>#NAME?</v>
      </c>
      <c r="C4382" s="1">
        <v>43655.823611111111</v>
      </c>
    </row>
    <row r="4383" spans="1:3" x14ac:dyDescent="0.2">
      <c r="A4383">
        <v>285348</v>
      </c>
      <c r="B4383" t="e">
        <f>TSiHonduras importante Que se realice estos avances con el sector agr√≠cola Que se haga lo mejor por la econom√≠a del p√†is</f>
        <v>#NAME?</v>
      </c>
      <c r="C4383" s="1">
        <v>43775.894444444442</v>
      </c>
    </row>
    <row r="4384" spans="1:3" x14ac:dyDescent="0.2">
      <c r="A4384">
        <v>285354</v>
      </c>
      <c r="B4384" t="s">
        <v>566</v>
      </c>
      <c r="C4384" s="1">
        <v>43783.577777777777</v>
      </c>
    </row>
    <row r="4385" spans="1:3" x14ac:dyDescent="0.2">
      <c r="A4385">
        <v>285378</v>
      </c>
      <c r="B4385" t="e">
        <f>TSiHonduras Es el mejor Que hemos tenido Presidente</f>
        <v>#NAME?</v>
      </c>
      <c r="C4385" s="1">
        <v>43705.945138888892</v>
      </c>
    </row>
    <row r="4386" spans="1:3" x14ac:dyDescent="0.2">
      <c r="A4386">
        <v>285389</v>
      </c>
      <c r="B4386" t="e">
        <f>TSiHonduras esta si Es una buena estrategia Que bien Que Dios los bendiga y Que se llegue al mayor acuerdo al favor del inmigrante</f>
        <v>#NAME?</v>
      </c>
      <c r="C4386" s="1">
        <v>43733.840277777781</v>
      </c>
    </row>
    <row r="4387" spans="1:3" x14ac:dyDescent="0.2">
      <c r="A4387">
        <v>285407</v>
      </c>
      <c r="B4387" t="e">
        <f>TSiHonduras excelente Que esten recuperando el tiempo perdido</f>
        <v>#NAME?</v>
      </c>
      <c r="C4387" s="1">
        <v>43654.60833333333</v>
      </c>
    </row>
    <row r="4388" spans="1:3" x14ac:dyDescent="0.2">
      <c r="A4388">
        <v>285418</v>
      </c>
      <c r="B4388" t="e">
        <f>TSiHonduras estamos alegres de las buenas acciones Que hace el Presidente por mejorar el pais Que gran avance</f>
        <v>#NAME?</v>
      </c>
      <c r="C4388" s="1">
        <v>43725.865972222222</v>
      </c>
    </row>
    <row r="4389" spans="1:3" x14ac:dyDescent="0.2">
      <c r="A4389">
        <v>285469</v>
      </c>
      <c r="B4389" t="e">
        <f>_xlfn.SINGLE(TSiHonduras _xlfn.SINGLE(anagarciacarias Es muy bueno Que ya se haya llegado aun gran acuerdo por Que Es importante Que se haga lo bueno por el pais Que bien))</f>
        <v>#NAME?</v>
      </c>
      <c r="C4389" s="1">
        <v>43734.829861111109</v>
      </c>
    </row>
    <row r="4390" spans="1:3" x14ac:dyDescent="0.2">
      <c r="A4390">
        <v>285486</v>
      </c>
      <c r="B4390" t="e">
        <f>TSiHonduras Segui so√±ando voz corrupto voz crees Que la gente te elegir√≠a si haces le√±a a tu propia madre peor al pueblo se cerio ubicate</f>
        <v>#NAME?</v>
      </c>
      <c r="C4390" s="1">
        <v>43761.705555555556</v>
      </c>
    </row>
    <row r="4391" spans="1:3" x14ac:dyDescent="0.2">
      <c r="A4391">
        <v>285617</v>
      </c>
      <c r="B4391" t="e">
        <f>TSiHonduras si Es cierto felicitamos lo bueno Que el ha hecho por el pais porque si ha dado lo mejor para gobernar a nuestra naci√≥n Que Dios lo bendiga se√±or JOH</f>
        <v>#NAME?</v>
      </c>
      <c r="C4391" s="1">
        <v>43784.793749999997</v>
      </c>
    </row>
    <row r="4392" spans="1:3" x14ac:dyDescent="0.2">
      <c r="A4392">
        <v>285644</v>
      </c>
      <c r="B4392" t="e">
        <f>TSiHonduras Es una excelente noticia porque se ve Que el Presidente esta trabajando por cosas mejores Que bien vamos avanzando por mas y mas en la salud muy bien</f>
        <v>#NAME?</v>
      </c>
      <c r="C4392" s="1">
        <v>43832.873611111114</v>
      </c>
    </row>
    <row r="4393" spans="1:3" x14ac:dyDescent="0.2">
      <c r="A4393">
        <v>286423</v>
      </c>
      <c r="B4393" t="e">
        <f>Canal6Honduras Vemos Que gran trabajo hacen las autoridades Que bien Que se haga lo bueno por el pais</f>
        <v>#NAME?</v>
      </c>
      <c r="C4393" s="1">
        <v>43746.904861111114</v>
      </c>
    </row>
    <row r="4394" spans="1:3" x14ac:dyDescent="0.2">
      <c r="A4394">
        <v>286521</v>
      </c>
      <c r="B4394" t="e">
        <f>criteriohn lo Que quieren lograr Es Que el pais yeje en caos y Que ya no se pueda ver lo mejor por la naci√≥n ya no mas Que se ponga mano dura</f>
        <v>#NAME?</v>
      </c>
      <c r="C4394" s="1">
        <v>43762.686805555553</v>
      </c>
    </row>
    <row r="4395" spans="1:3" x14ac:dyDescent="0.2">
      <c r="A4395">
        <v>286618</v>
      </c>
      <c r="B4395" t="e">
        <f>Canal6Honduras muy bien Que se hagan esos patrullajes Que grandes alcances vamos por lo mejor en seguridad Que bien</f>
        <v>#NAME?</v>
      </c>
      <c r="C4395" s="1">
        <v>43746.905555555553</v>
      </c>
    </row>
    <row r="4396" spans="1:3" x14ac:dyDescent="0.2">
      <c r="A4396">
        <v>286690</v>
      </c>
      <c r="B4396" t="e">
        <f>Canal6Honduras Entendamos Que JOH ha demostrado lo mejor para el pais Que grandes avances se ven por mi Honduras aunque acusen a JOH Es inocente y el pueblo esta con el</f>
        <v>#NAME?</v>
      </c>
      <c r="C4396" s="1">
        <v>43745.917361111111</v>
      </c>
    </row>
    <row r="4397" spans="1:3" x14ac:dyDescent="0.2">
      <c r="A4397">
        <v>286730</v>
      </c>
      <c r="B4397" t="e">
        <f>criteriohn no degaremos Que se permitan estas cosas para el pais ya basta queremos la paz en el pais</f>
        <v>#NAME?</v>
      </c>
      <c r="C4397" s="1">
        <v>43756.919444444444</v>
      </c>
    </row>
    <row r="4398" spans="1:3" x14ac:dyDescent="0.2">
      <c r="A4398">
        <v>286755</v>
      </c>
      <c r="B4398" t="e">
        <f>criteriohn miren quien habla Que triste con este tipo Pobre deberian de sacarlo del pa√≠s mejor este √±angara ya Es demasiado</f>
        <v>#NAME?</v>
      </c>
      <c r="C4398" s="1">
        <v>43745.932638888888</v>
      </c>
    </row>
    <row r="4399" spans="1:3" x14ac:dyDescent="0.2">
      <c r="A4399">
        <v>286830</v>
      </c>
      <c r="B4399" t="e">
        <f>Canal6Honduras este se√±or solo hace Que le gusta llamar la atenci√≥n para Que la gente diga Que Es mentira lo Que dicen de el Que verg√ºenza</f>
        <v>#NAME?</v>
      </c>
      <c r="C4399" s="1">
        <v>43675.699305555558</v>
      </c>
    </row>
    <row r="4400" spans="1:3" x14ac:dyDescent="0.2">
      <c r="A4400">
        <v>286913</v>
      </c>
      <c r="B4400" t="e">
        <f>Canal6Honduras no cave duda Que lo Que dicen Es verdad por Que lo dicen lo Que el suena Es por Que Es Que trae piedras</f>
        <v>#NAME?</v>
      </c>
      <c r="C4400" s="1">
        <v>43675.693749999999</v>
      </c>
    </row>
    <row r="4401" spans="1:3" x14ac:dyDescent="0.2">
      <c r="A4401">
        <v>287231</v>
      </c>
      <c r="B4401" t="s">
        <v>98</v>
      </c>
      <c r="C4401" s="1">
        <v>43700.728472222225</v>
      </c>
    </row>
    <row r="4402" spans="1:3" x14ac:dyDescent="0.2">
      <c r="A4402">
        <v>287232</v>
      </c>
      <c r="B4402" t="s">
        <v>567</v>
      </c>
      <c r="C4402" s="1">
        <v>43774.145833333336</v>
      </c>
    </row>
    <row r="4403" spans="1:3" x14ac:dyDescent="0.2">
      <c r="A4403">
        <v>287233</v>
      </c>
      <c r="B4403" t="s">
        <v>568</v>
      </c>
      <c r="C4403" s="1">
        <v>43747.012499999997</v>
      </c>
    </row>
    <row r="4404" spans="1:3" x14ac:dyDescent="0.2">
      <c r="A4404">
        <v>287234</v>
      </c>
      <c r="B4404" t="s">
        <v>569</v>
      </c>
      <c r="C4404" s="1">
        <v>43715.709027777775</v>
      </c>
    </row>
    <row r="4405" spans="1:3" x14ac:dyDescent="0.2">
      <c r="A4405">
        <v>287238</v>
      </c>
      <c r="B4405" t="s">
        <v>42</v>
      </c>
      <c r="C4405" s="1">
        <v>43683.728472222225</v>
      </c>
    </row>
    <row r="4406" spans="1:3" x14ac:dyDescent="0.2">
      <c r="A4406">
        <v>287308</v>
      </c>
      <c r="B4406" t="s">
        <v>121</v>
      </c>
      <c r="C4406" s="1">
        <v>43832.670138888891</v>
      </c>
    </row>
    <row r="4407" spans="1:3" x14ac:dyDescent="0.2">
      <c r="A4407">
        <v>287309</v>
      </c>
      <c r="B4407" s="2" t="s">
        <v>111</v>
      </c>
      <c r="C4407" s="1">
        <v>43804.848611111112</v>
      </c>
    </row>
    <row r="4408" spans="1:3" x14ac:dyDescent="0.2">
      <c r="A4408">
        <v>287310</v>
      </c>
      <c r="B4408" t="s">
        <v>12</v>
      </c>
      <c r="C4408" s="1">
        <v>43810.79583333333</v>
      </c>
    </row>
    <row r="4409" spans="1:3" x14ac:dyDescent="0.2">
      <c r="A4409">
        <v>287315</v>
      </c>
      <c r="B4409" t="s">
        <v>124</v>
      </c>
      <c r="C4409" s="1">
        <v>43731.563194444447</v>
      </c>
    </row>
    <row r="4410" spans="1:3" x14ac:dyDescent="0.2">
      <c r="A4410">
        <v>287638</v>
      </c>
      <c r="B4410" t="s">
        <v>45</v>
      </c>
      <c r="C4410" s="1">
        <v>43682.822916666664</v>
      </c>
    </row>
    <row r="4411" spans="1:3" x14ac:dyDescent="0.2">
      <c r="A4411">
        <v>287639</v>
      </c>
      <c r="B4411" t="s">
        <v>149</v>
      </c>
      <c r="C4411" s="1">
        <v>43678.737500000003</v>
      </c>
    </row>
    <row r="4412" spans="1:3" x14ac:dyDescent="0.2">
      <c r="A4412">
        <v>287745</v>
      </c>
      <c r="B4412" t="s">
        <v>44</v>
      </c>
      <c r="C4412" s="1">
        <v>43748.832638888889</v>
      </c>
    </row>
    <row r="4413" spans="1:3" x14ac:dyDescent="0.2">
      <c r="A4413">
        <v>287774</v>
      </c>
      <c r="B4413" t="s">
        <v>32</v>
      </c>
      <c r="C4413" s="1">
        <v>43801.791666666664</v>
      </c>
    </row>
    <row r="4414" spans="1:3" x14ac:dyDescent="0.2">
      <c r="A4414">
        <v>287775</v>
      </c>
      <c r="B4414" s="2" t="s">
        <v>111</v>
      </c>
      <c r="C4414" s="1">
        <v>43804.848611111112</v>
      </c>
    </row>
    <row r="4415" spans="1:3" x14ac:dyDescent="0.2">
      <c r="A4415">
        <v>287776</v>
      </c>
      <c r="B4415" t="s">
        <v>107</v>
      </c>
      <c r="C4415" s="1">
        <v>43784.70416666667</v>
      </c>
    </row>
    <row r="4416" spans="1:3" x14ac:dyDescent="0.2">
      <c r="A4416">
        <v>287975</v>
      </c>
      <c r="B4416" t="e">
        <f>_xlfn.SINGLE(IHToficial _xlfn.SINGLE(JuanOrlandoH a un Que haya gente Que no acepten sabemos Que JOH ha hecho lo mejor por cambiar Muchas cosas en el pais Que importante tema como el del narcotr√°fico vamos por la ruta correcta))</f>
        <v>#NAME?</v>
      </c>
      <c r="C4416" s="1">
        <v>43809.60833333333</v>
      </c>
    </row>
    <row r="4417" spans="1:3" x14ac:dyDescent="0.2">
      <c r="A4417">
        <v>288725</v>
      </c>
      <c r="B4417" t="e">
        <f>criteriohn se sabe Que Honduras cambia Que se ha demostrado lo bueno Que ha hecho nuestro gobernante LLore quien LLore no lograran sacarlo</f>
        <v>#NAME?</v>
      </c>
      <c r="C4417" s="1">
        <v>43756.913194444445</v>
      </c>
    </row>
    <row r="4418" spans="1:3" x14ac:dyDescent="0.2">
      <c r="A4418">
        <v>288952</v>
      </c>
      <c r="B4418" t="e">
        <f>Canal6Honduras muy bien por Que la poblaci√≥n si necesita el cambio en materia de seguridad Que grandes avances muy bien</f>
        <v>#NAME?</v>
      </c>
      <c r="C4418" s="1">
        <v>43746.90625</v>
      </c>
    </row>
    <row r="4419" spans="1:3" x14ac:dyDescent="0.2">
      <c r="A4419">
        <v>289040</v>
      </c>
      <c r="B4419" t="e">
        <f>criteriohn vaya ya no saben Que inventar ya degen en paz al pais el gobierno no tiene la culpa de estas cosa lo apoyamos  JOH</f>
        <v>#NAME?</v>
      </c>
      <c r="C4419" s="1">
        <v>43757.095138888886</v>
      </c>
    </row>
    <row r="4420" spans="1:3" x14ac:dyDescent="0.2">
      <c r="A4420">
        <v>289192</v>
      </c>
      <c r="B4420" t="e">
        <f>criteriohn vamos por mas grandes cambios gracias al Presidente Que si   esta haciendo avanzar nuestra  Honduras</f>
        <v>#NAME?</v>
      </c>
      <c r="C4420" s="1">
        <v>43717.905555555553</v>
      </c>
    </row>
    <row r="4421" spans="1:3" x14ac:dyDescent="0.2">
      <c r="A4421">
        <v>291029</v>
      </c>
      <c r="B4421" t="s">
        <v>44</v>
      </c>
      <c r="C4421" s="1">
        <v>43748.833333333336</v>
      </c>
    </row>
    <row r="4422" spans="1:3" x14ac:dyDescent="0.2">
      <c r="A4422">
        <v>291042</v>
      </c>
      <c r="B4422" t="s">
        <v>77</v>
      </c>
      <c r="C4422" s="1">
        <v>43749.711111111108</v>
      </c>
    </row>
    <row r="4423" spans="1:3" x14ac:dyDescent="0.2">
      <c r="A4423">
        <v>291085</v>
      </c>
      <c r="B4423" t="s">
        <v>200</v>
      </c>
      <c r="C4423" s="1">
        <v>43819.746527777781</v>
      </c>
    </row>
    <row r="4424" spans="1:3" x14ac:dyDescent="0.2">
      <c r="A4424">
        <v>291097</v>
      </c>
      <c r="B4424" t="s">
        <v>48</v>
      </c>
      <c r="C4424" s="1">
        <v>43706.873611111114</v>
      </c>
    </row>
    <row r="4425" spans="1:3" x14ac:dyDescent="0.2">
      <c r="A4425">
        <v>291436</v>
      </c>
      <c r="B4425" t="s">
        <v>218</v>
      </c>
      <c r="C4425" s="1">
        <v>43698.783333333333</v>
      </c>
    </row>
    <row r="4426" spans="1:3" x14ac:dyDescent="0.2">
      <c r="A4426">
        <v>291438</v>
      </c>
      <c r="B4426" t="s">
        <v>103</v>
      </c>
      <c r="C4426" s="1">
        <v>43677.645833333336</v>
      </c>
    </row>
    <row r="4427" spans="1:3" x14ac:dyDescent="0.2">
      <c r="A4427">
        <v>291462</v>
      </c>
      <c r="B4427" t="s">
        <v>93</v>
      </c>
      <c r="C4427" s="1">
        <v>43703.67291666667</v>
      </c>
    </row>
    <row r="4428" spans="1:3" x14ac:dyDescent="0.2">
      <c r="A4428">
        <v>291595</v>
      </c>
      <c r="B4428" t="s">
        <v>17</v>
      </c>
      <c r="C4428" s="1">
        <v>43676.64166666667</v>
      </c>
    </row>
    <row r="4429" spans="1:3" x14ac:dyDescent="0.2">
      <c r="A4429">
        <v>293085</v>
      </c>
      <c r="B4429" t="s">
        <v>94</v>
      </c>
      <c r="C4429" s="1">
        <v>43726.870138888888</v>
      </c>
    </row>
    <row r="4430" spans="1:3" x14ac:dyDescent="0.2">
      <c r="A4430">
        <v>293086</v>
      </c>
      <c r="B4430" t="s">
        <v>51</v>
      </c>
      <c r="C4430" s="1">
        <v>43755.736805555556</v>
      </c>
    </row>
    <row r="4431" spans="1:3" x14ac:dyDescent="0.2">
      <c r="A4431">
        <v>293171</v>
      </c>
      <c r="B4431" t="s">
        <v>151</v>
      </c>
      <c r="C4431" s="1">
        <v>43801.841666666667</v>
      </c>
    </row>
    <row r="4432" spans="1:3" x14ac:dyDescent="0.2">
      <c r="A4432">
        <v>293172</v>
      </c>
      <c r="B4432" t="s">
        <v>386</v>
      </c>
      <c r="C4432" s="1">
        <v>43783.704861111109</v>
      </c>
    </row>
    <row r="4433" spans="1:3" x14ac:dyDescent="0.2">
      <c r="A4433">
        <v>293468</v>
      </c>
      <c r="B4433" t="s">
        <v>15</v>
      </c>
      <c r="C4433" s="1">
        <v>43809.68472222222</v>
      </c>
    </row>
    <row r="4434" spans="1:3" x14ac:dyDescent="0.2">
      <c r="A4434">
        <v>293469</v>
      </c>
      <c r="B4434" t="s">
        <v>80</v>
      </c>
      <c r="C4434" s="1">
        <v>43838.849305555559</v>
      </c>
    </row>
    <row r="4435" spans="1:3" x14ac:dyDescent="0.2">
      <c r="A4435">
        <v>293483</v>
      </c>
      <c r="B4435" t="s">
        <v>311</v>
      </c>
      <c r="C4435" s="1">
        <v>43685.73541666667</v>
      </c>
    </row>
    <row r="4436" spans="1:3" x14ac:dyDescent="0.2">
      <c r="A4436">
        <v>293484</v>
      </c>
      <c r="B4436" t="s">
        <v>2</v>
      </c>
      <c r="C4436" s="1">
        <v>43770.701388888891</v>
      </c>
    </row>
    <row r="4437" spans="1:3" x14ac:dyDescent="0.2">
      <c r="A4437">
        <v>293485</v>
      </c>
      <c r="B4437" t="s">
        <v>119</v>
      </c>
      <c r="C4437" s="1">
        <v>43734.63958333333</v>
      </c>
    </row>
    <row r="4438" spans="1:3" x14ac:dyDescent="0.2">
      <c r="A4438">
        <v>293538</v>
      </c>
      <c r="B4438" s="2" t="s">
        <v>102</v>
      </c>
      <c r="C4438" s="1">
        <v>43837.788888888892</v>
      </c>
    </row>
    <row r="4439" spans="1:3" x14ac:dyDescent="0.2">
      <c r="A4439">
        <v>293539</v>
      </c>
      <c r="B4439" t="s">
        <v>67</v>
      </c>
      <c r="C4439" s="1">
        <v>43810.826388888891</v>
      </c>
    </row>
    <row r="4440" spans="1:3" x14ac:dyDescent="0.2">
      <c r="A4440">
        <v>293547</v>
      </c>
      <c r="B4440" t="s">
        <v>570</v>
      </c>
      <c r="C4440" s="1">
        <v>43762.11041666667</v>
      </c>
    </row>
    <row r="4441" spans="1:3" x14ac:dyDescent="0.2">
      <c r="A4441">
        <v>293548</v>
      </c>
      <c r="B4441" t="s">
        <v>54</v>
      </c>
      <c r="C4441" s="1">
        <v>43685.643055555556</v>
      </c>
    </row>
    <row r="4442" spans="1:3" x14ac:dyDescent="0.2">
      <c r="A4442">
        <v>293549</v>
      </c>
      <c r="B4442" t="s">
        <v>571</v>
      </c>
      <c r="C4442" s="1">
        <v>43703.065972222219</v>
      </c>
    </row>
    <row r="4443" spans="1:3" x14ac:dyDescent="0.2">
      <c r="A4443">
        <v>293550</v>
      </c>
      <c r="B4443" t="s">
        <v>572</v>
      </c>
      <c r="C4443" s="1">
        <v>43687.893055555556</v>
      </c>
    </row>
    <row r="4444" spans="1:3" x14ac:dyDescent="0.2">
      <c r="A4444">
        <v>293556</v>
      </c>
      <c r="B4444" t="s">
        <v>320</v>
      </c>
      <c r="C4444" s="1">
        <v>43654.783333333333</v>
      </c>
    </row>
    <row r="4445" spans="1:3" x14ac:dyDescent="0.2">
      <c r="A4445">
        <v>293557</v>
      </c>
      <c r="B4445" t="s">
        <v>186</v>
      </c>
      <c r="C4445" s="1">
        <v>43703.833333333336</v>
      </c>
    </row>
    <row r="4446" spans="1:3" x14ac:dyDescent="0.2">
      <c r="A4446">
        <v>293558</v>
      </c>
      <c r="B4446" s="2" t="s">
        <v>150</v>
      </c>
      <c r="C4446" s="1">
        <v>43718.697916666664</v>
      </c>
    </row>
    <row r="4447" spans="1:3" x14ac:dyDescent="0.2">
      <c r="A4447">
        <v>293847</v>
      </c>
      <c r="B4447" s="2" t="s">
        <v>55</v>
      </c>
      <c r="C4447" s="1">
        <v>43815.848611111112</v>
      </c>
    </row>
    <row r="4448" spans="1:3" x14ac:dyDescent="0.2">
      <c r="A4448">
        <v>293848</v>
      </c>
      <c r="B4448" t="s">
        <v>67</v>
      </c>
      <c r="C4448" s="1">
        <v>43810.827777777777</v>
      </c>
    </row>
    <row r="4449" spans="1:3" x14ac:dyDescent="0.2">
      <c r="A4449">
        <v>293849</v>
      </c>
      <c r="B4449" t="s">
        <v>133</v>
      </c>
      <c r="C4449" s="1">
        <v>43789.800694444442</v>
      </c>
    </row>
    <row r="4450" spans="1:3" x14ac:dyDescent="0.2">
      <c r="A4450">
        <v>294040</v>
      </c>
      <c r="B4450" t="s">
        <v>53</v>
      </c>
      <c r="C4450" s="1">
        <v>43770.79791666667</v>
      </c>
    </row>
    <row r="4451" spans="1:3" x14ac:dyDescent="0.2">
      <c r="A4451">
        <v>294041</v>
      </c>
      <c r="B4451" t="s">
        <v>100</v>
      </c>
      <c r="C4451" s="1">
        <v>43733.856249999997</v>
      </c>
    </row>
    <row r="4452" spans="1:3" x14ac:dyDescent="0.2">
      <c r="A4452">
        <v>294074</v>
      </c>
      <c r="B4452" t="s">
        <v>147</v>
      </c>
      <c r="C4452" s="1">
        <v>43819.80972222222</v>
      </c>
    </row>
    <row r="4453" spans="1:3" x14ac:dyDescent="0.2">
      <c r="A4453">
        <v>294075</v>
      </c>
      <c r="B4453" t="s">
        <v>78</v>
      </c>
      <c r="C4453" s="1">
        <v>43791.848611111112</v>
      </c>
    </row>
    <row r="4454" spans="1:3" x14ac:dyDescent="0.2">
      <c r="A4454">
        <v>294081</v>
      </c>
      <c r="B4454" s="2" t="s">
        <v>23</v>
      </c>
      <c r="C4454" s="1">
        <v>43768.65347222222</v>
      </c>
    </row>
    <row r="4455" spans="1:3" x14ac:dyDescent="0.2">
      <c r="A4455">
        <v>294082</v>
      </c>
      <c r="B4455" t="s">
        <v>573</v>
      </c>
      <c r="C4455" s="1">
        <v>43765.866666666669</v>
      </c>
    </row>
    <row r="4456" spans="1:3" x14ac:dyDescent="0.2">
      <c r="A4456">
        <v>294083</v>
      </c>
      <c r="B4456" t="s">
        <v>2</v>
      </c>
      <c r="C4456" s="1">
        <v>43770.70208333333</v>
      </c>
    </row>
    <row r="4457" spans="1:3" x14ac:dyDescent="0.2">
      <c r="A4457">
        <v>294084</v>
      </c>
      <c r="B4457" t="s">
        <v>311</v>
      </c>
      <c r="C4457" s="1">
        <v>43685.736111111109</v>
      </c>
    </row>
    <row r="4458" spans="1:3" x14ac:dyDescent="0.2">
      <c r="A4458">
        <v>294085</v>
      </c>
      <c r="B4458" t="s">
        <v>143</v>
      </c>
      <c r="C4458" s="1">
        <v>43706.811805555553</v>
      </c>
    </row>
    <row r="4459" spans="1:3" x14ac:dyDescent="0.2">
      <c r="A4459">
        <v>294088</v>
      </c>
      <c r="B4459" t="s">
        <v>98</v>
      </c>
      <c r="C4459" s="1">
        <v>43700.727777777778</v>
      </c>
    </row>
    <row r="4460" spans="1:3" x14ac:dyDescent="0.2">
      <c r="A4460">
        <v>294089</v>
      </c>
      <c r="B4460" t="s">
        <v>3</v>
      </c>
      <c r="C4460" s="1">
        <v>43686.644444444442</v>
      </c>
    </row>
    <row r="4461" spans="1:3" x14ac:dyDescent="0.2">
      <c r="A4461">
        <v>294415</v>
      </c>
      <c r="B4461" s="2" t="s">
        <v>92</v>
      </c>
      <c r="C4461" s="1">
        <v>43775.656944444447</v>
      </c>
    </row>
    <row r="4462" spans="1:3" x14ac:dyDescent="0.2">
      <c r="A4462">
        <v>294416</v>
      </c>
      <c r="B4462" t="s">
        <v>44</v>
      </c>
      <c r="C4462" s="1">
        <v>43748.833333333336</v>
      </c>
    </row>
    <row r="4463" spans="1:3" x14ac:dyDescent="0.2">
      <c r="A4463">
        <v>294599</v>
      </c>
      <c r="B4463" t="s">
        <v>226</v>
      </c>
      <c r="C4463" s="1">
        <v>43819.670138888891</v>
      </c>
    </row>
    <row r="4464" spans="1:3" x14ac:dyDescent="0.2">
      <c r="A4464">
        <v>294611</v>
      </c>
      <c r="B4464" t="s">
        <v>20</v>
      </c>
      <c r="C4464" s="1">
        <v>43705.669444444444</v>
      </c>
    </row>
    <row r="4465" spans="1:3" x14ac:dyDescent="0.2">
      <c r="A4465">
        <v>294612</v>
      </c>
      <c r="B4465" t="s">
        <v>499</v>
      </c>
      <c r="C4465" s="1">
        <v>43696.744444444441</v>
      </c>
    </row>
    <row r="4466" spans="1:3" x14ac:dyDescent="0.2">
      <c r="A4466">
        <v>294618</v>
      </c>
      <c r="B4466" t="s">
        <v>499</v>
      </c>
      <c r="C4466" s="1">
        <v>43696.743750000001</v>
      </c>
    </row>
    <row r="4467" spans="1:3" x14ac:dyDescent="0.2">
      <c r="A4467">
        <v>294697</v>
      </c>
      <c r="B4467" t="s">
        <v>198</v>
      </c>
      <c r="C4467" s="1">
        <v>43689.75</v>
      </c>
    </row>
    <row r="4468" spans="1:3" x14ac:dyDescent="0.2">
      <c r="A4468">
        <v>294698</v>
      </c>
      <c r="B4468" t="s">
        <v>134</v>
      </c>
      <c r="C4468" s="1">
        <v>43678.840277777781</v>
      </c>
    </row>
    <row r="4469" spans="1:3" x14ac:dyDescent="0.2">
      <c r="A4469">
        <v>295415</v>
      </c>
      <c r="B4469" t="s">
        <v>25</v>
      </c>
      <c r="C4469" s="1">
        <v>43774.839583333334</v>
      </c>
    </row>
    <row r="4470" spans="1:3" x14ac:dyDescent="0.2">
      <c r="A4470">
        <v>295441</v>
      </c>
      <c r="B4470" t="s">
        <v>5</v>
      </c>
      <c r="C4470" s="1">
        <v>43762.693749999999</v>
      </c>
    </row>
    <row r="4471" spans="1:3" x14ac:dyDescent="0.2">
      <c r="A4471">
        <v>295572</v>
      </c>
      <c r="B4471" t="s">
        <v>141</v>
      </c>
      <c r="C4471" s="1">
        <v>43783.837500000001</v>
      </c>
    </row>
    <row r="4472" spans="1:3" x14ac:dyDescent="0.2">
      <c r="A4472">
        <v>295616</v>
      </c>
      <c r="B4472" t="s">
        <v>21</v>
      </c>
      <c r="C4472" s="1">
        <v>43811.84097222222</v>
      </c>
    </row>
    <row r="4473" spans="1:3" x14ac:dyDescent="0.2">
      <c r="A4473">
        <v>295672</v>
      </c>
      <c r="B4473" t="s">
        <v>12</v>
      </c>
      <c r="C4473" s="1">
        <v>43810.79583333333</v>
      </c>
    </row>
    <row r="4474" spans="1:3" x14ac:dyDescent="0.2">
      <c r="A4474">
        <v>295953</v>
      </c>
      <c r="B4474" t="s">
        <v>9</v>
      </c>
      <c r="C4474" s="1">
        <v>43794.722916666666</v>
      </c>
    </row>
    <row r="4475" spans="1:3" x14ac:dyDescent="0.2">
      <c r="A4475">
        <v>295954</v>
      </c>
      <c r="B4475" t="s">
        <v>31</v>
      </c>
      <c r="C4475" s="1">
        <v>43804.795138888891</v>
      </c>
    </row>
    <row r="4476" spans="1:3" x14ac:dyDescent="0.2">
      <c r="A4476">
        <v>295991</v>
      </c>
      <c r="B4476" s="2" t="s">
        <v>111</v>
      </c>
      <c r="C4476" s="1">
        <v>43804.848611111112</v>
      </c>
    </row>
    <row r="4477" spans="1:3" x14ac:dyDescent="0.2">
      <c r="A4477">
        <v>297029</v>
      </c>
      <c r="B4477" t="e">
        <f>PEPE_LOBO esta bueno Que se ponga la mano dura para toda esa persona Que cometa corrupci√≥n en el pais principal tu esposa pepe</f>
        <v>#NAME?</v>
      </c>
      <c r="C4477" s="1">
        <v>43696.674305555556</v>
      </c>
    </row>
    <row r="4478" spans="1:3" x14ac:dyDescent="0.2">
      <c r="A4478">
        <v>297345</v>
      </c>
      <c r="B4478" t="e">
        <f>PEPE_LOBO Vemos Que hay personas Que no ce resignan para nada uqe bien Que se mejoren las cosas en el pais Que excelente</f>
        <v>#NAME?</v>
      </c>
      <c r="C4478" s="1">
        <v>43700.633333333331</v>
      </c>
    </row>
    <row r="4479" spans="1:3" x14ac:dyDescent="0.2">
      <c r="A4479">
        <v>297426</v>
      </c>
      <c r="B4479" t="e">
        <f>PEPE_LOBO sabemos Que los Que les interesa Es poner en mal a JOH pero no lo lograran por Que estamos con el tiene un pueblo Que lo apoya</f>
        <v>#NAME?</v>
      </c>
      <c r="C4479" s="1">
        <v>43696.675000000003</v>
      </c>
    </row>
    <row r="4480" spans="1:3" x14ac:dyDescent="0.2">
      <c r="A4480">
        <v>298719</v>
      </c>
      <c r="B4480" t="s">
        <v>121</v>
      </c>
      <c r="C4480" s="1">
        <v>43832.670138888891</v>
      </c>
    </row>
    <row r="4481" spans="1:3" x14ac:dyDescent="0.2">
      <c r="A4481">
        <v>298720</v>
      </c>
      <c r="B4481" t="s">
        <v>7</v>
      </c>
      <c r="C4481" s="1">
        <v>43837.667361111111</v>
      </c>
    </row>
    <row r="4482" spans="1:3" x14ac:dyDescent="0.2">
      <c r="A4482">
        <v>298722</v>
      </c>
      <c r="B4482" t="s">
        <v>52</v>
      </c>
      <c r="C4482" s="1">
        <v>43763.713888888888</v>
      </c>
    </row>
    <row r="4483" spans="1:3" x14ac:dyDescent="0.2">
      <c r="A4483">
        <v>298939</v>
      </c>
      <c r="B4483" t="s">
        <v>96</v>
      </c>
      <c r="C4483" s="1">
        <v>43745.859722222223</v>
      </c>
    </row>
    <row r="4484" spans="1:3" x14ac:dyDescent="0.2">
      <c r="A4484">
        <v>302528</v>
      </c>
      <c r="B4484" t="e">
        <f>ProcesoDigital Definitivamente estamos contentos por Que se ha generado esta nueva ley para el pueblo Que gran trabajo</f>
        <v>#NAME?</v>
      </c>
      <c r="C4484" s="1">
        <v>43788.757638888892</v>
      </c>
    </row>
    <row r="4485" spans="1:3" x14ac:dyDescent="0.2">
      <c r="A4485">
        <v>302544</v>
      </c>
      <c r="B4485" t="e">
        <f>ProcesoDigital Que bueno lo Que se ve por parte de las autoridades  Que bien Que se haga lo bueno por Honduras Que bien</f>
        <v>#NAME?</v>
      </c>
      <c r="C4485" s="1">
        <v>43829.650694444441</v>
      </c>
    </row>
    <row r="4486" spans="1:3" x14ac:dyDescent="0.2">
      <c r="A4486">
        <v>302561</v>
      </c>
      <c r="B4486" t="e">
        <f>ProcesoDigital mejor deber√≠a de buscar irte para santa Rosita estas demasiado loco viejo payaso</f>
        <v>#NAME?</v>
      </c>
      <c r="C4486" s="1">
        <v>43697.810416666667</v>
      </c>
    </row>
    <row r="4487" spans="1:3" x14ac:dyDescent="0.2">
      <c r="A4487">
        <v>302580</v>
      </c>
      <c r="B4487" t="e">
        <f>ProcesoDigital si  estoy muy de acuerdo esta gente Es lo peor Que le pudo haber pasado al pais</f>
        <v>#NAME?</v>
      </c>
      <c r="C4487" s="1">
        <v>43689.90625</v>
      </c>
    </row>
    <row r="4488" spans="1:3" x14ac:dyDescent="0.2">
      <c r="A4488">
        <v>302585</v>
      </c>
      <c r="B4488" t="e">
        <f>ProcesoDigital muy bueno Que se esta aumentando el salario para los maestros Que bueno lo Que se ve en nuestro pais est√°n trabajando por lo mejor</f>
        <v>#NAME?</v>
      </c>
      <c r="C4488" s="1">
        <v>43836.82708333333</v>
      </c>
    </row>
    <row r="4489" spans="1:3" x14ac:dyDescent="0.2">
      <c r="A4489">
        <v>302627</v>
      </c>
      <c r="B4489" t="e">
        <f>ProcesoDigital Pobre nasralla con lo Que sue√±a pobrecito deberian de mandarlo al psic√≥logo porque ya esta loco de remate</f>
        <v>#NAME?</v>
      </c>
      <c r="C4489" s="1">
        <v>43759.814583333333</v>
      </c>
    </row>
    <row r="4490" spans="1:3" x14ac:dyDescent="0.2">
      <c r="A4490">
        <v>302628</v>
      </c>
      <c r="B4490" t="e">
        <f>ProcesoDigital Que gran noticia lo Que esta haciendo el gobierno Que buenas acciones las Que se ven de parte de JOH</f>
        <v>#NAME?</v>
      </c>
      <c r="C4490" s="1">
        <v>43762.910416666666</v>
      </c>
    </row>
    <row r="4491" spans="1:3" x14ac:dyDescent="0.2">
      <c r="A4491">
        <v>302658</v>
      </c>
      <c r="B4491" t="e">
        <f>ProcesoDigital Definimos Que los de el partido liberal y libre solo perjudicar al pais hacen querer vivir haciendo chabacanadas Que sean cerios ya Que se manden al mamo</f>
        <v>#NAME?</v>
      </c>
      <c r="C4491" s="1">
        <v>43760.863888888889</v>
      </c>
    </row>
    <row r="4492" spans="1:3" x14ac:dyDescent="0.2">
      <c r="A4492">
        <v>302703</v>
      </c>
      <c r="B4492" t="e">
        <f>ProcesoDigital muy bueno Que se esta mejorando en la salud Que bien Que se mira las ayudas de mejorar en este tema muy bien</f>
        <v>#NAME?</v>
      </c>
      <c r="C4492" s="1">
        <v>43761.824305555558</v>
      </c>
    </row>
    <row r="4493" spans="1:3" x14ac:dyDescent="0.2">
      <c r="A4493">
        <v>302767</v>
      </c>
      <c r="B4493" t="e">
        <f>ProcesoDigital sabemos Que esta gente Es lo √∫nico Que buscan poner en mal la naci√≥n y ya Que dejen de tantas protestas en mi pais</f>
        <v>#NAME?</v>
      </c>
      <c r="C4493" s="1">
        <v>43759.863888888889</v>
      </c>
    </row>
    <row r="4494" spans="1:3" x14ac:dyDescent="0.2">
      <c r="A4494">
        <v>302830</v>
      </c>
      <c r="B4494" t="e">
        <f>ProcesoDigital Que se manden al pozo a estos Dos ratas por Que solo hacer caos y convertir en llamas el pais eso quieren Que barbaridad ya no mas queremos paz</f>
        <v>#NAME?</v>
      </c>
      <c r="C4494" s="1">
        <v>43759.722222222219</v>
      </c>
    </row>
    <row r="4495" spans="1:3" x14ac:dyDescent="0.2">
      <c r="A4495">
        <v>302831</v>
      </c>
      <c r="B4495" t="e">
        <f>ProcesoDigital estamos creciendo y vamos por mas cambios</f>
        <v>#NAME?</v>
      </c>
      <c r="C4495" s="1">
        <v>43711.909722222219</v>
      </c>
    </row>
    <row r="4496" spans="1:3" x14ac:dyDescent="0.2">
      <c r="A4496">
        <v>302855</v>
      </c>
      <c r="B4496" t="e">
        <f>ProcesoDigital paso a paso estamos caminando por la mejor ruta</f>
        <v>#NAME?</v>
      </c>
      <c r="C4496" s="1">
        <v>43711.739583333336</v>
      </c>
    </row>
    <row r="4497" spans="1:3" x14ac:dyDescent="0.2">
      <c r="A4497">
        <v>302903</v>
      </c>
      <c r="B4497" t="e">
        <f>ProcesoDigital Honduras esta mejorando cada dia en materia de seguridad Que bien Que se haga lo bueno por el pais vamos por mas y mas excelente</f>
        <v>#NAME?</v>
      </c>
      <c r="C4497" s="1">
        <v>43816.942361111112</v>
      </c>
    </row>
    <row r="4498" spans="1:3" x14ac:dyDescent="0.2">
      <c r="A4498">
        <v>303032</v>
      </c>
      <c r="B4498" t="e">
        <f>ProcesoDigital felicitaciones al gobierno y a las autoridades Que buen desempe√±o Es loo Que se ve gracias a lo importante estamos afirmado a grandes cosas</f>
        <v>#NAME?</v>
      </c>
      <c r="C4498" s="1">
        <v>43769.572222222225</v>
      </c>
    </row>
    <row r="4499" spans="1:3" x14ac:dyDescent="0.2">
      <c r="A4499">
        <v>303057</v>
      </c>
      <c r="B4499" t="e">
        <f>ProcesoDigital estamos muy contentos por Que se ha demostrado lo importante Que mi Honduras y su econom√≠a se desarrolle Que bien Que se haga lo bueno muy bien</f>
        <v>#NAME?</v>
      </c>
      <c r="C4499" s="1">
        <v>43754.71597222222</v>
      </c>
    </row>
    <row r="4500" spans="1:3" x14ac:dyDescent="0.2">
      <c r="A4500">
        <v>303111</v>
      </c>
      <c r="B4500" t="e">
        <f>ProcesoDigital Es Que esta gente solo se dedican a molestar Que barbaridad Que dejen de armar caos en el pais ya basta queremos p√†z</f>
        <v>#NAME?</v>
      </c>
      <c r="C4500" s="1">
        <v>43754.8125</v>
      </c>
    </row>
    <row r="4501" spans="1:3" x14ac:dyDescent="0.2">
      <c r="A4501">
        <v>303127</v>
      </c>
      <c r="B4501" t="e">
        <f>ProcesoDigital ya estamos cansado de esta gente solo esta da√±ando el pais</f>
        <v>#NAME?</v>
      </c>
      <c r="C4501" s="1">
        <v>43691.888194444444</v>
      </c>
    </row>
    <row r="4502" spans="1:3" x14ac:dyDescent="0.2">
      <c r="A4502">
        <v>303131</v>
      </c>
      <c r="B4502" t="e">
        <f>ProcesoDigital Es muy bueno lo Que se hace por el pais Que excelente vamos viendo lo bueno por parte de las autoridades</f>
        <v>#NAME?</v>
      </c>
      <c r="C4502" s="1">
        <v>43775.722222222219</v>
      </c>
    </row>
    <row r="4503" spans="1:3" x14ac:dyDescent="0.2">
      <c r="A4503">
        <v>303168</v>
      </c>
      <c r="B4503" t="e">
        <f>ProcesoDigital Es una grandiosa labor de parte de el gobierno Que grandes maneras de Que mio pais cambien gracias al Presidente y a la primera dama Es muy bueno</f>
        <v>#NAME?</v>
      </c>
      <c r="C4503" s="1">
        <v>43731.595138888886</v>
      </c>
    </row>
    <row r="4504" spans="1:3" x14ac:dyDescent="0.2">
      <c r="A4504">
        <v>303169</v>
      </c>
      <c r="B4504" t="e">
        <f>ProcesoDigital Jamas podran con el mejor Presidente del mundo Jamas asi Que les quede Claro ubiquense mejor sean cerios porfavor</f>
        <v>#NAME?</v>
      </c>
      <c r="C4504" s="1">
        <v>43731.835416666669</v>
      </c>
    </row>
    <row r="4505" spans="1:3" x14ac:dyDescent="0.2">
      <c r="A4505">
        <v>303919</v>
      </c>
      <c r="B4505" t="e">
        <f>_xlfn.SINGLE(JorgeCalixHN _xlfn.SINGLE(radioamericahn hemos visto los grandes avances departe de el Presidente Que grandes maneras porque el si ha puesto la mayor seguridad en el pais Que bien y aunque calix hable lo contrario sabemos Que se hace lo mejor))</f>
        <v>#NAME?</v>
      </c>
      <c r="C4505" s="1">
        <v>43794.612500000003</v>
      </c>
    </row>
    <row r="4506" spans="1:3" x14ac:dyDescent="0.2">
      <c r="A4506">
        <v>303981</v>
      </c>
      <c r="B4506" t="e">
        <f>_xlfn.SINGLE(JorgeCalixHN _xlfn.SINGLE(JuanOrlandoH LLor acalix Que solo asi sos feliz ya pareces mamita deber√°s ce cerio Que barbaridad la tuya sufris por todo pareces magdalena))</f>
        <v>#NAME?</v>
      </c>
      <c r="C4506" s="1">
        <v>43712.722916666666</v>
      </c>
    </row>
    <row r="4507" spans="1:3" x14ac:dyDescent="0.2">
      <c r="A4507">
        <v>304236</v>
      </c>
      <c r="B4507" t="e">
        <f>_xlfn.SINGLE(JorgeCalixHN _xlfn.SINGLE(Tito_alcalde Sinceramente sabemos Que se hace lo mejor por nuestra Honduras pero hay gente envidiosa Que si les gusta opinar Que barbaridad))</f>
        <v>#NAME?</v>
      </c>
      <c r="C4507" s="1">
        <v>43731.863888888889</v>
      </c>
    </row>
    <row r="4508" spans="1:3" x14ac:dyDescent="0.2">
      <c r="A4508">
        <v>304377</v>
      </c>
      <c r="B4508" t="e">
        <f>_xlfn.SINGLE(JorgeCalixHN _xlfn.SINGLE(JuanOrlandoH se sabe Que JOH Es inocente y estos hablan por Que no hayan Que hacer solo joder por Que eso Es lo Que les toca y Que mas no dejaremos Que se haga lo malo para mi pais JOH Es inocente))</f>
        <v>#NAME?</v>
      </c>
      <c r="C4508" s="1">
        <v>43748.67291666667</v>
      </c>
    </row>
    <row r="4509" spans="1:3" x14ac:dyDescent="0.2">
      <c r="A4509">
        <v>304441</v>
      </c>
      <c r="B4509" t="e">
        <f>_xlfn.SINGLE(JorgeCalixHN _xlfn.SINGLE(JuanOrlandoH Que tristeza da este se√±or Que solo sabe hablar y el no ha hecho nada por el pais))</f>
        <v>#NAME?</v>
      </c>
      <c r="C4509" s="1">
        <v>43712.839583333334</v>
      </c>
    </row>
    <row r="4510" spans="1:3" x14ac:dyDescent="0.2">
      <c r="A4510">
        <v>304533</v>
      </c>
      <c r="B4510" t="e">
        <f>_xlfn.SINGLE(JorgeCalixHN _xlfn.SINGLE(Tito_alcalde lo principal y importante Es Que el Presidente esta trabajando dia a dia por hacer lo bueno y aunque quieran opinar Es el mejor y punto y todo tendr√° excito))</f>
        <v>#NAME?</v>
      </c>
      <c r="C4510" s="1">
        <v>43731.864583333336</v>
      </c>
    </row>
    <row r="4511" spans="1:3" x14ac:dyDescent="0.2">
      <c r="A4511">
        <v>305408</v>
      </c>
      <c r="B4511" t="e">
        <f>_xlfn.SINGLE(XiomaraCastroZ _xlfn.SINGLE(JuanOrlandoH esta se√±ora no  sabe Que inventar ya Es demasiado con ustedes ya basta vamos por lo mejor por Honduras y ustedes no lo destruir√°n))</f>
        <v>#NAME?</v>
      </c>
      <c r="C4511" s="1">
        <v>43756.816666666666</v>
      </c>
    </row>
    <row r="4512" spans="1:3" x14ac:dyDescent="0.2">
      <c r="A4512">
        <v>305517</v>
      </c>
      <c r="B4512" t="e">
        <f>_xlfn.SINGLE(XiomaraCastroZ _xlfn.SINGLE(JuanOrlandoH golpe de estado Que te hagan avos √±angara Que barbaridad Que odio el Que demuestran ustedes Que barbarizad ya Es demasiado))</f>
        <v>#NAME?</v>
      </c>
      <c r="C4512" s="1">
        <v>43756.815972222219</v>
      </c>
    </row>
    <row r="4513" spans="1:3" x14ac:dyDescent="0.2">
      <c r="A4513">
        <v>306120</v>
      </c>
      <c r="B4513" t="s">
        <v>201</v>
      </c>
      <c r="C4513" s="1">
        <v>43691.869444444441</v>
      </c>
    </row>
    <row r="4514" spans="1:3" x14ac:dyDescent="0.2">
      <c r="A4514">
        <v>306284</v>
      </c>
      <c r="B4514" t="s">
        <v>68</v>
      </c>
      <c r="C4514" s="1">
        <v>43749.90625</v>
      </c>
    </row>
    <row r="4515" spans="1:3" x14ac:dyDescent="0.2">
      <c r="A4515">
        <v>306285</v>
      </c>
      <c r="B4515" t="s">
        <v>156</v>
      </c>
      <c r="C4515" s="1">
        <v>43684.715277777781</v>
      </c>
    </row>
    <row r="4516" spans="1:3" x14ac:dyDescent="0.2">
      <c r="A4516">
        <v>306286</v>
      </c>
      <c r="B4516" s="2" t="s">
        <v>155</v>
      </c>
      <c r="C4516" s="1">
        <v>43748.925694444442</v>
      </c>
    </row>
    <row r="4517" spans="1:3" x14ac:dyDescent="0.2">
      <c r="A4517">
        <v>306433</v>
      </c>
      <c r="B4517" t="s">
        <v>386</v>
      </c>
      <c r="C4517" s="1">
        <v>43783.705555555556</v>
      </c>
    </row>
    <row r="4518" spans="1:3" x14ac:dyDescent="0.2">
      <c r="A4518">
        <v>306655</v>
      </c>
      <c r="B4518" t="s">
        <v>54</v>
      </c>
      <c r="C4518" s="1">
        <v>43685.642361111109</v>
      </c>
    </row>
    <row r="4519" spans="1:3" x14ac:dyDescent="0.2">
      <c r="A4519">
        <v>306656</v>
      </c>
      <c r="B4519" t="s">
        <v>311</v>
      </c>
      <c r="C4519" s="1">
        <v>43685.73541666667</v>
      </c>
    </row>
    <row r="4520" spans="1:3" x14ac:dyDescent="0.2">
      <c r="A4520">
        <v>306718</v>
      </c>
      <c r="B4520" t="s">
        <v>96</v>
      </c>
      <c r="C4520" s="1">
        <v>43745.85833333333</v>
      </c>
    </row>
    <row r="4521" spans="1:3" x14ac:dyDescent="0.2">
      <c r="A4521">
        <v>307221</v>
      </c>
      <c r="B4521" t="e">
        <f>radiohrn Es muy bueno lo Que se demuestra en el pais Que importante manera de Que se apoye a los Hondure√±os en el sector de agricultura Que bien</f>
        <v>#NAME?</v>
      </c>
      <c r="C4521" s="1">
        <v>43787.950694444444</v>
      </c>
    </row>
    <row r="4522" spans="1:3" x14ac:dyDescent="0.2">
      <c r="A4522">
        <v>307240</v>
      </c>
      <c r="B4522" t="e">
        <f>radiohrn mil maneras Que se ha demostrado Que tenemos un pais muy rico y bello Que en Honduras se ve lo mejor en arqueolog√≠a y turismo Que bien</f>
        <v>#NAME?</v>
      </c>
      <c r="C4522" s="1">
        <v>43739.823611111111</v>
      </c>
    </row>
    <row r="4523" spans="1:3" x14ac:dyDescent="0.2">
      <c r="A4523">
        <v>307260</v>
      </c>
      <c r="B4523" t="e">
        <f>_xlfn.SINGLE(radiohrn _xlfn.SINGLE(OEA_oficial _xlfn.SINGLE(OEA_MACCIH Aplaudimos lo importante Que ha hecho las autoridades y el se√±or Presidente se ha combatido la corrupci√≥n Que bien)))</f>
        <v>#NAME?</v>
      </c>
      <c r="C4523" s="1">
        <v>43810.835416666669</v>
      </c>
    </row>
    <row r="4524" spans="1:3" x14ac:dyDescent="0.2">
      <c r="A4524">
        <v>307294</v>
      </c>
      <c r="B4524" t="e">
        <f>radiohrn estamos muy contentas de ver los desarrollos Que importante manera de Que mi Honduras avanza vamos por mas</f>
        <v>#NAME?</v>
      </c>
      <c r="C4524" s="1">
        <v>43782.809027777781</v>
      </c>
    </row>
    <row r="4525" spans="1:3" x14ac:dyDescent="0.2">
      <c r="A4525">
        <v>307307</v>
      </c>
      <c r="B4525" t="s">
        <v>574</v>
      </c>
      <c r="C4525" s="1">
        <v>43836.643750000003</v>
      </c>
    </row>
    <row r="4526" spans="1:3" x14ac:dyDescent="0.2">
      <c r="A4526">
        <v>307376</v>
      </c>
      <c r="B4526" t="e">
        <f>radiohrn Es muy excelente Que las FFAA tomen el control en las c√°rceles y se ponga el orden debido muy bien</f>
        <v>#NAME?</v>
      </c>
      <c r="C4526" s="1">
        <v>43817.849305555559</v>
      </c>
    </row>
    <row r="4527" spans="1:3" x14ac:dyDescent="0.2">
      <c r="A4527">
        <v>307377</v>
      </c>
      <c r="B4527" t="e">
        <f>radiohrn lo Que deber√≠an de ver Que todo marche bien en la naci√≥n ustedes solo buscando el desorden y tirar veneno para el pais ya vasta Que metan al mamo a este se√±or de Zelaya rosales</f>
        <v>#NAME?</v>
      </c>
      <c r="C4527" s="1">
        <v>43836.644444444442</v>
      </c>
    </row>
    <row r="4528" spans="1:3" x14ac:dyDescent="0.2">
      <c r="A4528">
        <v>307448</v>
      </c>
      <c r="B4528" t="e">
        <f>radiohrn Vemos lo mejor en el pais Que bien Que se esta ayudando a la poblaci√≥n Hondure√±as con estas oportunidades Que bien</f>
        <v>#NAME?</v>
      </c>
      <c r="C4528" s="1">
        <v>43754.72152777778</v>
      </c>
    </row>
    <row r="4529" spans="1:3" x14ac:dyDescent="0.2">
      <c r="A4529">
        <v>307480</v>
      </c>
      <c r="B4529" t="e">
        <f>radiohrn los √∫nicos Que tiene Que declarar por cada da√±o al paiss son los de libre el y el pepe por robarle</f>
        <v>#NAME?</v>
      </c>
      <c r="C4529" s="1">
        <v>43682.743750000001</v>
      </c>
    </row>
    <row r="4530" spans="1:3" x14ac:dyDescent="0.2">
      <c r="A4530">
        <v>307485</v>
      </c>
      <c r="B4530" t="e">
        <f>radiohrn siempre la gente de libre tirando su veneno como siempre ya estamos cansados de Que ustedes solo quieran lo malo para el pais ya no porfavor</f>
        <v>#NAME?</v>
      </c>
      <c r="C4530" s="1">
        <v>43768.84652777778</v>
      </c>
    </row>
    <row r="4531" spans="1:3" x14ac:dyDescent="0.2">
      <c r="A4531">
        <v>307514</v>
      </c>
      <c r="B4531" t="e">
        <f>radiohrn vamos caminando por la mejor ruta gracias  por su gran desempe√±o y esmero Que hacen</f>
        <v>#NAME?</v>
      </c>
      <c r="C4531" s="1">
        <v>43711.648611111108</v>
      </c>
    </row>
    <row r="4532" spans="1:3" x14ac:dyDescent="0.2">
      <c r="A4532">
        <v>307518</v>
      </c>
      <c r="B4532" t="e">
        <f>radiohrn Vemos las buenas cosas Que hacen lo bueno para nuestra vida gracias a Dios se√±or Presidente por lo bueno Que se hace</f>
        <v>#NAME?</v>
      </c>
      <c r="C4532" s="1">
        <v>43721.813194444447</v>
      </c>
    </row>
    <row r="4533" spans="1:3" x14ac:dyDescent="0.2">
      <c r="A4533">
        <v>307615</v>
      </c>
      <c r="B4533" t="s">
        <v>575</v>
      </c>
      <c r="C4533" s="1">
        <v>43760.650694444441</v>
      </c>
    </row>
    <row r="4534" spans="1:3" x14ac:dyDescent="0.2">
      <c r="A4534">
        <v>307664</v>
      </c>
      <c r="B4534" t="e">
        <f>radiohrn muy bueno lo Que se demuestra en mi pais Que gran manera de ver lo bueno para mi Honduras Que excelente</f>
        <v>#NAME?</v>
      </c>
      <c r="C4534" s="1">
        <v>43739.679861111108</v>
      </c>
    </row>
    <row r="4535" spans="1:3" x14ac:dyDescent="0.2">
      <c r="A4535">
        <v>307668</v>
      </c>
      <c r="B4535" t="e">
        <f>radiohrn no cave duda Que se les da un gran apoyo a las familias migrantes Que bueno excelente trabajo</f>
        <v>#NAME?</v>
      </c>
      <c r="C4535" s="1">
        <v>43690.654166666667</v>
      </c>
    </row>
    <row r="4536" spans="1:3" x14ac:dyDescent="0.2">
      <c r="A4536">
        <v>307722</v>
      </c>
      <c r="B4536" t="e">
        <f>radiohrn Pobre de este y sera Que a el lo quieren Tanto jajjajajajaa das lastima pepe ce cerio ubicarte mejor deja de sapo</f>
        <v>#NAME?</v>
      </c>
      <c r="C4536" s="1">
        <v>43809.674305555556</v>
      </c>
    </row>
    <row r="4537" spans="1:3" x14ac:dyDescent="0.2">
      <c r="A4537">
        <v>307737</v>
      </c>
      <c r="B4537" t="e">
        <f>radiohrn el pueblo siempre esta con el Presidente porque el si ha demostrado Que hace un buen gobierno y hace lo mejor para el pais y ni asi LLore quien LLore Es el mejor</f>
        <v>#NAME?</v>
      </c>
      <c r="C4537" s="1">
        <v>43775.946527777778</v>
      </c>
    </row>
    <row r="4538" spans="1:3" x14ac:dyDescent="0.2">
      <c r="A4538">
        <v>307756</v>
      </c>
      <c r="B4538" t="e">
        <f>radiohrn muy bien felicitamos a este gobierno por hacer un gran trabajo por Honduras Que excelente lo bueno se demuestra en el pais Que gran avance</f>
        <v>#NAME?</v>
      </c>
      <c r="C4538" s="1">
        <v>43672.820833333331</v>
      </c>
    </row>
    <row r="4539" spans="1:3" x14ac:dyDescent="0.2">
      <c r="A4539">
        <v>307769</v>
      </c>
      <c r="B4539" t="e">
        <f>radiohrn feliz aniversario ala comunidad de nacaome Que est√°n de fiestas felicitaciones Que todo les salga bien</f>
        <v>#NAME?</v>
      </c>
      <c r="C4539" s="1">
        <v>43739.679166666669</v>
      </c>
    </row>
    <row r="4540" spans="1:3" x14ac:dyDescent="0.2">
      <c r="A4540">
        <v>307805</v>
      </c>
      <c r="B4540" t="e">
        <f>radiohrn muy bien bienvenidos a nuestra naci√≥n Que Dios los bendiga grandemente y Que puedan disfrutar de las bellas cosas de mi Honduras</f>
        <v>#NAME?</v>
      </c>
      <c r="C4540" s="1">
        <v>43817.876388888886</v>
      </c>
    </row>
    <row r="4541" spans="1:3" x14ac:dyDescent="0.2">
      <c r="A4541">
        <v>307864</v>
      </c>
      <c r="B4541" t="s">
        <v>576</v>
      </c>
      <c r="C4541" s="1">
        <v>43812.725694444445</v>
      </c>
    </row>
    <row r="4542" spans="1:3" x14ac:dyDescent="0.2">
      <c r="A4542">
        <v>307914</v>
      </c>
      <c r="B4542" t="e">
        <f>radiohrn gracias a esta grandiosa noticia Que gran trabajo Que se regeneren buenas cosas por el pais</f>
        <v>#NAME?</v>
      </c>
      <c r="C4542" s="1">
        <v>43717.665277777778</v>
      </c>
    </row>
    <row r="4543" spans="1:3" x14ac:dyDescent="0.2">
      <c r="A4543">
        <v>307960</v>
      </c>
      <c r="B4543" t="e">
        <f>radiohrn todos estamos muy alegres de su gran trabajo Presidente</f>
        <v>#NAME?</v>
      </c>
      <c r="C4543" s="1">
        <v>43706.847916666666</v>
      </c>
    </row>
    <row r="4544" spans="1:3" x14ac:dyDescent="0.2">
      <c r="A4544">
        <v>308026</v>
      </c>
      <c r="B4544" t="e">
        <f>radiohrn muy bueno lo Que andan haciendo las enfermeras en los barrios y colonias para mejorar la salud de cada ni√±o y joven</f>
        <v>#NAME?</v>
      </c>
      <c r="C4544" s="1">
        <v>43727.670138888891</v>
      </c>
    </row>
    <row r="4545" spans="1:3" x14ac:dyDescent="0.2">
      <c r="A4545">
        <v>308044</v>
      </c>
      <c r="B4545" t="e">
        <f>radiohrn los √±angaras ya van con sus inventos Que barbaridad asa ver si ellos mismo hicieron esto para decir Que fue el gobierno</f>
        <v>#NAME?</v>
      </c>
      <c r="C4545" s="1">
        <v>43768.845833333333</v>
      </c>
    </row>
    <row r="4546" spans="1:3" x14ac:dyDescent="0.2">
      <c r="A4546">
        <v>308191</v>
      </c>
      <c r="B4546" t="e">
        <f>radiohrn Vemos Que el gobierno ha trabajando por Que tengamos un costo estable de energ√≠a Que bien vamos por lo bueno</f>
        <v>#NAME?</v>
      </c>
      <c r="C4546" s="1">
        <v>43804.893750000003</v>
      </c>
    </row>
    <row r="4547" spans="1:3" x14ac:dyDescent="0.2">
      <c r="A4547">
        <v>308197</v>
      </c>
      <c r="B4547" t="e">
        <f>radiohrn Aplaudimos la buena labor de el gobierno y de los enfermeros Que hacen estas buenas obras muy bien</f>
        <v>#NAME?</v>
      </c>
      <c r="C4547" s="1">
        <v>43727.67083333333</v>
      </c>
    </row>
    <row r="4548" spans="1:3" x14ac:dyDescent="0.2">
      <c r="A4548">
        <v>308224</v>
      </c>
      <c r="B4548" t="s">
        <v>577</v>
      </c>
      <c r="C4548" s="1">
        <v>43734.564583333333</v>
      </c>
    </row>
    <row r="4549" spans="1:3" x14ac:dyDescent="0.2">
      <c r="A4549">
        <v>308255</v>
      </c>
      <c r="B4549" t="e">
        <f>radiohrn Es muy bueno lo Que hace nuestro Presidente por nuestra Honduras Muchas gracias Que Dios lo bendiga siempre</f>
        <v>#NAME?</v>
      </c>
      <c r="C4549" s="1">
        <v>43817.834027777775</v>
      </c>
    </row>
    <row r="4550" spans="1:3" x14ac:dyDescent="0.2">
      <c r="A4550">
        <v>308256</v>
      </c>
      <c r="B4550" t="e">
        <f>radiohrn Honduras esta avanzando en seguridad y vamos por mas cambios</f>
        <v>#NAME?</v>
      </c>
      <c r="C4550" s="1">
        <v>43704.667361111111</v>
      </c>
    </row>
    <row r="4551" spans="1:3" x14ac:dyDescent="0.2">
      <c r="A4551">
        <v>308293</v>
      </c>
      <c r="B4551" t="e">
        <f>radiohrn Es muy bueno Que se est√° invirtiendo en estas carreteras en nuevos proyectos Que excelente trabajo lo Que se hace Que bien</f>
        <v>#NAME?</v>
      </c>
      <c r="C4551" s="1">
        <v>43769.844444444447</v>
      </c>
    </row>
    <row r="4552" spans="1:3" x14ac:dyDescent="0.2">
      <c r="A4552">
        <v>308299</v>
      </c>
      <c r="B4552" t="e">
        <f>radiohrn sabemos Que se hace el gran cambio en el pais estamos contentos porque sabemos Que se trabaja porque la gente se beneficie de medicamentos muy bien</f>
        <v>#NAME?</v>
      </c>
      <c r="C4552" s="1">
        <v>43791.635416666664</v>
      </c>
    </row>
    <row r="4553" spans="1:3" x14ac:dyDescent="0.2">
      <c r="A4553">
        <v>308325</v>
      </c>
      <c r="B4553" t="e">
        <f>radiohrn Aplaudimos lo bueno Que hace el gobierno en hacer y poner estas favorables reglas para lo mejor para la educaci√≥n</f>
        <v>#NAME?</v>
      </c>
      <c r="C4553" s="1">
        <v>43738.568055555559</v>
      </c>
    </row>
    <row r="4554" spans="1:3" x14ac:dyDescent="0.2">
      <c r="A4554">
        <v>308328</v>
      </c>
      <c r="B4554" t="e">
        <f>radiohrn Definimos los grandes logros Que se tenga excito en este maravilloso proyecto Que bien vamos por mas</f>
        <v>#NAME?</v>
      </c>
      <c r="C4554" s="1">
        <v>43773.722916666666</v>
      </c>
    </row>
    <row r="4555" spans="1:3" x14ac:dyDescent="0.2">
      <c r="A4555">
        <v>308366</v>
      </c>
      <c r="B4555" t="e">
        <f>_xlfn.SINGLE(radiohrn _xlfn.SINGLE(JuanOrlandoH contentos de ver las grandes acciones en el pais Que importante vamos por mas JOH gracias Que Dios lo bendiga por su apoyo))</f>
        <v>#NAME?</v>
      </c>
      <c r="C4555" s="1">
        <v>43784.726388888892</v>
      </c>
    </row>
    <row r="4556" spans="1:3" x14ac:dyDescent="0.2">
      <c r="A4556">
        <v>308371</v>
      </c>
      <c r="B4556" t="e">
        <f>radiohrn no dejaremos Que se siga haciendo estas malas cosas para el pais ni Que se siga perjudicando al Presidente ya vasta</f>
        <v>#NAME?</v>
      </c>
      <c r="C4556" s="1">
        <v>43762.667361111111</v>
      </c>
    </row>
    <row r="4557" spans="1:3" x14ac:dyDescent="0.2">
      <c r="A4557">
        <v>308479</v>
      </c>
      <c r="B4557" t="e">
        <f>radiohrn Honduras esta cambiando Que bien Que se afirmen nuevas reglas en las c√°rceles y Que los reos ya no puedan hacer lo Que quieran y Sobre todo Que se ponga orden</f>
        <v>#NAME?</v>
      </c>
      <c r="C4557" s="1">
        <v>43817.897916666669</v>
      </c>
    </row>
    <row r="4558" spans="1:3" x14ac:dyDescent="0.2">
      <c r="A4558">
        <v>308515</v>
      </c>
      <c r="B4558" t="e">
        <f>radiohrn gracias Que siempre esten pesando en el pueblo  Que mas lo necesita</f>
        <v>#NAME?</v>
      </c>
      <c r="C4558" s="1">
        <v>43703.944444444445</v>
      </c>
    </row>
    <row r="4559" spans="1:3" x14ac:dyDescent="0.2">
      <c r="A4559">
        <v>308537</v>
      </c>
      <c r="B4559" t="e">
        <f>radiohrn estamos muy agradecidos y Que reconozca el buen trabajo Que hace nuestras autoridades</f>
        <v>#NAME?</v>
      </c>
      <c r="C4559" s="1">
        <v>43706.847916666666</v>
      </c>
    </row>
    <row r="4560" spans="1:3" x14ac:dyDescent="0.2">
      <c r="A4560">
        <v>308565</v>
      </c>
      <c r="B4560" t="e">
        <f>_xlfn.SINGLE(radiohrn _xlfn.SINGLE(JuanOrlandoH estamos muy agradecidos Muchas gracias se esta demostrando el gran apoyo al pueblo y se apoya para agricultura agropecuaria Que bien))</f>
        <v>#NAME?</v>
      </c>
      <c r="C4560" s="1">
        <v>43784.725694444445</v>
      </c>
    </row>
    <row r="4561" spans="1:3" x14ac:dyDescent="0.2">
      <c r="A4561">
        <v>308596</v>
      </c>
      <c r="B4561" t="e">
        <f>radiohrn esta gente del MEU no se cansan solo se dedican a ver mal a pais y a destruirlos deber√≠an de aprovechar el tiempo y estudiar</f>
        <v>#NAME?</v>
      </c>
      <c r="C4561" s="1">
        <v>43748.866666666669</v>
      </c>
    </row>
    <row r="4562" spans="1:3" x14ac:dyDescent="0.2">
      <c r="A4562">
        <v>308598</v>
      </c>
      <c r="B4562" t="e">
        <f>radiohrn se√±or Presidente gracias por afirmar el cambio en el pais gracias bendiciones</f>
        <v>#NAME?</v>
      </c>
      <c r="C4562" s="1">
        <v>43732.722222222219</v>
      </c>
    </row>
    <row r="4563" spans="1:3" x14ac:dyDescent="0.2">
      <c r="A4563">
        <v>308619</v>
      </c>
      <c r="B4563" t="e">
        <f>radiohrn excelente el trabajo Que esta haciendo el Presidente por cada uno de nuestros agricultores</f>
        <v>#NAME?</v>
      </c>
      <c r="C4563" s="1">
        <v>43704.774305555555</v>
      </c>
    </row>
    <row r="4564" spans="1:3" x14ac:dyDescent="0.2">
      <c r="A4564">
        <v>308753</v>
      </c>
      <c r="B4564" t="e">
        <f>DiarioLaPrensa muy bien Que se esta trabajando para mejorar el turismo del pais Que gran trabajo lo Que se hace estamos muy contentos</f>
        <v>#NAME?</v>
      </c>
      <c r="C4564" s="1">
        <v>43711.768750000003</v>
      </c>
    </row>
    <row r="4565" spans="1:3" x14ac:dyDescent="0.2">
      <c r="A4565">
        <v>308759</v>
      </c>
      <c r="B4565" t="s">
        <v>578</v>
      </c>
      <c r="C4565" s="1">
        <v>43710.697222222225</v>
      </c>
    </row>
    <row r="4566" spans="1:3" x14ac:dyDescent="0.2">
      <c r="A4566">
        <v>308763</v>
      </c>
      <c r="B4566" t="e">
        <f>DiarioLaPrensa Contento de mi Honduras se ven los grandes avances estamos muy agradecidos</f>
        <v>#NAME?</v>
      </c>
      <c r="C4566" s="1">
        <v>43728.801388888889</v>
      </c>
    </row>
    <row r="4567" spans="1:3" x14ac:dyDescent="0.2">
      <c r="A4567">
        <v>308796</v>
      </c>
      <c r="B4567" t="e">
        <f>DiarioLaPrensa Damos las gracias al gobierno por hacer realidad estos proyectos Que bueno lo Que se ve gracias JOH por sus buenas obras</f>
        <v>#NAME?</v>
      </c>
      <c r="C4567" s="1">
        <v>43710.835416666669</v>
      </c>
    </row>
    <row r="4568" spans="1:3" x14ac:dyDescent="0.2">
      <c r="A4568">
        <v>308808</v>
      </c>
      <c r="B4568" t="e">
        <f>DiarioLaPrensa Es excelente Que bueno lo Que se ha hecho se√±or Presidente Que gran lazo de amistad qe todo salga bien y Que se tenga excito</f>
        <v>#NAME?</v>
      </c>
      <c r="C4568" s="1">
        <v>43788.854166666664</v>
      </c>
    </row>
    <row r="4569" spans="1:3" x14ac:dyDescent="0.2">
      <c r="A4569">
        <v>308853</v>
      </c>
      <c r="B4569" t="e">
        <f>DiarioLaPrensa gracias se√±or Presidente por demostrar estos buenos avances Que gran manera de ver el cambio en mi pais excelente</f>
        <v>#NAME?</v>
      </c>
      <c r="C4569" s="1">
        <v>43704.790277777778</v>
      </c>
    </row>
    <row r="4570" spans="1:3" x14ac:dyDescent="0.2">
      <c r="A4570">
        <v>308863</v>
      </c>
      <c r="B4570" t="e">
        <f>DiarioLaPrensa Que bien por Que asi podran disfrutar de estas maravillosas actividades Que se est√°n haciendo en santa barbara Que bueno lo Que se ve Que se disfrute a lo m√°ximo</f>
        <v>#NAME?</v>
      </c>
      <c r="C4570" s="1">
        <v>43791.943055555559</v>
      </c>
    </row>
    <row r="4571" spans="1:3" x14ac:dyDescent="0.2">
      <c r="A4571">
        <v>308948</v>
      </c>
      <c r="B4571" t="e">
        <f>DiarioLaPrensa el atago de pira√±as Que √±angaras Que solo se dedican hacer lo malo para el pais ya basta con Tanto odio</f>
        <v>#NAME?</v>
      </c>
      <c r="C4571" s="1">
        <v>43746.724305555559</v>
      </c>
    </row>
    <row r="4572" spans="1:3" x14ac:dyDescent="0.2">
      <c r="A4572">
        <v>309003</v>
      </c>
      <c r="B4572" t="e">
        <f>DiarioLaPrensa Que gran noticia lo Que se ve Es Que estamos cambiando cada dia Que gran trabajo lo Que se hace para mejorar en varias arias muy bien</f>
        <v>#NAME?</v>
      </c>
      <c r="C4572" s="1">
        <v>43711.628472222219</v>
      </c>
    </row>
    <row r="4573" spans="1:3" x14ac:dyDescent="0.2">
      <c r="A4573">
        <v>309052</v>
      </c>
      <c r="B4573" t="e">
        <f>DiarioLaPrensa vamos por mas grandes cambios porque lo bueno llego para quedarse</f>
        <v>#NAME?</v>
      </c>
      <c r="C4573" s="1">
        <v>43721.859027777777</v>
      </c>
    </row>
    <row r="4574" spans="1:3" x14ac:dyDescent="0.2">
      <c r="A4574">
        <v>309111</v>
      </c>
      <c r="B4574" t="e">
        <f>DiarioLaPrensa Es muy bueno lo Que se hace estamos contentos de Que se desarrolle la agricultura Es muy importante</f>
        <v>#NAME?</v>
      </c>
      <c r="C4574" s="1">
        <v>43775.876388888886</v>
      </c>
    </row>
    <row r="4575" spans="1:3" x14ac:dyDescent="0.2">
      <c r="A4575">
        <v>309131</v>
      </c>
      <c r="B4575" t="e">
        <f>DiarioLaPrensa Es excelente lo Que se logra en mejorar las calles Que bueno lo Que se ve cada dia estabamos muy contentos</f>
        <v>#NAME?</v>
      </c>
      <c r="C4575" s="1">
        <v>43710.834722222222</v>
      </c>
    </row>
    <row r="4576" spans="1:3" x14ac:dyDescent="0.2">
      <c r="A4576">
        <v>309132</v>
      </c>
      <c r="B4576" t="e">
        <f>DiarioLaPrensa son puros inventos Es demasiado con gente como esta Que solo en mal quieren poner ami gobernante pero no lo lograran</f>
        <v>#NAME?</v>
      </c>
      <c r="C4576" s="1">
        <v>43746.723611111112</v>
      </c>
    </row>
    <row r="4577" spans="1:3" x14ac:dyDescent="0.2">
      <c r="A4577">
        <v>309163</v>
      </c>
      <c r="B4577" t="e">
        <f>DiarioLaPrensa gracias Que Dios los guarde y bendiga sus vidas polic√≠as Que se haga lo bueno paar estas investigaciones</f>
        <v>#NAME?</v>
      </c>
      <c r="C4577" s="1">
        <v>43721.82916666667</v>
      </c>
    </row>
    <row r="4578" spans="1:3" x14ac:dyDescent="0.2">
      <c r="A4578">
        <v>309200</v>
      </c>
      <c r="B4578" t="e">
        <f>DiarioLaPrensa excelente trabajo Que estan realizando por el bienestar del pueblo</f>
        <v>#NAME?</v>
      </c>
      <c r="C4578" s="1">
        <v>43721.859722222223</v>
      </c>
    </row>
    <row r="4579" spans="1:3" x14ac:dyDescent="0.2">
      <c r="A4579">
        <v>309205</v>
      </c>
      <c r="B4579" t="e">
        <f>DiarioLaPrensa excelente trabajo JOH Dios lo bendiga grandemente gracias por Que usted Es una gran persona gracias</f>
        <v>#NAME?</v>
      </c>
      <c r="C4579" s="1">
        <v>43710.698611111111</v>
      </c>
    </row>
    <row r="4580" spans="1:3" x14ac:dyDescent="0.2">
      <c r="A4580">
        <v>309207</v>
      </c>
      <c r="B4580" t="e">
        <f>DiarioLaPrensa Definimos los grandes desarrollos Que hace JOH Que importante Es ver lo bueno vamos por lo mas bueno para la naci√≥n gracias JOH</f>
        <v>#NAME?</v>
      </c>
      <c r="C4580" s="1">
        <v>43788.855555555558</v>
      </c>
    </row>
    <row r="4581" spans="1:3" x14ac:dyDescent="0.2">
      <c r="A4581">
        <v>309757</v>
      </c>
      <c r="B4581" t="e">
        <f>_xlfn.SINGLE(NTQ1WzirXWVSm5RELmNPf7jbQXG)+Lu0YgsRt8Xoj7qo= _xlfn.SINGLE(JuanOrlandoH _xlfn.SINGLE(TN5Telenoticias se le aplaude a lo bueno Que hace por mi naci√≥n Muchas gracias JOH gracias por afirmar lo bueno por mi Honduras Muchas gracias))</f>
        <v>#NAME?</v>
      </c>
      <c r="C4581" s="1">
        <v>43731.818055555559</v>
      </c>
    </row>
    <row r="4582" spans="1:3" x14ac:dyDescent="0.2">
      <c r="A4582">
        <v>309758</v>
      </c>
      <c r="B4582" t="e">
        <f>_xlfn.SINGLE(NTQ1WzirXWVSm5RELmNPf7jbQXG)+Lu0YgsRt8Xoj7qo= _xlfn.SINGLE(JuanOrlandoH _xlfn.SINGLE(radiohrn desarrollando nuevas oportunidades Que buenas cosas se hacen Que bien estamos alegres Que bien vamos por mas))</f>
        <v>#NAME?</v>
      </c>
      <c r="C4582" s="1">
        <v>43693.65625</v>
      </c>
    </row>
    <row r="4583" spans="1:3" x14ac:dyDescent="0.2">
      <c r="A4583">
        <v>309794</v>
      </c>
      <c r="B4583" t="e">
        <f>_xlfn.SINGLE(NTQ1WzirXWVSm5RELmNPf7jbQXG)+Lu0YgsRt8Xoj7qo= _xlfn.SINGLE(JuanOrlandoH _xlfn.SINGLE(LaTribunahn no cave duda Que se hace lo mejor para Que cea un aniversario de independencia mejor Que genia _xlfn.SINGLE(HCHTelevDigital)))</f>
        <v>#NAME?</v>
      </c>
      <c r="C4583" s="1">
        <v>43721.849305555559</v>
      </c>
    </row>
    <row r="4584" spans="1:3" x14ac:dyDescent="0.2">
      <c r="A4584">
        <v>309806</v>
      </c>
      <c r="B4584" t="e">
        <f>_xlfn.SINGLE(NTQ1WzirXWVSm5RELmNPf7jbQXG)+Lu0YgsRt8Xoj7qo= _xlfn.SINGLE(JuanOrlandoH _xlfn.SINGLE(DiarioTiempo Definitivamente Honduras Es un pais para poder disfrutar de sus bellas cosas Que grandioso _xlfn.SINGLE(DiarioElDiez)))</f>
        <v>#NAME?</v>
      </c>
      <c r="C4584" s="1">
        <v>43727.707638888889</v>
      </c>
    </row>
    <row r="4585" spans="1:3" x14ac:dyDescent="0.2">
      <c r="A4585">
        <v>309835</v>
      </c>
      <c r="B4585" t="e">
        <f>_xlfn.SINGLE(NTQ1WzirXWVSm5RELmNPf7jbQXG)+Lu0YgsRt8Xoj7qo= _xlfn.SINGLE(JuanOrlandoH _xlfn.SINGLE(HCHTelevDigital demostrando las grandes acciones Que se han hecho en mi pa√≠s Que sea siga trabajando mas y mas por nuestra Honduras))</f>
        <v>#NAME?</v>
      </c>
      <c r="C4585" s="1">
        <v>43689.72152777778</v>
      </c>
    </row>
    <row r="4586" spans="1:3" x14ac:dyDescent="0.2">
      <c r="A4586">
        <v>309866</v>
      </c>
      <c r="B4586" t="s">
        <v>579</v>
      </c>
      <c r="C4586" s="1">
        <v>43731.726388888892</v>
      </c>
    </row>
    <row r="4587" spans="1:3" x14ac:dyDescent="0.2">
      <c r="A4587">
        <v>309882</v>
      </c>
      <c r="B4587" t="e">
        <f>_xlfn.SINGLE(NTQ1WzirXWVSm5RELmNPf7jbQXG)+Lu0YgsRt8Xoj7qo= _xlfn.SINGLE(JuanOrlandoH _xlfn.SINGLE(HCHTelevDigital lo principal Es Que la gente se beneficia Que bueno estamos muy alegres de ver lo bueno))</f>
        <v>#NAME?</v>
      </c>
      <c r="C4587" s="1">
        <v>43711.852083333331</v>
      </c>
    </row>
    <row r="4588" spans="1:3" x14ac:dyDescent="0.2">
      <c r="A4588">
        <v>309883</v>
      </c>
      <c r="B4588" t="e">
        <f>_xlfn.SINGLE(NTQ1WzirXWVSm5RELmNPf7jbQXG)+Lu0YgsRt8Xoj7qo= _xlfn.SINGLE(anagarciacarias _xlfn.SINGLE(JuanOrlandoH _xlfn.SINGLE(LaTribunahn Es un gran trabajo lo Que esta haciendo nuestro gobierno por mi paisa vamos por mejores cambios _xlfn.SINGLE(DiarioTiempo))))</f>
        <v>#NAME?</v>
      </c>
      <c r="C4588" s="1">
        <v>43703.838194444441</v>
      </c>
    </row>
    <row r="4589" spans="1:3" x14ac:dyDescent="0.2">
      <c r="A4589">
        <v>309907</v>
      </c>
      <c r="B4589" t="e">
        <f>_xlfn.SINGLE(NTQ1WzirXWVSm5RELmNPf7jbQXG)+Lu0YgsRt8Xoj7qo= _xlfn.SINGLE(JuanOrlandoH _xlfn.SINGLE(VidaMejorHN _xlfn.SINGLE(tencanal10 hemos aprendido Que nuestra Honduras avanza cada dia Que gran manera de hacer Que estas obras se desarrollen _xlfn.SINGLE(Canal6Honduras))))</f>
        <v>#NAME?</v>
      </c>
      <c r="C4589" s="1">
        <v>43719.675000000003</v>
      </c>
    </row>
    <row r="4590" spans="1:3" x14ac:dyDescent="0.2">
      <c r="A4590">
        <v>309910</v>
      </c>
      <c r="B4590" t="s">
        <v>580</v>
      </c>
      <c r="C4590" s="1">
        <v>43704.822916666664</v>
      </c>
    </row>
    <row r="4591" spans="1:3" x14ac:dyDescent="0.2">
      <c r="A4591">
        <v>309918</v>
      </c>
      <c r="B4591" t="s">
        <v>581</v>
      </c>
      <c r="C4591" s="1">
        <v>43696.84097222222</v>
      </c>
    </row>
    <row r="4592" spans="1:3" x14ac:dyDescent="0.2">
      <c r="A4592">
        <v>309919</v>
      </c>
      <c r="B4592" t="e">
        <f>_xlfn.SINGLE(NTQ1WzirXWVSm5RELmNPf7jbQXG)+Lu0YgsRt8Xoj7qo= _xlfn.SINGLE(JuanOrlandoH _xlfn.SINGLE(radiohrn todos los Hondure√±os estamos contentos y alegres de ver Que tenemos le gran apoyo de nuestro Presidente _xlfn.SINGLE(NTQ1WzirXWVSm5RELmNPf7jbQXG)))+Lu0YgsRt8Xoj7qo=  _xlfn.SINGLE(juanorlando  _xlfn.SINGLE(canal11))</f>
        <v>#NAME?</v>
      </c>
      <c r="C4592" s="1">
        <v>43693.663888888892</v>
      </c>
    </row>
    <row r="4593" spans="1:3" x14ac:dyDescent="0.2">
      <c r="A4593">
        <v>309949</v>
      </c>
      <c r="B4593" t="e">
        <f>_xlfn.SINGLE(NTQ1WzirXWVSm5RELmNPf7jbQXG)+Lu0YgsRt8Xoj7qo= _xlfn.SINGLE(JuanOrlandoH _xlfn.SINGLE(LaTribunahn _xlfn.SINGLE(VidaMejorHN no cave duda Que se esta construyendo estos parques de vida mejor para las personas por Que Es muy bueno lo Que se hace)))</f>
        <v>#NAME?</v>
      </c>
      <c r="C4593" s="1">
        <v>43691.706250000003</v>
      </c>
    </row>
    <row r="4594" spans="1:3" x14ac:dyDescent="0.2">
      <c r="A4594">
        <v>309953</v>
      </c>
      <c r="B4594" t="e">
        <f>_xlfn.SINGLE(NTQ1WzirXWVSm5RELmNPf7jbQXG)+Lu0YgsRt8Xoj7qo= _xlfn.SINGLE(JuanOrlandoH _xlfn.SINGLE(HCHTelevDigital _xlfn.SINGLE(VidaMejorHN grandes son los proyectos Que esta realizando el Presidente y Que est√°n ayudando a cada uno de los honudre√±os _xlfn.SINGLE(NTQ1WzirXWVSm5RELmNPf7jbQXG))))+Lu0YgsRt8Xoj7qo= _xlfn.SINGLE(tnh)</f>
        <v>#NAME?</v>
      </c>
      <c r="C4594" s="1">
        <v>43696.708333333336</v>
      </c>
    </row>
    <row r="4595" spans="1:3" x14ac:dyDescent="0.2">
      <c r="A4595">
        <v>309975</v>
      </c>
      <c r="B4595" t="e">
        <f>_xlfn.SINGLE(NTQ1WzirXWVSm5RELmNPf7jbQXG)+Lu0YgsRt8Xoj7qo= _xlfn.SINGLE(JuanOrlandoH _xlfn.SINGLE(radiohrn Bravo Que bien Que se desempe√±e esto tan bueno Es importante las grandiosas cosas Que garan manera de Que mi Honduras avanza _xlfn.SINGLE(diarioelheraldo)))</f>
        <v>#NAME?</v>
      </c>
      <c r="C4595" s="1">
        <v>43727.845138888886</v>
      </c>
    </row>
    <row r="4596" spans="1:3" x14ac:dyDescent="0.2">
      <c r="A4596">
        <v>309976</v>
      </c>
      <c r="B4596" t="e">
        <f>_xlfn.SINGLE(NTQ1WzirXWVSm5RELmNPf7jbQXG)+Lu0YgsRt8Xoj7qo= _xlfn.SINGLE(JuanOrlandoH _xlfn.SINGLE(VidaMejorHN _xlfn.SINGLE(tencanal10 excelente el trabajo Que est√°n realiazdno nuestras autoridades siempre al pendiente del mas lo necesita  _xlfn.SINGLE(NTQ1WzirXWVSm5RELmNPf7jbQXG))))+Lu0YgsRt8Xoj7qo=   _xlfn.SINGLE(JuanOrlandoH   _xlfn.SINGLE(TSiHonduras))</f>
        <v>#NAME?</v>
      </c>
      <c r="C4596" s="1">
        <v>43719.673611111109</v>
      </c>
    </row>
    <row r="4597" spans="1:3" x14ac:dyDescent="0.2">
      <c r="A4597">
        <v>309980</v>
      </c>
      <c r="B4597" t="e">
        <f>_xlfn.SINGLE(NTQ1WzirXWVSm5RELmNPf7jbQXG)+Lu0YgsRt8Xoj7qo= _xlfn.SINGLE(JuanOrlandoH _xlfn.SINGLE(radiohrn _xlfn.SINGLE(elpaishn no cave duda Que se desarrollan grandes cosas para nuestra naci√≥n Que bueno lo Que se estamos a lo mejor excelente trabajo
                                                                                                                                                                                                                                                                _xlfn.SINGLE(HCHTelevDigital))))</f>
        <v>#NAME?</v>
      </c>
      <c r="C4597" s="1">
        <v>43707.832638888889</v>
      </c>
    </row>
    <row r="4598" spans="1:3" x14ac:dyDescent="0.2">
      <c r="A4598">
        <v>310000</v>
      </c>
      <c r="B4598" t="e">
        <f>_xlfn.SINGLE(NTQ1WzirXWVSm5RELmNPf7jbQXG)+Lu0YgsRt8Xoj7qo= _xlfn.SINGLE(JuanOrlandoH _xlfn.SINGLE(diarioelheraldo Principalmente Vemos los mejores cambios Es muy bueno todo esto Que gran trabajo de las autoridades
                                                                                                                                                                                                                                                                _xlfn.SINGLE(HCHTelevDigital)))</f>
        <v>#NAME?</v>
      </c>
      <c r="C4598" s="1">
        <v>43712.838194444441</v>
      </c>
    </row>
    <row r="4599" spans="1:3" x14ac:dyDescent="0.2">
      <c r="A4599">
        <v>310010</v>
      </c>
      <c r="B4599" t="e">
        <f>_xlfn.SINGLE(NTQ1WzirXWVSm5RELmNPf7jbQXG)+Lu0YgsRt8Xoj7qo= _xlfn.SINGLE(JuanOrlandoH _xlfn.SINGLE(HCHTelevDigital _xlfn.SINGLE(HCHTelevDigital danl√≠ Es una comunidad muy maravillosa se ve Que se est√° demostrando las bellas cosas para promover el turismo de el pais)))</f>
        <v>#NAME?</v>
      </c>
      <c r="C4599" s="1">
        <v>43726.835416666669</v>
      </c>
    </row>
    <row r="4600" spans="1:3" x14ac:dyDescent="0.2">
      <c r="A4600">
        <v>310034</v>
      </c>
      <c r="B4600" t="e">
        <f>_xlfn.SINGLE(NTQ1WzirXWVSm5RELmNPf7jbQXG)+Lu0YgsRt8Xoj7qo= _xlfn.SINGLE(JuanOrlandoH _xlfn.SINGLE(radiohrn Que se tenga excito en estas excelentes cosas Que genial lo bueno se demuestra cada dia excelente trabajo _xlfn.SINGLE(DiarioDiezHn)))</f>
        <v>#NAME?</v>
      </c>
      <c r="C4600" s="1">
        <v>43717.852083333331</v>
      </c>
    </row>
    <row r="4601" spans="1:3" x14ac:dyDescent="0.2">
      <c r="A4601">
        <v>310066</v>
      </c>
      <c r="B4601" t="e">
        <f>_xlfn.SINGLE(NTQ1WzirXWVSm5RELmNPf7jbQXG)+Lu0YgsRt8Xoj7qo= _xlfn.SINGLE(JuanOrlandoH _xlfn.SINGLE(radiohrn _xlfn.SINGLE(elpaishn lo bueno se esta demostrando en cada Barrio y comunidad Que buenas cosas las Que se hacen por mi naci√≥n
                                                                                                                                                                                                                                                                _xlfn.SINGLE(DiarioTiempo))))</f>
        <v>#NAME?</v>
      </c>
      <c r="C4601" s="1">
        <v>43707.831250000003</v>
      </c>
    </row>
    <row r="4602" spans="1:3" x14ac:dyDescent="0.2">
      <c r="A4602">
        <v>310093</v>
      </c>
      <c r="B4602" t="e">
        <f>_xlfn.SINGLE(NTQ1WzirXWVSm5RELmNPf7jbQXG)+Lu0YgsRt8Xoj7qo= _xlfn.SINGLE(JuanOrlandoH _xlfn.SINGLE(radiohrn no cave duda por Que Es importante lo Que se brinda Dios me lo bendiga Presidente por Que usted hace lo bueno por el pais _xlfn.SINGLE(LaTribunahn)))</f>
        <v>#NAME?</v>
      </c>
      <c r="C4602" s="1">
        <v>43719.848611111112</v>
      </c>
    </row>
    <row r="4603" spans="1:3" x14ac:dyDescent="0.2">
      <c r="A4603">
        <v>310099</v>
      </c>
      <c r="B4603" t="e">
        <f>_xlfn.SINGLE(NTQ1WzirXWVSm5RELmNPf7jbQXG)+Lu0YgsRt8Xoj7qo= _xlfn.SINGLE(JuanOrlandoH _xlfn.SINGLE(DllSWqjvMbCrtUNGN0CA23hYgwPW83B5aBnYuBnEFZY))= Claro Que vamos a ese maravilloso carnaval Que los espera Que buenas cosas las Que se ven Que se campa√±as en realizar Que bien _xlfn.SINGLE(Canal6Honduras)</f>
        <v>#NAME?</v>
      </c>
      <c r="C4603" s="1">
        <v>43728.820138888892</v>
      </c>
    </row>
    <row r="4604" spans="1:3" x14ac:dyDescent="0.2">
      <c r="A4604">
        <v>310100</v>
      </c>
      <c r="B4604" t="e">
        <f>_xlfn.SINGLE(NTQ1WzirXWVSm5RELmNPf7jbQXG)+Lu0YgsRt8Xoj7qo= _xlfn.SINGLE(JuanOrlandoH _xlfn.SINGLE(DiarioLaPrensa estamos muy agradecidos por las buenas obras Que se hacen todo a favor de nuestro pueblo Que gran trabajo bendiciones))</f>
        <v>#NAME?</v>
      </c>
      <c r="C4604" s="1">
        <v>43703.727083333331</v>
      </c>
    </row>
    <row r="4605" spans="1:3" x14ac:dyDescent="0.2">
      <c r="A4605">
        <v>310115</v>
      </c>
      <c r="B4605" t="e">
        <f>_xlfn.SINGLE(NTQ1WzirXWVSm5RELmNPf7jbQXG)+Lu0YgsRt8Xoj7qo= _xlfn.SINGLE(JuanOrlandoH _xlfn.SINGLE(DiarioLaPrensa gracias JOH por demostrar Que en el pais hay lo mas hermoso gracias a Dios por darnos esta bella tierra par vivir y disfrutar _xlfn.SINGLE(Canal6Honduras)))</f>
        <v>#NAME?</v>
      </c>
      <c r="C4605" s="1">
        <v>43732.813194444447</v>
      </c>
    </row>
    <row r="4606" spans="1:3" x14ac:dyDescent="0.2">
      <c r="A4606">
        <v>310135</v>
      </c>
      <c r="B4606" t="e">
        <f>_xlfn.SINGLE(NTQ1WzirXWVSm5RELmNPf7jbQXG)+Lu0YgsRt8Xoj7qo= _xlfn.SINGLE(JuanOrlandoH _xlfn.SINGLE(LaTribunahn mil gracias se√±or Presidente porque gracias a estas obras se esta generando oportunidades de empleos dignos _xlfn.SINGLE(JuanOrlandoH _xlfn.SINGLE(NTQ1WzirXWVSm5RELmNPf7jbQXG))))+Lu0YgsRt8Xoj7qo= _xlfn.SINGLE(televicentrohn)</f>
        <v>#NAME?</v>
      </c>
      <c r="C4606" s="1">
        <v>43690.854166666664</v>
      </c>
    </row>
    <row r="4607" spans="1:3" x14ac:dyDescent="0.2">
      <c r="A4607">
        <v>310136</v>
      </c>
      <c r="B4607" t="s">
        <v>582</v>
      </c>
      <c r="C4607" s="1">
        <v>43700.695138888892</v>
      </c>
    </row>
    <row r="4608" spans="1:3" x14ac:dyDescent="0.2">
      <c r="A4608">
        <v>310164</v>
      </c>
      <c r="B4608" t="e">
        <f>_xlfn.SINGLE(NTQ1WzirXWVSm5RELmNPf7jbQXG)+Lu0YgsRt8Xoj7qo= _xlfn.SINGLE(JuanOrlandoH _xlfn.SINGLE(IHCIETI _xlfn.SINGLE(LaTribunahn Honduras Es una tierra belle fortalecida con bellas culturas y con grandes bendiciones Que bueno Es grandioso
                                                                                                                                                                                                                                                                _xlfn.SINGLE(elpaishn))))</f>
        <v>#NAME?</v>
      </c>
      <c r="C4608" s="1">
        <v>43714.709722222222</v>
      </c>
    </row>
    <row r="4609" spans="1:3" x14ac:dyDescent="0.2">
      <c r="A4609">
        <v>310202</v>
      </c>
      <c r="B4609" t="e">
        <f>_xlfn.SINGLE(NTQ1WzirXWVSm5RELmNPf7jbQXG)+Lu0YgsRt8Xoj7qo= _xlfn.SINGLE(JuanOrlandoH _xlfn.SINGLE(DllSWqjvMbCrtUNGN0CA23hYgwPW83B5aBnYuBnEFZY))= Que bien Que se esta brindado estos proyectos para Que la gente vaya disfrutar de lo bello del pais Que bien _xlfn.SINGLE(LaTribunahn)</f>
        <v>#NAME?</v>
      </c>
      <c r="C4609" s="1">
        <v>43728.818749999999</v>
      </c>
    </row>
    <row r="4610" spans="1:3" x14ac:dyDescent="0.2">
      <c r="A4610">
        <v>310236</v>
      </c>
      <c r="B4610" t="e">
        <f>_xlfn.SINGLE(NTQ1WzirXWVSm5RELmNPf7jbQXG)+Lu0YgsRt8Xoj7qo= _xlfn.SINGLE(JuanOrlandoH _xlfn.SINGLE(DiarioLaPrensa Que grandes acciones las Que se ven cada dia Que bueno estamos muy alegres excelente vamos por mas _xlfn.SINGLE(DiarioLaPrensa)))</f>
        <v>#NAME?</v>
      </c>
      <c r="C4610" s="1">
        <v>43705.793055555558</v>
      </c>
    </row>
    <row r="4611" spans="1:3" x14ac:dyDescent="0.2">
      <c r="A4611">
        <v>310239</v>
      </c>
      <c r="B4611" t="e">
        <f>_xlfn.SINGLE(NTQ1WzirXWVSm5RELmNPf7jbQXG)+Lu0YgsRt8Xoj7qo= _xlfn.SINGLE(JuanOrlandoH _xlfn.SINGLE(televicentrohn Es muy bueno lo Que se hace por gran apoyo a nuestro pueblo Que gran trabajo vamos por lo mejor JOH _xlfn.SINGLE(Canal6Honduras)))</f>
        <v>#NAME?</v>
      </c>
      <c r="C4611" s="1">
        <v>43706.640277777777</v>
      </c>
    </row>
    <row r="4612" spans="1:3" x14ac:dyDescent="0.2">
      <c r="A4612">
        <v>310240</v>
      </c>
      <c r="B4612" t="e">
        <f>_xlfn.SINGLE(NTQ1WzirXWVSm5RELmNPf7jbQXG)+Lu0YgsRt8Xoj7qo= _xlfn.SINGLE(JuanOrlandoH _xlfn.SINGLE(LaTribunahn Que se haga lo mejor por Que el pueblo vaya ver ese dia de los desfiles tranquila mente y Que haya mucha seguridad _xlfn.SINGLE(Canal6Honduras)))</f>
        <v>#NAME?</v>
      </c>
      <c r="C4612" s="1">
        <v>43721.850694444445</v>
      </c>
    </row>
    <row r="4613" spans="1:3" x14ac:dyDescent="0.2">
      <c r="A4613">
        <v>310275</v>
      </c>
      <c r="B4613" t="e">
        <f>_xlfn.SINGLE(NTQ1WzirXWVSm5RELmNPf7jbQXG)+Lu0YgsRt8Xoj7qo= _xlfn.SINGLE(JuanOrlandoH _xlfn.SINGLE(DllSWqjvMbCrtUNGN0CA23hYgwPW83B5aBnYuBnEFZY))= excelente las grandes actividades Que esta realizando el Presidente _xlfn.SINGLE(NTQ1WzirXWVSm5RELmNPf7jbQXG)+Lu0YgsRt8Xoj7qo=   _xlfn.SINGLE(JuanOrlandoH   _xlfn.SINGLE(tencanal10))</f>
        <v>#NAME?</v>
      </c>
      <c r="C4613" s="1">
        <v>43698.834722222222</v>
      </c>
    </row>
    <row r="4614" spans="1:3" x14ac:dyDescent="0.2">
      <c r="A4614">
        <v>310287</v>
      </c>
      <c r="B4614" t="e">
        <f>_xlfn.SINGLE(NTQ1WzirXWVSm5RELmNPf7jbQXG)+Lu0YgsRt8Xoj7qo= _xlfn.SINGLE(JuanOrlandoH _xlfn.SINGLE(LaTribunahn _xlfn.SINGLE(VidaMejorHN gracias a las buenas acciones Que hace JKOH Que ha demostrado lo bueno por nuestra naci√≥n Que bien vamos por mas)))</f>
        <v>#NAME?</v>
      </c>
      <c r="C4614" s="1">
        <v>43691.720138888886</v>
      </c>
    </row>
    <row r="4615" spans="1:3" x14ac:dyDescent="0.2">
      <c r="A4615">
        <v>310296</v>
      </c>
      <c r="B4615" t="e">
        <f>_xlfn.SINGLE(NTQ1WzirXWVSm5RELmNPf7jbQXG)+Lu0YgsRt8Xoj7qo= _xlfn.SINGLE(JuanOrlandoH _xlfn.SINGLE(televicentrohn _xlfn.SINGLE(canal11hn Es un gran trabajo lo Que hace el Presidente por Que mi pais este en mejores condiciones Que gran trabajo)))</f>
        <v>#NAME?</v>
      </c>
      <c r="C4615" s="1">
        <v>43718.816666666666</v>
      </c>
    </row>
    <row r="4616" spans="1:3" x14ac:dyDescent="0.2">
      <c r="A4616">
        <v>310301</v>
      </c>
      <c r="B4616" t="e">
        <f>_xlfn.SINGLE(NTQ1WzirXWVSm5RELmNPf7jbQXG)+Lu0YgsRt8Xoj7qo= _xlfn.SINGLE(VidaMejorHN _xlfn.SINGLE(JuanOrlandoH _xlfn.SINGLE(DiarioTiempo _xlfn.SINGLE(BANHPROVI_HN vamos por la mejor ruta gracias Presidente _xlfn.SINGLE(juanorlando por cumplirnos _xlfn.SINGLE(NTQ1WzirXWVSm5RELmNPf7jbQXG))))))+Lu0YgsRt8Xoj7qo= _xlfn.SINGLE(canal11)</f>
        <v>#NAME?</v>
      </c>
      <c r="C4616" s="1">
        <v>43691.872916666667</v>
      </c>
    </row>
    <row r="4617" spans="1:3" x14ac:dyDescent="0.2">
      <c r="A4617">
        <v>310348</v>
      </c>
      <c r="B4617" t="e">
        <f>_xlfn.SINGLE(NTQ1WzirXWVSm5RELmNPf7jbQXG)+Lu0YgsRt8Xoj7qo= _xlfn.SINGLE(JuanOrlandoH _xlfn.SINGLE(radiohrn cualidades espectaculares se desempe√±an Que tan magnificas Es nuestra Honduras bella y admirable vamos a disfrutar _xlfn.SINGLE(tencanal10)))</f>
        <v>#NAME?</v>
      </c>
      <c r="C4617" s="1">
        <v>43724.861111111109</v>
      </c>
    </row>
    <row r="4618" spans="1:3" x14ac:dyDescent="0.2">
      <c r="A4618">
        <v>310374</v>
      </c>
      <c r="B4618" t="e">
        <f>_xlfn.SINGLE(NTQ1WzirXWVSm5RELmNPf7jbQXG)+Lu0YgsRt8Xoj7qo= _xlfn.SINGLE(anagarciacarias _xlfn.SINGLE(JuanOrlandoH _xlfn.SINGLE(radiohrn unidos los Dos han logrado grandes avances para la naci√≥n Que bueno son la pareja elegida por Dios Que todos los planes salgan bien _xlfn.SINGLE(HCHTelevDigital))))</f>
        <v>#NAME?</v>
      </c>
      <c r="C4618" s="1">
        <v>43733.722222222219</v>
      </c>
    </row>
    <row r="4619" spans="1:3" x14ac:dyDescent="0.2">
      <c r="A4619">
        <v>310385</v>
      </c>
      <c r="B4619" t="e">
        <f>_xlfn.SINGLE(NTQ1WzirXWVSm5RELmNPf7jbQXG)+Lu0YgsRt8Xoj7qo= _xlfn.SINGLE(JuanOrlandoH _xlfn.SINGLE(HCHTelevDigital gran trabajo departe de el gobierno haciendo estas grandiosas obras para lo mejor del pais excelente
                                                                                                                                                                                                                                                                _xlfn.SINGLE(DiarioDiezHn)))</f>
        <v>#NAME?</v>
      </c>
      <c r="C4619" s="1">
        <v>43711.850694444445</v>
      </c>
    </row>
    <row r="4620" spans="1:3" x14ac:dyDescent="0.2">
      <c r="A4620">
        <v>310386</v>
      </c>
      <c r="B4620" t="e">
        <f>_xlfn.SINGLE(NTQ1WzirXWVSm5RELmNPf7jbQXG)+Lu0YgsRt8Xoj7qo= _xlfn.SINGLE(JuanOrlandoH _xlfn.SINGLE(LaTribunahn se esta trabajando por mas y mas gracias a nuestro gobierno se esta mejorando en el aria de turismo Que bien))</f>
        <v>#NAME?</v>
      </c>
      <c r="C4620" s="1">
        <v>43690.845138888886</v>
      </c>
    </row>
    <row r="4621" spans="1:3" x14ac:dyDescent="0.2">
      <c r="A4621">
        <v>310509</v>
      </c>
      <c r="B4621" t="e">
        <f>_xlfn.SINGLE(NTQ1WzirXWVSm5RELmNPf7jbQXG)+Lu0YgsRt8Xoj7qo= _xlfn.SINGLE(JuanOrlandoH _xlfn.SINGLE(BANHPROVI_HN _xlfn.SINGLE(DiarioLaPrensa siga adelante Presidente dando lo mejor de usted _xlfn.SINGLE(NTQ1WzirXWVSm5RELmNPf7jbQXG))))+Lu0YgsRt8Xoj7qo=  _xlfn.SINGLE(TN5)</f>
        <v>#NAME?</v>
      </c>
      <c r="C4621" s="1">
        <v>43690.711805555555</v>
      </c>
    </row>
    <row r="4622" spans="1:3" x14ac:dyDescent="0.2">
      <c r="A4622">
        <v>310525</v>
      </c>
      <c r="B4622" t="e">
        <f>_xlfn.SINGLE(NTQ1WzirXWVSm5RELmNPf7jbQXG)+Lu0YgsRt8Xoj7qo= _xlfn.SINGLE(JuanOrlandoH _xlfn.SINGLE(radiohrn Definitivamente se ha mejorado en Muchas arias Que gran maneras de Que mi pa√≠s cambie cada dia Muchas Felicidades JOH
                                                                                                                                                                                                                                                                _xlfn.SINGLE(televicentrohn)))</f>
        <v>#NAME?</v>
      </c>
      <c r="C4622" s="1">
        <v>43710.838888888888</v>
      </c>
    </row>
    <row r="4623" spans="1:3" x14ac:dyDescent="0.2">
      <c r="A4623">
        <v>310529</v>
      </c>
      <c r="B4623" t="e">
        <f>_xlfn.SINGLE(NTQ1WzirXWVSm5RELmNPf7jbQXG)+Lu0YgsRt8Xoj7qo= _xlfn.SINGLE(JuanOrlandoH _xlfn.SINGLE(radiohrn Aplaudimos las buenas obras Que hace se√±or JOH gracias por afirmar lo bueno por el pais))</f>
        <v>#NAME?</v>
      </c>
      <c r="C4623" s="1">
        <v>43698.847222222219</v>
      </c>
    </row>
    <row r="4624" spans="1:3" x14ac:dyDescent="0.2">
      <c r="A4624">
        <v>310531</v>
      </c>
      <c r="B4624" t="e">
        <f>_xlfn.SINGLE(NTQ1WzirXWVSm5RELmNPf7jbQXG)+Lu0YgsRt8Xoj7qo= _xlfn.SINGLE(JuanOrlandoH _xlfn.SINGLE(BecasHN2020 _xlfn.SINGLE(radiohrn Primeramente agradecemos lo bueno Que se ve estamos muy alegres de el gran trabajo Que desempe√±an po mi pa√≠s Que se haga lo mejor _xlfn.SINGLE(tencanal10))))</f>
        <v>#NAME?</v>
      </c>
      <c r="C4624" s="1">
        <v>43732.70208333333</v>
      </c>
    </row>
    <row r="4625" spans="1:3" x14ac:dyDescent="0.2">
      <c r="A4625">
        <v>310567</v>
      </c>
      <c r="B4625" t="e">
        <f>_xlfn.SINGLE(NTQ1WzirXWVSm5RELmNPf7jbQXG)+Lu0YgsRt8Xoj7qo= _xlfn.SINGLE(DllSWqjvMbCrtUNGN0CA23hYgwPW83B5aBnYuBnEFZY)= estamos muy agradecidos con los docentes por Que ellos dan su tiempo para ense√±arles la educaci√≥n a los ni√±os</f>
        <v>#NAME?</v>
      </c>
      <c r="C4625" s="1">
        <v>43725.80972222222</v>
      </c>
    </row>
    <row r="4626" spans="1:3" x14ac:dyDescent="0.2">
      <c r="A4626">
        <v>310569</v>
      </c>
      <c r="B4626" t="e">
        <f>_xlfn.SINGLE(NTQ1WzirXWVSm5RELmNPf7jbQXG)+Lu0YgsRt8Xoj7qo= _xlfn.SINGLE(JuanOrlandoH _xlfn.SINGLE(DiarioTiempo no cave duda Que se demuestra un gran avance en lo del turismo para estas vacaciones Que genial _xlfn.SINGLE(LaTribunahn)))</f>
        <v>#NAME?</v>
      </c>
      <c r="C4626" s="1">
        <v>43727.708333333336</v>
      </c>
    </row>
    <row r="4627" spans="1:3" x14ac:dyDescent="0.2">
      <c r="A4627">
        <v>310571</v>
      </c>
      <c r="B4627" t="s">
        <v>583</v>
      </c>
      <c r="C4627" s="1">
        <v>43717.686111111114</v>
      </c>
    </row>
    <row r="4628" spans="1:3" x14ac:dyDescent="0.2">
      <c r="A4628">
        <v>310606</v>
      </c>
      <c r="B4628" t="e">
        <f>_xlfn.SINGLE(NTQ1WzirXWVSm5RELmNPf7jbQXG)+Lu0YgsRt8Xoj7qo= _xlfn.SINGLE(JuanOrlandoH _xlfn.SINGLE(VidaMejorHN _xlfn.SINGLE(tencanal10 Sin ninguna duda Aplaudimos la buena labor departe de el Presidente gracias Que Dios lo bendiga grandemente _xlfn.SINGLE(LaTribunahn))))</f>
        <v>#NAME?</v>
      </c>
      <c r="C4628" s="1">
        <v>43719.674305555556</v>
      </c>
    </row>
    <row r="4629" spans="1:3" x14ac:dyDescent="0.2">
      <c r="A4629">
        <v>310617</v>
      </c>
      <c r="B4629" t="e">
        <f>HCHTelevDigital Pucha Que no dejen Que se siga haciendo estas cosas ya no dejen Que la polic√≠a ponga todo el peso de la ley y los agarren y los metan al pozo</f>
        <v>#NAME?</v>
      </c>
      <c r="C4629" s="1">
        <v>43762.756944444445</v>
      </c>
    </row>
    <row r="4630" spans="1:3" x14ac:dyDescent="0.2">
      <c r="A4630">
        <v>310644</v>
      </c>
      <c r="B4630" t="e">
        <f>hondudiario admirable Que se lleven a cavo estos buenos eventos muy bien Que se haga lo mejor por el pais muy bien</f>
        <v>#NAME?</v>
      </c>
      <c r="C4630" s="1">
        <v>43731.658333333333</v>
      </c>
    </row>
    <row r="4631" spans="1:3" x14ac:dyDescent="0.2">
      <c r="A4631">
        <v>310673</v>
      </c>
      <c r="B4631" t="e">
        <f>hondudiario Es excelente Que se elaboran estas obras en el pa√≠s Que importante manera de ver lo bueno por Que asi mejorara para cada a√±o</f>
        <v>#NAME?</v>
      </c>
      <c r="C4631" s="1">
        <v>43802.634027777778</v>
      </c>
    </row>
    <row r="4632" spans="1:3" x14ac:dyDescent="0.2">
      <c r="A4632">
        <v>310687</v>
      </c>
      <c r="B4632" t="e">
        <f>hondudiario Que bueno Que se aproxima la semana moraz√°nica Que bien Que se haga lo bueno por mi pais para disfrutar</f>
        <v>#NAME?</v>
      </c>
      <c r="C4632" s="1">
        <v>43726.704861111109</v>
      </c>
    </row>
    <row r="4633" spans="1:3" x14ac:dyDescent="0.2">
      <c r="A4633">
        <v>310718</v>
      </c>
      <c r="B4633" t="s">
        <v>584</v>
      </c>
      <c r="C4633" s="1">
        <v>43762.730555555558</v>
      </c>
    </row>
    <row r="4634" spans="1:3" x14ac:dyDescent="0.2">
      <c r="A4634">
        <v>310747</v>
      </c>
      <c r="B4634" t="e">
        <f>hondudiario muy alegres de ver Que los Hondure√±os tendremos bolsillos llenos Que gran manera de ver lo importante para el pais</f>
        <v>#NAME?</v>
      </c>
      <c r="C4634" s="1">
        <v>43763.770138888889</v>
      </c>
    </row>
    <row r="4635" spans="1:3" x14ac:dyDescent="0.2">
      <c r="A4635">
        <v>310755</v>
      </c>
      <c r="B4635" t="e">
        <f>hondudiario Aplaudimos el compromiso Que siempre el gobierno esta demostrando para Que el pais este en constante desarrollo social y econ√≥mico</f>
        <v>#NAME?</v>
      </c>
      <c r="C4635" s="1">
        <v>43718.672222222223</v>
      </c>
    </row>
    <row r="4636" spans="1:3" x14ac:dyDescent="0.2">
      <c r="A4636">
        <v>310814</v>
      </c>
      <c r="B4636" t="e">
        <f>hondudiario si se quiere se puede se ha visto lo bueno Que Es hacer el cambio en mi pais estamos alegres de grandes benef√≠cios</f>
        <v>#NAME?</v>
      </c>
      <c r="C4636" s="1">
        <v>43733.625</v>
      </c>
    </row>
    <row r="4637" spans="1:3" x14ac:dyDescent="0.2">
      <c r="A4637">
        <v>310827</v>
      </c>
      <c r="B4637" t="e">
        <f>hondudiario ya Es hora Que se extradite este se√±or mejor por Que lo Que le interesa Que nada prospere en Honduras</f>
        <v>#NAME?</v>
      </c>
      <c r="C4637" s="1">
        <v>43684.746527777781</v>
      </c>
    </row>
    <row r="4638" spans="1:3" x14ac:dyDescent="0.2">
      <c r="A4638">
        <v>310865</v>
      </c>
      <c r="B4638" t="e">
        <f>hondudiario Que bien Que se haga lo bueno para Que ya no hayan mas deudas en nuestro gobierno Que bien Que se ven grandes resultados</f>
        <v>#NAME?</v>
      </c>
      <c r="C4638" s="1">
        <v>43810.717361111114</v>
      </c>
    </row>
    <row r="4639" spans="1:3" x14ac:dyDescent="0.2">
      <c r="A4639">
        <v>310879</v>
      </c>
      <c r="B4639" t="e">
        <f>hondudiario Es excelente se√±or Presidente Que se apruebe lo mas posible esta ley de alivio de deuda Que bueno Que se haga lo correcto</f>
        <v>#NAME?</v>
      </c>
      <c r="C4639" s="1">
        <v>43780.745833333334</v>
      </c>
    </row>
    <row r="4640" spans="1:3" x14ac:dyDescent="0.2">
      <c r="A4640">
        <v>310880</v>
      </c>
      <c r="B4640" t="e">
        <f>hondudiario Vemos los grandes resultados y los buenos apoyos Que se les da a las comunidad de comayagua Muchas gracias al gobierno</f>
        <v>#NAME?</v>
      </c>
      <c r="C4640" s="1">
        <v>43782.652083333334</v>
      </c>
    </row>
    <row r="4641" spans="1:3" x14ac:dyDescent="0.2">
      <c r="A4641">
        <v>310881</v>
      </c>
      <c r="B4641" t="e">
        <f>hondudiario excelente noticia para todos los vendedores Que tendr√°n sus propio mercado</f>
        <v>#NAME?</v>
      </c>
      <c r="C4641" s="1">
        <v>43717.862500000003</v>
      </c>
    </row>
    <row r="4642" spans="1:3" x14ac:dyDescent="0.2">
      <c r="A4642">
        <v>310892</v>
      </c>
      <c r="B4642" t="e">
        <f>hondudiario me da tristeza Que haya gente asi en el pa√≠s Que solo les interese el bien estar de ellos no del pueblo Que barbaridad sean cerios</f>
        <v>#NAME?</v>
      </c>
      <c r="C4642" s="1">
        <v>43718.59097222222</v>
      </c>
    </row>
    <row r="4643" spans="1:3" x14ac:dyDescent="0.2">
      <c r="A4643">
        <v>310893</v>
      </c>
      <c r="B4643" t="e">
        <f>hondudiario Es muy bueno Que se esta tratando el tema de la migraci√≥n Que bien Que se haga lo bueno por mi Honduras</f>
        <v>#NAME?</v>
      </c>
      <c r="C4643" s="1">
        <v>43727.850694444445</v>
      </c>
    </row>
    <row r="4644" spans="1:3" x14ac:dyDescent="0.2">
      <c r="A4644">
        <v>310903</v>
      </c>
      <c r="B4644" t="e">
        <f>hondudiario Es muy bueno Que se brinde apoyo al pueblo Vemos los grandes avances en turismo Que genial</f>
        <v>#NAME?</v>
      </c>
      <c r="C4644" s="1">
        <v>43774.835416666669</v>
      </c>
    </row>
    <row r="4645" spans="1:3" x14ac:dyDescent="0.2">
      <c r="A4645">
        <v>310909</v>
      </c>
      <c r="B4645" t="e">
        <f>hondudiario con esta nueva ley se esta viendo nuevos cambios Que gran manera de ver bien las cosas en el pais Que bueno</f>
        <v>#NAME?</v>
      </c>
      <c r="C4645" s="1">
        <v>43747.652083333334</v>
      </c>
    </row>
    <row r="4646" spans="1:3" x14ac:dyDescent="0.2">
      <c r="A4646">
        <v>310930</v>
      </c>
      <c r="B4646" t="e">
        <f>hondudiario Honduras avanza Que importante Es ver lo bueno Que bien Que se demuestra lo hermoso Que hay en Roatan</f>
        <v>#NAME?</v>
      </c>
      <c r="C4646" s="1">
        <v>43790.75</v>
      </c>
    </row>
    <row r="4647" spans="1:3" x14ac:dyDescent="0.2">
      <c r="A4647">
        <v>310939</v>
      </c>
      <c r="B4647" t="e">
        <f>hondudiario muy buena lavor
 Que bien Que se trabaje en la aria de los macro riesgo Que gran trabajo estamos muy bien</f>
        <v>#NAME?</v>
      </c>
      <c r="C4647" s="1">
        <v>43735.661111111112</v>
      </c>
    </row>
    <row r="4648" spans="1:3" x14ac:dyDescent="0.2">
      <c r="A4648">
        <v>310941</v>
      </c>
      <c r="B4648" t="e">
        <f>hondudiario Que bueno Que se esta demostrando Que en nuestra Honduras hay turismo Que bien</f>
        <v>#NAME?</v>
      </c>
      <c r="C4648" s="1">
        <v>43788.746527777781</v>
      </c>
    </row>
    <row r="4649" spans="1:3" x14ac:dyDescent="0.2">
      <c r="A4649">
        <v>310943</v>
      </c>
      <c r="B4649" t="e">
        <f>hondudiario Es muy bueno lo Que se ve Que gran trabajo lo Que se hace dando el mayor apoyo a las mujeres Hondure√±a vamos por mas</f>
        <v>#NAME?</v>
      </c>
      <c r="C4649" s="1">
        <v>43809.790972222225</v>
      </c>
    </row>
    <row r="4650" spans="1:3" x14ac:dyDescent="0.2">
      <c r="A4650">
        <v>310950</v>
      </c>
      <c r="B4650" t="e">
        <f>hondudiario Definimos Que Es muy bueno lo Que se hace por mejorar en los Hospitales Muchas gracias JOH Dios lo bendiga</f>
        <v>#NAME?</v>
      </c>
      <c r="C4650" s="1">
        <v>43768.695138888892</v>
      </c>
    </row>
    <row r="4651" spans="1:3" x14ac:dyDescent="0.2">
      <c r="A4651">
        <v>310951</v>
      </c>
      <c r="B4651" t="e">
        <f>hondudiario se√±or Presidente ponga mano dura contra este √±angara Que solo ver mal al pais ya Es demasado con este</f>
        <v>#NAME?</v>
      </c>
      <c r="C4651" s="1">
        <v>43756.842361111114</v>
      </c>
    </row>
    <row r="4652" spans="1:3" x14ac:dyDescent="0.2">
      <c r="A4652">
        <v>310955</v>
      </c>
      <c r="B4652" t="e">
        <f>hondudiario Que grandes resultados Que gran desempe√±o Que bien Que se esta haciendo lo bueno por combatir estas cuestiones y Que el pais este en mejores condiciones</f>
        <v>#NAME?</v>
      </c>
      <c r="C4652" s="1">
        <v>43749.746527777781</v>
      </c>
    </row>
    <row r="4653" spans="1:3" x14ac:dyDescent="0.2">
      <c r="A4653">
        <v>310987</v>
      </c>
      <c r="B4653" t="e">
        <f>hondudiario Que excelente Que se impulsen nuevas oportunidades de educaci√≥n para los j√≥venes y ni√±os Que genial lo Que se hace</f>
        <v>#NAME?</v>
      </c>
      <c r="C4653" s="1">
        <v>43734.702777777777</v>
      </c>
    </row>
    <row r="4654" spans="1:3" x14ac:dyDescent="0.2">
      <c r="A4654">
        <v>311017</v>
      </c>
      <c r="B4654" t="e">
        <f>hondudiario este sinverguenza deber√≠a de regresarle la casa a la mama Que barbaro luis Que pena con voz</f>
        <v>#NAME?</v>
      </c>
      <c r="C4654" s="1">
        <v>43760.799305555556</v>
      </c>
    </row>
    <row r="4655" spans="1:3" x14ac:dyDescent="0.2">
      <c r="A4655">
        <v>311018</v>
      </c>
      <c r="B4655" t="e">
        <f>hondudiario se puede ver lo bueno para mi Honduras Que gran trabajo Que se siga mejorando cada dia con lo bueno</f>
        <v>#NAME?</v>
      </c>
      <c r="C4655" s="1">
        <v>43733.729166666664</v>
      </c>
    </row>
    <row r="4656" spans="1:3" x14ac:dyDescent="0.2">
      <c r="A4656">
        <v>311027</v>
      </c>
      <c r="B4656" t="e">
        <f>hondudiario estamos contentos de Que se est√°n dando estas becas para Que se fortalezca el turismo del pais Que bien vamos por mas cambios</f>
        <v>#NAME?</v>
      </c>
      <c r="C4656" s="1">
        <v>43783.69027777778</v>
      </c>
    </row>
    <row r="4657" spans="1:3" x14ac:dyDescent="0.2">
      <c r="A4657">
        <v>311041</v>
      </c>
      <c r="B4657" t="e">
        <f>hondudiario lo Que posa Que esta gente hace las cosas y no quieren pagar ya Es demasiado Que paguen por lo Que cometieron</f>
        <v>#NAME?</v>
      </c>
      <c r="C4657" s="1">
        <v>43728.659722222219</v>
      </c>
    </row>
    <row r="4658" spans="1:3" x14ac:dyDescent="0.2">
      <c r="A4658">
        <v>311064</v>
      </c>
      <c r="B4658" t="e">
        <f>hondudiario Definimos lo importante Que Es saber Que Honduras avanza cambios  por lo bueno gracias JOH</f>
        <v>#NAME?</v>
      </c>
      <c r="C4658" s="1">
        <v>43782.652083333334</v>
      </c>
    </row>
    <row r="4659" spans="1:3" x14ac:dyDescent="0.2">
      <c r="A4659">
        <v>311094</v>
      </c>
      <c r="B4659" t="e">
        <f>hondudiario Aplaudimos los grandes proyectos Que se alcanzan para el pais por parte de el Presidente gracias Dios me lo bendiga grande mente</f>
        <v>#NAME?</v>
      </c>
      <c r="C4659" s="1">
        <v>43732.644444444442</v>
      </c>
    </row>
    <row r="4660" spans="1:3" x14ac:dyDescent="0.2">
      <c r="A4660">
        <v>311107</v>
      </c>
      <c r="B4660" t="e">
        <f>hondudiario no cave duda Que lo Que le interesa Es hacer fracasar al gobierno pero no lo lograran por Que el pais esta avanzando y JOH Es lo mejor</f>
        <v>#NAME?</v>
      </c>
      <c r="C4660" s="1">
        <v>43762.72152777778</v>
      </c>
    </row>
    <row r="4661" spans="1:3" x14ac:dyDescent="0.2">
      <c r="A4661">
        <v>311139</v>
      </c>
      <c r="B4661" t="e">
        <f>hondudiario Definitivamente Damos las gracias al gobierno por Que ellos han demostrado Que el pais avanza muy bien Que gran trabajo Que se siga mejorando</f>
        <v>#NAME?</v>
      </c>
      <c r="C4661" s="1">
        <v>43775.745833333334</v>
      </c>
    </row>
    <row r="4662" spans="1:3" x14ac:dyDescent="0.2">
      <c r="A4662">
        <v>311159</v>
      </c>
      <c r="B4662" t="e">
        <f>hondudiario deber√≠an de ver lo bueno para la tranquilidad del pueblo ustedes solo exponiendo al pais para Que se atrace la econom√≠a ya basta</f>
        <v>#NAME?</v>
      </c>
      <c r="C4662" s="1">
        <v>43773.790277777778</v>
      </c>
    </row>
    <row r="4663" spans="1:3" x14ac:dyDescent="0.2">
      <c r="A4663">
        <v>311162</v>
      </c>
      <c r="B4663" t="e">
        <f>hondudiario Que mal Que no buscan ha hacer lo positivo en el pais ya deberian de ver Que Honduras esta cambiando ya no mas porfavor no queremos Que la destruyan</f>
        <v>#NAME?</v>
      </c>
      <c r="C4663" s="1">
        <v>43762.851388888892</v>
      </c>
    </row>
    <row r="4664" spans="1:3" x14ac:dyDescent="0.2">
      <c r="A4664">
        <v>311167</v>
      </c>
      <c r="B4664" t="e">
        <f>hondudiario Que bueno lo Que se hace Que se invierta en infraestructura Que excelente trabajo muy bien</f>
        <v>#NAME?</v>
      </c>
      <c r="C4664" s="1">
        <v>43811.631249999999</v>
      </c>
    </row>
    <row r="4665" spans="1:3" x14ac:dyDescent="0.2">
      <c r="A4665">
        <v>311183</v>
      </c>
      <c r="B4665" t="e">
        <f>hondudiario Es muy bueno lo Que usted esta haciendo mi Presidente se ve Que se esta mejorando con este nueva ley de alivio de deuda</f>
        <v>#NAME?</v>
      </c>
      <c r="C4665" s="1">
        <v>43763.769444444442</v>
      </c>
    </row>
    <row r="4666" spans="1:3" x14ac:dyDescent="0.2">
      <c r="A4666">
        <v>311200</v>
      </c>
      <c r="B4666" t="e">
        <f>hondudiario Aplaudimos su valent√≠a y su gran desarrollo de hacer Que mejore todo en el pais Muchas gracias se√±or Presidente</f>
        <v>#NAME?</v>
      </c>
      <c r="C4666" s="1">
        <v>43717.837500000001</v>
      </c>
    </row>
    <row r="4667" spans="1:3" x14ac:dyDescent="0.2">
      <c r="A4667">
        <v>311207</v>
      </c>
      <c r="B4667" t="e">
        <f>hondudiario Es muy excelente Que se demuestra Que el turismo esta mejorando cada dia Que buenas cosas las Que se ven en mi pais Que bueno</f>
        <v>#NAME?</v>
      </c>
      <c r="C4667" s="1">
        <v>43794.706944444442</v>
      </c>
    </row>
    <row r="4668" spans="1:3" x14ac:dyDescent="0.2">
      <c r="A4668">
        <v>311245</v>
      </c>
      <c r="B4668" t="e">
        <f>hondudiario Definimos los grandes trabajos Que desempe√±a el Presidente Que gran manera las Que se ven par el p√†oyo de Honduras gran trabajo JOH</f>
        <v>#NAME?</v>
      </c>
      <c r="C4668" s="1">
        <v>43732.643750000003</v>
      </c>
    </row>
    <row r="4669" spans="1:3" x14ac:dyDescent="0.2">
      <c r="A4669">
        <v>311262</v>
      </c>
      <c r="B4669" t="e">
        <f>hondudiario Vemos Que el turismo avanzando para Que se produzcan grandes cosas Que gran trabajo Es muy bueno</f>
        <v>#NAME?</v>
      </c>
      <c r="C4669" s="1">
        <v>43761.895833333336</v>
      </c>
    </row>
    <row r="4670" spans="1:3" x14ac:dyDescent="0.2">
      <c r="A4670">
        <v>311324</v>
      </c>
      <c r="B4670" t="e">
        <f>hondudiario gracias por la gran oportunidad Que hacen por el bien de cada uno de los hondure√±o</f>
        <v>#NAME?</v>
      </c>
      <c r="C4670" s="1">
        <v>43691.922222222223</v>
      </c>
    </row>
    <row r="4671" spans="1:3" x14ac:dyDescent="0.2">
      <c r="A4671">
        <v>311339</v>
      </c>
      <c r="B4671" t="e">
        <f>hondudiario Es un gran trabajo Que se est√°n entregando estas cosas en el pais Que bueno estamos a mas y mas excelente</f>
        <v>#NAME?</v>
      </c>
      <c r="C4671" s="1">
        <v>43691.929166666669</v>
      </c>
    </row>
    <row r="4672" spans="1:3" x14ac:dyDescent="0.2">
      <c r="A4672">
        <v>311340</v>
      </c>
      <c r="B4672" t="e">
        <f>hondudiario agradecemos Que los turistas hayan podido disfrutar lo bello Que tiene nuestra bella naci√≥n Que bien Que se haga lo bueno por mi naci√≥n</f>
        <v>#NAME?</v>
      </c>
      <c r="C4672" s="1">
        <v>43745.734722222223</v>
      </c>
    </row>
    <row r="4673" spans="1:3" x14ac:dyDescent="0.2">
      <c r="A4673">
        <v>311341</v>
      </c>
      <c r="B4673" t="e">
        <f>hondudiario se esta demostrando las grandes ayudas para Que el pueblo se beneficie Que gran alcance vamos por mas</f>
        <v>#NAME?</v>
      </c>
      <c r="C4673" s="1">
        <v>43717.855555555558</v>
      </c>
    </row>
    <row r="4674" spans="1:3" x14ac:dyDescent="0.2">
      <c r="A4674">
        <v>311374</v>
      </c>
      <c r="B4674" t="e">
        <f>hondudiario Honduras Es bella resaltamos lo nuestro</f>
        <v>#NAME?</v>
      </c>
      <c r="C4674" s="1">
        <v>43699.881944444445</v>
      </c>
    </row>
    <row r="4675" spans="1:3" x14ac:dyDescent="0.2">
      <c r="A4675">
        <v>311380</v>
      </c>
      <c r="B4675" t="e">
        <f>hondudiario Es muy bueno Que se ataque la sequ√≠a Que esta pasando en el apuis Que gran manera de Que se ap√≤ye en esta situaci√≥n muy bien</f>
        <v>#NAME?</v>
      </c>
      <c r="C4675" s="1">
        <v>43718.67291666667</v>
      </c>
    </row>
    <row r="4676" spans="1:3" x14ac:dyDescent="0.2">
      <c r="A4676">
        <v>311415</v>
      </c>
      <c r="B4676" t="e">
        <f>hondudiario Muchas gracias a a nuestras autoridades por seguir demostrando su compromiso de mejora la calidad de la salud Que se brinda en el m√°ximo centro asistencial del pais</f>
        <v>#NAME?</v>
      </c>
      <c r="C4676" s="1">
        <v>43735.927777777775</v>
      </c>
    </row>
    <row r="4677" spans="1:3" x14ac:dyDescent="0.2">
      <c r="A4677">
        <v>311444</v>
      </c>
      <c r="B4677" t="e">
        <f>hondudiario Definitivamente sabemos Que cada dia se hace lo bueno por la naci√≥n JOH Aplaudimos su gran trabajo y Que bueno Que se le apoye por Que Es un gran gobernante</f>
        <v>#NAME?</v>
      </c>
      <c r="C4677" s="1">
        <v>43759.820833333331</v>
      </c>
    </row>
    <row r="4678" spans="1:3" x14ac:dyDescent="0.2">
      <c r="A4678">
        <v>311446</v>
      </c>
      <c r="B4678" t="e">
        <f>hondudiario Vemos Que se hace lo bueno por mejorar al pais Que excelente trabajo gracias a nuestro gobierno</f>
        <v>#NAME?</v>
      </c>
      <c r="C4678" s="1">
        <v>43801.832638888889</v>
      </c>
    </row>
    <row r="4679" spans="1:3" x14ac:dyDescent="0.2">
      <c r="A4679">
        <v>311448</v>
      </c>
      <c r="B4679" t="e">
        <f>hondudiario Que sean bienvenidos a los turistas a nuestra bella naci√≥n Que bueno lo Que est√°n haciendo por nuestra bella Honduras Que bien</f>
        <v>#NAME?</v>
      </c>
      <c r="C4679" s="1">
        <v>43773.896527777775</v>
      </c>
    </row>
    <row r="4680" spans="1:3" x14ac:dyDescent="0.2">
      <c r="A4680">
        <v>311489</v>
      </c>
      <c r="B4680" t="e">
        <f>hondudiario se ha demostrado lo grandioso para el pais Que se mejore la econom√≠a y los grandes proyectos</f>
        <v>#NAME?</v>
      </c>
      <c r="C4680" s="1">
        <v>43719.803472222222</v>
      </c>
    </row>
    <row r="4681" spans="1:3" x14ac:dyDescent="0.2">
      <c r="A4681">
        <v>311514</v>
      </c>
      <c r="B4681" t="e">
        <f>hondudiario el turismo del pais Es muy importante Que grandioso Es saber Que se esta mejorando a cada instante Que bien Que buena noticia</f>
        <v>#NAME?</v>
      </c>
      <c r="C4681" s="1">
        <v>43794.707638888889</v>
      </c>
    </row>
    <row r="4682" spans="1:3" x14ac:dyDescent="0.2">
      <c r="A4682">
        <v>311516</v>
      </c>
      <c r="B4682" t="e">
        <f>hondudiario no cave duda Que el pa√≠s avanza grandemente Que bueno lo Que se ve estamos trabajando porque esta nueva ley sea de gran apoyo muy bien</f>
        <v>#NAME?</v>
      </c>
      <c r="C4682" s="1">
        <v>43791.878472222219</v>
      </c>
    </row>
    <row r="4683" spans="1:3" x14ac:dyDescent="0.2">
      <c r="A4683">
        <v>311520</v>
      </c>
      <c r="B4683" t="e">
        <f>hondudiario Honduras Es bella  y tenemos mucho Que ofrecer</f>
        <v>#NAME?</v>
      </c>
      <c r="C4683" s="1">
        <v>43703.848611111112</v>
      </c>
    </row>
    <row r="4684" spans="1:3" x14ac:dyDescent="0.2">
      <c r="A4684">
        <v>311522</v>
      </c>
      <c r="B4684" t="e">
        <f>hondudiario Aplaudimos lo bueno Que se demuestra Que grandiosas cosas estamos a lo bueno gracias se√±or Presidente por demostrar lo bueno</f>
        <v>#NAME?</v>
      </c>
      <c r="C4684" s="1">
        <v>43718.669444444444</v>
      </c>
    </row>
    <row r="4685" spans="1:3" x14ac:dyDescent="0.2">
      <c r="A4685">
        <v>311531</v>
      </c>
      <c r="B4685" t="e">
        <f>hondudiario Sinceramente este no se cansa no entiendo por Que solo viendo lo Que hace el Presidente cual Es tu dolor voz √±angara</f>
        <v>#NAME?</v>
      </c>
      <c r="C4685" s="1">
        <v>43791.892361111109</v>
      </c>
    </row>
    <row r="4686" spans="1:3" x14ac:dyDescent="0.2">
      <c r="A4686">
        <v>311548</v>
      </c>
      <c r="B4686" t="e">
        <f>hondudiario Es excelente lo Que se ve estamos muy alegres de Que se hagan estas grandiosas cosas muy buen trabajo</f>
        <v>#NAME?</v>
      </c>
      <c r="C4686" s="1">
        <v>43719.724999999999</v>
      </c>
    </row>
    <row r="4687" spans="1:3" x14ac:dyDescent="0.2">
      <c r="A4687">
        <v>311552</v>
      </c>
      <c r="B4687" t="e">
        <f>hondudiario Extensamente se sabe Que JOH solo ha demostrado lo bien Que trabaja por el pais ya sabemos Que se hace lo bueno por mi Honduras</f>
        <v>#NAME?</v>
      </c>
      <c r="C4687" s="1">
        <v>43759.818749999999</v>
      </c>
    </row>
    <row r="4688" spans="1:3" x14ac:dyDescent="0.2">
      <c r="A4688">
        <v>311565</v>
      </c>
      <c r="B4688" t="e">
        <f>hondudiario gracias Presidente por sacar adelante y el desarrollo del sector agricula</f>
        <v>#NAME?</v>
      </c>
      <c r="C4688" s="1">
        <v>43654.847916666666</v>
      </c>
    </row>
    <row r="4689" spans="1:3" x14ac:dyDescent="0.2">
      <c r="A4689">
        <v>311589</v>
      </c>
      <c r="B4689" t="e">
        <f>hondudiario se define lo Que se ve felicitaciones al gobierno por Que se pudo obtener lo bello de la navidad catracha Que bien</f>
        <v>#NAME?</v>
      </c>
      <c r="C4689" s="1">
        <v>43837.726388888892</v>
      </c>
    </row>
    <row r="4690" spans="1:3" x14ac:dyDescent="0.2">
      <c r="A4690">
        <v>311604</v>
      </c>
      <c r="B4690" t="e">
        <f>hondudiario estamos muy contentos de ver los buenos alcances Que gran trabajo lo Que se ve gracias a nuestro gobierno</f>
        <v>#NAME?</v>
      </c>
      <c r="C4690" s="1">
        <v>43774.836111111108</v>
      </c>
    </row>
    <row r="4691" spans="1:3" x14ac:dyDescent="0.2">
      <c r="A4691">
        <v>311625</v>
      </c>
      <c r="B4691" t="e">
        <f>hondudiario se han logrado los desarrollos para  Honduras Que bueno lo Que define por lo mejor del pueblo Que bien</f>
        <v>#NAME?</v>
      </c>
      <c r="C4691" s="1">
        <v>43714.657638888886</v>
      </c>
    </row>
    <row r="4692" spans="1:3" x14ac:dyDescent="0.2">
      <c r="A4692">
        <v>311626</v>
      </c>
      <c r="B4692" t="e">
        <f>hondudiario admirable Es ver como nuestro gobierno hace lo correcto para el pais Que grandes avances muy bien</f>
        <v>#NAME?</v>
      </c>
      <c r="C4692" s="1">
        <v>43738.85</v>
      </c>
    </row>
    <row r="4693" spans="1:3" x14ac:dyDescent="0.2">
      <c r="A4693">
        <v>311628</v>
      </c>
      <c r="B4693" t="e">
        <f>hondudiario muy buen trabajo JOH gracias por demostrar lo bueno para el pais combatiendo el narcotr√°fico Que bien</f>
        <v>#NAME?</v>
      </c>
      <c r="C4693" s="1">
        <v>43748.763888888891</v>
      </c>
    </row>
    <row r="4694" spans="1:3" x14ac:dyDescent="0.2">
      <c r="A4694">
        <v>311630</v>
      </c>
      <c r="B4694" t="e">
        <f>hondudiario Es muy bien lo Que se ve estamos muy Contento Que gran trabajo lo Que se ve Es muy bueno Que se pongan estas reglas de seguridad e el pa√≠s</f>
        <v>#NAME?</v>
      </c>
      <c r="C4694" s="1">
        <v>43738.847222222219</v>
      </c>
    </row>
    <row r="4695" spans="1:3" x14ac:dyDescent="0.2">
      <c r="A4695">
        <v>311651</v>
      </c>
      <c r="B4695" t="e">
        <f>hondudiario Definimos lo bueno Que hace JOH por nuestra Honduras Que bien estamos trabajando por la econom√≠a y el apoyo del pais</f>
        <v>#NAME?</v>
      </c>
      <c r="C4695" s="1">
        <v>43783.597222222219</v>
      </c>
    </row>
    <row r="4696" spans="1:3" x14ac:dyDescent="0.2">
      <c r="A4696">
        <v>311652</v>
      </c>
      <c r="B4696" t="e">
        <f>hondudiario Que bueno Que se est√°n viendo estos grandes alcances en mi pais Que bueno lo Que se ve en materia de seguridad Que bien</f>
        <v>#NAME?</v>
      </c>
      <c r="C4696" s="1">
        <v>43794.695833333331</v>
      </c>
    </row>
    <row r="4697" spans="1:3" x14ac:dyDescent="0.2">
      <c r="A4697">
        <v>311657</v>
      </c>
      <c r="B4697" t="e">
        <f>hondudiario muy bien sabemos Que nuestra econom√≠a mejore Que bien Que se haga lo bueno por el pais Que gran trabajo</f>
        <v>#NAME?</v>
      </c>
      <c r="C4697" s="1">
        <v>43745.73541666667</v>
      </c>
    </row>
    <row r="4698" spans="1:3" x14ac:dyDescent="0.2">
      <c r="A4698">
        <v>311714</v>
      </c>
      <c r="B4698" t="e">
        <f>hondudiario estamos muy contentos y agradecidos por su gran labor Presidente</f>
        <v>#NAME?</v>
      </c>
      <c r="C4698" s="1">
        <v>43693.693749999999</v>
      </c>
    </row>
    <row r="4699" spans="1:3" x14ac:dyDescent="0.2">
      <c r="A4699">
        <v>311761</v>
      </c>
      <c r="B4699" t="e">
        <f>hondudiario se ha visto Que estos √±angars solo les interesa el bien estar de ellos Que lastima Que no aman al pais</f>
        <v>#NAME?</v>
      </c>
      <c r="C4699" s="1">
        <v>43766.87222222222</v>
      </c>
    </row>
    <row r="4700" spans="1:3" x14ac:dyDescent="0.2">
      <c r="A4700">
        <v>311764</v>
      </c>
      <c r="B4700" t="e">
        <f>hondudiario Pucha Que barbaro ese luiz Que solo lo malo busca para el pais Que barbaridad ya no queremos gente como esta</f>
        <v>#NAME?</v>
      </c>
      <c r="C4700" s="1">
        <v>43760.798611111109</v>
      </c>
    </row>
    <row r="4701" spans="1:3" x14ac:dyDescent="0.2">
      <c r="A4701">
        <v>311773</v>
      </c>
      <c r="B4701" t="s">
        <v>585</v>
      </c>
      <c r="C4701" s="1">
        <v>43838.861805555556</v>
      </c>
    </row>
    <row r="4702" spans="1:3" x14ac:dyDescent="0.2">
      <c r="A4702">
        <v>311776</v>
      </c>
      <c r="B4702" t="e">
        <f>hondudiario Honduras esta avanzando Que gran manera de Que se demuestra lo Espectacular por el pais Que bueno vamos por mas</f>
        <v>#NAME?</v>
      </c>
      <c r="C4702" s="1">
        <v>43761.645833333336</v>
      </c>
    </row>
    <row r="4703" spans="1:3" x14ac:dyDescent="0.2">
      <c r="A4703">
        <v>311798</v>
      </c>
      <c r="B4703" t="e">
        <f>hondudiario Vemos Que este Hombre solo quiere perjudicar al pais si hace lo peor en contar de su mama no digamos de el pueblo o del gobierno</f>
        <v>#NAME?</v>
      </c>
      <c r="C4703" s="1">
        <v>43760.800000000003</v>
      </c>
    </row>
    <row r="4704" spans="1:3" x14ac:dyDescent="0.2">
      <c r="A4704">
        <v>311803</v>
      </c>
      <c r="B4704" t="e">
        <f>hondudiario vamos caminando por la mejor ruta gracias Presidente</f>
        <v>#NAME?</v>
      </c>
      <c r="C4704" s="1">
        <v>43724.867361111108</v>
      </c>
    </row>
    <row r="4705" spans="1:3" x14ac:dyDescent="0.2">
      <c r="A4705">
        <v>311835</v>
      </c>
      <c r="B4705" t="e">
        <f>hondudiario Aplaudimos la buena labor Que se desarrolle lo bueno por el pais vamos por lo mas bueno para nuestra Honduras vamos por mas</f>
        <v>#NAME?</v>
      </c>
      <c r="C4705" s="1">
        <v>43739.65</v>
      </c>
    </row>
    <row r="4706" spans="1:3" x14ac:dyDescent="0.2">
      <c r="A4706">
        <v>311837</v>
      </c>
      <c r="B4706" t="e">
        <f>hondudiario Es muy bueno Que se est√°n estableciendo los grandes cambios en el pais Que gran manera de ver lo bueno en el pa√≠s</f>
        <v>#NAME?</v>
      </c>
      <c r="C4706" s="1">
        <v>43735.866666666669</v>
      </c>
    </row>
    <row r="4707" spans="1:3" x14ac:dyDescent="0.2">
      <c r="A4707">
        <v>313812</v>
      </c>
      <c r="B4707" t="s">
        <v>586</v>
      </c>
      <c r="C4707" s="1">
        <v>43838.646527777775</v>
      </c>
    </row>
    <row r="4708" spans="1:3" x14ac:dyDescent="0.2">
      <c r="A4708">
        <v>314015</v>
      </c>
      <c r="B4708" t="s">
        <v>587</v>
      </c>
      <c r="C4708" s="1">
        <v>43838.642361111109</v>
      </c>
    </row>
    <row r="4709" spans="1:3" x14ac:dyDescent="0.2">
      <c r="A4709">
        <v>315465</v>
      </c>
      <c r="B4709" t="s">
        <v>97</v>
      </c>
      <c r="C4709" s="1">
        <v>43733.708333333336</v>
      </c>
    </row>
    <row r="4710" spans="1:3" x14ac:dyDescent="0.2">
      <c r="A4710">
        <v>315466</v>
      </c>
      <c r="B4710" t="s">
        <v>218</v>
      </c>
      <c r="C4710" s="1">
        <v>43698.783333333333</v>
      </c>
    </row>
    <row r="4711" spans="1:3" x14ac:dyDescent="0.2">
      <c r="A4711">
        <v>315530</v>
      </c>
      <c r="B4711" t="s">
        <v>46</v>
      </c>
      <c r="C4711" s="1">
        <v>43791.816666666666</v>
      </c>
    </row>
    <row r="4712" spans="1:3" x14ac:dyDescent="0.2">
      <c r="A4712">
        <v>315531</v>
      </c>
      <c r="B4712" t="s">
        <v>289</v>
      </c>
      <c r="C4712" s="1">
        <v>43782.815972222219</v>
      </c>
    </row>
    <row r="4713" spans="1:3" x14ac:dyDescent="0.2">
      <c r="A4713">
        <v>315980</v>
      </c>
      <c r="B4713" t="s">
        <v>21</v>
      </c>
      <c r="C4713" s="1">
        <v>43811.84097222222</v>
      </c>
    </row>
    <row r="4714" spans="1:3" x14ac:dyDescent="0.2">
      <c r="A4714">
        <v>316056</v>
      </c>
      <c r="B4714" t="s">
        <v>187</v>
      </c>
      <c r="C4714" s="1">
        <v>43735.671527777777</v>
      </c>
    </row>
    <row r="4715" spans="1:3" x14ac:dyDescent="0.2">
      <c r="A4715">
        <v>316057</v>
      </c>
      <c r="B4715" t="s">
        <v>25</v>
      </c>
      <c r="C4715" s="1">
        <v>43774.840277777781</v>
      </c>
    </row>
    <row r="4716" spans="1:3" x14ac:dyDescent="0.2">
      <c r="A4716">
        <v>316104</v>
      </c>
      <c r="B4716" t="s">
        <v>104</v>
      </c>
      <c r="C4716" s="1">
        <v>43787.798611111109</v>
      </c>
    </row>
    <row r="4717" spans="1:3" x14ac:dyDescent="0.2">
      <c r="A4717">
        <v>316109</v>
      </c>
      <c r="B4717" t="s">
        <v>119</v>
      </c>
      <c r="C4717" s="1">
        <v>43734.63958333333</v>
      </c>
    </row>
    <row r="4718" spans="1:3" x14ac:dyDescent="0.2">
      <c r="A4718">
        <v>317610</v>
      </c>
      <c r="B4718" t="e">
        <f>HoyMismoTSI excelente se esta regenerando nuevas cosas para lo mejor en salud felicitaciones al gobierno por hacer lo bueno por nuestro pueblo</f>
        <v>#NAME?</v>
      </c>
      <c r="C4718" s="1">
        <v>43836.652083333334</v>
      </c>
    </row>
    <row r="4719" spans="1:3" x14ac:dyDescent="0.2">
      <c r="A4719">
        <v>318592</v>
      </c>
      <c r="B4719" t="e">
        <f>diarioelheraldo Impresionante Es saber Que se ha tenido excito en estas giras Que se hicieron hacia EE UU Que bueno Que se vean los mayores resultados Que bien</f>
        <v>#NAME?</v>
      </c>
      <c r="C4719" s="1">
        <v>43815.729166666664</v>
      </c>
    </row>
    <row r="4720" spans="1:3" x14ac:dyDescent="0.2">
      <c r="A4720">
        <v>318757</v>
      </c>
      <c r="B4720" t="e">
        <f>diarioelheraldo Aplaudimos lo bueno Que hace JOH por nuestra naci√≥n Que bien estamos viendo los buenos proyectos favor de la economia y del pueblo</f>
        <v>#NAME?</v>
      </c>
      <c r="C4720" s="1">
        <v>43809.811805555553</v>
      </c>
    </row>
    <row r="4721" spans="1:3" x14ac:dyDescent="0.2">
      <c r="A4721">
        <v>318867</v>
      </c>
      <c r="B4721" t="e">
        <f>diarioelheraldo este se√±or no se cansa Que barbaridad deben de mandarlo al pozo para Que vea como son las leyes en el pais ya no mas porfavor ya vasta nasralla</f>
        <v>#NAME?</v>
      </c>
      <c r="C4721" s="1">
        <v>43745.840277777781</v>
      </c>
    </row>
    <row r="4722" spans="1:3" x14ac:dyDescent="0.2">
      <c r="A4722">
        <v>318910</v>
      </c>
      <c r="B4722" t="e">
        <f>diarioelheraldo espero Que la polic√≠a llegue a poner orden los negocios de la zona peligran con esos ladrones</f>
        <v>#NAME?</v>
      </c>
      <c r="C4722" s="1">
        <v>43756.952777777777</v>
      </c>
    </row>
    <row r="4723" spans="1:3" x14ac:dyDescent="0.2">
      <c r="A4723">
        <v>319266</v>
      </c>
      <c r="B4723" t="e">
        <f>diarioelheraldo bendiciones al gobierno y a las FFAA porque han demostrado su valent√≠a por defender y dar todo por nuestro pueblo</f>
        <v>#NAME?</v>
      </c>
      <c r="C4723" s="1">
        <v>43810.704861111109</v>
      </c>
    </row>
    <row r="4724" spans="1:3" x14ac:dyDescent="0.2">
      <c r="A4724">
        <v>319316</v>
      </c>
      <c r="B4724" t="e">
        <f>diarioelheraldo Es un gran resultado Que admirable Esperamos Que se haga lo correcto muy bien Que se haga mas y mas</f>
        <v>#NAME?</v>
      </c>
      <c r="C4724" s="1">
        <v>43790.874305555553</v>
      </c>
    </row>
    <row r="4725" spans="1:3" x14ac:dyDescent="0.2">
      <c r="A4725">
        <v>319632</v>
      </c>
      <c r="B4725" t="s">
        <v>588</v>
      </c>
      <c r="C4725" s="1">
        <v>43748.804861111108</v>
      </c>
    </row>
    <row r="4726" spans="1:3" x14ac:dyDescent="0.2">
      <c r="A4726">
        <v>319731</v>
      </c>
      <c r="B4726" t="e">
        <f>diarioelheraldo se sabe Que se trabaja por lo mejor para Honduras aunque nasralla no acepte el pueblo esta con JOH mas paz y menos desorden</f>
        <v>#NAME?</v>
      </c>
      <c r="C4726" s="1">
        <v>43745.84097222222</v>
      </c>
    </row>
    <row r="4727" spans="1:3" x14ac:dyDescent="0.2">
      <c r="A4727">
        <v>319958</v>
      </c>
      <c r="B4727" s="2" t="s">
        <v>65</v>
      </c>
      <c r="C4727" s="1">
        <v>43768.874305555553</v>
      </c>
    </row>
    <row r="4728" spans="1:3" x14ac:dyDescent="0.2">
      <c r="A4728">
        <v>319959</v>
      </c>
      <c r="B4728" s="2" t="s">
        <v>140</v>
      </c>
      <c r="C4728" s="1">
        <v>43755.854166666664</v>
      </c>
    </row>
    <row r="4729" spans="1:3" x14ac:dyDescent="0.2">
      <c r="A4729">
        <v>320009</v>
      </c>
      <c r="B4729" t="s">
        <v>26</v>
      </c>
      <c r="C4729" s="1">
        <v>43812.730555555558</v>
      </c>
    </row>
    <row r="4730" spans="1:3" x14ac:dyDescent="0.2">
      <c r="A4730">
        <v>320010</v>
      </c>
      <c r="B4730" t="s">
        <v>27</v>
      </c>
      <c r="C4730" s="1">
        <v>43809.818055555559</v>
      </c>
    </row>
    <row r="4731" spans="1:3" x14ac:dyDescent="0.2">
      <c r="A4731">
        <v>320011</v>
      </c>
      <c r="B4731" t="s">
        <v>80</v>
      </c>
      <c r="C4731" s="1">
        <v>43838.849305555559</v>
      </c>
    </row>
    <row r="4732" spans="1:3" x14ac:dyDescent="0.2">
      <c r="A4732">
        <v>320021</v>
      </c>
      <c r="B4732" t="s">
        <v>227</v>
      </c>
      <c r="C4732" s="1">
        <v>43700.936805555553</v>
      </c>
    </row>
    <row r="4733" spans="1:3" x14ac:dyDescent="0.2">
      <c r="A4733">
        <v>320022</v>
      </c>
      <c r="B4733" t="s">
        <v>589</v>
      </c>
      <c r="C4733" s="1">
        <v>43736.959722222222</v>
      </c>
    </row>
    <row r="4734" spans="1:3" x14ac:dyDescent="0.2">
      <c r="A4734">
        <v>320023</v>
      </c>
      <c r="B4734" t="s">
        <v>590</v>
      </c>
      <c r="C4734" s="1">
        <v>43707.220833333333</v>
      </c>
    </row>
    <row r="4735" spans="1:3" x14ac:dyDescent="0.2">
      <c r="A4735">
        <v>320024</v>
      </c>
      <c r="B4735" s="2" t="s">
        <v>49</v>
      </c>
      <c r="C4735" s="1">
        <v>43725.926388888889</v>
      </c>
    </row>
    <row r="4736" spans="1:3" x14ac:dyDescent="0.2">
      <c r="A4736">
        <v>320029</v>
      </c>
      <c r="B4736" t="s">
        <v>555</v>
      </c>
      <c r="C4736" s="1">
        <v>43663.885416666664</v>
      </c>
    </row>
    <row r="4737" spans="1:3" x14ac:dyDescent="0.2">
      <c r="A4737">
        <v>320122</v>
      </c>
      <c r="B4737" t="s">
        <v>11</v>
      </c>
      <c r="C4737" s="1">
        <v>43761.856944444444</v>
      </c>
    </row>
    <row r="4738" spans="1:3" x14ac:dyDescent="0.2">
      <c r="A4738">
        <v>320164</v>
      </c>
      <c r="B4738" t="s">
        <v>12</v>
      </c>
      <c r="C4738" s="1">
        <v>43810.79583333333</v>
      </c>
    </row>
    <row r="4739" spans="1:3" x14ac:dyDescent="0.2">
      <c r="A4739">
        <v>320165</v>
      </c>
      <c r="B4739" s="2" t="s">
        <v>102</v>
      </c>
      <c r="C4739" s="1">
        <v>43837.789583333331</v>
      </c>
    </row>
    <row r="4740" spans="1:3" x14ac:dyDescent="0.2">
      <c r="A4740">
        <v>320183</v>
      </c>
      <c r="B4740" t="s">
        <v>187</v>
      </c>
      <c r="C4740" s="1">
        <v>43735.671527777777</v>
      </c>
    </row>
    <row r="4741" spans="1:3" x14ac:dyDescent="0.2">
      <c r="A4741">
        <v>320184</v>
      </c>
      <c r="B4741" t="s">
        <v>50</v>
      </c>
      <c r="C4741" s="1">
        <v>43733.632638888892</v>
      </c>
    </row>
    <row r="4742" spans="1:3" x14ac:dyDescent="0.2">
      <c r="A4742">
        <v>320185</v>
      </c>
      <c r="B4742" t="s">
        <v>142</v>
      </c>
      <c r="C4742" s="1">
        <v>43697.875</v>
      </c>
    </row>
    <row r="4743" spans="1:3" x14ac:dyDescent="0.2">
      <c r="A4743">
        <v>320186</v>
      </c>
      <c r="B4743" t="s">
        <v>105</v>
      </c>
      <c r="C4743" s="1">
        <v>43746.861111111109</v>
      </c>
    </row>
    <row r="4744" spans="1:3" x14ac:dyDescent="0.2">
      <c r="A4744">
        <v>320247</v>
      </c>
      <c r="B4744" t="s">
        <v>70</v>
      </c>
      <c r="C4744" s="1">
        <v>43718.822916666664</v>
      </c>
    </row>
    <row r="4745" spans="1:3" x14ac:dyDescent="0.2">
      <c r="A4745">
        <v>320275</v>
      </c>
      <c r="B4745" t="s">
        <v>134</v>
      </c>
      <c r="C4745" s="1">
        <v>43678.840277777781</v>
      </c>
    </row>
    <row r="4746" spans="1:3" x14ac:dyDescent="0.2">
      <c r="A4746">
        <v>320333</v>
      </c>
      <c r="B4746" t="s">
        <v>139</v>
      </c>
      <c r="C4746" s="1">
        <v>43754.765277777777</v>
      </c>
    </row>
    <row r="4747" spans="1:3" x14ac:dyDescent="0.2">
      <c r="A4747">
        <v>320334</v>
      </c>
      <c r="B4747" t="s">
        <v>48</v>
      </c>
      <c r="C4747" s="1">
        <v>43706.872916666667</v>
      </c>
    </row>
    <row r="4748" spans="1:3" x14ac:dyDescent="0.2">
      <c r="A4748">
        <v>320445</v>
      </c>
      <c r="B4748" t="s">
        <v>103</v>
      </c>
      <c r="C4748" s="1">
        <v>43677.646527777775</v>
      </c>
    </row>
    <row r="4749" spans="1:3" x14ac:dyDescent="0.2">
      <c r="A4749">
        <v>320546</v>
      </c>
      <c r="B4749" t="s">
        <v>66</v>
      </c>
      <c r="C4749" s="1">
        <v>43745.652777777781</v>
      </c>
    </row>
    <row r="4750" spans="1:3" x14ac:dyDescent="0.2">
      <c r="A4750">
        <v>320587</v>
      </c>
      <c r="B4750" t="s">
        <v>9</v>
      </c>
      <c r="C4750" s="1">
        <v>43794.722222222219</v>
      </c>
    </row>
    <row r="4751" spans="1:3" x14ac:dyDescent="0.2">
      <c r="A4751">
        <v>320712</v>
      </c>
      <c r="B4751" t="s">
        <v>44</v>
      </c>
      <c r="C4751" s="1">
        <v>43748.832638888889</v>
      </c>
    </row>
    <row r="4752" spans="1:3" x14ac:dyDescent="0.2">
      <c r="A4752">
        <v>320716</v>
      </c>
      <c r="B4752" t="s">
        <v>10</v>
      </c>
      <c r="C4752" s="1">
        <v>43739.712500000001</v>
      </c>
    </row>
    <row r="4753" spans="1:3" x14ac:dyDescent="0.2">
      <c r="A4753">
        <v>320717</v>
      </c>
      <c r="B4753" t="s">
        <v>52</v>
      </c>
      <c r="C4753" s="1">
        <v>43763.714583333334</v>
      </c>
    </row>
    <row r="4754" spans="1:3" x14ac:dyDescent="0.2">
      <c r="A4754">
        <v>320785</v>
      </c>
      <c r="B4754" t="s">
        <v>109</v>
      </c>
      <c r="C4754" s="1">
        <v>43696.95208333333</v>
      </c>
    </row>
    <row r="4755" spans="1:3" x14ac:dyDescent="0.2">
      <c r="A4755">
        <v>320786</v>
      </c>
      <c r="B4755" t="s">
        <v>198</v>
      </c>
      <c r="C4755" s="1">
        <v>43689.749305555553</v>
      </c>
    </row>
    <row r="4756" spans="1:3" x14ac:dyDescent="0.2">
      <c r="A4756">
        <v>320787</v>
      </c>
      <c r="B4756" t="s">
        <v>103</v>
      </c>
      <c r="C4756" s="1">
        <v>43677.646527777775</v>
      </c>
    </row>
    <row r="4757" spans="1:3" x14ac:dyDescent="0.2">
      <c r="A4757">
        <v>320816</v>
      </c>
      <c r="B4757" t="s">
        <v>124</v>
      </c>
      <c r="C4757" s="1">
        <v>43731.5625</v>
      </c>
    </row>
    <row r="4758" spans="1:3" x14ac:dyDescent="0.2">
      <c r="A4758">
        <v>322338</v>
      </c>
      <c r="B4758" t="s">
        <v>237</v>
      </c>
      <c r="C4758" s="1">
        <v>43710.671527777777</v>
      </c>
    </row>
    <row r="4759" spans="1:3" x14ac:dyDescent="0.2">
      <c r="A4759">
        <v>322544</v>
      </c>
      <c r="B4759" t="s">
        <v>2</v>
      </c>
      <c r="C4759" s="1">
        <v>43770.701388888891</v>
      </c>
    </row>
    <row r="4760" spans="1:3" x14ac:dyDescent="0.2">
      <c r="A4760">
        <v>322760</v>
      </c>
      <c r="B4760" t="s">
        <v>61</v>
      </c>
      <c r="C4760" s="1">
        <v>43733.79791666667</v>
      </c>
    </row>
    <row r="4761" spans="1:3" x14ac:dyDescent="0.2">
      <c r="A4761">
        <v>322761</v>
      </c>
      <c r="B4761" t="s">
        <v>38</v>
      </c>
      <c r="C4761" s="1">
        <v>43689.831944444442</v>
      </c>
    </row>
    <row r="4762" spans="1:3" x14ac:dyDescent="0.2">
      <c r="A4762">
        <v>322762</v>
      </c>
      <c r="B4762" t="s">
        <v>152</v>
      </c>
      <c r="C4762" s="1">
        <v>43731.865972222222</v>
      </c>
    </row>
    <row r="4763" spans="1:3" x14ac:dyDescent="0.2">
      <c r="A4763">
        <v>322763</v>
      </c>
      <c r="B4763" t="s">
        <v>66</v>
      </c>
      <c r="C4763" s="1">
        <v>43745.652083333334</v>
      </c>
    </row>
    <row r="4764" spans="1:3" x14ac:dyDescent="0.2">
      <c r="A4764">
        <v>322832</v>
      </c>
      <c r="B4764" t="s">
        <v>289</v>
      </c>
      <c r="C4764" s="1">
        <v>43782.81527777778</v>
      </c>
    </row>
    <row r="4765" spans="1:3" x14ac:dyDescent="0.2">
      <c r="A4765">
        <v>322911</v>
      </c>
      <c r="B4765" t="s">
        <v>214</v>
      </c>
      <c r="C4765" s="1">
        <v>43801.691666666666</v>
      </c>
    </row>
    <row r="4766" spans="1:3" x14ac:dyDescent="0.2">
      <c r="A4766">
        <v>322914</v>
      </c>
      <c r="B4766" t="s">
        <v>72</v>
      </c>
      <c r="C4766" s="1">
        <v>43759.841666666667</v>
      </c>
    </row>
    <row r="4767" spans="1:3" x14ac:dyDescent="0.2">
      <c r="A4767">
        <v>322915</v>
      </c>
      <c r="B4767" t="s">
        <v>76</v>
      </c>
      <c r="C4767" s="1">
        <v>43767.802083333336</v>
      </c>
    </row>
    <row r="4768" spans="1:3" x14ac:dyDescent="0.2">
      <c r="A4768">
        <v>323074</v>
      </c>
      <c r="B4768" t="s">
        <v>260</v>
      </c>
      <c r="C4768" s="1">
        <v>43691.87777777778</v>
      </c>
    </row>
    <row r="4769" spans="1:3" x14ac:dyDescent="0.2">
      <c r="A4769">
        <v>323150</v>
      </c>
      <c r="B4769" t="e">
        <f>elpaishn favorable Es Que se haga lo mejor por nuestra Honduras Que se trabaje mas y mas por los grandes desarrollos de a naci√≥n muy bien JOH</f>
        <v>#NAME?</v>
      </c>
      <c r="C4769" s="1">
        <v>43724.555555555555</v>
      </c>
    </row>
    <row r="4770" spans="1:3" x14ac:dyDescent="0.2">
      <c r="A4770">
        <v>323151</v>
      </c>
      <c r="B4770" t="e">
        <f>elpaishn Aplaudimos la buena labor departe de el gobierno al desempe√±ar lo grandioso para el pais vamos por mas excelente</f>
        <v>#NAME?</v>
      </c>
      <c r="C4770" s="1">
        <v>43752.717361111114</v>
      </c>
    </row>
    <row r="4771" spans="1:3" x14ac:dyDescent="0.2">
      <c r="A4771">
        <v>323173</v>
      </c>
      <c r="B4771" t="e">
        <f>elpaishn este Es un excelente tema Que buen trabajo gracias se√±or Presidente por hacer lo bueno por el pais</f>
        <v>#NAME?</v>
      </c>
      <c r="C4771" s="1">
        <v>43721.823611111111</v>
      </c>
    </row>
    <row r="4772" spans="1:3" x14ac:dyDescent="0.2">
      <c r="A4772">
        <v>323205</v>
      </c>
      <c r="B4772" t="e">
        <f>elpaishn muy buenas oportunidades para la naci√≥n gracias al gran avance Que se ve el pais mejora y cambia para lo mejor del pueblo</f>
        <v>#NAME?</v>
      </c>
      <c r="C4772" s="1">
        <v>43748.663194444445</v>
      </c>
    </row>
    <row r="4773" spans="1:3" x14ac:dyDescent="0.2">
      <c r="A4773">
        <v>323207</v>
      </c>
      <c r="B4773" t="e">
        <f>elpaishn Aplaudimos la buena labor Que se hace por mi Honduras Que se hagan estas exportaciones para el pais Que gran manera de ver lo bueno para la naci√≥n</f>
        <v>#NAME?</v>
      </c>
      <c r="C4773" s="1">
        <v>43735.613194444442</v>
      </c>
    </row>
    <row r="4774" spans="1:3" x14ac:dyDescent="0.2">
      <c r="A4774">
        <v>323211</v>
      </c>
      <c r="B4774" t="e">
        <f>elpaishn agradecemos los grandes esfuerzos Que hace JOH porque Honduras esta cambiando cada dia vamos por mas y mas avances</f>
        <v>#NAME?</v>
      </c>
      <c r="C4774" s="1">
        <v>43762.865972222222</v>
      </c>
    </row>
    <row r="4775" spans="1:3" x14ac:dyDescent="0.2">
      <c r="A4775">
        <v>323226</v>
      </c>
      <c r="B4775" t="e">
        <f>elpaishn no cabe duda Que se ve y se ha demostrado las grandes acciones y ver como nuestra econom√≠a cambia cada d√≠a</f>
        <v>#NAME?</v>
      </c>
      <c r="C4775" s="1">
        <v>43748.663194444445</v>
      </c>
    </row>
    <row r="4776" spans="1:3" x14ac:dyDescent="0.2">
      <c r="A4776">
        <v>323291</v>
      </c>
      <c r="B4776" t="e">
        <f>elpaishn Es admirable lo Que esta haciendo el Presidente por el pais para Que podamos disfrutar de las vacaciones Que bueno</f>
        <v>#NAME?</v>
      </c>
      <c r="C4776" s="1">
        <v>43725.837500000001</v>
      </c>
    </row>
    <row r="4777" spans="1:3" x14ac:dyDescent="0.2">
      <c r="A4777">
        <v>323294</v>
      </c>
      <c r="B4777" t="e">
        <f>elpaishn excelente trabajo Que las personas est√°n aprendiendo a leer y a escribir Que buenas cosas las Que se hacen por el pueblo Que excelente</f>
        <v>#NAME?</v>
      </c>
      <c r="C4777" s="1">
        <v>43717.62777777778</v>
      </c>
    </row>
    <row r="4778" spans="1:3" x14ac:dyDescent="0.2">
      <c r="A4778">
        <v>323300</v>
      </c>
      <c r="B4778" t="e">
        <f>elpaishn Es muy importante Que se est√°n dando estos grandes apoyos Que bien Que excelente Es ver como mi pais cambia y se apoya e estas arias</f>
        <v>#NAME?</v>
      </c>
      <c r="C4778" s="1">
        <v>43784.688194444447</v>
      </c>
    </row>
    <row r="4779" spans="1:3" x14ac:dyDescent="0.2">
      <c r="A4779">
        <v>323306</v>
      </c>
      <c r="B4779" t="e">
        <f>elpaishn Es muy bueno lo Que se hace por reforestar arboles en mi pais Que gran trabajo Que se haga lo bueno</f>
        <v>#NAME?</v>
      </c>
      <c r="C4779" s="1">
        <v>43728.582638888889</v>
      </c>
    </row>
    <row r="4780" spans="1:3" x14ac:dyDescent="0.2">
      <c r="A4780">
        <v>323324</v>
      </c>
      <c r="B4780" t="e">
        <f>elpaishn Honduras Es muy bella Que bueno Que se implementan grandiosas villa navide√±as en ciertas partes de cada comunidad Que bueno lo Que se hace y mas en la comunidad de san pedro sula</f>
        <v>#NAME?</v>
      </c>
      <c r="C4780" s="1">
        <v>43817.675000000003</v>
      </c>
    </row>
    <row r="4781" spans="1:3" x14ac:dyDescent="0.2">
      <c r="A4781">
        <v>323327</v>
      </c>
      <c r="B4781" t="e">
        <f>elpaishn felicitamos al gobierno y alas autoridades por demostrar los grandes avances Que son paar el pais Que bien vamos por mas</f>
        <v>#NAME?</v>
      </c>
      <c r="C4781" s="1">
        <v>43774.931250000001</v>
      </c>
    </row>
    <row r="4782" spans="1:3" x14ac:dyDescent="0.2">
      <c r="A4782">
        <v>323355</v>
      </c>
      <c r="B4782" t="s">
        <v>591</v>
      </c>
      <c r="C4782" s="1">
        <v>43755.574999999997</v>
      </c>
    </row>
    <row r="4783" spans="1:3" x14ac:dyDescent="0.2">
      <c r="A4783">
        <v>323356</v>
      </c>
      <c r="B4783" t="e">
        <f>elpaishn Es un orgullo saber Que tenemos un gobierno Que hace lo mejor por mejorar nuestra Honduras Que gran maner de ver lasa cosas</f>
        <v>#NAME?</v>
      </c>
      <c r="C4783" s="1">
        <v>43712.554861111108</v>
      </c>
    </row>
    <row r="4784" spans="1:3" x14ac:dyDescent="0.2">
      <c r="A4784">
        <v>323366</v>
      </c>
      <c r="B4784" t="e">
        <f>elpaishn no cabe duda Que se hace lo bueno por el pueblo qe excelente Que se siga haciendo lo mejor</f>
        <v>#NAME?</v>
      </c>
      <c r="C4784" s="1">
        <v>43724.601388888892</v>
      </c>
    </row>
    <row r="4785" spans="1:3" x14ac:dyDescent="0.2">
      <c r="A4785">
        <v>323375</v>
      </c>
      <c r="B4785" t="e">
        <f>elpaishn Aplaudimos lo bueno Que esta haciendo el gobierno y la secretaria de trabaja trabajando por lo importante en el pais Que bien</f>
        <v>#NAME?</v>
      </c>
      <c r="C4785" s="1">
        <v>43801.675694444442</v>
      </c>
    </row>
    <row r="4786" spans="1:3" x14ac:dyDescent="0.2">
      <c r="A4786">
        <v>323379</v>
      </c>
      <c r="B4786" t="e">
        <f>elpaishn Es importante lo Que se hace todo por hacer lo acordado por mejorar las cosas en la naci√≥n y Sobre todo Que avance la econom√≠a para el pueblo</f>
        <v>#NAME?</v>
      </c>
      <c r="C4786" s="1">
        <v>43768.629861111112</v>
      </c>
    </row>
    <row r="4787" spans="1:3" x14ac:dyDescent="0.2">
      <c r="A4787">
        <v>323432</v>
      </c>
      <c r="B4787" t="e">
        <f>elpaishn estos son los grandes motivos Que se hacen en gran desempe√±o Que excelente Es Que mi pais esta mejorando dia a dia Que bien asi mejorara en el aria de las deudas</f>
        <v>#NAME?</v>
      </c>
      <c r="C4787" s="1">
        <v>43804.808333333334</v>
      </c>
    </row>
    <row r="4788" spans="1:3" x14ac:dyDescent="0.2">
      <c r="A4788">
        <v>323449</v>
      </c>
      <c r="B4788" t="e">
        <f>elpaishn Bendecimos ala familia Presidencial Que bien Que se haga lo bueno para mi pais gracias Que se tenga excito en estas ayudas</f>
        <v>#NAME?</v>
      </c>
      <c r="C4788" s="1">
        <v>43731.681250000001</v>
      </c>
    </row>
    <row r="4789" spans="1:3" x14ac:dyDescent="0.2">
      <c r="A4789">
        <v>323457</v>
      </c>
      <c r="B4789" t="e">
        <f>elpaishn muy bueno Que se hagan para Que se combata el dengue Que bien vamos avanzando para combatir esta terrible epidemia</f>
        <v>#NAME?</v>
      </c>
      <c r="C4789" s="1">
        <v>43833.722222222219</v>
      </c>
    </row>
    <row r="4790" spans="1:3" x14ac:dyDescent="0.2">
      <c r="A4790">
        <v>323460</v>
      </c>
      <c r="B4790" t="e">
        <f>elpaishn muy bien Que se est√°n dando estos bombillos para Que los hogares no est√°n en oscuridad y Que les sea de gran beneficios</f>
        <v>#NAME?</v>
      </c>
      <c r="C4790" s="1">
        <v>43746.654861111114</v>
      </c>
    </row>
    <row r="4791" spans="1:3" x14ac:dyDescent="0.2">
      <c r="A4791">
        <v>323475</v>
      </c>
      <c r="B4791" t="e">
        <f>elpaishn muy bueno Que se esta trabajando por el cambio clim√°tico Que gran trabajo se√±or Presidente Que bueno</f>
        <v>#NAME?</v>
      </c>
      <c r="C4791" s="1">
        <v>43731.845138888886</v>
      </c>
    </row>
    <row r="4792" spans="1:3" x14ac:dyDescent="0.2">
      <c r="A4792">
        <v>323482</v>
      </c>
      <c r="B4792" t="e">
        <f>elpaishn vamos caminando por la mejor ruta</f>
        <v>#NAME?</v>
      </c>
      <c r="C4792" s="1">
        <v>43721.861111111109</v>
      </c>
    </row>
    <row r="4793" spans="1:3" x14ac:dyDescent="0.2">
      <c r="A4793">
        <v>323492</v>
      </c>
      <c r="B4793" t="e">
        <f>elpaishn Es muy Impresionante lo Que se ve para el pais toda las cosas se han demostrado lo bueno Que gran trabajo</f>
        <v>#NAME?</v>
      </c>
      <c r="C4793" s="1">
        <v>43738.692361111112</v>
      </c>
    </row>
    <row r="4794" spans="1:3" x14ac:dyDescent="0.2">
      <c r="A4794">
        <v>323514</v>
      </c>
      <c r="B4794" t="s">
        <v>592</v>
      </c>
      <c r="C4794" s="1">
        <v>43837.693055555559</v>
      </c>
    </row>
    <row r="4795" spans="1:3" x14ac:dyDescent="0.2">
      <c r="A4795">
        <v>323515</v>
      </c>
      <c r="B4795" t="e">
        <f>elpaishn admitimos Que se ven grandes cambios Que excelente vamos por mas Que bien</f>
        <v>#NAME?</v>
      </c>
      <c r="C4795" s="1">
        <v>43832.666666666664</v>
      </c>
    </row>
    <row r="4796" spans="1:3" x14ac:dyDescent="0.2">
      <c r="A4796">
        <v>323561</v>
      </c>
      <c r="B4796" t="e">
        <f>elpaishn estamos alegres de Que se demuestre lo bueno para mi pais Que bien Es un gran trabajo vamos por mejores cambios muy bien</f>
        <v>#NAME?</v>
      </c>
      <c r="C4796" s="1">
        <v>43738.633333333331</v>
      </c>
    </row>
    <row r="4797" spans="1:3" x14ac:dyDescent="0.2">
      <c r="A4797">
        <v>323578</v>
      </c>
      <c r="B4797" t="e">
        <f>elpaishn Vemos los mayores resultados Que gran trabajo Es muy admirable Que JOH este dando este mayor apoyo a la poblaci√≥n Muchas gracias</f>
        <v>#NAME?</v>
      </c>
      <c r="C4797" s="1">
        <v>43752.55</v>
      </c>
    </row>
    <row r="4798" spans="1:3" x14ac:dyDescent="0.2">
      <c r="A4798">
        <v>323581</v>
      </c>
      <c r="B4798" t="e">
        <f>elpaishn Que bueno Que se hagan estas entregas para los microempresarios Que bueno lo Que se hace por mi Honduras</f>
        <v>#NAME?</v>
      </c>
      <c r="C4798" s="1">
        <v>43769.548611111109</v>
      </c>
    </row>
    <row r="4799" spans="1:3" x14ac:dyDescent="0.2">
      <c r="A4799">
        <v>323587</v>
      </c>
      <c r="B4799" t="e">
        <f>elpaishn con esta nueva ley de alivio de deuda se esta mejorando la vida de miles de personas felicitamos al gobierno</f>
        <v>#NAME?</v>
      </c>
      <c r="C4799" s="1">
        <v>43760.909722222219</v>
      </c>
    </row>
    <row r="4800" spans="1:3" x14ac:dyDescent="0.2">
      <c r="A4800">
        <v>323613</v>
      </c>
      <c r="B4800" t="e">
        <f>elpaishn muy buen trabajo lo Que hace el maestro Es Impresionante por Que hacen lo mejor por la educaci√≥n gran trabajo</f>
        <v>#NAME?</v>
      </c>
      <c r="C4800" s="1">
        <v>43734.559027777781</v>
      </c>
    </row>
    <row r="4801" spans="1:3" x14ac:dyDescent="0.2">
      <c r="A4801">
        <v>323617</v>
      </c>
      <c r="B4801" t="e">
        <f>elpaishn se ha trabajado por lograr las grandiosas cosas Que hacen Que el pais cambie cada dia</f>
        <v>#NAME?</v>
      </c>
      <c r="C4801" s="1">
        <v>43721.824305555558</v>
      </c>
    </row>
    <row r="4802" spans="1:3" x14ac:dyDescent="0.2">
      <c r="A4802">
        <v>323621</v>
      </c>
      <c r="B4802" t="e">
        <f>elpaishn Honduras ha demostrado Que se hace lo importante de eventos para Que los Hondure√±os disfrutemos Que bien vamos por mas y mas demostraciones Que bien</f>
        <v>#NAME?</v>
      </c>
      <c r="C4802" s="1">
        <v>43801.679166666669</v>
      </c>
    </row>
    <row r="4803" spans="1:3" x14ac:dyDescent="0.2">
      <c r="A4803">
        <v>323629</v>
      </c>
      <c r="B4803" t="e">
        <f>elpaishn Es importante saber en las arias del tema clim√°tico Que bueno gracias se√±or Presidente por demostrar lo bueno</f>
        <v>#NAME?</v>
      </c>
      <c r="C4803" s="1">
        <v>43724.637499999997</v>
      </c>
    </row>
    <row r="4804" spans="1:3" x14ac:dyDescent="0.2">
      <c r="A4804">
        <v>323630</v>
      </c>
      <c r="B4804" t="e">
        <f>elpaishn Definimos lo Que se ve se esta demostrando Que el pais cambia cada dia Que excelente vamos por mas</f>
        <v>#NAME?</v>
      </c>
      <c r="C4804" s="1">
        <v>43735.743750000001</v>
      </c>
    </row>
    <row r="4805" spans="1:3" x14ac:dyDescent="0.2">
      <c r="A4805">
        <v>323633</v>
      </c>
      <c r="B4805" t="e">
        <f>elpaishn Es bueno saber Que se est√°n abriendo grandes oportunidades en el pais para Que Honduras se desarrolle en oportunidades de empleos</f>
        <v>#NAME?</v>
      </c>
      <c r="C4805" s="1">
        <v>43801.675000000003</v>
      </c>
    </row>
    <row r="4806" spans="1:3" x14ac:dyDescent="0.2">
      <c r="A4806">
        <v>323677</v>
      </c>
      <c r="B4806" t="e">
        <f>elpaishn son lacances excelentes Que se demostraron uqe bien nuestro gobierno siempre compartiendo la alegr√≠a para Que la gente disfrute Que bien</f>
        <v>#NAME?</v>
      </c>
      <c r="C4806" s="1">
        <v>43837.693749999999</v>
      </c>
    </row>
    <row r="4807" spans="1:3" x14ac:dyDescent="0.2">
      <c r="A4807">
        <v>323689</v>
      </c>
      <c r="B4807" t="e">
        <f>elpaishn excelente Que quieran mejorar el turismo del pa√≠s Que buenas cosas Que excelente Es Que se hag lo bueno por mi pa√≠s muy bien</f>
        <v>#NAME?</v>
      </c>
      <c r="C4807" s="1">
        <v>43726.581944444442</v>
      </c>
    </row>
    <row r="4808" spans="1:3" x14ac:dyDescent="0.2">
      <c r="A4808">
        <v>323716</v>
      </c>
      <c r="B4808" t="e">
        <f>elpaishn Aplaudimos la buena labor Que hace el gobierno Que importante Que se vea lo bueno para el pais excelente</f>
        <v>#NAME?</v>
      </c>
      <c r="C4808" s="1">
        <v>43728.55972222222</v>
      </c>
    </row>
    <row r="4809" spans="1:3" x14ac:dyDescent="0.2">
      <c r="A4809">
        <v>323717</v>
      </c>
      <c r="B4809" t="e">
        <f>elpaishn Es un gran desarrollo para los j√≥venes de cada comunidad Que gran trabajo Que se haga lo bueno por el pais</f>
        <v>#NAME?</v>
      </c>
      <c r="C4809" s="1">
        <v>43752.568749999999</v>
      </c>
    </row>
    <row r="4810" spans="1:3" x14ac:dyDescent="0.2">
      <c r="A4810">
        <v>323743</v>
      </c>
      <c r="B4810" t="e">
        <f>elpaishn Es una excelente ayuda Que se les brinda  las personas discapacitadas Que gran trabajo lo bueno se demuestra</f>
        <v>#NAME?</v>
      </c>
      <c r="C4810" s="1">
        <v>43714.829861111109</v>
      </c>
    </row>
    <row r="4811" spans="1:3" x14ac:dyDescent="0.2">
      <c r="A4811">
        <v>323745</v>
      </c>
      <c r="B4811" t="e">
        <f>elpaishn Es muy excelente lo Que se esta haciendo para evitar las enfermedad de dengue por Que limpiando y en fumigaci√≥n se puede evitar esta epidemia</f>
        <v>#NAME?</v>
      </c>
      <c r="C4811" s="1">
        <v>43732.566666666666</v>
      </c>
    </row>
    <row r="4812" spans="1:3" x14ac:dyDescent="0.2">
      <c r="A4812">
        <v>323752</v>
      </c>
      <c r="B4812" t="e">
        <f>elpaishn Que se tenga excito en estas reunions de Que mejoren los negocios Que bien estamos muy alegres de Que mi pais cambie</f>
        <v>#NAME?</v>
      </c>
      <c r="C4812" s="1">
        <v>43726.55972222222</v>
      </c>
    </row>
    <row r="4813" spans="1:3" x14ac:dyDescent="0.2">
      <c r="A4813">
        <v>323769</v>
      </c>
      <c r="B4813" t="e">
        <f>elpaishn estamos contentos de lo bueno Que gran trabajo Que se haga lo Que se tenga Que hacer en apoyo</f>
        <v>#NAME?</v>
      </c>
      <c r="C4813" s="1">
        <v>43735.556250000001</v>
      </c>
    </row>
    <row r="4814" spans="1:3" x14ac:dyDescent="0.2">
      <c r="A4814">
        <v>323784</v>
      </c>
      <c r="B4814" t="e">
        <f>elpaishn Que bueno Que se hagan estas campa√±as de mejorar el ambiente Que buenas acciones las Que se hacen muy bien</f>
        <v>#NAME?</v>
      </c>
      <c r="C4814" s="1">
        <v>43794.589583333334</v>
      </c>
    </row>
    <row r="4815" spans="1:3" x14ac:dyDescent="0.2">
      <c r="A4815">
        <v>323802</v>
      </c>
      <c r="B4815" t="s">
        <v>593</v>
      </c>
      <c r="C4815" s="1">
        <v>43752.717361111114</v>
      </c>
    </row>
    <row r="4816" spans="1:3" x14ac:dyDescent="0.2">
      <c r="A4816">
        <v>323845</v>
      </c>
      <c r="B4816" t="e">
        <f>elpaishn muy bien Que haya acceso al sector agroalimentarios y alos de peque√±as empresa Que puedan regenerar lo bueno para el pais</f>
        <v>#NAME?</v>
      </c>
      <c r="C4816" s="1">
        <v>43833.655555555553</v>
      </c>
    </row>
    <row r="4817" spans="1:3" x14ac:dyDescent="0.2">
      <c r="A4817">
        <v>323858</v>
      </c>
      <c r="B4817" t="e">
        <f>elpaishn todos los Hondure√±os estamos muy agradecidos</f>
        <v>#NAME?</v>
      </c>
      <c r="C4817" s="1">
        <v>43721.861111111109</v>
      </c>
    </row>
    <row r="4818" spans="1:3" x14ac:dyDescent="0.2">
      <c r="A4818">
        <v>323891</v>
      </c>
      <c r="B4818" t="e">
        <f>elpaishn Es excelente lo Que dice ebal d√≠as Que las maras y pandillas son grupos insurgentes y Que bueno Que se est√°n combatiendo</f>
        <v>#NAME?</v>
      </c>
      <c r="C4818" s="1">
        <v>43759.949305555558</v>
      </c>
    </row>
    <row r="4819" spans="1:3" x14ac:dyDescent="0.2">
      <c r="A4819">
        <v>323892</v>
      </c>
      <c r="B4819" t="e">
        <f>elpaishn Honduras se esta demostrando esos grandes avances para la mejora de la alimentaci√≥n Que gran trabajo Que se haga lo bueno por mi Honduras</f>
        <v>#NAME?</v>
      </c>
      <c r="C4819" s="1">
        <v>43738.631249999999</v>
      </c>
    </row>
    <row r="4820" spans="1:3" x14ac:dyDescent="0.2">
      <c r="A4820">
        <v>323942</v>
      </c>
      <c r="B4820" t="e">
        <f>elpaishn contentos de ver los grandes cambios en el pais Que importante manera mi Presidente vamos por mas</f>
        <v>#NAME?</v>
      </c>
      <c r="C4820" s="1">
        <v>43780.826388888891</v>
      </c>
    </row>
    <row r="4821" spans="1:3" x14ac:dyDescent="0.2">
      <c r="A4821">
        <v>323949</v>
      </c>
      <c r="B4821" t="e">
        <f>elpaishn excelente se√±or Presidente lo felicitamos por Que usted hace lo bueno por el pa√≠s y Sobre todo ha puesto mano dura en contra de los narcotraficantes</f>
        <v>#NAME?</v>
      </c>
      <c r="C4821" s="1">
        <v>43749.95</v>
      </c>
    </row>
    <row r="4822" spans="1:3" x14ac:dyDescent="0.2">
      <c r="A4822">
        <v>323959</v>
      </c>
      <c r="B4822" t="e">
        <f>elpaishn hemos visto los mayores resultados Que se ven cada dia Que gran trabajo lo Que se hace por Que Es muy bueno Que se trasladen estos reos y Que paguen por sus crimines</f>
        <v>#NAME?</v>
      </c>
      <c r="C4822" s="1">
        <v>43763.708333333336</v>
      </c>
    </row>
    <row r="4823" spans="1:3" x14ac:dyDescent="0.2">
      <c r="A4823">
        <v>323979</v>
      </c>
      <c r="B4823" t="e">
        <f>elpaishn muy bueno Que se regeneren estas maravillosas cosas para mi Honduras Que grandes cambios los Que se ven para el pa√çs</f>
        <v>#NAME?</v>
      </c>
      <c r="C4823" s="1">
        <v>43724.633333333331</v>
      </c>
    </row>
    <row r="4824" spans="1:3" x14ac:dyDescent="0.2">
      <c r="A4824">
        <v>323984</v>
      </c>
      <c r="B4824" t="e">
        <f>elpaishn Es muy admirable lo Que se ve departe de el gobierno Que grandes maneras de ver Que mi Honduras esta cambiando muy bien</f>
        <v>#NAME?</v>
      </c>
      <c r="C4824" s="1">
        <v>43775.865972222222</v>
      </c>
    </row>
    <row r="4825" spans="1:3" x14ac:dyDescent="0.2">
      <c r="A4825">
        <v>324033</v>
      </c>
      <c r="B4825" t="s">
        <v>366</v>
      </c>
      <c r="C4825" s="1">
        <v>43816.818749999999</v>
      </c>
    </row>
    <row r="4826" spans="1:3" x14ac:dyDescent="0.2">
      <c r="A4826">
        <v>324197</v>
      </c>
      <c r="B4826" t="s">
        <v>60</v>
      </c>
      <c r="C4826" s="1">
        <v>43761.711111111108</v>
      </c>
    </row>
    <row r="4827" spans="1:3" x14ac:dyDescent="0.2">
      <c r="A4827">
        <v>324198</v>
      </c>
      <c r="B4827" t="s">
        <v>52</v>
      </c>
      <c r="C4827" s="1">
        <v>43763.713888888888</v>
      </c>
    </row>
    <row r="4828" spans="1:3" x14ac:dyDescent="0.2">
      <c r="A4828">
        <v>324199</v>
      </c>
      <c r="B4828" t="s">
        <v>129</v>
      </c>
      <c r="C4828" s="1">
        <v>43738.704861111109</v>
      </c>
    </row>
    <row r="4829" spans="1:3" x14ac:dyDescent="0.2">
      <c r="A4829">
        <v>324230</v>
      </c>
      <c r="B4829" t="s">
        <v>226</v>
      </c>
      <c r="C4829" s="1">
        <v>43819.67083333333</v>
      </c>
    </row>
    <row r="4830" spans="1:3" x14ac:dyDescent="0.2">
      <c r="A4830">
        <v>324601</v>
      </c>
      <c r="B4830" t="s">
        <v>6</v>
      </c>
      <c r="C4830" s="1">
        <v>43829.759027777778</v>
      </c>
    </row>
    <row r="4831" spans="1:3" x14ac:dyDescent="0.2">
      <c r="A4831">
        <v>324670</v>
      </c>
      <c r="B4831" t="s">
        <v>204</v>
      </c>
      <c r="C4831" s="1">
        <v>43670.647916666669</v>
      </c>
    </row>
    <row r="4832" spans="1:3" x14ac:dyDescent="0.2">
      <c r="A4832">
        <v>324780</v>
      </c>
      <c r="B4832" t="s">
        <v>31</v>
      </c>
      <c r="C4832" s="1">
        <v>43804.794444444444</v>
      </c>
    </row>
    <row r="4833" spans="1:3" x14ac:dyDescent="0.2">
      <c r="A4833">
        <v>329008</v>
      </c>
      <c r="B4833" t="e">
        <f>_xlfn.SINGLE(HoyMismoTSI _xlfn.SINGLE(TSiHonduras Que triste Es Que en mi pais haya gente asi tan hip√≥crita como esta se√±ora Que ya se deje de tonteras por favor Que la manden al mamo))</f>
        <v>#NAME?</v>
      </c>
      <c r="C4833" s="1">
        <v>43812.657638888886</v>
      </c>
    </row>
    <row r="4834" spans="1:3" x14ac:dyDescent="0.2">
      <c r="A4834">
        <v>329515</v>
      </c>
      <c r="B4834" t="s">
        <v>594</v>
      </c>
      <c r="C4834" s="1">
        <v>43767.743055555555</v>
      </c>
    </row>
    <row r="4835" spans="1:3" x14ac:dyDescent="0.2">
      <c r="A4835">
        <v>329516</v>
      </c>
      <c r="B4835" t="e">
        <f>HoyMismoTSI Es muy bueno Que iremos a disfrutar en esta semana moraz√°nica Que gran trabajo lo bueno se demuestra cada dia</f>
        <v>#NAME?</v>
      </c>
      <c r="C4835" s="1">
        <v>43735.821527777778</v>
      </c>
    </row>
    <row r="4836" spans="1:3" x14ac:dyDescent="0.2">
      <c r="A4836">
        <v>329879</v>
      </c>
      <c r="B4836" t="e">
        <f>_xlfn.SINGLE(PartidoLibre _xlfn.SINGLE(manuelzr se ver Que Mel hoy se esta hechando chorros por Que sabe Que aya en ese pais no tendr√° justificaci√≥n hay papito alistece))</f>
        <v>#NAME?</v>
      </c>
      <c r="C4836" s="1">
        <v>43676.791666666664</v>
      </c>
    </row>
    <row r="4837" spans="1:3" x14ac:dyDescent="0.2">
      <c r="A4837">
        <v>330105</v>
      </c>
      <c r="B4837" t="e">
        <f>_xlfn.SINGLE(PartidoLibre _xlfn.SINGLE(manuelzr sabemos Que como dec√≠a el gobierno caiga quien caiga asi van cayendo los picaros Que solo cometen fraude))</f>
        <v>#NAME?</v>
      </c>
      <c r="C4837" s="1">
        <v>43676.792361111111</v>
      </c>
    </row>
    <row r="4838" spans="1:3" x14ac:dyDescent="0.2">
      <c r="A4838">
        <v>330109</v>
      </c>
      <c r="B4838" t="e">
        <f>_xlfn.SINGLE(PartidoLibre _xlfn.SINGLE(manuelzr se sabe Que el p√†is ha mejorado lo Que pasa Que Mel como sabe Que las pagara pobrecito papa))</f>
        <v>#NAME?</v>
      </c>
      <c r="C4838" s="1">
        <v>43676.790972222225</v>
      </c>
    </row>
    <row r="4839" spans="1:3" x14ac:dyDescent="0.2">
      <c r="A4839">
        <v>331446</v>
      </c>
      <c r="B4839" t="e">
        <f>_xlfn.SINGLE(XiomaraCastroZ _xlfn.SINGLE(JuanOrlandoH Definimos Que esta gente de libre solo quieren ver mal al pais y a nuestro Presidente ya vasta de Tanto relajo))</f>
        <v>#NAME?</v>
      </c>
      <c r="C4839" s="1">
        <v>43756.817361111112</v>
      </c>
    </row>
    <row r="4840" spans="1:3" x14ac:dyDescent="0.2">
      <c r="A4840">
        <v>331857</v>
      </c>
      <c r="B4840" t="s">
        <v>129</v>
      </c>
      <c r="C4840" s="1">
        <v>43738.704861111109</v>
      </c>
    </row>
    <row r="4841" spans="1:3" x14ac:dyDescent="0.2">
      <c r="A4841">
        <v>332140</v>
      </c>
      <c r="B4841" t="s">
        <v>40</v>
      </c>
      <c r="C4841" s="1">
        <v>43677.75</v>
      </c>
    </row>
    <row r="4842" spans="1:3" x14ac:dyDescent="0.2">
      <c r="A4842">
        <v>332193</v>
      </c>
      <c r="B4842" t="s">
        <v>197</v>
      </c>
      <c r="C4842" s="1">
        <v>43774.730555555558</v>
      </c>
    </row>
    <row r="4843" spans="1:3" x14ac:dyDescent="0.2">
      <c r="A4843">
        <v>332277</v>
      </c>
      <c r="B4843" t="s">
        <v>93</v>
      </c>
      <c r="C4843" s="1">
        <v>43703.672222222223</v>
      </c>
    </row>
    <row r="4844" spans="1:3" x14ac:dyDescent="0.2">
      <c r="A4844">
        <v>332278</v>
      </c>
      <c r="B4844" t="s">
        <v>36</v>
      </c>
      <c r="C4844" s="1">
        <v>43724.848611111112</v>
      </c>
    </row>
    <row r="4845" spans="1:3" x14ac:dyDescent="0.2">
      <c r="A4845">
        <v>332281</v>
      </c>
      <c r="B4845" t="s">
        <v>228</v>
      </c>
      <c r="C4845" s="1">
        <v>43672.729861111111</v>
      </c>
    </row>
    <row r="4846" spans="1:3" x14ac:dyDescent="0.2">
      <c r="A4846">
        <v>332302</v>
      </c>
      <c r="B4846" t="s">
        <v>19</v>
      </c>
      <c r="C4846" s="1">
        <v>43773.705555555556</v>
      </c>
    </row>
    <row r="4847" spans="1:3" x14ac:dyDescent="0.2">
      <c r="A4847">
        <v>332304</v>
      </c>
      <c r="B4847" t="s">
        <v>43</v>
      </c>
      <c r="C4847" s="1">
        <v>43717.784722222219</v>
      </c>
    </row>
    <row r="4848" spans="1:3" x14ac:dyDescent="0.2">
      <c r="A4848">
        <v>332321</v>
      </c>
      <c r="B4848" t="s">
        <v>15</v>
      </c>
      <c r="C4848" s="1">
        <v>43809.685416666667</v>
      </c>
    </row>
    <row r="4849" spans="1:3" x14ac:dyDescent="0.2">
      <c r="A4849">
        <v>332548</v>
      </c>
      <c r="B4849" t="s">
        <v>3</v>
      </c>
      <c r="C4849" s="1">
        <v>43686.644444444442</v>
      </c>
    </row>
    <row r="4850" spans="1:3" x14ac:dyDescent="0.2">
      <c r="A4850">
        <v>332549</v>
      </c>
      <c r="B4850" t="s">
        <v>198</v>
      </c>
      <c r="C4850" s="1">
        <v>43689.75</v>
      </c>
    </row>
    <row r="4851" spans="1:3" x14ac:dyDescent="0.2">
      <c r="A4851">
        <v>332550</v>
      </c>
      <c r="B4851" t="s">
        <v>94</v>
      </c>
      <c r="C4851" s="1">
        <v>43726.870833333334</v>
      </c>
    </row>
    <row r="4852" spans="1:3" x14ac:dyDescent="0.2">
      <c r="A4852">
        <v>336689</v>
      </c>
      <c r="B4852" t="e">
        <f>ProcesoDigital se ve uqe lo Que le tiene a JOH Es odio Que barbaridad ya dejense de tantos inventos ya basta</f>
        <v>#NAME?</v>
      </c>
      <c r="C4852" s="1">
        <v>43768.855555555558</v>
      </c>
    </row>
    <row r="4853" spans="1:3" x14ac:dyDescent="0.2">
      <c r="A4853">
        <v>336723</v>
      </c>
      <c r="B4853" t="e">
        <f>ProcesoDigital Sinceramente Es demasiado con estos bajos ya dejen en paz el pais ya vasta de Tanto relajo</f>
        <v>#NAME?</v>
      </c>
      <c r="C4853" s="1">
        <v>43759.699305555558</v>
      </c>
    </row>
    <row r="4854" spans="1:3" x14ac:dyDescent="0.2">
      <c r="A4854">
        <v>336740</v>
      </c>
      <c r="B4854" t="e">
        <f>ProcesoDigital Que gran trabajo se√±or JOH Que bueno lo Que usted demuestra en el pais Que bueno vamos por mas avance</f>
        <v>#NAME?</v>
      </c>
      <c r="C4854" s="1">
        <v>43788.756944444445</v>
      </c>
    </row>
    <row r="4855" spans="1:3" x14ac:dyDescent="0.2">
      <c r="A4855">
        <v>336741</v>
      </c>
      <c r="B4855" t="e">
        <f>ProcesoDigital ya basta queremos paz para nuestra naci√≥n por favor deben de ver Que el pais necesita grandes avances no Que est√°n atrasando la econom√≠a</f>
        <v>#NAME?</v>
      </c>
      <c r="C4855" s="1">
        <v>43759.700694444444</v>
      </c>
    </row>
    <row r="4856" spans="1:3" x14ac:dyDescent="0.2">
      <c r="A4856">
        <v>336742</v>
      </c>
      <c r="B4856" t="e">
        <f>ProcesoDigital esta bueno Que se ponga mano dura en contra de los Que quisieron asesinar al Presidente por Que Es un agran persona</f>
        <v>#NAME?</v>
      </c>
      <c r="C4856" s="1">
        <v>43749.936805555553</v>
      </c>
    </row>
    <row r="4857" spans="1:3" x14ac:dyDescent="0.2">
      <c r="A4857">
        <v>336744</v>
      </c>
      <c r="B4857" t="s">
        <v>595</v>
      </c>
      <c r="C4857" s="1">
        <v>43837.820833333331</v>
      </c>
    </row>
    <row r="4858" spans="1:3" x14ac:dyDescent="0.2">
      <c r="A4858">
        <v>336763</v>
      </c>
      <c r="B4858" t="e">
        <f>ProcesoDigital estamos muy contentos por su gran labor Que hacen</f>
        <v>#NAME?</v>
      </c>
      <c r="C4858" s="1">
        <v>43711.949305555558</v>
      </c>
    </row>
    <row r="4859" spans="1:3" x14ac:dyDescent="0.2">
      <c r="A4859">
        <v>336905</v>
      </c>
      <c r="B4859" t="e">
        <f>ProcesoDigital estamos agradecidos con israel Que buenas cosas las Que se ven para lo bueno del pais Que excelente</f>
        <v>#NAME?</v>
      </c>
      <c r="C4859" s="1">
        <v>43762.925694444442</v>
      </c>
    </row>
    <row r="4860" spans="1:3" x14ac:dyDescent="0.2">
      <c r="A4860">
        <v>336974</v>
      </c>
      <c r="B4860" t="e">
        <f>ProcesoDigital vamos por la mejor ruta</f>
        <v>#NAME?</v>
      </c>
      <c r="C4860" s="1">
        <v>43711.909722222219</v>
      </c>
    </row>
    <row r="4861" spans="1:3" x14ac:dyDescent="0.2">
      <c r="A4861">
        <v>337019</v>
      </c>
      <c r="B4861" t="e">
        <f>ProcesoDigital no cave duda Que el gobierno ha demostrado Que se brinda el mayor apoyo Que bien vamos avanzando Que excelente</f>
        <v>#NAME?</v>
      </c>
      <c r="C4861" s="1">
        <v>43837.579861111109</v>
      </c>
    </row>
    <row r="4862" spans="1:3" x14ac:dyDescent="0.2">
      <c r="A4862">
        <v>337050</v>
      </c>
      <c r="B4862" t="e">
        <f>ProcesoDigital Que viejo mas est√∫pido ya estamos cansado de el</f>
        <v>#NAME?</v>
      </c>
      <c r="C4862" s="1">
        <v>43717.9375</v>
      </c>
    </row>
    <row r="4863" spans="1:3" x14ac:dyDescent="0.2">
      <c r="A4863">
        <v>337059</v>
      </c>
      <c r="B4863" t="e">
        <f>ProcesoDigital ve ya va esta se√±ora de bufona Que triste y la hora de la hora solo son llorazones</f>
        <v>#NAME?</v>
      </c>
      <c r="C4863" s="1">
        <v>43838.712500000001</v>
      </c>
    </row>
    <row r="4864" spans="1:3" x14ac:dyDescent="0.2">
      <c r="A4864">
        <v>337101</v>
      </c>
      <c r="B4864" t="e">
        <f>ProcesoDigital Es muy bueno lo Que se ve por Que se ha demostrado Que se trabaja por mejorar la econom√≠a y Que hayan mejores inversiones en cafe</f>
        <v>#NAME?</v>
      </c>
      <c r="C4864" s="1">
        <v>43775.911111111112</v>
      </c>
    </row>
    <row r="4865" spans="1:3" x14ac:dyDescent="0.2">
      <c r="A4865">
        <v>337170</v>
      </c>
      <c r="B4865" t="e">
        <f>ProcesoDigital y siguen los √±angaras con sus relajos Que barbaridad hay no Que degen en paz al pais</f>
        <v>#NAME?</v>
      </c>
      <c r="C4865" s="1">
        <v>43756.949305555558</v>
      </c>
    </row>
    <row r="4866" spans="1:3" x14ac:dyDescent="0.2">
      <c r="A4866">
        <v>337213</v>
      </c>
      <c r="B4866" t="e">
        <f>ProcesoDigital mas Que traidor Que voz no hay en ves de andar haciendo estas ridiculeces deja de andar de metido total lo Que voz digas luiz los da igual ok</f>
        <v>#NAME?</v>
      </c>
      <c r="C4866" s="1">
        <v>43787.73541666667</v>
      </c>
    </row>
    <row r="4867" spans="1:3" x14ac:dyDescent="0.2">
      <c r="A4867">
        <v>337268</v>
      </c>
      <c r="B4867" t="e">
        <f>ProcesoDigital vamos caminando por la mejor ruta</f>
        <v>#NAME?</v>
      </c>
      <c r="C4867" s="1">
        <v>43704.859722222223</v>
      </c>
    </row>
    <row r="4868" spans="1:3" x14ac:dyDescent="0.2">
      <c r="A4868">
        <v>337272</v>
      </c>
      <c r="B4868" t="e">
        <f>ProcesoDigital Definimos los grandes cambios Que se demuestran cada dia gracias Que Dios bendiga sus ayudas y sus acciones Que hacen por el pueblo</f>
        <v>#NAME?</v>
      </c>
      <c r="C4868" s="1">
        <v>43731.595833333333</v>
      </c>
    </row>
    <row r="4869" spans="1:3" x14ac:dyDescent="0.2">
      <c r="A4869">
        <v>337298</v>
      </c>
      <c r="B4869" t="e">
        <f>ProcesoDigital Honduras avanza en seguridad gracias al buen trabajo  Que hace el Presidente y nuestros militares y polic√≠as</f>
        <v>#NAME?</v>
      </c>
      <c r="C4869" s="1">
        <v>43705.743750000001</v>
      </c>
    </row>
    <row r="4870" spans="1:3" x14ac:dyDescent="0.2">
      <c r="A4870">
        <v>337299</v>
      </c>
      <c r="B4870" t="e">
        <f>ProcesoDigital ya va esta gente chusma como siempre haciendo mal al pais Que barbaridad ya no queremos relajos queremos lo mejor por Honduras</f>
        <v>#NAME?</v>
      </c>
      <c r="C4870" s="1">
        <v>43754.814583333333</v>
      </c>
    </row>
    <row r="4871" spans="1:3" x14ac:dyDescent="0.2">
      <c r="A4871">
        <v>337327</v>
      </c>
      <c r="B4871" t="e">
        <f>ProcesoDigital Ciertamente se ven los grandes alcances por parte de las autoridades Que bueno Que se agarraron estas personas Que paguen por lo Que han hecho</f>
        <v>#NAME?</v>
      </c>
      <c r="C4871" s="1">
        <v>43816.940972222219</v>
      </c>
    </row>
    <row r="4872" spans="1:3" x14ac:dyDescent="0.2">
      <c r="A4872">
        <v>337385</v>
      </c>
      <c r="B4872" t="e">
        <f>ProcesoDigital sabemos Que el Es inocente y Que Dios le ayudara asalir de esto Vemos lo bueno para el</f>
        <v>#NAME?</v>
      </c>
      <c r="C4872" s="1">
        <v>43749.645833333336</v>
      </c>
    </row>
    <row r="4873" spans="1:3" x14ac:dyDescent="0.2">
      <c r="A4873">
        <v>337399</v>
      </c>
      <c r="B4873" t="e">
        <f>ProcesoDigital Que mal Que se haga esto por Que lo Que hacen Es atrazar la econom√≠a ya basta ya Es demasiado lo Que hacen ya no porfavor</f>
        <v>#NAME?</v>
      </c>
      <c r="C4873" s="1">
        <v>43766.875</v>
      </c>
    </row>
    <row r="4874" spans="1:3" x14ac:dyDescent="0.2">
      <c r="A4874">
        <v>337410</v>
      </c>
      <c r="B4874" t="e">
        <f>ProcesoDigital felicitaciones Que Dios bendiga a cada policia por demostrar Que hay seguridad para el pueblo vamos avanzando</f>
        <v>#NAME?</v>
      </c>
      <c r="C4874" s="1">
        <v>43732.592361111114</v>
      </c>
    </row>
    <row r="4875" spans="1:3" x14ac:dyDescent="0.2">
      <c r="A4875">
        <v>337414</v>
      </c>
      <c r="B4875" t="e">
        <f>ProcesoDigital Aplaudimos la buena obra y el gran proyecto departe de JOH por  Que ha demostrado el cambio por mi naci√≥n Que excelente vamos por lo bueno</f>
        <v>#NAME?</v>
      </c>
      <c r="C4875" s="1">
        <v>43763.95</v>
      </c>
    </row>
    <row r="4876" spans="1:3" x14ac:dyDescent="0.2">
      <c r="A4876">
        <v>337477</v>
      </c>
      <c r="B4876" t="e">
        <f>ProcesoDigital Poresito este se va quedar esperando das pesar mejor busca Que hacer y debolvele las cosas atu mama</f>
        <v>#NAME?</v>
      </c>
      <c r="C4876" s="1">
        <v>43787.736805555556</v>
      </c>
    </row>
    <row r="4877" spans="1:3" x14ac:dyDescent="0.2">
      <c r="A4877">
        <v>337523</v>
      </c>
      <c r="B4877" t="e">
        <f>ProcesoDigital Sinceramente a nasralla lo Que le interesa Es ver mal al pais ya Es demasiado Que se haga lo bueno por la naci√≥n Que se ponga mano dura con esta gente</f>
        <v>#NAME?</v>
      </c>
      <c r="C4877" s="1">
        <v>43759.813888888886</v>
      </c>
    </row>
    <row r="4878" spans="1:3" x14ac:dyDescent="0.2">
      <c r="A4878">
        <v>337525</v>
      </c>
      <c r="B4878" t="e">
        <f>ProcesoDigital Honduras esta cambiando Que impactante Es saber Que JOHJ demuestra Que si se quiere se puede Que bien</f>
        <v>#NAME?</v>
      </c>
      <c r="C4878" s="1">
        <v>43819.827777777777</v>
      </c>
    </row>
    <row r="4879" spans="1:3" x14ac:dyDescent="0.2">
      <c r="A4879">
        <v>337562</v>
      </c>
      <c r="B4879" t="e">
        <f>ProcesoDigital ya basta de querer destruir al pais ya Que se haga lo bueno por la naci√≥n Que bueno Que JOH Es lo mejor para el pais le duela a quien le duela Es el mejor</f>
        <v>#NAME?</v>
      </c>
      <c r="C4879" s="1">
        <v>43759.722222222219</v>
      </c>
    </row>
    <row r="4880" spans="1:3" x14ac:dyDescent="0.2">
      <c r="A4880">
        <v>337566</v>
      </c>
      <c r="B4880" t="e">
        <f>ProcesoDigital muy bueno Que se desempe√±e seguridad en los defiles por Que Es muy importante Que se haga esto Que bien</f>
        <v>#NAME?</v>
      </c>
      <c r="C4880" s="1">
        <v>43717.730555555558</v>
      </c>
    </row>
    <row r="4881" spans="1:3" x14ac:dyDescent="0.2">
      <c r="A4881">
        <v>337567</v>
      </c>
      <c r="B4881" t="e">
        <f>ProcesoDigital Que excelente Es saber Que los docentes se est√°n beneficiando y lograran obtener un salario digno gracias a nuestro gobierno</f>
        <v>#NAME?</v>
      </c>
      <c r="C4881" s="1">
        <v>43775.95</v>
      </c>
    </row>
    <row r="4882" spans="1:3" x14ac:dyDescent="0.2">
      <c r="A4882">
        <v>337614</v>
      </c>
      <c r="B4882" t="e">
        <f>ProcesoDigital Definimos los grandes avances Que se han visto Que excelente Es saber Que el pais avanza con estas nuevas oportunidades</f>
        <v>#NAME?</v>
      </c>
      <c r="C4882" s="1">
        <v>43763.949305555558</v>
      </c>
    </row>
    <row r="4883" spans="1:3" x14ac:dyDescent="0.2">
      <c r="A4883">
        <v>337618</v>
      </c>
      <c r="B4883" t="e">
        <f>ProcesoDigital ya el pueblo estamos cansado de ustedes par de payaso y farsasntes</f>
        <v>#NAME?</v>
      </c>
      <c r="C4883" s="1">
        <v>43693.851388888892</v>
      </c>
    </row>
    <row r="4884" spans="1:3" x14ac:dyDescent="0.2">
      <c r="A4884">
        <v>337622</v>
      </c>
      <c r="B4884" t="e">
        <f>ProcesoDigital Que gran trabajo esta si Es una gran obra Que no tienen precio como siempre nuestro gobierno haciendo lo bueno para el pais</f>
        <v>#NAME?</v>
      </c>
      <c r="C4884" s="1">
        <v>43775.951388888891</v>
      </c>
    </row>
    <row r="4885" spans="1:3" x14ac:dyDescent="0.2">
      <c r="A4885">
        <v>337635</v>
      </c>
      <c r="B4885" t="e">
        <f>ProcesoDigital gracias al gobierno se hacen estos bellos eventos Que se tenga excito en su viaje y todo les salga muy bien</f>
        <v>#NAME?</v>
      </c>
      <c r="C4885" s="1">
        <v>43775.912499999999</v>
      </c>
    </row>
    <row r="4886" spans="1:3" x14ac:dyDescent="0.2">
      <c r="A4886">
        <v>337657</v>
      </c>
      <c r="B4886" t="e">
        <f>ProcesoDigital se hace lo primero Que gran estrategia lo Que se esta haciendo muy bien JOH Que se ponga mano dura a estos sinverguenzas</f>
        <v>#NAME?</v>
      </c>
      <c r="C4886" s="1">
        <v>43675.853472222225</v>
      </c>
    </row>
    <row r="4887" spans="1:3" x14ac:dyDescent="0.2">
      <c r="A4887">
        <v>337666</v>
      </c>
      <c r="B4887" t="s">
        <v>596</v>
      </c>
      <c r="C4887" s="1">
        <v>43704.813888888886</v>
      </c>
    </row>
    <row r="4888" spans="1:3" x14ac:dyDescent="0.2">
      <c r="A4888">
        <v>337717</v>
      </c>
      <c r="B4888" t="s">
        <v>121</v>
      </c>
      <c r="C4888" s="1">
        <v>43832.669444444444</v>
      </c>
    </row>
    <row r="4889" spans="1:3" x14ac:dyDescent="0.2">
      <c r="A4889">
        <v>337779</v>
      </c>
      <c r="B4889" t="s">
        <v>149</v>
      </c>
      <c r="C4889" s="1">
        <v>43678.736805555556</v>
      </c>
    </row>
    <row r="4890" spans="1:3" x14ac:dyDescent="0.2">
      <c r="A4890">
        <v>337929</v>
      </c>
      <c r="B4890" t="s">
        <v>100</v>
      </c>
      <c r="C4890" s="1">
        <v>43733.856944444444</v>
      </c>
    </row>
    <row r="4891" spans="1:3" x14ac:dyDescent="0.2">
      <c r="A4891">
        <v>337943</v>
      </c>
      <c r="B4891" s="2" t="s">
        <v>150</v>
      </c>
      <c r="C4891" s="1">
        <v>43718.696527777778</v>
      </c>
    </row>
    <row r="4892" spans="1:3" x14ac:dyDescent="0.2">
      <c r="A4892">
        <v>337944</v>
      </c>
      <c r="B4892" t="s">
        <v>79</v>
      </c>
      <c r="C4892" s="1">
        <v>43707.667361111111</v>
      </c>
    </row>
    <row r="4893" spans="1:3" x14ac:dyDescent="0.2">
      <c r="A4893">
        <v>337972</v>
      </c>
      <c r="B4893" t="s">
        <v>70</v>
      </c>
      <c r="C4893" s="1">
        <v>43718.822916666664</v>
      </c>
    </row>
    <row r="4894" spans="1:3" x14ac:dyDescent="0.2">
      <c r="A4894">
        <v>337973</v>
      </c>
      <c r="B4894" t="s">
        <v>5</v>
      </c>
      <c r="C4894" s="1">
        <v>43762.694444444445</v>
      </c>
    </row>
    <row r="4895" spans="1:3" x14ac:dyDescent="0.2">
      <c r="A4895">
        <v>338017</v>
      </c>
      <c r="B4895" t="s">
        <v>27</v>
      </c>
      <c r="C4895" s="1">
        <v>43809.819444444445</v>
      </c>
    </row>
    <row r="4896" spans="1:3" x14ac:dyDescent="0.2">
      <c r="A4896">
        <v>338019</v>
      </c>
      <c r="B4896" t="s">
        <v>21</v>
      </c>
      <c r="C4896" s="1">
        <v>43811.84097222222</v>
      </c>
    </row>
    <row r="4897" spans="1:3" x14ac:dyDescent="0.2">
      <c r="A4897">
        <v>338094</v>
      </c>
      <c r="B4897" t="s">
        <v>289</v>
      </c>
      <c r="C4897" s="1">
        <v>43782.81527777778</v>
      </c>
    </row>
    <row r="4898" spans="1:3" x14ac:dyDescent="0.2">
      <c r="A4898">
        <v>338095</v>
      </c>
      <c r="B4898" t="s">
        <v>67</v>
      </c>
      <c r="C4898" s="1">
        <v>43810.826388888891</v>
      </c>
    </row>
    <row r="4899" spans="1:3" x14ac:dyDescent="0.2">
      <c r="A4899">
        <v>338101</v>
      </c>
      <c r="B4899" t="s">
        <v>108</v>
      </c>
      <c r="C4899" s="1">
        <v>43718.728472222225</v>
      </c>
    </row>
    <row r="4900" spans="1:3" x14ac:dyDescent="0.2">
      <c r="A4900">
        <v>338135</v>
      </c>
      <c r="B4900" t="s">
        <v>509</v>
      </c>
      <c r="C4900" s="1">
        <v>43656.797222222223</v>
      </c>
    </row>
    <row r="4901" spans="1:3" x14ac:dyDescent="0.2">
      <c r="A4901">
        <v>338136</v>
      </c>
      <c r="B4901" t="s">
        <v>54</v>
      </c>
      <c r="C4901" s="1">
        <v>43685.64166666667</v>
      </c>
    </row>
    <row r="4902" spans="1:3" x14ac:dyDescent="0.2">
      <c r="A4902">
        <v>338402</v>
      </c>
      <c r="B4902" s="2" t="s">
        <v>47</v>
      </c>
      <c r="C4902" s="1">
        <v>43832.832638888889</v>
      </c>
    </row>
    <row r="4903" spans="1:3" x14ac:dyDescent="0.2">
      <c r="A4903">
        <v>338403</v>
      </c>
      <c r="B4903" s="2" t="s">
        <v>47</v>
      </c>
      <c r="C4903" s="1">
        <v>43832.833333333336</v>
      </c>
    </row>
    <row r="4904" spans="1:3" x14ac:dyDescent="0.2">
      <c r="A4904">
        <v>338411</v>
      </c>
      <c r="B4904" t="s">
        <v>597</v>
      </c>
      <c r="C4904" s="1">
        <v>43747.072222222225</v>
      </c>
    </row>
    <row r="4905" spans="1:3" x14ac:dyDescent="0.2">
      <c r="A4905">
        <v>338412</v>
      </c>
      <c r="B4905" t="s">
        <v>8</v>
      </c>
      <c r="C4905" s="1">
        <v>43752.677083333336</v>
      </c>
    </row>
    <row r="4906" spans="1:3" x14ac:dyDescent="0.2">
      <c r="A4906">
        <v>338413</v>
      </c>
      <c r="B4906" t="s">
        <v>598</v>
      </c>
      <c r="C4906" s="1">
        <v>43726.925694444442</v>
      </c>
    </row>
    <row r="4907" spans="1:3" x14ac:dyDescent="0.2">
      <c r="A4907">
        <v>338418</v>
      </c>
      <c r="B4907" t="s">
        <v>14</v>
      </c>
      <c r="C4907" s="1">
        <v>43690.952777777777</v>
      </c>
    </row>
    <row r="4908" spans="1:3" x14ac:dyDescent="0.2">
      <c r="A4908">
        <v>338419</v>
      </c>
      <c r="B4908" t="s">
        <v>20</v>
      </c>
      <c r="C4908" s="1">
        <v>43705.670138888891</v>
      </c>
    </row>
    <row r="4909" spans="1:3" x14ac:dyDescent="0.2">
      <c r="A4909">
        <v>339624</v>
      </c>
      <c r="B4909" t="s">
        <v>599</v>
      </c>
      <c r="C4909" s="1">
        <v>43739.820138888892</v>
      </c>
    </row>
    <row r="4910" spans="1:3" x14ac:dyDescent="0.2">
      <c r="A4910">
        <v>340260</v>
      </c>
      <c r="B4910" t="e">
        <f>_xlfn.SINGLE(HoyMismoTSI _xlfn.SINGLE(JuanOrlandoH muy bien Que la juventud esta haciendo estas impactantes obras para Que cea de gran desempe√±o para ellos mismo Que bien Que se haga lo mejor por nuestra Honduras))</f>
        <v>#NAME?</v>
      </c>
      <c r="C4910" s="1">
        <v>43829.665972222225</v>
      </c>
    </row>
    <row r="4911" spans="1:3" x14ac:dyDescent="0.2">
      <c r="A4911">
        <v>342235</v>
      </c>
      <c r="B4911" t="e">
        <f>RocioIzabel se ven grandes y buenos resultados Que bien Que gran trabajo lo Que se hace por mi Honduras y mas por el pueblo</f>
        <v>#NAME?</v>
      </c>
      <c r="C4911" s="1">
        <v>43771.081250000003</v>
      </c>
    </row>
    <row r="4912" spans="1:3" x14ac:dyDescent="0.2">
      <c r="A4912">
        <v>342259</v>
      </c>
      <c r="B4912" t="e">
        <f>RocioIzabel Definimos los grandes logros qe se estan viendo Que bueno vamos por mas</f>
        <v>#NAME?</v>
      </c>
      <c r="C4912" s="1">
        <v>43771.074305555558</v>
      </c>
    </row>
    <row r="4913" spans="1:3" x14ac:dyDescent="0.2">
      <c r="A4913">
        <v>343379</v>
      </c>
      <c r="B4913" t="e">
        <f>tencanal10 se esta demostrando los bellos lugares Que hay para ir a disfrutar en familia para pasarla bien en estos pueblo</f>
        <v>#NAME?</v>
      </c>
      <c r="C4913" s="1">
        <v>43728.717361111114</v>
      </c>
    </row>
    <row r="4914" spans="1:3" x14ac:dyDescent="0.2">
      <c r="A4914">
        <v>343426</v>
      </c>
      <c r="B4914" t="e">
        <f>tencanal10 gente como esta Es la Que molesta Sinceramente son gente baga Que lo Que hacen Es lo malo para el pais</f>
        <v>#NAME?</v>
      </c>
      <c r="C4914" s="1">
        <v>43748.944444444445</v>
      </c>
    </row>
    <row r="4915" spans="1:3" x14ac:dyDescent="0.2">
      <c r="A4915">
        <v>343483</v>
      </c>
      <c r="B4915" t="e">
        <f>tencanal10 Es admirable ver como se celebra en familia la navidad catracha Que bueno lo Que se ve en el pais Que excelente manera de ver lo bueno por la naci√≥n</f>
        <v>#NAME?</v>
      </c>
      <c r="C4915" s="1">
        <v>43819.711111111108</v>
      </c>
    </row>
    <row r="4916" spans="1:3" x14ac:dyDescent="0.2">
      <c r="A4916">
        <v>343490</v>
      </c>
      <c r="B4916" t="e">
        <f>tencanal10 muy bien Que se va regenerando el turismo Que excelente vamos por buenos cambios</f>
        <v>#NAME?</v>
      </c>
      <c r="C4916" s="1">
        <v>43770.864583333336</v>
      </c>
    </row>
    <row r="4917" spans="1:3" x14ac:dyDescent="0.2">
      <c r="A4917">
        <v>343522</v>
      </c>
      <c r="B4917" t="e">
        <f>tencanal10 Honduras esta mejorando Que bueno Que admirable lo Que hace el gobierno ayudando para Que el pais mejore en el aria de empleos</f>
        <v>#NAME?</v>
      </c>
      <c r="C4917" s="1">
        <v>43816.648611111108</v>
      </c>
    </row>
    <row r="4918" spans="1:3" x14ac:dyDescent="0.2">
      <c r="A4918">
        <v>343551</v>
      </c>
      <c r="B4918" t="e">
        <f>tencanal10 Que bueno lo Que se ve cada dia para lo mejor del pais Es un gran trabajo lo Que se hace gracias por hacer el cambio</f>
        <v>#NAME?</v>
      </c>
      <c r="C4918" s="1">
        <v>43747.692361111112</v>
      </c>
    </row>
    <row r="4919" spans="1:3" x14ac:dyDescent="0.2">
      <c r="A4919">
        <v>343614</v>
      </c>
      <c r="B4919" t="e">
        <f>tencanal10 Es una gran labor  de parte de nuestro Presidente y de las autoridades de combatir estas grandiosas cosas excelente vamos por mas</f>
        <v>#NAME?</v>
      </c>
      <c r="C4919" s="1">
        <v>43719.645138888889</v>
      </c>
    </row>
    <row r="4920" spans="1:3" x14ac:dyDescent="0.2">
      <c r="A4920">
        <v>343630</v>
      </c>
      <c r="B4920" t="e">
        <f>tencanal10 Es bello saver qe tenemos estas marabillosas cosas en nuestra Honduras Que bueno Que se demuestre lo bueno por el pais y su cultura muy bien</f>
        <v>#NAME?</v>
      </c>
      <c r="C4920" s="1">
        <v>43714.670138888891</v>
      </c>
    </row>
    <row r="4921" spans="1:3" x14ac:dyDescent="0.2">
      <c r="A4921">
        <v>343681</v>
      </c>
      <c r="B4921" t="e">
        <f>tencanal10 Es muy bueno departe de el gobierno hacer estas c√°rceles peo Que lo bueno se demuestra dia con dia</f>
        <v>#NAME?</v>
      </c>
      <c r="C4921" s="1">
        <v>43775.85833333333</v>
      </c>
    </row>
    <row r="4922" spans="1:3" x14ac:dyDescent="0.2">
      <c r="A4922">
        <v>343683</v>
      </c>
      <c r="B4922" t="e">
        <f>tencanal10 admiramos la buena labor del Presidente Que solo el se encarga de estas maravillosas cosas Que genial Que se haga lo bueno por el maestro</f>
        <v>#NAME?</v>
      </c>
      <c r="C4922" s="1">
        <v>43725.920138888891</v>
      </c>
    </row>
    <row r="4923" spans="1:3" x14ac:dyDescent="0.2">
      <c r="A4923">
        <v>343714</v>
      </c>
      <c r="B4923" t="e">
        <f>tencanal10 orgullosos de ver Que Honduras avanza se demuestra las grandes acciones a favor del pueblo Que bien</f>
        <v>#NAME?</v>
      </c>
      <c r="C4923" s="1">
        <v>43773.742361111108</v>
      </c>
    </row>
    <row r="4924" spans="1:3" x14ac:dyDescent="0.2">
      <c r="A4924">
        <v>343719</v>
      </c>
      <c r="B4924" t="e">
        <f>tencanal10 Es muy bueno lo Que se logra son grandes desarrollos Que bien gracias</f>
        <v>#NAME?</v>
      </c>
      <c r="C4924" s="1">
        <v>43675.816666666666</v>
      </c>
    </row>
    <row r="4925" spans="1:3" x14ac:dyDescent="0.2">
      <c r="A4925">
        <v>343805</v>
      </c>
      <c r="B4925" t="e">
        <f>tencanal10 se est√°n viendo los lugares espectaculares de valle de angeles Que bueno lo Que se reconoce Honduras Es belleza</f>
        <v>#NAME?</v>
      </c>
      <c r="C4925" s="1">
        <v>43784.716666666667</v>
      </c>
    </row>
    <row r="4926" spans="1:3" x14ac:dyDescent="0.2">
      <c r="A4926">
        <v>343838</v>
      </c>
      <c r="B4926" t="e">
        <f>tencanal10 Es muy bueno lo Que esta diciendo nuestro Presidente haciendo lo buen o por el pais Que se trabaje mas para lo mejor</f>
        <v>#NAME?</v>
      </c>
      <c r="C4926" s="1">
        <v>43735.688888888886</v>
      </c>
    </row>
    <row r="4927" spans="1:3" x14ac:dyDescent="0.2">
      <c r="A4927">
        <v>343858</v>
      </c>
      <c r="B4927" t="e">
        <f>tencanal10 Que buen trabajo lo Que est√°n haciendo las autoridades por Que se ve lo bueno en el pais por Que se esta demostrando mas y mas por la seguridad</f>
        <v>#NAME?</v>
      </c>
      <c r="C4927" s="1">
        <v>43739.832638888889</v>
      </c>
    </row>
    <row r="4928" spans="1:3" x14ac:dyDescent="0.2">
      <c r="A4928">
        <v>343874</v>
      </c>
      <c r="B4928" t="e">
        <f>tencanal10 Definitivamente se desarrolla lo bueno para la naci√≥n Muchas gracias JOH por demostrar el cambio para nuestra Honduras</f>
        <v>#NAME?</v>
      </c>
      <c r="C4928" s="1">
        <v>43815.931944444441</v>
      </c>
    </row>
    <row r="4929" spans="1:3" x14ac:dyDescent="0.2">
      <c r="A4929">
        <v>343878</v>
      </c>
      <c r="B4929" t="e">
        <f>tencanal10 Que se trabaje mas y mas por detener estas bandas Que excelente manera de hacer el cambio por la seguridad</f>
        <v>#NAME?</v>
      </c>
      <c r="C4929" s="1">
        <v>43719.645138888889</v>
      </c>
    </row>
    <row r="4930" spans="1:3" x14ac:dyDescent="0.2">
      <c r="A4930">
        <v>343887</v>
      </c>
      <c r="B4930" t="e">
        <f>tencanal10 Felicidades maestros en su dia gracias por dar de todo su empe√±o para el pueblo gracias Que Dios los bendiga grandemente</f>
        <v>#NAME?</v>
      </c>
      <c r="C4930" s="1">
        <v>43725.92083333333</v>
      </c>
    </row>
    <row r="4931" spans="1:3" x14ac:dyDescent="0.2">
      <c r="A4931">
        <v>343932</v>
      </c>
      <c r="B4931" t="e">
        <f>tencanal10 vamos por mas Que buenas obras Que se haga lo mejor excelente Que se tenga excito en todo</f>
        <v>#NAME?</v>
      </c>
      <c r="C4931" s="1">
        <v>43769.801388888889</v>
      </c>
    </row>
    <row r="4932" spans="1:3" x14ac:dyDescent="0.2">
      <c r="A4932">
        <v>343952</v>
      </c>
      <c r="B4932" t="e">
        <f>tencanal10 grandioso Que ya se espera la semana moraz√°nica para Que podamos ir a disfrutar Que gran trabajo</f>
        <v>#NAME?</v>
      </c>
      <c r="C4932" s="1">
        <v>43727.663888888892</v>
      </c>
    </row>
    <row r="4933" spans="1:3" x14ac:dyDescent="0.2">
      <c r="A4933">
        <v>343959</v>
      </c>
      <c r="B4933" t="e">
        <f>tencanal10 Sobre todo se ha visto Que estamos viendo los grandes alcances Que bien Es lo bueno excelente vamos por mas muy bien Que se haga lo mejor</f>
        <v>#NAME?</v>
      </c>
      <c r="C4933" s="1">
        <v>43787.699305555558</v>
      </c>
    </row>
    <row r="4934" spans="1:3" x14ac:dyDescent="0.2">
      <c r="A4934">
        <v>343962</v>
      </c>
      <c r="B4934" t="e">
        <f>tencanal10 Es admirable saber Que mi Honduras esta cambiando gracias a estas nuevas oportunidades Que bien</f>
        <v>#NAME?</v>
      </c>
      <c r="C4934" s="1">
        <v>43770.868750000001</v>
      </c>
    </row>
    <row r="4935" spans="1:3" x14ac:dyDescent="0.2">
      <c r="A4935">
        <v>344021</v>
      </c>
      <c r="B4935" t="e">
        <f>tencanal10 se demuestra un gran desarrollo Que esta haciendo BANHPROVI por el pueblo Que bien vamos por mas gracias JOH</f>
        <v>#NAME?</v>
      </c>
      <c r="C4935" s="1">
        <v>43677.867361111108</v>
      </c>
    </row>
    <row r="4936" spans="1:3" x14ac:dyDescent="0.2">
      <c r="A4936">
        <v>344022</v>
      </c>
      <c r="B4936" t="e">
        <f>tencanal10 Muchas gracias al gobierno por demostrar Que si apoya al pueblo Muchas gracias Que Dios los bendiga</f>
        <v>#NAME?</v>
      </c>
      <c r="C4936" s="1">
        <v>43773.822222222225</v>
      </c>
    </row>
    <row r="4937" spans="1:3" x14ac:dyDescent="0.2">
      <c r="A4937">
        <v>344082</v>
      </c>
      <c r="B4937" t="e">
        <f>tencanal10 Es muy buena noticia Que el feriado moraz√°nico haya dejado lo bueno para el pais Que gran trabajo</f>
        <v>#NAME?</v>
      </c>
      <c r="C4937" s="1">
        <v>43745.716666666667</v>
      </c>
    </row>
    <row r="4938" spans="1:3" x14ac:dyDescent="0.2">
      <c r="A4938">
        <v>344088</v>
      </c>
      <c r="B4938" t="e">
        <f>tencanal10 Presidente hern√°ndez Que se tenga excito en estas grandiosas acciones para el pais Que gran trabajo muy bien</f>
        <v>#NAME?</v>
      </c>
      <c r="C4938" s="1">
        <v>43705.870833333334</v>
      </c>
    </row>
    <row r="4939" spans="1:3" x14ac:dyDescent="0.2">
      <c r="A4939">
        <v>344093</v>
      </c>
      <c r="B4939" t="e">
        <f>tencanal10 Honduras avanza viendo los grandes desarrollos para la naci√≥n Que bien Vemos por lo mejor para la agricultura</f>
        <v>#NAME?</v>
      </c>
      <c r="C4939" s="1">
        <v>43747.693055555559</v>
      </c>
    </row>
    <row r="4940" spans="1:3" x14ac:dyDescent="0.2">
      <c r="A4940">
        <v>344138</v>
      </c>
      <c r="B4940" t="e">
        <f>tencanal10 estamos muy contentos de esta grandioso noticia Que gran trabajo lo Que hace JOH en detener estas cabecias  de maras y pandillas Que bien</f>
        <v>#NAME?</v>
      </c>
      <c r="C4940" s="1">
        <v>43719.644444444442</v>
      </c>
    </row>
    <row r="4941" spans="1:3" x14ac:dyDescent="0.2">
      <c r="A4941">
        <v>344139</v>
      </c>
      <c r="B4941" t="e">
        <f>tencanal10 Es muy bueno Que se tome la mayor decisi√≥n por nuestra Honduras estamos deacuerdo Que las FFAA tomen el control de esto</f>
        <v>#NAME?</v>
      </c>
      <c r="C4941" s="1">
        <v>43788.759722222225</v>
      </c>
    </row>
    <row r="4942" spans="1:3" x14ac:dyDescent="0.2">
      <c r="A4942">
        <v>344183</v>
      </c>
      <c r="B4942" t="e">
        <f>tencanal10 Sobre todo Es muy bien por Que asi todo el Que tenga delitos Que  pague Que se ponga orden en el pais Que bueno</f>
        <v>#NAME?</v>
      </c>
      <c r="C4942" s="1">
        <v>43775.859027777777</v>
      </c>
    </row>
    <row r="4943" spans="1:3" x14ac:dyDescent="0.2">
      <c r="A4943">
        <v>344283</v>
      </c>
      <c r="B4943" t="e">
        <f>tencanal10 gracias a este feriado se esta viendo lo bueno para mi pais agradecemos Que bien estamos por mas</f>
        <v>#NAME?</v>
      </c>
      <c r="C4943" s="1">
        <v>43745.717361111114</v>
      </c>
    </row>
    <row r="4944" spans="1:3" x14ac:dyDescent="0.2">
      <c r="A4944">
        <v>345070</v>
      </c>
      <c r="B4944" t="e">
        <f>RocioIzabel Es muy bueno lo Que dice esta se√±ora Que bueno Es ver Que el pais mejora sabemos Que la iglesia no tienen nada Que verr en politica Que bueno</f>
        <v>#NAME?</v>
      </c>
      <c r="C4944" s="1">
        <v>43623.923611111109</v>
      </c>
    </row>
    <row r="4945" spans="1:3" x14ac:dyDescent="0.2">
      <c r="A4945">
        <v>345273</v>
      </c>
      <c r="B4945" t="e">
        <f>RocioIzabel Definitibamente se demuestran los grandes apoyos para los Hondure√±os qe tenga excito</f>
        <v>#NAME?</v>
      </c>
      <c r="C4945" s="1">
        <v>43771.080555555556</v>
      </c>
    </row>
    <row r="4946" spans="1:3" x14ac:dyDescent="0.2">
      <c r="A4946">
        <v>345450</v>
      </c>
      <c r="B4946" t="e">
        <f>RocioIzabel excelente qe se den estas grandiosas oportunidades qe bien Es una buena ayuda para el pueblo</f>
        <v>#NAME?</v>
      </c>
      <c r="C4946" s="1">
        <v>43771.078472222223</v>
      </c>
    </row>
    <row r="4947" spans="1:3" x14ac:dyDescent="0.2">
      <c r="A4947">
        <v>345502</v>
      </c>
      <c r="B4947" t="e">
        <f>RocioIzabel muy buen trabajo por Que se sigue demostrando Que Honduras esta cambiando Que excelente trabajo Es un gran beneficio para el pueblo</f>
        <v>#NAME?</v>
      </c>
      <c r="C4947" s="1">
        <v>43771.086805555555</v>
      </c>
    </row>
    <row r="4948" spans="1:3" x14ac:dyDescent="0.2">
      <c r="A4948">
        <v>345832</v>
      </c>
      <c r="B4948" t="e">
        <f>RocioIzabel Vemos Que Es de gran manera lo Que se hace a apoyo de nuestro pueblo Muchas gracias</f>
        <v>#NAME?</v>
      </c>
      <c r="C4948" s="1">
        <v>43771.077777777777</v>
      </c>
    </row>
    <row r="4949" spans="1:3" x14ac:dyDescent="0.2">
      <c r="A4949">
        <v>346198</v>
      </c>
      <c r="B4949" t="e">
        <f>RocioIzabel estamos muy contentos por Que el pueblo esta ciendo beneficiado de estas buenas obras Que gran trabajo</f>
        <v>#NAME?</v>
      </c>
      <c r="C4949" s="1">
        <v>43771.09097222222</v>
      </c>
    </row>
    <row r="4950" spans="1:3" x14ac:dyDescent="0.2">
      <c r="A4950">
        <v>346626</v>
      </c>
      <c r="B4950" t="e">
        <f>HoyMismoTSI muy bien Que los turistas visiten nuestra bella naci√≥n Que bien lo Que se ve cada dia Que Impresionante Es copan</f>
        <v>#NAME?</v>
      </c>
      <c r="C4950" s="1">
        <v>43829.747916666667</v>
      </c>
    </row>
    <row r="4951" spans="1:3" x14ac:dyDescent="0.2">
      <c r="A4951">
        <v>350780</v>
      </c>
      <c r="B4951" t="e">
        <f>HoyMismoTSI Definimos los buenos logros Que ha hecho el Presiente Que buenas maneras de ver como Honduras mejora</f>
        <v>#NAME?</v>
      </c>
      <c r="C4951" s="1">
        <v>43819.925000000003</v>
      </c>
    </row>
    <row r="4952" spans="1:3" x14ac:dyDescent="0.2">
      <c r="A4952">
        <v>350782</v>
      </c>
      <c r="B4952" t="s">
        <v>600</v>
      </c>
      <c r="C4952" s="1">
        <v>43689.845138888886</v>
      </c>
    </row>
    <row r="4953" spans="1:3" x14ac:dyDescent="0.2">
      <c r="A4953">
        <v>350998</v>
      </c>
      <c r="B4953" t="s">
        <v>18</v>
      </c>
      <c r="C4953" s="1">
        <v>43774.791666666664</v>
      </c>
    </row>
    <row r="4954" spans="1:3" x14ac:dyDescent="0.2">
      <c r="A4954">
        <v>350999</v>
      </c>
      <c r="B4954" t="s">
        <v>14</v>
      </c>
      <c r="C4954" s="1">
        <v>43690.952777777777</v>
      </c>
    </row>
    <row r="4955" spans="1:3" x14ac:dyDescent="0.2">
      <c r="A4955">
        <v>351000</v>
      </c>
      <c r="B4955" t="s">
        <v>62</v>
      </c>
      <c r="C4955" s="1">
        <v>43703.736111111109</v>
      </c>
    </row>
    <row r="4956" spans="1:3" x14ac:dyDescent="0.2">
      <c r="A4956">
        <v>351001</v>
      </c>
      <c r="B4956" t="s">
        <v>59</v>
      </c>
      <c r="C4956" s="1">
        <v>43684.881944444445</v>
      </c>
    </row>
    <row r="4957" spans="1:3" x14ac:dyDescent="0.2">
      <c r="A4957">
        <v>351020</v>
      </c>
      <c r="B4957" t="s">
        <v>37</v>
      </c>
      <c r="C4957" s="1">
        <v>43690.886111111111</v>
      </c>
    </row>
    <row r="4958" spans="1:3" x14ac:dyDescent="0.2">
      <c r="A4958">
        <v>351021</v>
      </c>
      <c r="B4958" t="s">
        <v>143</v>
      </c>
      <c r="C4958" s="1">
        <v>43706.811805555553</v>
      </c>
    </row>
    <row r="4959" spans="1:3" x14ac:dyDescent="0.2">
      <c r="A4959">
        <v>351640</v>
      </c>
      <c r="B4959" t="s">
        <v>96</v>
      </c>
      <c r="C4959" s="1">
        <v>43745.859027777777</v>
      </c>
    </row>
    <row r="4960" spans="1:3" x14ac:dyDescent="0.2">
      <c r="A4960">
        <v>351643</v>
      </c>
      <c r="B4960" t="s">
        <v>146</v>
      </c>
      <c r="C4960" s="1">
        <v>43705.702777777777</v>
      </c>
    </row>
    <row r="4961" spans="1:3" x14ac:dyDescent="0.2">
      <c r="A4961">
        <v>351709</v>
      </c>
      <c r="B4961" t="s">
        <v>131</v>
      </c>
      <c r="C4961" s="1">
        <v>43775.705555555556</v>
      </c>
    </row>
    <row r="4962" spans="1:3" x14ac:dyDescent="0.2">
      <c r="A4962">
        <v>351710</v>
      </c>
      <c r="B4962" t="s">
        <v>93</v>
      </c>
      <c r="C4962" s="1">
        <v>43703.672222222223</v>
      </c>
    </row>
    <row r="4963" spans="1:3" x14ac:dyDescent="0.2">
      <c r="A4963">
        <v>351731</v>
      </c>
      <c r="B4963" t="s">
        <v>87</v>
      </c>
      <c r="C4963" s="1">
        <v>43816.866666666669</v>
      </c>
    </row>
    <row r="4964" spans="1:3" x14ac:dyDescent="0.2">
      <c r="A4964">
        <v>352056</v>
      </c>
      <c r="B4964" t="e">
        <f>_xlfn.SINGLE(HoyMismoTSI _xlfn.SINGLE(JuanOrlandoH s ganan las luchas uqe bien Es Que se vea lo bueno para la naci√≥n Que excelente))</f>
        <v>#NAME?</v>
      </c>
      <c r="C4964" s="1">
        <v>43756.831944444442</v>
      </c>
    </row>
    <row r="4965" spans="1:3" x14ac:dyDescent="0.2">
      <c r="A4965">
        <v>353361</v>
      </c>
      <c r="B4965" t="e">
        <f>HoyMismoTSI Es muy excelente Que se brinde la mayor seguridad en los desfiles Que gran trabajo estamos muy alegres</f>
        <v>#NAME?</v>
      </c>
      <c r="C4965" s="1">
        <v>43719.813888888886</v>
      </c>
    </row>
    <row r="4966" spans="1:3" x14ac:dyDescent="0.2">
      <c r="A4966">
        <v>353579</v>
      </c>
      <c r="B4966" t="s">
        <v>601</v>
      </c>
      <c r="C4966" s="1">
        <v>43651.782638888886</v>
      </c>
    </row>
    <row r="4967" spans="1:3" x14ac:dyDescent="0.2">
      <c r="A4967">
        <v>353997</v>
      </c>
      <c r="B4967" t="e">
        <f>HoyMismoTSI Es excelente saber Que esta dando el mayor apoyo en nuestro pais Que gran trabajo Que nuestro gobierno hace lo bueno</f>
        <v>#NAME?</v>
      </c>
      <c r="C4967" s="1">
        <v>43766.86041666667</v>
      </c>
    </row>
    <row r="4968" spans="1:3" x14ac:dyDescent="0.2">
      <c r="A4968">
        <v>354177</v>
      </c>
      <c r="B4968" t="s">
        <v>602</v>
      </c>
      <c r="C4968" s="1">
        <v>43767.736805555556</v>
      </c>
    </row>
    <row r="4969" spans="1:3" x14ac:dyDescent="0.2">
      <c r="A4969">
        <v>354250</v>
      </c>
      <c r="B4969" t="e">
        <f>HoyMismoTSI estamos muy agradecidos por Que esta poniendo mano dura a todos los delincuentes Que son un mal para nuestro pa√≠s</f>
        <v>#NAME?</v>
      </c>
      <c r="C4969" s="1">
        <v>43685.65</v>
      </c>
    </row>
    <row r="4970" spans="1:3" x14ac:dyDescent="0.2">
      <c r="A4970">
        <v>354419</v>
      </c>
      <c r="B4970" t="e">
        <f>HoyMismoTSI muy buen trabajo lo Que hace la primera dama Que grandes acciones vamos por mas</f>
        <v>#NAME?</v>
      </c>
      <c r="C4970" s="1">
        <v>43754.823611111111</v>
      </c>
    </row>
    <row r="4971" spans="1:3" x14ac:dyDescent="0.2">
      <c r="A4971">
        <v>354523</v>
      </c>
      <c r="B4971" t="e">
        <f>HoyMismoTSI felicitamos al gobierno ya la primera dama por firmar los convenios Que son de gran beneficio para el pueblo muy bien</f>
        <v>#NAME?</v>
      </c>
      <c r="C4971" s="1">
        <v>43773.85</v>
      </c>
    </row>
    <row r="4972" spans="1:3" x14ac:dyDescent="0.2">
      <c r="A4972">
        <v>355259</v>
      </c>
      <c r="B4972" t="s">
        <v>603</v>
      </c>
      <c r="C4972" s="1">
        <v>43693.206944444442</v>
      </c>
    </row>
    <row r="4973" spans="1:3" x14ac:dyDescent="0.2">
      <c r="A4973">
        <v>355260</v>
      </c>
      <c r="B4973" t="s">
        <v>604</v>
      </c>
      <c r="C4973" s="1">
        <v>43693.180555555555</v>
      </c>
    </row>
    <row r="4974" spans="1:3" x14ac:dyDescent="0.2">
      <c r="A4974">
        <v>355261</v>
      </c>
      <c r="B4974" t="s">
        <v>605</v>
      </c>
      <c r="C4974" s="1">
        <v>43729.033333333333</v>
      </c>
    </row>
    <row r="4975" spans="1:3" x14ac:dyDescent="0.2">
      <c r="A4975">
        <v>355262</v>
      </c>
      <c r="B4975" t="s">
        <v>606</v>
      </c>
      <c r="C4975" s="1">
        <v>43756.595833333333</v>
      </c>
    </row>
    <row r="4976" spans="1:3" x14ac:dyDescent="0.2">
      <c r="A4976">
        <v>355263</v>
      </c>
      <c r="B4976" t="s">
        <v>607</v>
      </c>
      <c r="C4976" s="1">
        <v>43712.033333333333</v>
      </c>
    </row>
    <row r="4977" spans="1:3" x14ac:dyDescent="0.2">
      <c r="A4977">
        <v>355264</v>
      </c>
      <c r="B4977" t="s">
        <v>608</v>
      </c>
      <c r="C4977" s="1">
        <v>43747.138888888891</v>
      </c>
    </row>
    <row r="4978" spans="1:3" x14ac:dyDescent="0.2">
      <c r="A4978">
        <v>355268</v>
      </c>
      <c r="B4978" t="s">
        <v>59</v>
      </c>
      <c r="C4978" s="1">
        <v>43684.881249999999</v>
      </c>
    </row>
    <row r="4979" spans="1:3" x14ac:dyDescent="0.2">
      <c r="A4979">
        <v>355269</v>
      </c>
      <c r="B4979" t="s">
        <v>90</v>
      </c>
      <c r="C4979" s="1">
        <v>43689.894444444442</v>
      </c>
    </row>
    <row r="4980" spans="1:3" x14ac:dyDescent="0.2">
      <c r="A4980">
        <v>355324</v>
      </c>
      <c r="B4980" t="s">
        <v>16</v>
      </c>
      <c r="C4980" s="1">
        <v>43719.736805555556</v>
      </c>
    </row>
    <row r="4981" spans="1:3" x14ac:dyDescent="0.2">
      <c r="A4981">
        <v>355414</v>
      </c>
      <c r="B4981" s="2" t="s">
        <v>65</v>
      </c>
      <c r="C4981" s="1">
        <v>43768.872916666667</v>
      </c>
    </row>
    <row r="4982" spans="1:3" x14ac:dyDescent="0.2">
      <c r="A4982">
        <v>355415</v>
      </c>
      <c r="B4982" t="s">
        <v>2</v>
      </c>
      <c r="C4982" s="1">
        <v>43770.701388888891</v>
      </c>
    </row>
    <row r="4983" spans="1:3" x14ac:dyDescent="0.2">
      <c r="A4983">
        <v>355481</v>
      </c>
      <c r="B4983" t="s">
        <v>76</v>
      </c>
      <c r="C4983" s="1">
        <v>43767.801388888889</v>
      </c>
    </row>
    <row r="4984" spans="1:3" x14ac:dyDescent="0.2">
      <c r="A4984">
        <v>355685</v>
      </c>
      <c r="B4984" t="s">
        <v>29</v>
      </c>
      <c r="C4984" s="1">
        <v>43836.606249999997</v>
      </c>
    </row>
    <row r="4985" spans="1:3" x14ac:dyDescent="0.2">
      <c r="A4985">
        <v>355733</v>
      </c>
      <c r="B4985" t="s">
        <v>73</v>
      </c>
      <c r="C4985" s="1">
        <v>43710.859722222223</v>
      </c>
    </row>
    <row r="4986" spans="1:3" x14ac:dyDescent="0.2">
      <c r="A4986">
        <v>356021</v>
      </c>
      <c r="B4986" t="s">
        <v>66</v>
      </c>
      <c r="C4986" s="1">
        <v>43745.652777777781</v>
      </c>
    </row>
    <row r="4987" spans="1:3" x14ac:dyDescent="0.2">
      <c r="A4987">
        <v>356022</v>
      </c>
      <c r="B4987" t="s">
        <v>96</v>
      </c>
      <c r="C4987" s="1">
        <v>43745.859722222223</v>
      </c>
    </row>
    <row r="4988" spans="1:3" x14ac:dyDescent="0.2">
      <c r="A4988">
        <v>356023</v>
      </c>
      <c r="B4988" t="s">
        <v>50</v>
      </c>
      <c r="C4988" s="1">
        <v>43733.633333333331</v>
      </c>
    </row>
    <row r="4989" spans="1:3" x14ac:dyDescent="0.2">
      <c r="A4989">
        <v>356050</v>
      </c>
      <c r="B4989" s="2" t="s">
        <v>23</v>
      </c>
      <c r="C4989" s="1">
        <v>43768.65347222222</v>
      </c>
    </row>
    <row r="4990" spans="1:3" x14ac:dyDescent="0.2">
      <c r="A4990">
        <v>356051</v>
      </c>
      <c r="B4990" t="s">
        <v>143</v>
      </c>
      <c r="C4990" s="1">
        <v>43706.811805555553</v>
      </c>
    </row>
    <row r="4991" spans="1:3" x14ac:dyDescent="0.2">
      <c r="A4991">
        <v>356345</v>
      </c>
      <c r="B4991" t="s">
        <v>137</v>
      </c>
      <c r="C4991" s="1">
        <v>43705.821527777778</v>
      </c>
    </row>
    <row r="4992" spans="1:3" x14ac:dyDescent="0.2">
      <c r="A4992">
        <v>356346</v>
      </c>
      <c r="B4992" t="s">
        <v>120</v>
      </c>
      <c r="C4992" s="1">
        <v>43704.836111111108</v>
      </c>
    </row>
    <row r="4993" spans="1:3" x14ac:dyDescent="0.2">
      <c r="A4993">
        <v>356414</v>
      </c>
      <c r="B4993" t="s">
        <v>148</v>
      </c>
      <c r="C4993" s="1">
        <v>43767.863194444442</v>
      </c>
    </row>
    <row r="4994" spans="1:3" x14ac:dyDescent="0.2">
      <c r="A4994">
        <v>356415</v>
      </c>
      <c r="B4994" t="s">
        <v>152</v>
      </c>
      <c r="C4994" s="1">
        <v>43731.866666666669</v>
      </c>
    </row>
    <row r="4995" spans="1:3" x14ac:dyDescent="0.2">
      <c r="A4995">
        <v>356593</v>
      </c>
      <c r="B4995" t="s">
        <v>114</v>
      </c>
      <c r="C4995" s="1">
        <v>43746.886111111111</v>
      </c>
    </row>
    <row r="4996" spans="1:3" x14ac:dyDescent="0.2">
      <c r="A4996">
        <v>356604</v>
      </c>
      <c r="B4996" t="s">
        <v>176</v>
      </c>
      <c r="C4996" s="1">
        <v>43705.906944444447</v>
      </c>
    </row>
    <row r="4997" spans="1:3" x14ac:dyDescent="0.2">
      <c r="A4997">
        <v>356686</v>
      </c>
      <c r="B4997" t="s">
        <v>61</v>
      </c>
      <c r="C4997" s="1">
        <v>43733.797222222223</v>
      </c>
    </row>
    <row r="4998" spans="1:3" x14ac:dyDescent="0.2">
      <c r="A4998">
        <v>356687</v>
      </c>
      <c r="B4998" s="2" t="s">
        <v>49</v>
      </c>
      <c r="C4998" s="1">
        <v>43725.923611111109</v>
      </c>
    </row>
    <row r="4999" spans="1:3" x14ac:dyDescent="0.2">
      <c r="A4999">
        <v>356712</v>
      </c>
      <c r="B4999" t="s">
        <v>147</v>
      </c>
      <c r="C4999" s="1">
        <v>43819.810416666667</v>
      </c>
    </row>
    <row r="5000" spans="1:3" x14ac:dyDescent="0.2">
      <c r="A5000">
        <v>356818</v>
      </c>
      <c r="B5000" t="s">
        <v>52</v>
      </c>
      <c r="C5000" s="1">
        <v>43763.714583333334</v>
      </c>
    </row>
    <row r="5001" spans="1:3" x14ac:dyDescent="0.2">
      <c r="A5001">
        <v>357089</v>
      </c>
      <c r="B5001" t="s">
        <v>105</v>
      </c>
      <c r="C5001" s="1">
        <v>43746.861111111109</v>
      </c>
    </row>
    <row r="5002" spans="1:3" x14ac:dyDescent="0.2">
      <c r="A5002">
        <v>357090</v>
      </c>
      <c r="B5002" t="s">
        <v>5</v>
      </c>
      <c r="C5002" s="1">
        <v>43762.693749999999</v>
      </c>
    </row>
    <row r="5003" spans="1:3" x14ac:dyDescent="0.2">
      <c r="A5003">
        <v>357102</v>
      </c>
      <c r="B5003" t="s">
        <v>48</v>
      </c>
      <c r="C5003" s="1">
        <v>43706.873611111114</v>
      </c>
    </row>
    <row r="5004" spans="1:3" x14ac:dyDescent="0.2">
      <c r="A5004">
        <v>357103</v>
      </c>
      <c r="B5004" s="2" t="s">
        <v>23</v>
      </c>
      <c r="C5004" s="1">
        <v>43768.65347222222</v>
      </c>
    </row>
    <row r="5005" spans="1:3" x14ac:dyDescent="0.2">
      <c r="A5005">
        <v>357104</v>
      </c>
      <c r="B5005" s="2" t="s">
        <v>140</v>
      </c>
      <c r="C5005" s="1">
        <v>43755.854166666664</v>
      </c>
    </row>
    <row r="5006" spans="1:3" x14ac:dyDescent="0.2">
      <c r="A5006">
        <v>357174</v>
      </c>
      <c r="B5006" t="s">
        <v>36</v>
      </c>
      <c r="C5006" s="1">
        <v>43724.849305555559</v>
      </c>
    </row>
    <row r="5007" spans="1:3" x14ac:dyDescent="0.2">
      <c r="A5007">
        <v>357175</v>
      </c>
      <c r="B5007" t="s">
        <v>53</v>
      </c>
      <c r="C5007" s="1">
        <v>43770.798611111109</v>
      </c>
    </row>
    <row r="5008" spans="1:3" x14ac:dyDescent="0.2">
      <c r="A5008">
        <v>357562</v>
      </c>
      <c r="B5008" t="e">
        <f>_xlfn.SINGLE(HoyMismoTSI _xlfn.SINGLE(TSiHonduras muy buenas acciones mi Presidente busqemos la paz por Honduras))</f>
        <v>#NAME?</v>
      </c>
      <c r="C5008" s="1">
        <v>43638.709722222222</v>
      </c>
    </row>
    <row r="5009" spans="1:3" x14ac:dyDescent="0.2">
      <c r="A5009">
        <v>357601</v>
      </c>
      <c r="B5009" t="s">
        <v>609</v>
      </c>
      <c r="C5009" s="1">
        <v>43714.59097222222</v>
      </c>
    </row>
    <row r="5010" spans="1:3" x14ac:dyDescent="0.2">
      <c r="A5010">
        <v>358680</v>
      </c>
      <c r="B5010" t="e">
        <f>HoyMismoTSI Vemos Que se esta demostrando lo bueno en nuestro pais porque se ve Que se mejora la salud vamos por mas</f>
        <v>#NAME?</v>
      </c>
      <c r="C5010" s="1">
        <v>43752.695138888892</v>
      </c>
    </row>
    <row r="5011" spans="1:3" x14ac:dyDescent="0.2">
      <c r="A5011">
        <v>360725</v>
      </c>
      <c r="B5011" t="s">
        <v>31</v>
      </c>
      <c r="C5011" s="1">
        <v>43804.794444444444</v>
      </c>
    </row>
    <row r="5012" spans="1:3" x14ac:dyDescent="0.2">
      <c r="A5012">
        <v>360731</v>
      </c>
      <c r="B5012" t="s">
        <v>610</v>
      </c>
      <c r="C5012" s="1">
        <v>43713.127083333333</v>
      </c>
    </row>
    <row r="5013" spans="1:3" x14ac:dyDescent="0.2">
      <c r="A5013">
        <v>360732</v>
      </c>
      <c r="B5013" t="s">
        <v>611</v>
      </c>
      <c r="C5013" s="1">
        <v>43776.079861111109</v>
      </c>
    </row>
    <row r="5014" spans="1:3" x14ac:dyDescent="0.2">
      <c r="A5014">
        <v>360733</v>
      </c>
      <c r="B5014" s="2" t="s">
        <v>65</v>
      </c>
      <c r="C5014" s="1">
        <v>43768.873611111114</v>
      </c>
    </row>
    <row r="5015" spans="1:3" x14ac:dyDescent="0.2">
      <c r="A5015">
        <v>360734</v>
      </c>
      <c r="B5015" t="s">
        <v>237</v>
      </c>
      <c r="C5015" s="1">
        <v>43710.671527777777</v>
      </c>
    </row>
    <row r="5016" spans="1:3" x14ac:dyDescent="0.2">
      <c r="A5016">
        <v>360882</v>
      </c>
      <c r="B5016" t="s">
        <v>386</v>
      </c>
      <c r="C5016" s="1">
        <v>43783.706250000003</v>
      </c>
    </row>
    <row r="5017" spans="1:3" x14ac:dyDescent="0.2">
      <c r="A5017">
        <v>360912</v>
      </c>
      <c r="B5017" t="s">
        <v>26</v>
      </c>
      <c r="C5017" s="1">
        <v>43812.731249999997</v>
      </c>
    </row>
    <row r="5018" spans="1:3" x14ac:dyDescent="0.2">
      <c r="A5018">
        <v>360916</v>
      </c>
      <c r="B5018" t="s">
        <v>123</v>
      </c>
      <c r="C5018" s="1">
        <v>43763.820833333331</v>
      </c>
    </row>
    <row r="5019" spans="1:3" x14ac:dyDescent="0.2">
      <c r="A5019">
        <v>360978</v>
      </c>
      <c r="B5019" t="s">
        <v>151</v>
      </c>
      <c r="C5019" s="1">
        <v>43801.841666666667</v>
      </c>
    </row>
    <row r="5020" spans="1:3" x14ac:dyDescent="0.2">
      <c r="A5020">
        <v>360992</v>
      </c>
      <c r="B5020" t="s">
        <v>135</v>
      </c>
      <c r="C5020" s="1">
        <v>43721.828472222223</v>
      </c>
    </row>
    <row r="5021" spans="1:3" x14ac:dyDescent="0.2">
      <c r="A5021">
        <v>360993</v>
      </c>
      <c r="B5021" t="s">
        <v>122</v>
      </c>
      <c r="C5021" s="1">
        <v>43746.734027777777</v>
      </c>
    </row>
    <row r="5022" spans="1:3" x14ac:dyDescent="0.2">
      <c r="A5022">
        <v>360994</v>
      </c>
      <c r="B5022" t="s">
        <v>75</v>
      </c>
      <c r="C5022" s="1">
        <v>43676.801388888889</v>
      </c>
    </row>
    <row r="5023" spans="1:3" x14ac:dyDescent="0.2">
      <c r="A5023">
        <v>360995</v>
      </c>
      <c r="B5023" t="s">
        <v>62</v>
      </c>
      <c r="C5023" s="1">
        <v>43703.736805555556</v>
      </c>
    </row>
    <row r="5024" spans="1:3" x14ac:dyDescent="0.2">
      <c r="A5024">
        <v>361131</v>
      </c>
      <c r="B5024" t="s">
        <v>75</v>
      </c>
      <c r="C5024" s="1">
        <v>43676.802083333336</v>
      </c>
    </row>
    <row r="5025" spans="1:3" x14ac:dyDescent="0.2">
      <c r="A5025">
        <v>361298</v>
      </c>
      <c r="B5025" t="s">
        <v>18</v>
      </c>
      <c r="C5025" s="1">
        <v>43774.791666666664</v>
      </c>
    </row>
    <row r="5026" spans="1:3" x14ac:dyDescent="0.2">
      <c r="A5026">
        <v>361299</v>
      </c>
      <c r="B5026" t="s">
        <v>114</v>
      </c>
      <c r="C5026" s="1">
        <v>43746.885416666664</v>
      </c>
    </row>
    <row r="5027" spans="1:3" x14ac:dyDescent="0.2">
      <c r="A5027">
        <v>361547</v>
      </c>
      <c r="B5027" t="s">
        <v>13</v>
      </c>
      <c r="C5027" s="1">
        <v>43689.640277777777</v>
      </c>
    </row>
    <row r="5028" spans="1:3" x14ac:dyDescent="0.2">
      <c r="A5028">
        <v>361843</v>
      </c>
      <c r="B5028" t="e">
        <f>HoyMismoTSI se ha visto Que los t√≠teres de Mel solo lo malo quieren hacer pero Que se ponga mano dura</f>
        <v>#NAME?</v>
      </c>
      <c r="C5028" s="1">
        <v>43759.95208333333</v>
      </c>
    </row>
    <row r="5029" spans="1:3" x14ac:dyDescent="0.2">
      <c r="A5029">
        <v>361919</v>
      </c>
      <c r="B5029" t="e">
        <f>HoyMismoTSI muy bueno Que se desarrollen estas buenas donaciones a Hospitales Que bien Que se hag lo bueno por la naci√≥n muy bien</f>
        <v>#NAME?</v>
      </c>
      <c r="C5029" s="1">
        <v>43768.722916666666</v>
      </c>
    </row>
    <row r="5030" spans="1:3" x14ac:dyDescent="0.2">
      <c r="A5030">
        <v>361920</v>
      </c>
      <c r="B5030" t="e">
        <f>_xlfn.SINGLE(HoyMismoTSI _xlfn.SINGLE(JuanOrlandoH buen trabajo Que se hagan estos resultados para mi Honduras Que excelente trabajo vamos por mas))</f>
        <v>#NAME?</v>
      </c>
      <c r="C5030" s="1">
        <v>43756.831250000003</v>
      </c>
    </row>
    <row r="5031" spans="1:3" x14ac:dyDescent="0.2">
      <c r="A5031">
        <v>362099</v>
      </c>
      <c r="B5031" t="e">
        <f>HoyMismoTSI Honduras avanza Que bueno lo Que se ve Que gran trabajo lo Que se desarrolla vamos por grandes avances vamos por mas</f>
        <v>#NAME?</v>
      </c>
      <c r="C5031" s="1">
        <v>43748.64166666667</v>
      </c>
    </row>
    <row r="5032" spans="1:3" x14ac:dyDescent="0.2">
      <c r="A5032">
        <v>362329</v>
      </c>
      <c r="B5032" t="e">
        <f>HoyMismoTSI Aplaudimos la buena labor gracias por desempe√±ar grandiosas cosas para Honduras y ala seguridad</f>
        <v>#NAME?</v>
      </c>
      <c r="C5032" s="1">
        <v>43717.70416666667</v>
      </c>
    </row>
    <row r="5033" spans="1:3" x14ac:dyDescent="0.2">
      <c r="A5033">
        <v>364015</v>
      </c>
      <c r="B5033" t="s">
        <v>46</v>
      </c>
      <c r="C5033" s="1">
        <v>43791.81527777778</v>
      </c>
    </row>
    <row r="5034" spans="1:3" x14ac:dyDescent="0.2">
      <c r="A5034">
        <v>364016</v>
      </c>
      <c r="B5034" t="s">
        <v>21</v>
      </c>
      <c r="C5034" s="1">
        <v>43811.840277777781</v>
      </c>
    </row>
    <row r="5035" spans="1:3" x14ac:dyDescent="0.2">
      <c r="A5035">
        <v>364110</v>
      </c>
      <c r="B5035" t="s">
        <v>76</v>
      </c>
      <c r="C5035" s="1">
        <v>43767.800694444442</v>
      </c>
    </row>
    <row r="5036" spans="1:3" x14ac:dyDescent="0.2">
      <c r="A5036">
        <v>364271</v>
      </c>
      <c r="B5036" t="s">
        <v>137</v>
      </c>
      <c r="C5036" s="1">
        <v>43705.736805555556</v>
      </c>
    </row>
    <row r="5037" spans="1:3" x14ac:dyDescent="0.2">
      <c r="A5037">
        <v>364272</v>
      </c>
      <c r="B5037" t="s">
        <v>66</v>
      </c>
      <c r="C5037" s="1">
        <v>43745.651388888888</v>
      </c>
    </row>
    <row r="5038" spans="1:3" x14ac:dyDescent="0.2">
      <c r="A5038">
        <v>364273</v>
      </c>
      <c r="B5038" t="s">
        <v>43</v>
      </c>
      <c r="C5038" s="1">
        <v>43717.784722222219</v>
      </c>
    </row>
    <row r="5039" spans="1:3" x14ac:dyDescent="0.2">
      <c r="A5039">
        <v>364274</v>
      </c>
      <c r="B5039" t="s">
        <v>11</v>
      </c>
      <c r="C5039" s="1">
        <v>43761.856249999997</v>
      </c>
    </row>
    <row r="5040" spans="1:3" x14ac:dyDescent="0.2">
      <c r="A5040">
        <v>364424</v>
      </c>
      <c r="B5040" t="s">
        <v>148</v>
      </c>
      <c r="C5040" s="1">
        <v>43767.862500000003</v>
      </c>
    </row>
    <row r="5041" spans="1:3" x14ac:dyDescent="0.2">
      <c r="A5041">
        <v>364425</v>
      </c>
      <c r="B5041" t="s">
        <v>612</v>
      </c>
      <c r="C5041" s="1">
        <v>43670.73541666667</v>
      </c>
    </row>
    <row r="5042" spans="1:3" x14ac:dyDescent="0.2">
      <c r="A5042">
        <v>364426</v>
      </c>
      <c r="B5042" t="s">
        <v>60</v>
      </c>
      <c r="C5042" s="1">
        <v>43761.711805555555</v>
      </c>
    </row>
    <row r="5043" spans="1:3" x14ac:dyDescent="0.2">
      <c r="A5043">
        <v>364449</v>
      </c>
      <c r="B5043" t="s">
        <v>53</v>
      </c>
      <c r="C5043" s="1">
        <v>43770.79791666667</v>
      </c>
    </row>
    <row r="5044" spans="1:3" x14ac:dyDescent="0.2">
      <c r="A5044">
        <v>364498</v>
      </c>
      <c r="B5044" t="s">
        <v>131</v>
      </c>
      <c r="C5044" s="1">
        <v>43775.705555555556</v>
      </c>
    </row>
    <row r="5045" spans="1:3" x14ac:dyDescent="0.2">
      <c r="A5045">
        <v>364621</v>
      </c>
      <c r="B5045" t="s">
        <v>125</v>
      </c>
      <c r="C5045" s="1">
        <v>43754.859027777777</v>
      </c>
    </row>
    <row r="5046" spans="1:3" x14ac:dyDescent="0.2">
      <c r="A5046">
        <v>364622</v>
      </c>
      <c r="B5046" t="s">
        <v>62</v>
      </c>
      <c r="C5046" s="1">
        <v>43703.736805555556</v>
      </c>
    </row>
    <row r="5047" spans="1:3" x14ac:dyDescent="0.2">
      <c r="A5047">
        <v>364683</v>
      </c>
      <c r="B5047" s="2" t="s">
        <v>49</v>
      </c>
      <c r="C5047" s="1">
        <v>43725.924305555556</v>
      </c>
    </row>
    <row r="5048" spans="1:3" x14ac:dyDescent="0.2">
      <c r="A5048">
        <v>364826</v>
      </c>
      <c r="B5048" s="2" t="s">
        <v>92</v>
      </c>
      <c r="C5048" s="1">
        <v>43775.656944444447</v>
      </c>
    </row>
    <row r="5049" spans="1:3" x14ac:dyDescent="0.2">
      <c r="A5049">
        <v>364944</v>
      </c>
      <c r="B5049" t="s">
        <v>613</v>
      </c>
      <c r="C5049" s="1">
        <v>43767.732638888891</v>
      </c>
    </row>
    <row r="5050" spans="1:3" x14ac:dyDescent="0.2">
      <c r="A5050">
        <v>369196</v>
      </c>
      <c r="B5050" t="e">
        <f>_xlfn.SINGLE(HoyMismoTSI _xlfn.SINGLE(raseltome _xlfn.SINGLE(PartidoLibre Definitivamente se esta viendo Que el pais ha cambiado y se sabe Que los √±angaras solo quieren lo malo para la naci√≥n)))</f>
        <v>#NAME?</v>
      </c>
      <c r="C5050" s="1">
        <v>43759.919444444444</v>
      </c>
    </row>
    <row r="5051" spans="1:3" x14ac:dyDescent="0.2">
      <c r="A5051">
        <v>371428</v>
      </c>
      <c r="B5051" s="2" t="s">
        <v>71</v>
      </c>
      <c r="C5051" s="1">
        <v>43774.668749999997</v>
      </c>
    </row>
    <row r="5052" spans="1:3" x14ac:dyDescent="0.2">
      <c r="A5052">
        <v>371571</v>
      </c>
      <c r="B5052" t="s">
        <v>259</v>
      </c>
      <c r="C5052" s="1">
        <v>43675.877083333333</v>
      </c>
    </row>
    <row r="5053" spans="1:3" x14ac:dyDescent="0.2">
      <c r="A5053">
        <v>371722</v>
      </c>
      <c r="B5053" t="s">
        <v>27</v>
      </c>
      <c r="C5053" s="1">
        <v>43809.818749999999</v>
      </c>
    </row>
    <row r="5054" spans="1:3" x14ac:dyDescent="0.2">
      <c r="A5054">
        <v>371723</v>
      </c>
      <c r="B5054" t="s">
        <v>9</v>
      </c>
      <c r="C5054" s="1">
        <v>43794.722916666666</v>
      </c>
    </row>
    <row r="5055" spans="1:3" x14ac:dyDescent="0.2">
      <c r="A5055">
        <v>371735</v>
      </c>
      <c r="B5055" t="s">
        <v>157</v>
      </c>
      <c r="C5055" s="1">
        <v>43710.631944444445</v>
      </c>
    </row>
    <row r="5056" spans="1:3" x14ac:dyDescent="0.2">
      <c r="A5056">
        <v>371736</v>
      </c>
      <c r="B5056" t="s">
        <v>20</v>
      </c>
      <c r="C5056" s="1">
        <v>43705.668749999997</v>
      </c>
    </row>
    <row r="5057" spans="1:3" x14ac:dyDescent="0.2">
      <c r="A5057">
        <v>371737</v>
      </c>
      <c r="B5057" s="2" t="s">
        <v>4</v>
      </c>
      <c r="C5057" s="1">
        <v>43731.662499999999</v>
      </c>
    </row>
    <row r="5058" spans="1:3" x14ac:dyDescent="0.2">
      <c r="A5058">
        <v>371738</v>
      </c>
      <c r="B5058" s="2" t="s">
        <v>95</v>
      </c>
      <c r="C5058" s="1">
        <v>43690.681944444441</v>
      </c>
    </row>
    <row r="5059" spans="1:3" x14ac:dyDescent="0.2">
      <c r="A5059">
        <v>371984</v>
      </c>
      <c r="B5059" t="s">
        <v>122</v>
      </c>
      <c r="C5059" s="1">
        <v>43746.734027777777</v>
      </c>
    </row>
    <row r="5060" spans="1:3" x14ac:dyDescent="0.2">
      <c r="A5060">
        <v>372008</v>
      </c>
      <c r="B5060" t="s">
        <v>237</v>
      </c>
      <c r="C5060" s="1">
        <v>43710.671527777777</v>
      </c>
    </row>
    <row r="5061" spans="1:3" x14ac:dyDescent="0.2">
      <c r="A5061">
        <v>379605</v>
      </c>
      <c r="B5061" t="e">
        <f>_xlfn.SINGLE(HoyMismoTSI _xlfn.SINGLE(melgar3030 no cave duda Que JOH esta trabajando por lo esperado para el pais Que gran trabajo Que mi Honduras cambia vamos por grandes metas))</f>
        <v>#NAME?</v>
      </c>
      <c r="C5061" s="1">
        <v>43733.568055555559</v>
      </c>
    </row>
    <row r="5062" spans="1:3" x14ac:dyDescent="0.2">
      <c r="A5062">
        <v>385231</v>
      </c>
      <c r="B5062" t="s">
        <v>46</v>
      </c>
      <c r="C5062" s="1">
        <v>43791.81527777778</v>
      </c>
    </row>
    <row r="5063" spans="1:3" x14ac:dyDescent="0.2">
      <c r="A5063">
        <v>385255</v>
      </c>
      <c r="B5063" t="s">
        <v>73</v>
      </c>
      <c r="C5063" s="1">
        <v>43710.86041666667</v>
      </c>
    </row>
    <row r="5064" spans="1:3" x14ac:dyDescent="0.2">
      <c r="A5064">
        <v>385284</v>
      </c>
      <c r="B5064" t="s">
        <v>204</v>
      </c>
      <c r="C5064" s="1">
        <v>43670.648611111108</v>
      </c>
    </row>
    <row r="5065" spans="1:3" x14ac:dyDescent="0.2">
      <c r="A5065">
        <v>385507</v>
      </c>
      <c r="B5065" t="s">
        <v>64</v>
      </c>
      <c r="C5065" s="1">
        <v>43735.713888888888</v>
      </c>
    </row>
    <row r="5066" spans="1:3" x14ac:dyDescent="0.2">
      <c r="A5066">
        <v>385508</v>
      </c>
      <c r="B5066" t="s">
        <v>39</v>
      </c>
      <c r="C5066" s="1">
        <v>43719.685416666667</v>
      </c>
    </row>
    <row r="5067" spans="1:3" x14ac:dyDescent="0.2">
      <c r="A5067">
        <v>385550</v>
      </c>
      <c r="B5067" t="s">
        <v>60</v>
      </c>
      <c r="C5067" s="1">
        <v>43761.712500000001</v>
      </c>
    </row>
    <row r="5068" spans="1:3" x14ac:dyDescent="0.2">
      <c r="A5068">
        <v>385551</v>
      </c>
      <c r="B5068" t="s">
        <v>51</v>
      </c>
      <c r="C5068" s="1">
        <v>43755.737500000003</v>
      </c>
    </row>
    <row r="5069" spans="1:3" x14ac:dyDescent="0.2">
      <c r="A5069">
        <v>385552</v>
      </c>
      <c r="B5069" t="s">
        <v>105</v>
      </c>
      <c r="C5069" s="1">
        <v>43746.861111111109</v>
      </c>
    </row>
    <row r="5070" spans="1:3" x14ac:dyDescent="0.2">
      <c r="A5070">
        <v>385784</v>
      </c>
      <c r="B5070" t="s">
        <v>151</v>
      </c>
      <c r="C5070" s="1">
        <v>43801.841666666667</v>
      </c>
    </row>
    <row r="5071" spans="1:3" x14ac:dyDescent="0.2">
      <c r="A5071">
        <v>385950</v>
      </c>
      <c r="B5071" t="s">
        <v>336</v>
      </c>
      <c r="C5071" s="1">
        <v>43784.645138888889</v>
      </c>
    </row>
    <row r="5072" spans="1:3" x14ac:dyDescent="0.2">
      <c r="A5072">
        <v>392974</v>
      </c>
      <c r="B5072" t="e">
        <f>elpulsohn todos estamos muy contentos por su gran trabajo</f>
        <v>#NAME?</v>
      </c>
      <c r="C5072" s="1">
        <v>43705.890972222223</v>
      </c>
    </row>
    <row r="5073" spans="1:3" x14ac:dyDescent="0.2">
      <c r="A5073">
        <v>398987</v>
      </c>
      <c r="B5073" t="s">
        <v>198</v>
      </c>
      <c r="C5073" s="1">
        <v>43689.749305555553</v>
      </c>
    </row>
    <row r="5074" spans="1:3" x14ac:dyDescent="0.2">
      <c r="A5074">
        <v>399072</v>
      </c>
      <c r="B5074" t="s">
        <v>289</v>
      </c>
      <c r="C5074" s="1">
        <v>43782.814583333333</v>
      </c>
    </row>
    <row r="5075" spans="1:3" x14ac:dyDescent="0.2">
      <c r="A5075">
        <v>399279</v>
      </c>
      <c r="B5075" t="s">
        <v>64</v>
      </c>
      <c r="C5075" s="1">
        <v>43735.713194444441</v>
      </c>
    </row>
    <row r="5076" spans="1:3" x14ac:dyDescent="0.2">
      <c r="A5076">
        <v>399434</v>
      </c>
      <c r="B5076" t="s">
        <v>70</v>
      </c>
      <c r="C5076" s="1">
        <v>43718.822916666664</v>
      </c>
    </row>
    <row r="5077" spans="1:3" x14ac:dyDescent="0.2">
      <c r="A5077">
        <v>399536</v>
      </c>
      <c r="B5077" t="s">
        <v>156</v>
      </c>
      <c r="C5077" s="1">
        <v>43684.715277777781</v>
      </c>
    </row>
    <row r="5078" spans="1:3" x14ac:dyDescent="0.2">
      <c r="A5078">
        <v>399537</v>
      </c>
      <c r="B5078" t="s">
        <v>10</v>
      </c>
      <c r="C5078" s="1">
        <v>43739.711805555555</v>
      </c>
    </row>
    <row r="5079" spans="1:3" x14ac:dyDescent="0.2">
      <c r="A5079">
        <v>399723</v>
      </c>
      <c r="B5079" s="2" t="s">
        <v>111</v>
      </c>
      <c r="C5079" s="1">
        <v>43804.848611111112</v>
      </c>
    </row>
    <row r="5080" spans="1:3" x14ac:dyDescent="0.2">
      <c r="A5080">
        <v>399774</v>
      </c>
      <c r="B5080" t="s">
        <v>58</v>
      </c>
      <c r="C5080" s="1">
        <v>43817.727083333331</v>
      </c>
    </row>
    <row r="5081" spans="1:3" x14ac:dyDescent="0.2">
      <c r="A5081">
        <v>399775</v>
      </c>
      <c r="B5081" t="s">
        <v>519</v>
      </c>
      <c r="C5081" s="1">
        <v>43780.878472222219</v>
      </c>
    </row>
    <row r="5082" spans="1:3" x14ac:dyDescent="0.2">
      <c r="A5082">
        <v>402446</v>
      </c>
      <c r="B5082" s="2" t="s">
        <v>614</v>
      </c>
      <c r="C5082" s="1">
        <v>43657.914583333331</v>
      </c>
    </row>
    <row r="5083" spans="1:3" x14ac:dyDescent="0.2">
      <c r="A5083">
        <v>406486</v>
      </c>
      <c r="B5083" t="s">
        <v>615</v>
      </c>
      <c r="C5083" s="1">
        <v>43659.621527777781</v>
      </c>
    </row>
    <row r="5084" spans="1:3" x14ac:dyDescent="0.2">
      <c r="A5084">
        <v>408959</v>
      </c>
      <c r="B5084" s="2" t="s">
        <v>616</v>
      </c>
      <c r="C5084" s="1">
        <v>43678.736805555556</v>
      </c>
    </row>
    <row r="5085" spans="1:3" x14ac:dyDescent="0.2">
      <c r="A5085">
        <v>410751</v>
      </c>
      <c r="B5085" t="s">
        <v>617</v>
      </c>
      <c r="C5085" s="1">
        <v>43754.65</v>
      </c>
    </row>
    <row r="5086" spans="1:3" x14ac:dyDescent="0.2">
      <c r="A5086">
        <v>411050</v>
      </c>
      <c r="B5086" t="s">
        <v>617</v>
      </c>
      <c r="C5086" s="1">
        <v>43754.124305555553</v>
      </c>
    </row>
    <row r="5087" spans="1:3" x14ac:dyDescent="0.2">
      <c r="A5087">
        <v>411151</v>
      </c>
      <c r="B5087" t="s">
        <v>617</v>
      </c>
      <c r="C5087" s="1">
        <v>43754.651388888888</v>
      </c>
    </row>
    <row r="5088" spans="1:3" x14ac:dyDescent="0.2">
      <c r="A5088">
        <v>436908</v>
      </c>
      <c r="B5088" t="e">
        <f>elpulsohn muy bien lo Que hace el gobierno Que bien Que se mejore la cituasion en roaran Que bien Que buenos alcances vamos por lo bueno</f>
        <v>#NAME?</v>
      </c>
      <c r="C5088" s="1">
        <v>43816.801388888889</v>
      </c>
    </row>
    <row r="5089" spans="1:3" x14ac:dyDescent="0.2">
      <c r="A5089">
        <v>437823</v>
      </c>
      <c r="B5089" t="s">
        <v>618</v>
      </c>
      <c r="C5089" s="1">
        <v>43767.729166666664</v>
      </c>
    </row>
    <row r="5090" spans="1:3" x14ac:dyDescent="0.2">
      <c r="A5090">
        <v>437856</v>
      </c>
      <c r="B5090" t="e">
        <f>HoyMismoTSI Ciertamente se esta viendo los grandes avances departe de el gobierno Muchas gracias JOH por demostrar el cambio</f>
        <v>#NAME?</v>
      </c>
      <c r="C5090" s="1">
        <v>43812.743055555555</v>
      </c>
    </row>
    <row r="5091" spans="1:3" x14ac:dyDescent="0.2">
      <c r="A5091">
        <v>438010</v>
      </c>
      <c r="B5091" t="s">
        <v>619</v>
      </c>
      <c r="C5091" s="1">
        <v>43810.581250000003</v>
      </c>
    </row>
    <row r="5092" spans="1:3" x14ac:dyDescent="0.2">
      <c r="A5092">
        <v>438343</v>
      </c>
      <c r="B5092" t="e">
        <f>HoyMismoTSI se ven grandes resultados Que buenas cosas las Que se hacen cada dia Que bien lo Que se mira gracias al gobierno</f>
        <v>#NAME?</v>
      </c>
      <c r="C5092" s="1">
        <v>43748.64166666667</v>
      </c>
    </row>
    <row r="5093" spans="1:3" x14ac:dyDescent="0.2">
      <c r="A5093">
        <v>438517</v>
      </c>
      <c r="B5093" t="e">
        <f>HoyMismoTSI Presidente hern√°ndez le enviamos miles de saludos por Que usted Es una gran persona Que hace lo bueno por mi pais gracias por demostrarlo</f>
        <v>#NAME?</v>
      </c>
      <c r="C5093" s="1">
        <v>43719.830555555556</v>
      </c>
    </row>
    <row r="5094" spans="1:3" x14ac:dyDescent="0.2">
      <c r="A5094">
        <v>438521</v>
      </c>
      <c r="B5094" t="e">
        <f>HoyMismoTSI siempre se ve los grandes avances Que Dios me lo bendiga se√±or Presidente gracias</f>
        <v>#NAME?</v>
      </c>
      <c r="C5094" s="1">
        <v>43733.71875</v>
      </c>
    </row>
    <row r="5095" spans="1:3" x14ac:dyDescent="0.2">
      <c r="A5095">
        <v>442843</v>
      </c>
      <c r="B5095" t="s">
        <v>620</v>
      </c>
      <c r="C5095" s="1">
        <v>43651.780555555553</v>
      </c>
    </row>
    <row r="5096" spans="1:3" x14ac:dyDescent="0.2">
      <c r="A5096">
        <v>443670</v>
      </c>
      <c r="B5096" t="s">
        <v>12</v>
      </c>
      <c r="C5096" s="1">
        <v>43810.796527777777</v>
      </c>
    </row>
    <row r="5097" spans="1:3" x14ac:dyDescent="0.2">
      <c r="A5097">
        <v>443901</v>
      </c>
      <c r="B5097" t="s">
        <v>63</v>
      </c>
      <c r="C5097" s="1">
        <v>43773.652083333334</v>
      </c>
    </row>
    <row r="5098" spans="1:3" x14ac:dyDescent="0.2">
      <c r="A5098">
        <v>443978</v>
      </c>
      <c r="B5098" t="s">
        <v>116</v>
      </c>
      <c r="C5098" s="1">
        <v>43685.834027777775</v>
      </c>
    </row>
    <row r="5099" spans="1:3" x14ac:dyDescent="0.2">
      <c r="A5099">
        <v>443979</v>
      </c>
      <c r="B5099" t="s">
        <v>43</v>
      </c>
      <c r="C5099" s="1">
        <v>43717.784722222219</v>
      </c>
    </row>
    <row r="5100" spans="1:3" x14ac:dyDescent="0.2">
      <c r="A5100">
        <v>444298</v>
      </c>
      <c r="B5100" t="s">
        <v>59</v>
      </c>
      <c r="C5100" s="1">
        <v>43684.882638888892</v>
      </c>
    </row>
    <row r="5101" spans="1:3" x14ac:dyDescent="0.2">
      <c r="A5101">
        <v>444373</v>
      </c>
      <c r="B5101" t="s">
        <v>121</v>
      </c>
      <c r="C5101" s="1">
        <v>43832.67083333333</v>
      </c>
    </row>
    <row r="5102" spans="1:3" x14ac:dyDescent="0.2">
      <c r="A5102">
        <v>444640</v>
      </c>
      <c r="B5102" t="s">
        <v>125</v>
      </c>
      <c r="C5102" s="1">
        <v>43754.859027777777</v>
      </c>
    </row>
    <row r="5103" spans="1:3" x14ac:dyDescent="0.2">
      <c r="A5103">
        <v>444654</v>
      </c>
      <c r="B5103" t="s">
        <v>20</v>
      </c>
      <c r="C5103" s="1">
        <v>43705.670138888891</v>
      </c>
    </row>
    <row r="5104" spans="1:3" x14ac:dyDescent="0.2">
      <c r="A5104">
        <v>444655</v>
      </c>
      <c r="B5104" s="2" t="s">
        <v>95</v>
      </c>
      <c r="C5104" s="1">
        <v>43690.681944444441</v>
      </c>
    </row>
    <row r="5105" spans="1:3" x14ac:dyDescent="0.2">
      <c r="A5105">
        <v>444770</v>
      </c>
      <c r="B5105" t="s">
        <v>185</v>
      </c>
      <c r="C5105" s="1">
        <v>43721.674305555556</v>
      </c>
    </row>
    <row r="5106" spans="1:3" x14ac:dyDescent="0.2">
      <c r="A5106">
        <v>444821</v>
      </c>
      <c r="B5106" t="s">
        <v>201</v>
      </c>
      <c r="C5106" s="1">
        <v>43691.870138888888</v>
      </c>
    </row>
    <row r="5107" spans="1:3" x14ac:dyDescent="0.2">
      <c r="A5107">
        <v>445103</v>
      </c>
      <c r="B5107" t="s">
        <v>66</v>
      </c>
      <c r="C5107" s="1">
        <v>43745.652083333334</v>
      </c>
    </row>
    <row r="5108" spans="1:3" x14ac:dyDescent="0.2">
      <c r="A5108">
        <v>445367</v>
      </c>
      <c r="B5108" t="s">
        <v>30</v>
      </c>
      <c r="C5108" s="1">
        <v>43802.713194444441</v>
      </c>
    </row>
    <row r="5109" spans="1:3" x14ac:dyDescent="0.2">
      <c r="A5109">
        <v>445375</v>
      </c>
      <c r="B5109" t="s">
        <v>66</v>
      </c>
      <c r="C5109" s="1">
        <v>43745.652083333334</v>
      </c>
    </row>
    <row r="5110" spans="1:3" x14ac:dyDescent="0.2">
      <c r="A5110">
        <v>445376</v>
      </c>
      <c r="B5110" t="s">
        <v>621</v>
      </c>
      <c r="C5110" s="1">
        <v>43704.084027777775</v>
      </c>
    </row>
    <row r="5111" spans="1:3" x14ac:dyDescent="0.2">
      <c r="A5111">
        <v>445377</v>
      </c>
      <c r="B5111" t="s">
        <v>216</v>
      </c>
      <c r="C5111" s="1">
        <v>43683.054166666669</v>
      </c>
    </row>
    <row r="5112" spans="1:3" x14ac:dyDescent="0.2">
      <c r="A5112">
        <v>445378</v>
      </c>
      <c r="B5112" t="s">
        <v>622</v>
      </c>
      <c r="C5112" s="1">
        <v>43746.097916666666</v>
      </c>
    </row>
    <row r="5113" spans="1:3" x14ac:dyDescent="0.2">
      <c r="A5113">
        <v>445385</v>
      </c>
      <c r="B5113" t="s">
        <v>227</v>
      </c>
      <c r="C5113" s="1">
        <v>43700.93472222222</v>
      </c>
    </row>
    <row r="5114" spans="1:3" x14ac:dyDescent="0.2">
      <c r="A5114">
        <v>445464</v>
      </c>
      <c r="B5114" t="s">
        <v>148</v>
      </c>
      <c r="C5114" s="1">
        <v>43767.863194444442</v>
      </c>
    </row>
    <row r="5115" spans="1:3" x14ac:dyDescent="0.2">
      <c r="A5115">
        <v>445465</v>
      </c>
      <c r="B5115" t="s">
        <v>143</v>
      </c>
      <c r="C5115" s="1">
        <v>43706.811805555553</v>
      </c>
    </row>
    <row r="5116" spans="1:3" x14ac:dyDescent="0.2">
      <c r="A5116">
        <v>447578</v>
      </c>
      <c r="B5116" t="s">
        <v>623</v>
      </c>
      <c r="C5116" s="1">
        <v>43657.736111111109</v>
      </c>
    </row>
    <row r="5117" spans="1:3" x14ac:dyDescent="0.2">
      <c r="A5117">
        <v>454389</v>
      </c>
      <c r="B5117" t="s">
        <v>624</v>
      </c>
      <c r="C5117" s="1">
        <v>43669.672222222223</v>
      </c>
    </row>
    <row r="5118" spans="1:3" x14ac:dyDescent="0.2">
      <c r="A5118">
        <v>466646</v>
      </c>
      <c r="B5118" t="s">
        <v>625</v>
      </c>
      <c r="C5118" s="1">
        <v>43662.7</v>
      </c>
    </row>
    <row r="5119" spans="1:3" x14ac:dyDescent="0.2">
      <c r="A5119">
        <v>487623</v>
      </c>
      <c r="B5119" t="s">
        <v>626</v>
      </c>
      <c r="C5119" s="1">
        <v>43736.836805555555</v>
      </c>
    </row>
    <row r="5120" spans="1:3" x14ac:dyDescent="0.2">
      <c r="A5120">
        <v>519874</v>
      </c>
      <c r="B5120" t="s">
        <v>627</v>
      </c>
      <c r="C5120" s="1">
        <v>43651.779166666667</v>
      </c>
    </row>
    <row r="5121" spans="1:3" x14ac:dyDescent="0.2">
      <c r="A5121">
        <v>519877</v>
      </c>
      <c r="B5121" t="s">
        <v>617</v>
      </c>
      <c r="C5121" s="1">
        <v>43754.128472222219</v>
      </c>
    </row>
    <row r="5122" spans="1:3" x14ac:dyDescent="0.2">
      <c r="A5122">
        <v>519991</v>
      </c>
      <c r="B5122" t="s">
        <v>617</v>
      </c>
      <c r="C5122" s="1">
        <v>43754.651388888888</v>
      </c>
    </row>
    <row r="5123" spans="1:3" x14ac:dyDescent="0.2">
      <c r="A5123">
        <v>520287</v>
      </c>
      <c r="B5123" t="s">
        <v>617</v>
      </c>
      <c r="C5123" s="1">
        <v>43754.651388888888</v>
      </c>
    </row>
    <row r="5124" spans="1:3" x14ac:dyDescent="0.2">
      <c r="A5124">
        <v>520376</v>
      </c>
      <c r="B5124" t="s">
        <v>617</v>
      </c>
      <c r="C5124" s="1">
        <v>43754.652083333334</v>
      </c>
    </row>
    <row r="5125" spans="1:3" x14ac:dyDescent="0.2">
      <c r="A5125">
        <v>520394</v>
      </c>
      <c r="B5125" t="s">
        <v>617</v>
      </c>
      <c r="C5125" s="1">
        <v>43754.652083333334</v>
      </c>
    </row>
    <row r="5126" spans="1:3" x14ac:dyDescent="0.2">
      <c r="A5126">
        <v>520395</v>
      </c>
      <c r="B5126" t="s">
        <v>617</v>
      </c>
      <c r="C5126" s="1">
        <v>43754.12222222222</v>
      </c>
    </row>
    <row r="5127" spans="1:3" x14ac:dyDescent="0.2">
      <c r="A5127">
        <v>520602</v>
      </c>
      <c r="B5127" t="s">
        <v>617</v>
      </c>
      <c r="C5127" s="1">
        <v>43754.130555555559</v>
      </c>
    </row>
    <row r="5128" spans="1:3" x14ac:dyDescent="0.2">
      <c r="A5128">
        <v>520772</v>
      </c>
      <c r="B5128" t="s">
        <v>617</v>
      </c>
      <c r="C5128" s="1">
        <v>43754.651388888888</v>
      </c>
    </row>
    <row r="5129" spans="1:3" x14ac:dyDescent="0.2">
      <c r="A5129">
        <v>520778</v>
      </c>
      <c r="B5129" t="s">
        <v>617</v>
      </c>
      <c r="C5129" s="1">
        <v>43754.651388888888</v>
      </c>
    </row>
    <row r="5130" spans="1:3" x14ac:dyDescent="0.2">
      <c r="A5130">
        <v>521335</v>
      </c>
      <c r="B5130" t="s">
        <v>617</v>
      </c>
      <c r="C5130" s="1">
        <v>43754.652083333334</v>
      </c>
    </row>
    <row r="5131" spans="1:3" x14ac:dyDescent="0.2">
      <c r="A5131">
        <v>521375</v>
      </c>
      <c r="B5131" t="s">
        <v>617</v>
      </c>
      <c r="C5131" s="1">
        <v>43754.651388888888</v>
      </c>
    </row>
    <row r="5132" spans="1:3" x14ac:dyDescent="0.2">
      <c r="A5132">
        <v>521724</v>
      </c>
      <c r="B5132" t="s">
        <v>617</v>
      </c>
      <c r="C5132" s="1">
        <v>43754.123611111114</v>
      </c>
    </row>
    <row r="5133" spans="1:3" x14ac:dyDescent="0.2">
      <c r="A5133">
        <v>521730</v>
      </c>
      <c r="B5133" t="s">
        <v>617</v>
      </c>
      <c r="C5133" s="1">
        <v>43754.125</v>
      </c>
    </row>
    <row r="5134" spans="1:3" x14ac:dyDescent="0.2">
      <c r="A5134">
        <v>521994</v>
      </c>
      <c r="B5134" t="s">
        <v>617</v>
      </c>
      <c r="C5134" s="1">
        <v>43754.131249999999</v>
      </c>
    </row>
    <row r="5135" spans="1:3" x14ac:dyDescent="0.2">
      <c r="A5135">
        <v>522372</v>
      </c>
      <c r="B5135" t="s">
        <v>617</v>
      </c>
      <c r="C5135" s="1">
        <v>43754.652083333334</v>
      </c>
    </row>
    <row r="5136" spans="1:3" x14ac:dyDescent="0.2">
      <c r="A5136">
        <v>528554</v>
      </c>
      <c r="B5136" t="s">
        <v>628</v>
      </c>
      <c r="C5136" s="1">
        <v>43663.669444444444</v>
      </c>
    </row>
    <row r="5137" spans="1:3" x14ac:dyDescent="0.2">
      <c r="A5137">
        <v>532593</v>
      </c>
      <c r="B5137" t="s">
        <v>629</v>
      </c>
      <c r="C5137" s="1">
        <v>43651.78125</v>
      </c>
    </row>
    <row r="5138" spans="1:3" x14ac:dyDescent="0.2">
      <c r="A5138">
        <v>590163</v>
      </c>
      <c r="B5138" t="s">
        <v>630</v>
      </c>
      <c r="C5138" s="1">
        <v>43669.672222222223</v>
      </c>
    </row>
    <row r="5139" spans="1:3" x14ac:dyDescent="0.2">
      <c r="A5139">
        <v>635058</v>
      </c>
      <c r="B5139" t="e">
        <f>HoyMismoTSI gracias por ese gran esfuerzo Que brindan por ver lo bueno en el pais excelente vamos por nuevos cambios</f>
        <v>#NAME?</v>
      </c>
      <c r="C5139" s="1">
        <v>43712.545138888891</v>
      </c>
    </row>
    <row r="5140" spans="1:3" x14ac:dyDescent="0.2">
      <c r="A5140">
        <v>635166</v>
      </c>
      <c r="B5140" t="e">
        <f>_xlfn.SINGLE(PrensaLIBRE_HN _xlfn.SINGLE(PartidoLibre Sinceramente da tristeza Que este Hombre solo lo malo mira para el pais Que ya no se permita masa desastres ya basta queremos paz))</f>
        <v>#NAME?</v>
      </c>
      <c r="C5140" s="1">
        <v>43789.726388888892</v>
      </c>
    </row>
    <row r="5141" spans="1:3" x14ac:dyDescent="0.2">
      <c r="A5141">
        <v>635296</v>
      </c>
      <c r="B5141" t="e">
        <f>HoyMismoTSI yo digo Que a ese alexander le pagaron para Que hablara cosas malas en contra de JOH ya basta voz √±angara</f>
        <v>#NAME?</v>
      </c>
      <c r="C5141" s="1">
        <v>43746.777083333334</v>
      </c>
    </row>
    <row r="5142" spans="1:3" x14ac:dyDescent="0.2">
      <c r="A5142">
        <v>637897</v>
      </c>
      <c r="B5142" t="e">
        <f>HoyMismoTSI Es un excelente trabajo departe de la policia Que est√°n dando el mayor esfuerzo por Que tengamos una navidad segura Que bien</f>
        <v>#NAME?</v>
      </c>
      <c r="C5142" s="1">
        <v>43817.681944444441</v>
      </c>
    </row>
    <row r="5143" spans="1:3" x14ac:dyDescent="0.2">
      <c r="A5143">
        <v>638130</v>
      </c>
      <c r="B5143" t="e">
        <f>elpulsohn Es admirable lo Que se hace Que bien estamos trabajando por grandes proyectos Que son de gran beneficio para el pais</f>
        <v>#NAME?</v>
      </c>
      <c r="C5143" s="1">
        <v>43791.68472222222</v>
      </c>
    </row>
    <row r="5144" spans="1:3" x14ac:dyDescent="0.2">
      <c r="A5144">
        <v>639056</v>
      </c>
      <c r="B5144" t="e">
        <f>_xlfn.SINGLE(HoyMismoTSI _xlfn.SINGLE(TSiHonduras la vedad Es Que esta gente lo √∫nico Que desean Es hacer ver mal a las autoridades ya dejen en paz la econom√≠a del pa√≠s))</f>
        <v>#NAME?</v>
      </c>
      <c r="C5144" s="1">
        <v>43655.814583333333</v>
      </c>
    </row>
    <row r="5145" spans="1:3" x14ac:dyDescent="0.2">
      <c r="A5145">
        <v>639328</v>
      </c>
      <c r="B5145" t="e">
        <f>HoyMismoTSI Que Dios bendiga su vida JOH porque ha demostrado lo bueno por la naci√≥n Que grandes avances vamos por lo bueno en el pais Que bien</f>
        <v>#NAME?</v>
      </c>
      <c r="C5145" s="1">
        <v>43769.730555555558</v>
      </c>
    </row>
    <row r="5146" spans="1:3" x14ac:dyDescent="0.2">
      <c r="A5146">
        <v>639349</v>
      </c>
      <c r="B5146" s="2" t="s">
        <v>631</v>
      </c>
      <c r="C5146" s="1">
        <v>43714.583333333336</v>
      </c>
    </row>
    <row r="5147" spans="1:3" x14ac:dyDescent="0.2">
      <c r="A5147">
        <v>639504</v>
      </c>
      <c r="B5147" t="e">
        <f>elpulsohn Que se haga lo Que se tenga Que hacer Que bueno lo Que se ve en el pais Que importante manera de ver lo bueno por nuestra Honduras Que bien</f>
        <v>#NAME?</v>
      </c>
      <c r="C5147" s="1">
        <v>43791.684027777781</v>
      </c>
    </row>
    <row r="5148" spans="1:3" x14ac:dyDescent="0.2">
      <c r="A5148">
        <v>640761</v>
      </c>
      <c r="B5148" t="e">
        <f>elpulsohn se sabe Que lo Que les da Es envidia por Que ning√∫n gobierno ha hecho lo Que JOH hizo y ese Es el dolor de muchos</f>
        <v>#NAME?</v>
      </c>
      <c r="C5148" s="1">
        <v>43763.684027777781</v>
      </c>
    </row>
    <row r="5149" spans="1:3" x14ac:dyDescent="0.2">
      <c r="A5149">
        <v>641213</v>
      </c>
      <c r="B5149" t="e">
        <f>_xlfn.SINGLE(HoyMismoTSI _xlfn.SINGLE(JuanOrlandoH Ciertamente vamos por mas logros para los Jovenes Que Dios los bendiga y Que este proyecto les salga bien en todo))</f>
        <v>#NAME?</v>
      </c>
      <c r="C5149" s="1">
        <v>43829.666666666664</v>
      </c>
    </row>
    <row r="5150" spans="1:3" x14ac:dyDescent="0.2">
      <c r="A5150">
        <v>642563</v>
      </c>
      <c r="B5150" t="e">
        <f>HoyMismoTSI Es muy bueno Que se reconozca lo bueno en el pais Que gran manera de ver como mi pais avanza Muchas gracias al gobierno</f>
        <v>#NAME?</v>
      </c>
      <c r="C5150" s="1">
        <v>43766.793055555558</v>
      </c>
    </row>
    <row r="5151" spans="1:3" x14ac:dyDescent="0.2">
      <c r="A5151">
        <v>642652</v>
      </c>
      <c r="B5151" t="e">
        <f>HoyMismoTSI estamos muy contentos y orgullosos de usted Es el mejor Que hemos tenido</f>
        <v>#NAME?</v>
      </c>
      <c r="C5151" s="1">
        <v>43711.699305555558</v>
      </c>
    </row>
    <row r="5152" spans="1:3" x14ac:dyDescent="0.2">
      <c r="A5152">
        <v>645708</v>
      </c>
      <c r="B5152" t="s">
        <v>101</v>
      </c>
      <c r="C5152" s="1">
        <v>43766.681944444441</v>
      </c>
    </row>
    <row r="5153" spans="1:3" x14ac:dyDescent="0.2">
      <c r="A5153">
        <v>645853</v>
      </c>
      <c r="B5153" t="s">
        <v>218</v>
      </c>
      <c r="C5153" s="1">
        <v>43698.78402777778</v>
      </c>
    </row>
    <row r="5154" spans="1:3" x14ac:dyDescent="0.2">
      <c r="A5154">
        <v>645854</v>
      </c>
      <c r="B5154" t="s">
        <v>20</v>
      </c>
      <c r="C5154" s="1">
        <v>43705.669444444444</v>
      </c>
    </row>
    <row r="5155" spans="1:3" x14ac:dyDescent="0.2">
      <c r="A5155">
        <v>645855</v>
      </c>
      <c r="B5155" t="s">
        <v>94</v>
      </c>
      <c r="C5155" s="1">
        <v>43726.870833333334</v>
      </c>
    </row>
    <row r="5156" spans="1:3" x14ac:dyDescent="0.2">
      <c r="A5156">
        <v>645909</v>
      </c>
      <c r="B5156" t="s">
        <v>94</v>
      </c>
      <c r="C5156" s="1">
        <v>43726.870833333334</v>
      </c>
    </row>
    <row r="5157" spans="1:3" x14ac:dyDescent="0.2">
      <c r="A5157">
        <v>645949</v>
      </c>
      <c r="B5157" t="s">
        <v>69</v>
      </c>
      <c r="C5157" s="1">
        <v>43756.749305555553</v>
      </c>
    </row>
    <row r="5158" spans="1:3" x14ac:dyDescent="0.2">
      <c r="A5158">
        <v>645960</v>
      </c>
      <c r="B5158" t="s">
        <v>17</v>
      </c>
      <c r="C5158" s="1">
        <v>43676.643055555556</v>
      </c>
    </row>
    <row r="5159" spans="1:3" x14ac:dyDescent="0.2">
      <c r="A5159">
        <v>646151</v>
      </c>
      <c r="B5159" t="s">
        <v>80</v>
      </c>
      <c r="C5159" s="1">
        <v>43838.848611111112</v>
      </c>
    </row>
    <row r="5160" spans="1:3" x14ac:dyDescent="0.2">
      <c r="A5160">
        <v>646160</v>
      </c>
      <c r="B5160" t="s">
        <v>217</v>
      </c>
      <c r="C5160" s="1">
        <v>43705.557638888888</v>
      </c>
    </row>
    <row r="5161" spans="1:3" x14ac:dyDescent="0.2">
      <c r="A5161">
        <v>646161</v>
      </c>
      <c r="B5161" t="s">
        <v>632</v>
      </c>
      <c r="C5161" s="1">
        <v>43693.148611111108</v>
      </c>
    </row>
    <row r="5162" spans="1:3" x14ac:dyDescent="0.2">
      <c r="A5162">
        <v>646162</v>
      </c>
      <c r="B5162" t="s">
        <v>633</v>
      </c>
      <c r="C5162" s="1">
        <v>43728.070833333331</v>
      </c>
    </row>
    <row r="5163" spans="1:3" x14ac:dyDescent="0.2">
      <c r="A5163">
        <v>646163</v>
      </c>
      <c r="B5163" t="s">
        <v>634</v>
      </c>
      <c r="C5163" s="1">
        <v>43709.007638888892</v>
      </c>
    </row>
    <row r="5164" spans="1:3" x14ac:dyDescent="0.2">
      <c r="A5164">
        <v>646164</v>
      </c>
      <c r="B5164" t="s">
        <v>63</v>
      </c>
      <c r="C5164" s="1">
        <v>43773.652777777781</v>
      </c>
    </row>
    <row r="5165" spans="1:3" x14ac:dyDescent="0.2">
      <c r="A5165">
        <v>646165</v>
      </c>
      <c r="B5165" t="s">
        <v>635</v>
      </c>
      <c r="C5165" s="1">
        <v>43699.742361111108</v>
      </c>
    </row>
    <row r="5166" spans="1:3" x14ac:dyDescent="0.2">
      <c r="A5166">
        <v>646166</v>
      </c>
      <c r="B5166" t="s">
        <v>636</v>
      </c>
      <c r="C5166" s="1">
        <v>43701.092361111114</v>
      </c>
    </row>
    <row r="5167" spans="1:3" x14ac:dyDescent="0.2">
      <c r="A5167">
        <v>646283</v>
      </c>
      <c r="B5167" t="s">
        <v>139</v>
      </c>
      <c r="C5167" s="1">
        <v>43754.765972222223</v>
      </c>
    </row>
    <row r="5168" spans="1:3" x14ac:dyDescent="0.2">
      <c r="A5168">
        <v>646284</v>
      </c>
      <c r="B5168" s="2" t="s">
        <v>49</v>
      </c>
      <c r="C5168" s="1">
        <v>43725.924305555556</v>
      </c>
    </row>
    <row r="5169" spans="1:3" x14ac:dyDescent="0.2">
      <c r="A5169">
        <v>646289</v>
      </c>
      <c r="B5169" s="2" t="s">
        <v>92</v>
      </c>
      <c r="C5169" s="1">
        <v>43775.655555555553</v>
      </c>
    </row>
    <row r="5170" spans="1:3" x14ac:dyDescent="0.2">
      <c r="A5170">
        <v>646290</v>
      </c>
      <c r="B5170" s="2" t="s">
        <v>95</v>
      </c>
      <c r="C5170" s="1">
        <v>43690.681250000001</v>
      </c>
    </row>
    <row r="5171" spans="1:3" x14ac:dyDescent="0.2">
      <c r="A5171">
        <v>646291</v>
      </c>
      <c r="B5171" t="s">
        <v>149</v>
      </c>
      <c r="C5171" s="1">
        <v>43678.736805555556</v>
      </c>
    </row>
    <row r="5172" spans="1:3" x14ac:dyDescent="0.2">
      <c r="A5172">
        <v>646315</v>
      </c>
      <c r="B5172" t="s">
        <v>199</v>
      </c>
      <c r="C5172" s="1">
        <v>43836.727083333331</v>
      </c>
    </row>
    <row r="5173" spans="1:3" x14ac:dyDescent="0.2">
      <c r="A5173">
        <v>646329</v>
      </c>
      <c r="B5173" t="s">
        <v>51</v>
      </c>
      <c r="C5173" s="1">
        <v>43755.736805555556</v>
      </c>
    </row>
    <row r="5174" spans="1:3" x14ac:dyDescent="0.2">
      <c r="A5174">
        <v>646330</v>
      </c>
      <c r="B5174" t="s">
        <v>201</v>
      </c>
      <c r="C5174" s="1">
        <v>43691.870138888888</v>
      </c>
    </row>
    <row r="5175" spans="1:3" x14ac:dyDescent="0.2">
      <c r="A5175">
        <v>646724</v>
      </c>
      <c r="B5175" t="s">
        <v>57</v>
      </c>
      <c r="C5175" s="1">
        <v>43762.831944444442</v>
      </c>
    </row>
    <row r="5176" spans="1:3" x14ac:dyDescent="0.2">
      <c r="A5176">
        <v>646788</v>
      </c>
      <c r="B5176" t="s">
        <v>109</v>
      </c>
      <c r="C5176" s="1">
        <v>43696.952777777777</v>
      </c>
    </row>
    <row r="5177" spans="1:3" x14ac:dyDescent="0.2">
      <c r="A5177">
        <v>646829</v>
      </c>
      <c r="B5177" t="s">
        <v>214</v>
      </c>
      <c r="C5177" s="1">
        <v>43801.690972222219</v>
      </c>
    </row>
    <row r="5178" spans="1:3" x14ac:dyDescent="0.2">
      <c r="A5178">
        <v>646870</v>
      </c>
      <c r="B5178" s="2" t="s">
        <v>49</v>
      </c>
      <c r="C5178" s="1">
        <v>43725.925000000003</v>
      </c>
    </row>
    <row r="5179" spans="1:3" x14ac:dyDescent="0.2">
      <c r="A5179">
        <v>646949</v>
      </c>
      <c r="B5179" s="2" t="s">
        <v>65</v>
      </c>
      <c r="C5179" s="1">
        <v>43768.873611111114</v>
      </c>
    </row>
    <row r="5180" spans="1:3" x14ac:dyDescent="0.2">
      <c r="A5180">
        <v>646950</v>
      </c>
      <c r="B5180" t="s">
        <v>142</v>
      </c>
      <c r="C5180" s="1">
        <v>43697.875694444447</v>
      </c>
    </row>
    <row r="5181" spans="1:3" x14ac:dyDescent="0.2">
      <c r="A5181">
        <v>647058</v>
      </c>
      <c r="B5181" t="s">
        <v>108</v>
      </c>
      <c r="C5181" s="1">
        <v>43718.728472222225</v>
      </c>
    </row>
    <row r="5182" spans="1:3" x14ac:dyDescent="0.2">
      <c r="A5182">
        <v>647059</v>
      </c>
      <c r="B5182" t="s">
        <v>20</v>
      </c>
      <c r="C5182" s="1">
        <v>43705.634722222225</v>
      </c>
    </row>
    <row r="5183" spans="1:3" x14ac:dyDescent="0.2">
      <c r="A5183">
        <v>647060</v>
      </c>
      <c r="B5183" t="s">
        <v>37</v>
      </c>
      <c r="C5183" s="1">
        <v>43690.885416666664</v>
      </c>
    </row>
    <row r="5184" spans="1:3" x14ac:dyDescent="0.2">
      <c r="A5184">
        <v>647125</v>
      </c>
      <c r="B5184" t="s">
        <v>137</v>
      </c>
      <c r="C5184" s="1">
        <v>43705.821527777778</v>
      </c>
    </row>
    <row r="5185" spans="1:3" x14ac:dyDescent="0.2">
      <c r="A5185">
        <v>647336</v>
      </c>
      <c r="B5185" t="s">
        <v>38</v>
      </c>
      <c r="C5185" s="1">
        <v>43689.831250000003</v>
      </c>
    </row>
    <row r="5186" spans="1:3" x14ac:dyDescent="0.2">
      <c r="A5186">
        <v>647463</v>
      </c>
      <c r="B5186" t="s">
        <v>152</v>
      </c>
      <c r="C5186" s="1">
        <v>43731.865972222222</v>
      </c>
    </row>
    <row r="5187" spans="1:3" x14ac:dyDescent="0.2">
      <c r="A5187">
        <v>647464</v>
      </c>
      <c r="B5187" t="s">
        <v>149</v>
      </c>
      <c r="C5187" s="1">
        <v>43678.736805555556</v>
      </c>
    </row>
    <row r="5188" spans="1:3" x14ac:dyDescent="0.2">
      <c r="A5188">
        <v>647465</v>
      </c>
      <c r="B5188" t="s">
        <v>40</v>
      </c>
      <c r="C5188" s="1">
        <v>43677.75</v>
      </c>
    </row>
    <row r="5189" spans="1:3" x14ac:dyDescent="0.2">
      <c r="A5189">
        <v>647466</v>
      </c>
      <c r="B5189" t="s">
        <v>2</v>
      </c>
      <c r="C5189" s="1">
        <v>43770.700694444444</v>
      </c>
    </row>
    <row r="5190" spans="1:3" x14ac:dyDescent="0.2">
      <c r="A5190">
        <v>647507</v>
      </c>
      <c r="B5190" t="s">
        <v>21</v>
      </c>
      <c r="C5190" s="1">
        <v>43811.84097222222</v>
      </c>
    </row>
    <row r="5191" spans="1:3" x14ac:dyDescent="0.2">
      <c r="A5191">
        <v>647911</v>
      </c>
      <c r="B5191" t="s">
        <v>146</v>
      </c>
      <c r="C5191" s="1">
        <v>43705.70208333333</v>
      </c>
    </row>
    <row r="5192" spans="1:3" x14ac:dyDescent="0.2">
      <c r="A5192">
        <v>647912</v>
      </c>
      <c r="B5192" t="s">
        <v>43</v>
      </c>
      <c r="C5192" s="1">
        <v>43717.784722222219</v>
      </c>
    </row>
    <row r="5193" spans="1:3" x14ac:dyDescent="0.2">
      <c r="A5193">
        <v>647913</v>
      </c>
      <c r="B5193" t="s">
        <v>259</v>
      </c>
      <c r="C5193" s="1">
        <v>43675.876388888886</v>
      </c>
    </row>
    <row r="5194" spans="1:3" x14ac:dyDescent="0.2">
      <c r="A5194">
        <v>647988</v>
      </c>
      <c r="B5194" t="s">
        <v>29</v>
      </c>
      <c r="C5194" s="1">
        <v>43836.604861111111</v>
      </c>
    </row>
    <row r="5195" spans="1:3" x14ac:dyDescent="0.2">
      <c r="A5195">
        <v>647989</v>
      </c>
      <c r="B5195" t="s">
        <v>87</v>
      </c>
      <c r="C5195" s="1">
        <v>43816.865972222222</v>
      </c>
    </row>
    <row r="5196" spans="1:3" x14ac:dyDescent="0.2">
      <c r="A5196">
        <v>647990</v>
      </c>
      <c r="B5196" t="s">
        <v>6</v>
      </c>
      <c r="C5196" s="1">
        <v>43829.758333333331</v>
      </c>
    </row>
    <row r="5197" spans="1:3" x14ac:dyDescent="0.2">
      <c r="A5197">
        <v>648240</v>
      </c>
      <c r="B5197" t="s">
        <v>366</v>
      </c>
      <c r="C5197" s="1">
        <v>43816.819444444445</v>
      </c>
    </row>
    <row r="5198" spans="1:3" x14ac:dyDescent="0.2">
      <c r="A5198">
        <v>648281</v>
      </c>
      <c r="B5198" t="s">
        <v>66</v>
      </c>
      <c r="C5198" s="1">
        <v>43745.651388888888</v>
      </c>
    </row>
    <row r="5199" spans="1:3" x14ac:dyDescent="0.2">
      <c r="A5199">
        <v>648346</v>
      </c>
      <c r="B5199" t="s">
        <v>10</v>
      </c>
      <c r="C5199" s="1">
        <v>43739.713194444441</v>
      </c>
    </row>
    <row r="5200" spans="1:3" x14ac:dyDescent="0.2">
      <c r="A5200">
        <v>648533</v>
      </c>
      <c r="B5200" t="s">
        <v>37</v>
      </c>
      <c r="C5200" s="1">
        <v>43690.885416666664</v>
      </c>
    </row>
    <row r="5201" spans="1:3" x14ac:dyDescent="0.2">
      <c r="A5201">
        <v>648578</v>
      </c>
      <c r="B5201" t="s">
        <v>217</v>
      </c>
      <c r="C5201" s="1">
        <v>43705.556944444441</v>
      </c>
    </row>
    <row r="5202" spans="1:3" x14ac:dyDescent="0.2">
      <c r="A5202">
        <v>648579</v>
      </c>
      <c r="B5202" t="s">
        <v>76</v>
      </c>
      <c r="C5202" s="1">
        <v>43767.801388888889</v>
      </c>
    </row>
    <row r="5203" spans="1:3" x14ac:dyDescent="0.2">
      <c r="A5203">
        <v>648896</v>
      </c>
      <c r="B5203" t="s">
        <v>25</v>
      </c>
      <c r="C5203" s="1">
        <v>43774.84097222222</v>
      </c>
    </row>
    <row r="5204" spans="1:3" x14ac:dyDescent="0.2">
      <c r="A5204">
        <v>648897</v>
      </c>
      <c r="B5204" t="s">
        <v>52</v>
      </c>
      <c r="C5204" s="1">
        <v>43763.715277777781</v>
      </c>
    </row>
    <row r="5205" spans="1:3" x14ac:dyDescent="0.2">
      <c r="A5205">
        <v>648906</v>
      </c>
      <c r="B5205" s="2" t="s">
        <v>95</v>
      </c>
      <c r="C5205" s="1">
        <v>43690.682638888888</v>
      </c>
    </row>
    <row r="5206" spans="1:3" x14ac:dyDescent="0.2">
      <c r="A5206">
        <v>648949</v>
      </c>
      <c r="B5206" t="s">
        <v>46</v>
      </c>
      <c r="C5206" s="1">
        <v>43791.81527777778</v>
      </c>
    </row>
    <row r="5207" spans="1:3" x14ac:dyDescent="0.2">
      <c r="A5207">
        <v>649033</v>
      </c>
      <c r="B5207" t="s">
        <v>15</v>
      </c>
      <c r="C5207" s="1">
        <v>43809.684027777781</v>
      </c>
    </row>
    <row r="5208" spans="1:3" x14ac:dyDescent="0.2">
      <c r="A5208">
        <v>649340</v>
      </c>
      <c r="B5208" t="s">
        <v>137</v>
      </c>
      <c r="C5208" s="1">
        <v>43705.822222222225</v>
      </c>
    </row>
    <row r="5209" spans="1:3" x14ac:dyDescent="0.2">
      <c r="A5209">
        <v>649341</v>
      </c>
      <c r="B5209" t="s">
        <v>146</v>
      </c>
      <c r="C5209" s="1">
        <v>43705.702777777777</v>
      </c>
    </row>
    <row r="5210" spans="1:3" x14ac:dyDescent="0.2">
      <c r="A5210">
        <v>649708</v>
      </c>
      <c r="B5210" s="2" t="s">
        <v>637</v>
      </c>
      <c r="C5210" s="1">
        <v>43668.779166666667</v>
      </c>
    </row>
    <row r="5211" spans="1:3" x14ac:dyDescent="0.2">
      <c r="A5211">
        <v>649734</v>
      </c>
      <c r="B5211" t="s">
        <v>10</v>
      </c>
      <c r="C5211" s="1">
        <v>43739.711805555555</v>
      </c>
    </row>
    <row r="5212" spans="1:3" x14ac:dyDescent="0.2">
      <c r="A5212">
        <v>649735</v>
      </c>
      <c r="B5212" t="s">
        <v>5</v>
      </c>
      <c r="C5212" s="1">
        <v>43762.693749999999</v>
      </c>
    </row>
    <row r="5213" spans="1:3" x14ac:dyDescent="0.2">
      <c r="A5213">
        <v>649736</v>
      </c>
      <c r="B5213" t="s">
        <v>122</v>
      </c>
      <c r="C5213" s="1">
        <v>43746.73333333333</v>
      </c>
    </row>
    <row r="5214" spans="1:3" x14ac:dyDescent="0.2">
      <c r="A5214">
        <v>649842</v>
      </c>
      <c r="B5214" s="2" t="s">
        <v>132</v>
      </c>
      <c r="C5214" s="1">
        <v>43812.856944444444</v>
      </c>
    </row>
    <row r="5215" spans="1:3" x14ac:dyDescent="0.2">
      <c r="A5215">
        <v>649843</v>
      </c>
      <c r="B5215" t="s">
        <v>56</v>
      </c>
      <c r="C5215" s="1">
        <v>43810.640277777777</v>
      </c>
    </row>
    <row r="5216" spans="1:3" x14ac:dyDescent="0.2">
      <c r="A5216">
        <v>649900</v>
      </c>
      <c r="B5216" t="s">
        <v>125</v>
      </c>
      <c r="C5216" s="1">
        <v>43754.859027777777</v>
      </c>
    </row>
    <row r="5217" spans="1:3" x14ac:dyDescent="0.2">
      <c r="A5217">
        <v>649901</v>
      </c>
      <c r="B5217" t="s">
        <v>10</v>
      </c>
      <c r="C5217" s="1">
        <v>43739.712500000001</v>
      </c>
    </row>
    <row r="5218" spans="1:3" x14ac:dyDescent="0.2">
      <c r="A5218">
        <v>649902</v>
      </c>
      <c r="B5218" t="s">
        <v>69</v>
      </c>
      <c r="C5218" s="1">
        <v>43756.748611111114</v>
      </c>
    </row>
    <row r="5219" spans="1:3" x14ac:dyDescent="0.2">
      <c r="A5219">
        <v>650128</v>
      </c>
      <c r="B5219" t="s">
        <v>151</v>
      </c>
      <c r="C5219" s="1">
        <v>43801.84097222222</v>
      </c>
    </row>
    <row r="5220" spans="1:3" x14ac:dyDescent="0.2">
      <c r="A5220">
        <v>650348</v>
      </c>
      <c r="B5220" s="2" t="s">
        <v>4</v>
      </c>
      <c r="C5220" s="1">
        <v>43731.662499999999</v>
      </c>
    </row>
    <row r="5221" spans="1:3" x14ac:dyDescent="0.2">
      <c r="A5221">
        <v>650349</v>
      </c>
      <c r="B5221" t="s">
        <v>41</v>
      </c>
      <c r="C5221" s="1">
        <v>43710.720138888886</v>
      </c>
    </row>
    <row r="5222" spans="1:3" x14ac:dyDescent="0.2">
      <c r="A5222">
        <v>650350</v>
      </c>
      <c r="B5222" t="s">
        <v>59</v>
      </c>
      <c r="C5222" s="1">
        <v>43684.881944444445</v>
      </c>
    </row>
    <row r="5223" spans="1:3" x14ac:dyDescent="0.2">
      <c r="A5223">
        <v>650555</v>
      </c>
      <c r="B5223" t="s">
        <v>75</v>
      </c>
      <c r="C5223" s="1">
        <v>43676.802083333336</v>
      </c>
    </row>
    <row r="5224" spans="1:3" x14ac:dyDescent="0.2">
      <c r="A5224">
        <v>650720</v>
      </c>
      <c r="B5224" t="s">
        <v>638</v>
      </c>
      <c r="C5224" s="1">
        <v>43719.926388888889</v>
      </c>
    </row>
    <row r="5225" spans="1:3" x14ac:dyDescent="0.2">
      <c r="A5225">
        <v>650775</v>
      </c>
      <c r="B5225" t="s">
        <v>237</v>
      </c>
      <c r="C5225" s="1">
        <v>43710.672222222223</v>
      </c>
    </row>
    <row r="5226" spans="1:3" x14ac:dyDescent="0.2">
      <c r="A5226">
        <v>650776</v>
      </c>
      <c r="B5226" s="2" t="s">
        <v>639</v>
      </c>
      <c r="C5226" s="1">
        <v>43690.765972222223</v>
      </c>
    </row>
    <row r="5227" spans="1:3" x14ac:dyDescent="0.2">
      <c r="A5227">
        <v>650820</v>
      </c>
      <c r="B5227" t="s">
        <v>136</v>
      </c>
      <c r="C5227" s="1">
        <v>43819.877083333333</v>
      </c>
    </row>
    <row r="5228" spans="1:3" x14ac:dyDescent="0.2">
      <c r="A5228">
        <v>650821</v>
      </c>
      <c r="B5228" t="s">
        <v>366</v>
      </c>
      <c r="C5228" s="1">
        <v>43816.818749999999</v>
      </c>
    </row>
    <row r="5229" spans="1:3" x14ac:dyDescent="0.2">
      <c r="A5229">
        <v>650954</v>
      </c>
      <c r="B5229" t="s">
        <v>7</v>
      </c>
      <c r="C5229" s="1">
        <v>43837.666666666664</v>
      </c>
    </row>
    <row r="5230" spans="1:3" x14ac:dyDescent="0.2">
      <c r="A5230">
        <v>650955</v>
      </c>
      <c r="B5230" t="s">
        <v>9</v>
      </c>
      <c r="C5230" s="1">
        <v>43794.722222222219</v>
      </c>
    </row>
    <row r="5231" spans="1:3" x14ac:dyDescent="0.2">
      <c r="A5231">
        <v>650961</v>
      </c>
      <c r="B5231" t="s">
        <v>640</v>
      </c>
      <c r="C5231" s="1">
        <v>43707.179166666669</v>
      </c>
    </row>
    <row r="5232" spans="1:3" x14ac:dyDescent="0.2">
      <c r="A5232">
        <v>650962</v>
      </c>
      <c r="B5232" t="s">
        <v>641</v>
      </c>
      <c r="C5232" s="1">
        <v>43704.127083333333</v>
      </c>
    </row>
    <row r="5233" spans="1:3" x14ac:dyDescent="0.2">
      <c r="A5233">
        <v>650969</v>
      </c>
      <c r="B5233" s="2" t="s">
        <v>82</v>
      </c>
      <c r="C5233" s="1">
        <v>43665.67291666667</v>
      </c>
    </row>
    <row r="5234" spans="1:3" x14ac:dyDescent="0.2">
      <c r="A5234">
        <v>650970</v>
      </c>
      <c r="B5234" t="s">
        <v>116</v>
      </c>
      <c r="C5234" s="1">
        <v>43685.834027777775</v>
      </c>
    </row>
    <row r="5235" spans="1:3" x14ac:dyDescent="0.2">
      <c r="A5235">
        <v>651038</v>
      </c>
      <c r="B5235" t="s">
        <v>201</v>
      </c>
      <c r="C5235" s="1">
        <v>43691.869444444441</v>
      </c>
    </row>
    <row r="5236" spans="1:3" x14ac:dyDescent="0.2">
      <c r="A5236">
        <v>651039</v>
      </c>
      <c r="B5236" t="s">
        <v>69</v>
      </c>
      <c r="C5236" s="1">
        <v>43756.748611111114</v>
      </c>
    </row>
    <row r="5237" spans="1:3" x14ac:dyDescent="0.2">
      <c r="A5237">
        <v>651040</v>
      </c>
      <c r="B5237" t="s">
        <v>28</v>
      </c>
      <c r="C5237" s="1">
        <v>43693.72152777778</v>
      </c>
    </row>
    <row r="5238" spans="1:3" x14ac:dyDescent="0.2">
      <c r="A5238">
        <v>651158</v>
      </c>
      <c r="B5238" s="2" t="s">
        <v>65</v>
      </c>
      <c r="C5238" s="1">
        <v>43768.873611111114</v>
      </c>
    </row>
    <row r="5239" spans="1:3" x14ac:dyDescent="0.2">
      <c r="A5239">
        <v>651214</v>
      </c>
      <c r="B5239" t="s">
        <v>26</v>
      </c>
      <c r="C5239" s="1">
        <v>43812.731249999997</v>
      </c>
    </row>
    <row r="5240" spans="1:3" x14ac:dyDescent="0.2">
      <c r="A5240">
        <v>651305</v>
      </c>
      <c r="B5240" t="s">
        <v>122</v>
      </c>
      <c r="C5240" s="1">
        <v>43746.734027777777</v>
      </c>
    </row>
    <row r="5241" spans="1:3" x14ac:dyDescent="0.2">
      <c r="A5241">
        <v>651306</v>
      </c>
      <c r="B5241" t="s">
        <v>13</v>
      </c>
      <c r="C5241" s="1">
        <v>43689.640972222223</v>
      </c>
    </row>
    <row r="5242" spans="1:3" x14ac:dyDescent="0.2">
      <c r="A5242">
        <v>651459</v>
      </c>
      <c r="B5242" t="s">
        <v>119</v>
      </c>
      <c r="C5242" s="1">
        <v>43734.638888888891</v>
      </c>
    </row>
    <row r="5243" spans="1:3" x14ac:dyDescent="0.2">
      <c r="A5243">
        <v>651460</v>
      </c>
      <c r="B5243" t="s">
        <v>218</v>
      </c>
      <c r="C5243" s="1">
        <v>43698.783333333333</v>
      </c>
    </row>
    <row r="5244" spans="1:3" x14ac:dyDescent="0.2">
      <c r="A5244">
        <v>651709</v>
      </c>
      <c r="B5244" t="s">
        <v>200</v>
      </c>
      <c r="C5244" s="1">
        <v>43819.745833333334</v>
      </c>
    </row>
    <row r="5245" spans="1:3" x14ac:dyDescent="0.2">
      <c r="A5245">
        <v>651757</v>
      </c>
      <c r="B5245" t="s">
        <v>122</v>
      </c>
      <c r="C5245" s="1">
        <v>43746.73333333333</v>
      </c>
    </row>
    <row r="5246" spans="1:3" x14ac:dyDescent="0.2">
      <c r="A5246">
        <v>651758</v>
      </c>
      <c r="B5246" t="s">
        <v>2</v>
      </c>
      <c r="C5246" s="1">
        <v>43770.701388888891</v>
      </c>
    </row>
    <row r="5247" spans="1:3" x14ac:dyDescent="0.2">
      <c r="A5247">
        <v>651759</v>
      </c>
      <c r="B5247" s="2" t="s">
        <v>140</v>
      </c>
      <c r="C5247" s="1">
        <v>43755.853472222225</v>
      </c>
    </row>
    <row r="5248" spans="1:3" x14ac:dyDescent="0.2">
      <c r="A5248">
        <v>651806</v>
      </c>
      <c r="B5248" t="s">
        <v>519</v>
      </c>
      <c r="C5248" s="1">
        <v>43780.878472222219</v>
      </c>
    </row>
    <row r="5249" spans="1:3" x14ac:dyDescent="0.2">
      <c r="A5249">
        <v>651942</v>
      </c>
      <c r="B5249" t="s">
        <v>54</v>
      </c>
      <c r="C5249" s="1">
        <v>43685.642361111109</v>
      </c>
    </row>
    <row r="5250" spans="1:3" x14ac:dyDescent="0.2">
      <c r="A5250">
        <v>652068</v>
      </c>
      <c r="B5250" t="s">
        <v>336</v>
      </c>
      <c r="C5250" s="1">
        <v>43784.645138888889</v>
      </c>
    </row>
    <row r="5251" spans="1:3" x14ac:dyDescent="0.2">
      <c r="A5251">
        <v>652110</v>
      </c>
      <c r="B5251" t="s">
        <v>185</v>
      </c>
      <c r="C5251" s="1">
        <v>43721.673611111109</v>
      </c>
    </row>
    <row r="5252" spans="1:3" x14ac:dyDescent="0.2">
      <c r="A5252">
        <v>652138</v>
      </c>
      <c r="B5252" t="s">
        <v>149</v>
      </c>
      <c r="C5252" s="1">
        <v>43678.736805555556</v>
      </c>
    </row>
    <row r="5253" spans="1:3" x14ac:dyDescent="0.2">
      <c r="A5253">
        <v>652191</v>
      </c>
      <c r="B5253" s="2" t="s">
        <v>126</v>
      </c>
      <c r="C5253" s="1">
        <v>43732.836805555555</v>
      </c>
    </row>
    <row r="5254" spans="1:3" x14ac:dyDescent="0.2">
      <c r="A5254">
        <v>652198</v>
      </c>
      <c r="B5254" t="s">
        <v>83</v>
      </c>
      <c r="C5254" s="1">
        <v>43663.047222222223</v>
      </c>
    </row>
    <row r="5255" spans="1:3" x14ac:dyDescent="0.2">
      <c r="A5255">
        <v>652363</v>
      </c>
      <c r="B5255" t="s">
        <v>8</v>
      </c>
      <c r="C5255" s="1">
        <v>43752.677083333336</v>
      </c>
    </row>
    <row r="5256" spans="1:3" x14ac:dyDescent="0.2">
      <c r="A5256">
        <v>652364</v>
      </c>
      <c r="B5256" t="s">
        <v>16</v>
      </c>
      <c r="C5256" s="1">
        <v>43719.737500000003</v>
      </c>
    </row>
    <row r="5257" spans="1:3" x14ac:dyDescent="0.2">
      <c r="A5257">
        <v>652495</v>
      </c>
      <c r="B5257" t="s">
        <v>15</v>
      </c>
      <c r="C5257" s="1">
        <v>43809.684027777781</v>
      </c>
    </row>
    <row r="5258" spans="1:3" x14ac:dyDescent="0.2">
      <c r="A5258">
        <v>652617</v>
      </c>
      <c r="B5258" t="s">
        <v>50</v>
      </c>
      <c r="C5258" s="1">
        <v>43733.633333333331</v>
      </c>
    </row>
    <row r="5259" spans="1:3" x14ac:dyDescent="0.2">
      <c r="A5259">
        <v>652798</v>
      </c>
      <c r="B5259" t="s">
        <v>76</v>
      </c>
      <c r="C5259" s="1">
        <v>43767.801388888889</v>
      </c>
    </row>
    <row r="5260" spans="1:3" x14ac:dyDescent="0.2">
      <c r="A5260">
        <v>652950</v>
      </c>
      <c r="B5260" t="s">
        <v>642</v>
      </c>
      <c r="C5260" s="1">
        <v>43725.679861111108</v>
      </c>
    </row>
    <row r="5261" spans="1:3" x14ac:dyDescent="0.2">
      <c r="A5261">
        <v>652955</v>
      </c>
      <c r="B5261" t="s">
        <v>48</v>
      </c>
      <c r="C5261" s="1">
        <v>43706.873611111114</v>
      </c>
    </row>
    <row r="5262" spans="1:3" x14ac:dyDescent="0.2">
      <c r="A5262">
        <v>659796</v>
      </c>
      <c r="B5262" t="s">
        <v>643</v>
      </c>
      <c r="C5262" s="1">
        <v>43658.684027777781</v>
      </c>
    </row>
    <row r="5263" spans="1:3" x14ac:dyDescent="0.2">
      <c r="A5263">
        <v>678121</v>
      </c>
      <c r="B5263" t="s">
        <v>200</v>
      </c>
      <c r="C5263" s="1">
        <v>43819.746527777781</v>
      </c>
    </row>
    <row r="5264" spans="1:3" x14ac:dyDescent="0.2">
      <c r="A5264">
        <v>678122</v>
      </c>
      <c r="B5264" s="2" t="s">
        <v>47</v>
      </c>
      <c r="C5264" s="1">
        <v>43832.834027777775</v>
      </c>
    </row>
    <row r="5265" spans="1:3" x14ac:dyDescent="0.2">
      <c r="A5265">
        <v>678128</v>
      </c>
      <c r="B5265" t="s">
        <v>148</v>
      </c>
      <c r="C5265" s="1">
        <v>43767.863194444442</v>
      </c>
    </row>
    <row r="5266" spans="1:3" x14ac:dyDescent="0.2">
      <c r="A5266">
        <v>678129</v>
      </c>
      <c r="B5266" s="2" t="s">
        <v>71</v>
      </c>
      <c r="C5266" s="1">
        <v>43774.669444444444</v>
      </c>
    </row>
    <row r="5267" spans="1:3" x14ac:dyDescent="0.2">
      <c r="A5267">
        <v>678197</v>
      </c>
      <c r="B5267" t="s">
        <v>67</v>
      </c>
      <c r="C5267" s="1">
        <v>43810.82708333333</v>
      </c>
    </row>
    <row r="5268" spans="1:3" x14ac:dyDescent="0.2">
      <c r="A5268">
        <v>678214</v>
      </c>
      <c r="B5268" t="s">
        <v>186</v>
      </c>
      <c r="C5268" s="1">
        <v>43703.833333333336</v>
      </c>
    </row>
    <row r="5269" spans="1:3" x14ac:dyDescent="0.2">
      <c r="A5269">
        <v>678278</v>
      </c>
      <c r="B5269" t="s">
        <v>3</v>
      </c>
      <c r="C5269" s="1">
        <v>43686.644444444442</v>
      </c>
    </row>
    <row r="5270" spans="1:3" x14ac:dyDescent="0.2">
      <c r="A5270">
        <v>678279</v>
      </c>
      <c r="B5270" t="s">
        <v>73</v>
      </c>
      <c r="C5270" s="1">
        <v>43710.859722222223</v>
      </c>
    </row>
    <row r="5271" spans="1:3" x14ac:dyDescent="0.2">
      <c r="A5271">
        <v>678567</v>
      </c>
      <c r="B5271" t="s">
        <v>105</v>
      </c>
      <c r="C5271" s="1">
        <v>43746.86041666667</v>
      </c>
    </row>
    <row r="5272" spans="1:3" x14ac:dyDescent="0.2">
      <c r="A5272">
        <v>678667</v>
      </c>
      <c r="B5272" t="s">
        <v>40</v>
      </c>
      <c r="C5272" s="1">
        <v>43677.75</v>
      </c>
    </row>
    <row r="5273" spans="1:3" x14ac:dyDescent="0.2">
      <c r="A5273">
        <v>678668</v>
      </c>
      <c r="B5273" t="s">
        <v>228</v>
      </c>
      <c r="C5273" s="1">
        <v>43672.729861111111</v>
      </c>
    </row>
    <row r="5274" spans="1:3" x14ac:dyDescent="0.2">
      <c r="A5274">
        <v>678669</v>
      </c>
      <c r="B5274" t="s">
        <v>612</v>
      </c>
      <c r="C5274" s="1">
        <v>43670.73541666667</v>
      </c>
    </row>
    <row r="5275" spans="1:3" x14ac:dyDescent="0.2">
      <c r="A5275">
        <v>678850</v>
      </c>
      <c r="B5275" t="s">
        <v>237</v>
      </c>
      <c r="C5275" s="1">
        <v>43710.671527777777</v>
      </c>
    </row>
    <row r="5276" spans="1:3" x14ac:dyDescent="0.2">
      <c r="A5276">
        <v>678851</v>
      </c>
      <c r="B5276" t="s">
        <v>108</v>
      </c>
      <c r="C5276" s="1">
        <v>43718.728472222225</v>
      </c>
    </row>
    <row r="5277" spans="1:3" x14ac:dyDescent="0.2">
      <c r="A5277">
        <v>683273</v>
      </c>
      <c r="B5277" t="s">
        <v>75</v>
      </c>
      <c r="C5277" s="1">
        <v>43676.801388888889</v>
      </c>
    </row>
    <row r="5278" spans="1:3" x14ac:dyDescent="0.2">
      <c r="A5278">
        <v>683406</v>
      </c>
      <c r="B5278" t="s">
        <v>107</v>
      </c>
      <c r="C5278" s="1">
        <v>43784.703472222223</v>
      </c>
    </row>
    <row r="5279" spans="1:3" x14ac:dyDescent="0.2">
      <c r="A5279">
        <v>683407</v>
      </c>
      <c r="B5279" s="2" t="s">
        <v>47</v>
      </c>
      <c r="C5279" s="1">
        <v>43832.832638888889</v>
      </c>
    </row>
    <row r="5280" spans="1:3" x14ac:dyDescent="0.2">
      <c r="A5280">
        <v>683608</v>
      </c>
      <c r="B5280" t="s">
        <v>34</v>
      </c>
      <c r="C5280" s="1">
        <v>43691.809027777781</v>
      </c>
    </row>
    <row r="5281" spans="1:3" x14ac:dyDescent="0.2">
      <c r="A5281">
        <v>683748</v>
      </c>
      <c r="B5281" t="s">
        <v>48</v>
      </c>
      <c r="C5281" s="1">
        <v>43706.872916666667</v>
      </c>
    </row>
    <row r="5282" spans="1:3" x14ac:dyDescent="0.2">
      <c r="A5282">
        <v>683774</v>
      </c>
      <c r="B5282" t="s">
        <v>67</v>
      </c>
      <c r="C5282" s="1">
        <v>43810.825694444444</v>
      </c>
    </row>
    <row r="5283" spans="1:3" x14ac:dyDescent="0.2">
      <c r="A5283">
        <v>683775</v>
      </c>
      <c r="B5283" t="s">
        <v>147</v>
      </c>
      <c r="C5283" s="1">
        <v>43819.809027777781</v>
      </c>
    </row>
    <row r="5284" spans="1:3" x14ac:dyDescent="0.2">
      <c r="A5284">
        <v>683923</v>
      </c>
      <c r="B5284" t="s">
        <v>44</v>
      </c>
      <c r="C5284" s="1">
        <v>43748.832638888889</v>
      </c>
    </row>
    <row r="5285" spans="1:3" x14ac:dyDescent="0.2">
      <c r="A5285">
        <v>683924</v>
      </c>
      <c r="B5285" t="s">
        <v>187</v>
      </c>
      <c r="C5285" s="1">
        <v>43735.67083333333</v>
      </c>
    </row>
    <row r="5286" spans="1:3" x14ac:dyDescent="0.2">
      <c r="A5286">
        <v>683925</v>
      </c>
      <c r="B5286" t="s">
        <v>48</v>
      </c>
      <c r="C5286" s="1">
        <v>43706.872916666667</v>
      </c>
    </row>
    <row r="5287" spans="1:3" x14ac:dyDescent="0.2">
      <c r="A5287">
        <v>683926</v>
      </c>
      <c r="B5287" t="s">
        <v>97</v>
      </c>
      <c r="C5287" s="1">
        <v>43733.707638888889</v>
      </c>
    </row>
    <row r="5288" spans="1:3" x14ac:dyDescent="0.2">
      <c r="A5288">
        <v>683927</v>
      </c>
      <c r="B5288" t="s">
        <v>64</v>
      </c>
      <c r="C5288" s="1">
        <v>43735.713194444441</v>
      </c>
    </row>
    <row r="5289" spans="1:3" x14ac:dyDescent="0.2">
      <c r="A5289">
        <v>684000</v>
      </c>
      <c r="B5289" s="2" t="s">
        <v>95</v>
      </c>
      <c r="C5289" s="1">
        <v>43690.681250000001</v>
      </c>
    </row>
    <row r="5290" spans="1:3" x14ac:dyDescent="0.2">
      <c r="A5290">
        <v>684001</v>
      </c>
      <c r="B5290" t="s">
        <v>259</v>
      </c>
      <c r="C5290" s="1">
        <v>43675.876388888886</v>
      </c>
    </row>
    <row r="5291" spans="1:3" x14ac:dyDescent="0.2">
      <c r="A5291">
        <v>684034</v>
      </c>
      <c r="B5291" t="s">
        <v>105</v>
      </c>
      <c r="C5291" s="1">
        <v>43746.861111111109</v>
      </c>
    </row>
    <row r="5292" spans="1:3" x14ac:dyDescent="0.2">
      <c r="A5292">
        <v>685020</v>
      </c>
      <c r="B5292" t="e">
        <f>HoyMismoTSI buenas acciones felicitaciones a la fuerzas armadas por Que demuestran su gran empe√±o de hacer lo bueno por Honduras</f>
        <v>#NAME?</v>
      </c>
      <c r="C5292" s="1">
        <v>43763.74722222222</v>
      </c>
    </row>
    <row r="5293" spans="1:3" x14ac:dyDescent="0.2">
      <c r="A5293">
        <v>686168</v>
      </c>
      <c r="B5293" t="s">
        <v>18</v>
      </c>
      <c r="C5293" s="1">
        <v>43774.792361111111</v>
      </c>
    </row>
    <row r="5294" spans="1:3" x14ac:dyDescent="0.2">
      <c r="A5294">
        <v>686220</v>
      </c>
      <c r="B5294" t="s">
        <v>78</v>
      </c>
      <c r="C5294" s="1">
        <v>43791.848611111112</v>
      </c>
    </row>
    <row r="5295" spans="1:3" x14ac:dyDescent="0.2">
      <c r="A5295">
        <v>686323</v>
      </c>
      <c r="B5295" t="s">
        <v>6</v>
      </c>
      <c r="C5295" s="1">
        <v>43829.757638888892</v>
      </c>
    </row>
    <row r="5296" spans="1:3" x14ac:dyDescent="0.2">
      <c r="A5296">
        <v>686324</v>
      </c>
      <c r="B5296" t="s">
        <v>81</v>
      </c>
      <c r="C5296" s="1">
        <v>43817.645833333336</v>
      </c>
    </row>
    <row r="5297" spans="1:3" x14ac:dyDescent="0.2">
      <c r="A5297">
        <v>686345</v>
      </c>
      <c r="B5297" t="s">
        <v>137</v>
      </c>
      <c r="C5297" s="1">
        <v>43705.821527777778</v>
      </c>
    </row>
    <row r="5298" spans="1:3" x14ac:dyDescent="0.2">
      <c r="A5298">
        <v>686346</v>
      </c>
      <c r="B5298" t="s">
        <v>66</v>
      </c>
      <c r="C5298" s="1">
        <v>43745.652083333334</v>
      </c>
    </row>
    <row r="5299" spans="1:3" x14ac:dyDescent="0.2">
      <c r="A5299">
        <v>686628</v>
      </c>
      <c r="B5299" t="s">
        <v>18</v>
      </c>
      <c r="C5299" s="1">
        <v>43774.791666666664</v>
      </c>
    </row>
    <row r="5300" spans="1:3" x14ac:dyDescent="0.2">
      <c r="A5300">
        <v>686730</v>
      </c>
      <c r="B5300" t="s">
        <v>54</v>
      </c>
      <c r="C5300" s="1">
        <v>43685.643055555556</v>
      </c>
    </row>
    <row r="5301" spans="1:3" x14ac:dyDescent="0.2">
      <c r="A5301">
        <v>686786</v>
      </c>
      <c r="B5301" t="s">
        <v>644</v>
      </c>
      <c r="C5301" s="1">
        <v>43741.032638888886</v>
      </c>
    </row>
    <row r="5302" spans="1:3" x14ac:dyDescent="0.2">
      <c r="A5302">
        <v>686787</v>
      </c>
      <c r="B5302" t="s">
        <v>645</v>
      </c>
      <c r="C5302" s="1">
        <v>43709.684027777781</v>
      </c>
    </row>
    <row r="5303" spans="1:3" x14ac:dyDescent="0.2">
      <c r="A5303">
        <v>686788</v>
      </c>
      <c r="B5303" t="s">
        <v>646</v>
      </c>
      <c r="C5303" s="1">
        <v>43709.734722222223</v>
      </c>
    </row>
    <row r="5304" spans="1:3" x14ac:dyDescent="0.2">
      <c r="A5304">
        <v>686789</v>
      </c>
      <c r="B5304" t="s">
        <v>124</v>
      </c>
      <c r="C5304" s="1">
        <v>43731.5625</v>
      </c>
    </row>
    <row r="5305" spans="1:3" x14ac:dyDescent="0.2">
      <c r="A5305">
        <v>686790</v>
      </c>
      <c r="B5305" t="s">
        <v>647</v>
      </c>
      <c r="C5305" s="1">
        <v>43721.060416666667</v>
      </c>
    </row>
    <row r="5306" spans="1:3" x14ac:dyDescent="0.2">
      <c r="A5306">
        <v>686791</v>
      </c>
      <c r="B5306" t="s">
        <v>648</v>
      </c>
      <c r="C5306" s="1">
        <v>43754.11041666667</v>
      </c>
    </row>
    <row r="5307" spans="1:3" x14ac:dyDescent="0.2">
      <c r="A5307">
        <v>686792</v>
      </c>
      <c r="B5307" t="s">
        <v>157</v>
      </c>
      <c r="C5307" s="1">
        <v>43710.631944444445</v>
      </c>
    </row>
    <row r="5308" spans="1:3" x14ac:dyDescent="0.2">
      <c r="A5308">
        <v>686793</v>
      </c>
      <c r="B5308" t="s">
        <v>649</v>
      </c>
      <c r="C5308" s="1">
        <v>43714.134722222225</v>
      </c>
    </row>
    <row r="5309" spans="1:3" x14ac:dyDescent="0.2">
      <c r="A5309">
        <v>687084</v>
      </c>
      <c r="B5309" t="e">
        <f>HoyMismoTSI estamos cansados de Que no dejan de hacer estas manifestaciones Que lo Que taren Es odio para el pais ya basta de Tanto odio ya no mas</f>
        <v>#NAME?</v>
      </c>
      <c r="C5309" s="1">
        <v>43762.637499999997</v>
      </c>
    </row>
    <row r="5310" spans="1:3" x14ac:dyDescent="0.2">
      <c r="A5310">
        <v>689201</v>
      </c>
      <c r="B5310" t="s">
        <v>41</v>
      </c>
      <c r="C5310" s="1">
        <v>43710.720138888886</v>
      </c>
    </row>
    <row r="5311" spans="1:3" x14ac:dyDescent="0.2">
      <c r="A5311">
        <v>689202</v>
      </c>
      <c r="B5311" t="s">
        <v>66</v>
      </c>
      <c r="C5311" s="1">
        <v>43745.652083333334</v>
      </c>
    </row>
    <row r="5312" spans="1:3" x14ac:dyDescent="0.2">
      <c r="A5312">
        <v>689268</v>
      </c>
      <c r="B5312" t="s">
        <v>185</v>
      </c>
      <c r="C5312" s="1">
        <v>43721.673611111109</v>
      </c>
    </row>
    <row r="5313" spans="1:3" x14ac:dyDescent="0.2">
      <c r="A5313">
        <v>689337</v>
      </c>
      <c r="B5313" t="s">
        <v>204</v>
      </c>
      <c r="C5313" s="1">
        <v>43670.647916666669</v>
      </c>
    </row>
    <row r="5314" spans="1:3" x14ac:dyDescent="0.2">
      <c r="A5314">
        <v>689620</v>
      </c>
      <c r="B5314" s="2" t="s">
        <v>102</v>
      </c>
      <c r="C5314" s="1">
        <v>43837.789583333331</v>
      </c>
    </row>
    <row r="5315" spans="1:3" x14ac:dyDescent="0.2">
      <c r="A5315">
        <v>689621</v>
      </c>
      <c r="B5315" t="s">
        <v>7</v>
      </c>
      <c r="C5315" s="1">
        <v>43837.667361111111</v>
      </c>
    </row>
    <row r="5316" spans="1:3" x14ac:dyDescent="0.2">
      <c r="A5316">
        <v>689834</v>
      </c>
      <c r="B5316" t="s">
        <v>123</v>
      </c>
      <c r="C5316" s="1">
        <v>43763.820833333331</v>
      </c>
    </row>
    <row r="5317" spans="1:3" x14ac:dyDescent="0.2">
      <c r="A5317">
        <v>689835</v>
      </c>
      <c r="B5317" t="s">
        <v>201</v>
      </c>
      <c r="C5317" s="1">
        <v>43691.869444444441</v>
      </c>
    </row>
    <row r="5318" spans="1:3" x14ac:dyDescent="0.2">
      <c r="A5318">
        <v>689836</v>
      </c>
      <c r="B5318" s="2" t="s">
        <v>92</v>
      </c>
      <c r="C5318" s="1">
        <v>43775.655555555553</v>
      </c>
    </row>
    <row r="5319" spans="1:3" x14ac:dyDescent="0.2">
      <c r="A5319">
        <v>689900</v>
      </c>
      <c r="B5319" t="s">
        <v>81</v>
      </c>
      <c r="C5319" s="1">
        <v>43817.646527777775</v>
      </c>
    </row>
    <row r="5320" spans="1:3" x14ac:dyDescent="0.2">
      <c r="A5320">
        <v>689951</v>
      </c>
      <c r="B5320" t="s">
        <v>70</v>
      </c>
      <c r="C5320" s="1">
        <v>43718.822916666664</v>
      </c>
    </row>
    <row r="5321" spans="1:3" x14ac:dyDescent="0.2">
      <c r="A5321">
        <v>689952</v>
      </c>
      <c r="B5321" t="s">
        <v>38</v>
      </c>
      <c r="C5321" s="1">
        <v>43689.831944444442</v>
      </c>
    </row>
    <row r="5322" spans="1:3" x14ac:dyDescent="0.2">
      <c r="A5322">
        <v>689953</v>
      </c>
      <c r="B5322" t="s">
        <v>135</v>
      </c>
      <c r="C5322" s="1">
        <v>43721.828472222223</v>
      </c>
    </row>
    <row r="5323" spans="1:3" x14ac:dyDescent="0.2">
      <c r="A5323">
        <v>690556</v>
      </c>
      <c r="B5323" t="s">
        <v>142</v>
      </c>
      <c r="C5323" s="1">
        <v>43697.874305555553</v>
      </c>
    </row>
    <row r="5324" spans="1:3" x14ac:dyDescent="0.2">
      <c r="A5324">
        <v>690557</v>
      </c>
      <c r="B5324" t="s">
        <v>62</v>
      </c>
      <c r="C5324" s="1">
        <v>43703.736111111109</v>
      </c>
    </row>
    <row r="5325" spans="1:3" x14ac:dyDescent="0.2">
      <c r="A5325">
        <v>690648</v>
      </c>
      <c r="B5325" t="s">
        <v>69</v>
      </c>
      <c r="C5325" s="1">
        <v>43756.748611111114</v>
      </c>
    </row>
    <row r="5326" spans="1:3" x14ac:dyDescent="0.2">
      <c r="A5326">
        <v>691006</v>
      </c>
      <c r="B5326" t="s">
        <v>37</v>
      </c>
      <c r="C5326" s="1">
        <v>43690.886111111111</v>
      </c>
    </row>
    <row r="5327" spans="1:3" x14ac:dyDescent="0.2">
      <c r="A5327">
        <v>691144</v>
      </c>
      <c r="B5327" t="s">
        <v>152</v>
      </c>
      <c r="C5327" s="1">
        <v>43731.866666666669</v>
      </c>
    </row>
    <row r="5328" spans="1:3" x14ac:dyDescent="0.2">
      <c r="A5328">
        <v>694678</v>
      </c>
      <c r="B5328" s="2" t="s">
        <v>524</v>
      </c>
      <c r="C5328" s="1">
        <v>43665.835416666669</v>
      </c>
    </row>
    <row r="5329" spans="1:3" x14ac:dyDescent="0.2">
      <c r="A5329">
        <v>694709</v>
      </c>
      <c r="B5329" t="s">
        <v>16</v>
      </c>
      <c r="C5329" s="1">
        <v>43719.737500000003</v>
      </c>
    </row>
    <row r="5330" spans="1:3" x14ac:dyDescent="0.2">
      <c r="A5330">
        <v>694710</v>
      </c>
      <c r="B5330" t="s">
        <v>20</v>
      </c>
      <c r="C5330" s="1">
        <v>43705.669444444444</v>
      </c>
    </row>
    <row r="5331" spans="1:3" x14ac:dyDescent="0.2">
      <c r="A5331">
        <v>694711</v>
      </c>
      <c r="B5331" t="s">
        <v>69</v>
      </c>
      <c r="C5331" s="1">
        <v>43756.749305555553</v>
      </c>
    </row>
    <row r="5332" spans="1:3" x14ac:dyDescent="0.2">
      <c r="A5332">
        <v>694712</v>
      </c>
      <c r="B5332" t="s">
        <v>122</v>
      </c>
      <c r="C5332" s="1">
        <v>43746.734722222223</v>
      </c>
    </row>
    <row r="5333" spans="1:3" x14ac:dyDescent="0.2">
      <c r="A5333">
        <v>694794</v>
      </c>
      <c r="B5333" t="s">
        <v>106</v>
      </c>
      <c r="C5333" s="1">
        <v>43837.838194444441</v>
      </c>
    </row>
    <row r="5334" spans="1:3" x14ac:dyDescent="0.2">
      <c r="A5334">
        <v>694795</v>
      </c>
      <c r="B5334" t="s">
        <v>56</v>
      </c>
      <c r="C5334" s="1">
        <v>43810.63958333333</v>
      </c>
    </row>
    <row r="5335" spans="1:3" x14ac:dyDescent="0.2">
      <c r="A5335">
        <v>695262</v>
      </c>
      <c r="B5335" t="s">
        <v>53</v>
      </c>
      <c r="C5335" s="1">
        <v>43770.798611111109</v>
      </c>
    </row>
    <row r="5336" spans="1:3" x14ac:dyDescent="0.2">
      <c r="A5336">
        <v>695305</v>
      </c>
      <c r="B5336" t="s">
        <v>29</v>
      </c>
      <c r="C5336" s="1">
        <v>43836.605555555558</v>
      </c>
    </row>
    <row r="5337" spans="1:3" x14ac:dyDescent="0.2">
      <c r="A5337">
        <v>695543</v>
      </c>
      <c r="B5337" t="e">
        <f>HoyMismoTSI contentos de escuchar esta gran noticia por Que con este gran apoyo prodra regenerar la econom√≠a del pais</f>
        <v>#NAME?</v>
      </c>
      <c r="C5337" s="1">
        <v>43773.682638888888</v>
      </c>
    </row>
    <row r="5338" spans="1:3" x14ac:dyDescent="0.2">
      <c r="A5338">
        <v>696332</v>
      </c>
      <c r="B5338" t="s">
        <v>56</v>
      </c>
      <c r="C5338" s="1">
        <v>43810.640277777777</v>
      </c>
    </row>
    <row r="5339" spans="1:3" x14ac:dyDescent="0.2">
      <c r="A5339">
        <v>696333</v>
      </c>
      <c r="B5339" s="2" t="s">
        <v>111</v>
      </c>
      <c r="C5339" s="1">
        <v>43804.849305555559</v>
      </c>
    </row>
    <row r="5340" spans="1:3" x14ac:dyDescent="0.2">
      <c r="A5340">
        <v>696455</v>
      </c>
      <c r="B5340" t="s">
        <v>200</v>
      </c>
      <c r="C5340" s="1">
        <v>43819.746527777781</v>
      </c>
    </row>
    <row r="5341" spans="1:3" x14ac:dyDescent="0.2">
      <c r="A5341">
        <v>696456</v>
      </c>
      <c r="B5341" t="s">
        <v>31</v>
      </c>
      <c r="C5341" s="1">
        <v>43804.795138888891</v>
      </c>
    </row>
    <row r="5342" spans="1:3" x14ac:dyDescent="0.2">
      <c r="A5342">
        <v>696500</v>
      </c>
      <c r="B5342" t="s">
        <v>37</v>
      </c>
      <c r="C5342" s="1">
        <v>43690.884722222225</v>
      </c>
    </row>
    <row r="5343" spans="1:3" x14ac:dyDescent="0.2">
      <c r="A5343">
        <v>696788</v>
      </c>
      <c r="B5343" t="s">
        <v>29</v>
      </c>
      <c r="C5343" s="1">
        <v>43836.604861111111</v>
      </c>
    </row>
    <row r="5344" spans="1:3" x14ac:dyDescent="0.2">
      <c r="A5344">
        <v>696827</v>
      </c>
      <c r="B5344" t="s">
        <v>64</v>
      </c>
      <c r="C5344" s="1">
        <v>43735.713194444441</v>
      </c>
    </row>
    <row r="5345" spans="1:3" x14ac:dyDescent="0.2">
      <c r="A5345">
        <v>696828</v>
      </c>
      <c r="B5345" s="2" t="s">
        <v>155</v>
      </c>
      <c r="C5345" s="1">
        <v>43748.925000000003</v>
      </c>
    </row>
    <row r="5346" spans="1:3" x14ac:dyDescent="0.2">
      <c r="A5346">
        <v>696831</v>
      </c>
      <c r="B5346" s="2" t="s">
        <v>71</v>
      </c>
      <c r="C5346" s="1">
        <v>43774.668749999997</v>
      </c>
    </row>
    <row r="5347" spans="1:3" x14ac:dyDescent="0.2">
      <c r="A5347">
        <v>696992</v>
      </c>
      <c r="B5347" t="s">
        <v>5</v>
      </c>
      <c r="C5347" s="1">
        <v>43762.693749999999</v>
      </c>
    </row>
    <row r="5348" spans="1:3" x14ac:dyDescent="0.2">
      <c r="A5348">
        <v>697207</v>
      </c>
      <c r="B5348" t="s">
        <v>74</v>
      </c>
      <c r="C5348" s="1">
        <v>43714.793749999997</v>
      </c>
    </row>
    <row r="5349" spans="1:3" x14ac:dyDescent="0.2">
      <c r="A5349">
        <v>697208</v>
      </c>
      <c r="B5349" t="s">
        <v>94</v>
      </c>
      <c r="C5349" s="1">
        <v>43726.870138888888</v>
      </c>
    </row>
    <row r="5350" spans="1:3" x14ac:dyDescent="0.2">
      <c r="A5350">
        <v>697243</v>
      </c>
      <c r="B5350" s="2" t="s">
        <v>55</v>
      </c>
      <c r="C5350" s="1">
        <v>43815.848611111112</v>
      </c>
    </row>
    <row r="5351" spans="1:3" x14ac:dyDescent="0.2">
      <c r="A5351">
        <v>697244</v>
      </c>
      <c r="B5351" t="s">
        <v>58</v>
      </c>
      <c r="C5351" s="1">
        <v>43817.727083333331</v>
      </c>
    </row>
    <row r="5352" spans="1:3" x14ac:dyDescent="0.2">
      <c r="A5352">
        <v>697279</v>
      </c>
      <c r="B5352" t="s">
        <v>78</v>
      </c>
      <c r="C5352" s="1">
        <v>43791.849305555559</v>
      </c>
    </row>
    <row r="5353" spans="1:3" x14ac:dyDescent="0.2">
      <c r="A5353">
        <v>697389</v>
      </c>
      <c r="B5353" s="2" t="s">
        <v>95</v>
      </c>
      <c r="C5353" s="1">
        <v>43690.681944444441</v>
      </c>
    </row>
    <row r="5354" spans="1:3" x14ac:dyDescent="0.2">
      <c r="A5354">
        <v>697414</v>
      </c>
      <c r="B5354" t="s">
        <v>6</v>
      </c>
      <c r="C5354" s="1">
        <v>43829.759027777778</v>
      </c>
    </row>
    <row r="5355" spans="1:3" x14ac:dyDescent="0.2">
      <c r="A5355">
        <v>697415</v>
      </c>
      <c r="B5355" t="s">
        <v>67</v>
      </c>
      <c r="C5355" s="1">
        <v>43810.82708333333</v>
      </c>
    </row>
    <row r="5356" spans="1:3" x14ac:dyDescent="0.2">
      <c r="A5356">
        <v>697416</v>
      </c>
      <c r="B5356" t="s">
        <v>106</v>
      </c>
      <c r="C5356" s="1">
        <v>43837.838888888888</v>
      </c>
    </row>
    <row r="5357" spans="1:3" x14ac:dyDescent="0.2">
      <c r="A5357">
        <v>697553</v>
      </c>
      <c r="B5357" t="s">
        <v>94</v>
      </c>
      <c r="C5357" s="1">
        <v>43726.870833333334</v>
      </c>
    </row>
    <row r="5358" spans="1:3" x14ac:dyDescent="0.2">
      <c r="A5358">
        <v>697594</v>
      </c>
      <c r="B5358" t="s">
        <v>198</v>
      </c>
      <c r="C5358" s="1">
        <v>43689.750694444447</v>
      </c>
    </row>
    <row r="5359" spans="1:3" x14ac:dyDescent="0.2">
      <c r="A5359">
        <v>697741</v>
      </c>
      <c r="B5359" t="s">
        <v>131</v>
      </c>
      <c r="C5359" s="1">
        <v>43775.705555555556</v>
      </c>
    </row>
    <row r="5360" spans="1:3" x14ac:dyDescent="0.2">
      <c r="A5360">
        <v>697742</v>
      </c>
      <c r="B5360" t="s">
        <v>57</v>
      </c>
      <c r="C5360" s="1">
        <v>43762.831250000003</v>
      </c>
    </row>
    <row r="5361" spans="1:3" x14ac:dyDescent="0.2">
      <c r="A5361">
        <v>697771</v>
      </c>
      <c r="B5361" t="s">
        <v>16</v>
      </c>
      <c r="C5361" s="1">
        <v>43719.737500000003</v>
      </c>
    </row>
    <row r="5362" spans="1:3" x14ac:dyDescent="0.2">
      <c r="A5362">
        <v>697925</v>
      </c>
      <c r="B5362" t="s">
        <v>62</v>
      </c>
      <c r="C5362" s="1">
        <v>43703.736805555556</v>
      </c>
    </row>
    <row r="5363" spans="1:3" x14ac:dyDescent="0.2">
      <c r="A5363">
        <v>697926</v>
      </c>
      <c r="B5363" t="s">
        <v>28</v>
      </c>
      <c r="C5363" s="1">
        <v>43693.722222222219</v>
      </c>
    </row>
    <row r="5364" spans="1:3" x14ac:dyDescent="0.2">
      <c r="A5364">
        <v>698040</v>
      </c>
      <c r="B5364" s="2" t="s">
        <v>65</v>
      </c>
      <c r="C5364" s="1">
        <v>43768.873611111114</v>
      </c>
    </row>
    <row r="5365" spans="1:3" x14ac:dyDescent="0.2">
      <c r="A5365">
        <v>698429</v>
      </c>
      <c r="B5365" t="e">
        <f>HoyMismoTSI no cave duda Que se vea las bellas obras y los buenos proyectos de oportunidad para el hondure√±o</f>
        <v>#NAME?</v>
      </c>
      <c r="C5365" s="1">
        <v>43777.828472222223</v>
      </c>
    </row>
    <row r="5366" spans="1:3" x14ac:dyDescent="0.2">
      <c r="A5366">
        <v>699196</v>
      </c>
      <c r="B5366" t="s">
        <v>30</v>
      </c>
      <c r="C5366" s="1">
        <v>43802.713888888888</v>
      </c>
    </row>
    <row r="5367" spans="1:3" x14ac:dyDescent="0.2">
      <c r="A5367">
        <v>699197</v>
      </c>
      <c r="B5367" t="s">
        <v>133</v>
      </c>
      <c r="C5367" s="1">
        <v>43789.8</v>
      </c>
    </row>
    <row r="5368" spans="1:3" x14ac:dyDescent="0.2">
      <c r="A5368">
        <v>699198</v>
      </c>
      <c r="B5368" t="s">
        <v>482</v>
      </c>
      <c r="C5368" s="1">
        <v>43788.811111111114</v>
      </c>
    </row>
    <row r="5369" spans="1:3" x14ac:dyDescent="0.2">
      <c r="A5369">
        <v>699210</v>
      </c>
      <c r="B5369" s="2" t="s">
        <v>150</v>
      </c>
      <c r="C5369" s="1">
        <v>43718.697222222225</v>
      </c>
    </row>
    <row r="5370" spans="1:3" x14ac:dyDescent="0.2">
      <c r="A5370">
        <v>699478</v>
      </c>
      <c r="B5370" t="s">
        <v>104</v>
      </c>
      <c r="C5370" s="1">
        <v>43787.79791666667</v>
      </c>
    </row>
    <row r="5371" spans="1:3" x14ac:dyDescent="0.2">
      <c r="A5371">
        <v>699486</v>
      </c>
      <c r="B5371" t="s">
        <v>201</v>
      </c>
      <c r="C5371" s="1">
        <v>43691.870138888888</v>
      </c>
    </row>
    <row r="5372" spans="1:3" x14ac:dyDescent="0.2">
      <c r="A5372">
        <v>699520</v>
      </c>
      <c r="B5372" t="s">
        <v>75</v>
      </c>
      <c r="C5372" s="1">
        <v>43676.802083333336</v>
      </c>
    </row>
    <row r="5373" spans="1:3" x14ac:dyDescent="0.2">
      <c r="A5373">
        <v>699521</v>
      </c>
      <c r="B5373" t="s">
        <v>91</v>
      </c>
      <c r="C5373" s="1">
        <v>43745.724305555559</v>
      </c>
    </row>
    <row r="5374" spans="1:3" x14ac:dyDescent="0.2">
      <c r="A5374">
        <v>699667</v>
      </c>
      <c r="B5374" t="s">
        <v>650</v>
      </c>
      <c r="C5374" s="1">
        <v>43725.042361111111</v>
      </c>
    </row>
    <row r="5375" spans="1:3" x14ac:dyDescent="0.2">
      <c r="A5375">
        <v>699668</v>
      </c>
      <c r="B5375" t="s">
        <v>651</v>
      </c>
      <c r="C5375" s="1">
        <v>43695.86041666667</v>
      </c>
    </row>
    <row r="5376" spans="1:3" x14ac:dyDescent="0.2">
      <c r="A5376">
        <v>699669</v>
      </c>
      <c r="B5376" t="s">
        <v>652</v>
      </c>
      <c r="C5376" s="1">
        <v>43746.185416666667</v>
      </c>
    </row>
    <row r="5377" spans="1:3" x14ac:dyDescent="0.2">
      <c r="A5377">
        <v>699750</v>
      </c>
      <c r="B5377" t="s">
        <v>125</v>
      </c>
      <c r="C5377" s="1">
        <v>43754.85833333333</v>
      </c>
    </row>
    <row r="5378" spans="1:3" x14ac:dyDescent="0.2">
      <c r="A5378">
        <v>699780</v>
      </c>
      <c r="B5378" t="s">
        <v>311</v>
      </c>
      <c r="C5378" s="1">
        <v>43685.73541666667</v>
      </c>
    </row>
    <row r="5379" spans="1:3" x14ac:dyDescent="0.2">
      <c r="A5379">
        <v>699782</v>
      </c>
      <c r="B5379" t="s">
        <v>16</v>
      </c>
      <c r="C5379" s="1">
        <v>43719.736805555556</v>
      </c>
    </row>
    <row r="5380" spans="1:3" x14ac:dyDescent="0.2">
      <c r="A5380">
        <v>699783</v>
      </c>
      <c r="B5380" t="s">
        <v>93</v>
      </c>
      <c r="C5380" s="1">
        <v>43703.67291666667</v>
      </c>
    </row>
    <row r="5381" spans="1:3" x14ac:dyDescent="0.2">
      <c r="A5381">
        <v>699784</v>
      </c>
      <c r="B5381" t="s">
        <v>44</v>
      </c>
      <c r="C5381" s="1">
        <v>43748.833333333336</v>
      </c>
    </row>
    <row r="5382" spans="1:3" x14ac:dyDescent="0.2">
      <c r="A5382">
        <v>699931</v>
      </c>
      <c r="B5382" t="s">
        <v>157</v>
      </c>
      <c r="C5382" s="1">
        <v>43710.631944444445</v>
      </c>
    </row>
    <row r="5383" spans="1:3" x14ac:dyDescent="0.2">
      <c r="A5383">
        <v>699932</v>
      </c>
      <c r="B5383" t="s">
        <v>91</v>
      </c>
      <c r="C5383" s="1">
        <v>43745.724305555559</v>
      </c>
    </row>
    <row r="5384" spans="1:3" x14ac:dyDescent="0.2">
      <c r="A5384">
        <v>699933</v>
      </c>
      <c r="B5384" t="s">
        <v>612</v>
      </c>
      <c r="C5384" s="1">
        <v>43670.736111111109</v>
      </c>
    </row>
    <row r="5385" spans="1:3" x14ac:dyDescent="0.2">
      <c r="A5385">
        <v>700474</v>
      </c>
      <c r="B5385" t="e">
        <f>HoyMismoTSI Muchas felicitaciones a el gobierno por hacer lo importante por el pais Que grande cosas las Que estabilizan por la seguridad del pa√≠s</f>
        <v>#NAME?</v>
      </c>
      <c r="C5385" s="1">
        <v>43735.568055555559</v>
      </c>
    </row>
    <row r="5386" spans="1:3" x14ac:dyDescent="0.2">
      <c r="A5386">
        <v>701032</v>
      </c>
      <c r="B5386" t="s">
        <v>26</v>
      </c>
      <c r="C5386" s="1">
        <v>43812.729861111111</v>
      </c>
    </row>
    <row r="5387" spans="1:3" x14ac:dyDescent="0.2">
      <c r="A5387">
        <v>701071</v>
      </c>
      <c r="B5387" t="s">
        <v>96</v>
      </c>
      <c r="C5387" s="1">
        <v>43745.859722222223</v>
      </c>
    </row>
    <row r="5388" spans="1:3" x14ac:dyDescent="0.2">
      <c r="A5388">
        <v>701105</v>
      </c>
      <c r="B5388" t="s">
        <v>119</v>
      </c>
      <c r="C5388" s="1">
        <v>43734.638888888891</v>
      </c>
    </row>
    <row r="5389" spans="1:3" x14ac:dyDescent="0.2">
      <c r="A5389">
        <v>701172</v>
      </c>
      <c r="B5389" t="s">
        <v>70</v>
      </c>
      <c r="C5389" s="1">
        <v>43718.822916666664</v>
      </c>
    </row>
    <row r="5390" spans="1:3" x14ac:dyDescent="0.2">
      <c r="A5390">
        <v>701240</v>
      </c>
      <c r="B5390" t="s">
        <v>200</v>
      </c>
      <c r="C5390" s="1">
        <v>43819.746527777781</v>
      </c>
    </row>
    <row r="5391" spans="1:3" x14ac:dyDescent="0.2">
      <c r="A5391">
        <v>701241</v>
      </c>
      <c r="B5391" t="s">
        <v>147</v>
      </c>
      <c r="C5391" s="1">
        <v>43819.810416666667</v>
      </c>
    </row>
    <row r="5392" spans="1:3" x14ac:dyDescent="0.2">
      <c r="A5392">
        <v>701411</v>
      </c>
      <c r="B5392" t="s">
        <v>105</v>
      </c>
      <c r="C5392" s="1">
        <v>43746.86041666667</v>
      </c>
    </row>
    <row r="5393" spans="1:3" x14ac:dyDescent="0.2">
      <c r="A5393">
        <v>701412</v>
      </c>
      <c r="B5393" t="s">
        <v>18</v>
      </c>
      <c r="C5393" s="1">
        <v>43774.791666666664</v>
      </c>
    </row>
    <row r="5394" spans="1:3" x14ac:dyDescent="0.2">
      <c r="A5394">
        <v>701415</v>
      </c>
      <c r="B5394" t="s">
        <v>60</v>
      </c>
      <c r="C5394" s="1">
        <v>43761.712500000001</v>
      </c>
    </row>
    <row r="5395" spans="1:3" x14ac:dyDescent="0.2">
      <c r="A5395">
        <v>701416</v>
      </c>
      <c r="B5395" t="s">
        <v>130</v>
      </c>
      <c r="C5395" s="1">
        <v>43718.642361111109</v>
      </c>
    </row>
    <row r="5396" spans="1:3" x14ac:dyDescent="0.2">
      <c r="A5396">
        <v>701478</v>
      </c>
      <c r="B5396" s="2" t="s">
        <v>47</v>
      </c>
      <c r="C5396" s="1">
        <v>43832.833333333336</v>
      </c>
    </row>
    <row r="5397" spans="1:3" x14ac:dyDescent="0.2">
      <c r="A5397">
        <v>701581</v>
      </c>
      <c r="B5397" t="s">
        <v>19</v>
      </c>
      <c r="C5397" s="1">
        <v>43773.70416666667</v>
      </c>
    </row>
    <row r="5398" spans="1:3" x14ac:dyDescent="0.2">
      <c r="A5398">
        <v>701693</v>
      </c>
      <c r="B5398" t="s">
        <v>61</v>
      </c>
      <c r="C5398" s="1">
        <v>43733.79791666667</v>
      </c>
    </row>
    <row r="5399" spans="1:3" x14ac:dyDescent="0.2">
      <c r="A5399">
        <v>701694</v>
      </c>
      <c r="B5399" t="s">
        <v>260</v>
      </c>
      <c r="C5399" s="1">
        <v>43691.87777777778</v>
      </c>
    </row>
    <row r="5400" spans="1:3" x14ac:dyDescent="0.2">
      <c r="A5400">
        <v>701695</v>
      </c>
      <c r="B5400" t="s">
        <v>39</v>
      </c>
      <c r="C5400" s="1">
        <v>43719.68472222222</v>
      </c>
    </row>
    <row r="5401" spans="1:3" x14ac:dyDescent="0.2">
      <c r="A5401">
        <v>701860</v>
      </c>
      <c r="B5401" t="e">
        <f>HoyMismoTSI admirable Es ver como mi Honduras avanza Que buen trabajo lo Que se ve cada dia Que se apoye con mejores calles Que bien</f>
        <v>#NAME?</v>
      </c>
      <c r="C5401" s="1">
        <v>43749.864583333336</v>
      </c>
    </row>
    <row r="5402" spans="1:3" x14ac:dyDescent="0.2">
      <c r="A5402">
        <v>703188</v>
      </c>
      <c r="B5402" t="e">
        <f>HoyMismoTSI muy buenas acciones las Que se ven Muchas gracias por afirmar lo bueno en el pais Que gran trabajo excelente</f>
        <v>#NAME?</v>
      </c>
      <c r="C5402" s="1">
        <v>43770.85833333333</v>
      </c>
    </row>
    <row r="5403" spans="1:3" x14ac:dyDescent="0.2">
      <c r="A5403">
        <v>703958</v>
      </c>
      <c r="B5403" t="s">
        <v>653</v>
      </c>
      <c r="C5403" s="1">
        <v>43767.744444444441</v>
      </c>
    </row>
    <row r="5404" spans="1:3" x14ac:dyDescent="0.2">
      <c r="A5404">
        <v>706457</v>
      </c>
      <c r="B5404" t="s">
        <v>654</v>
      </c>
      <c r="C5404" s="1">
        <v>43829.667361111111</v>
      </c>
    </row>
    <row r="5405" spans="1:3" x14ac:dyDescent="0.2">
      <c r="A5405">
        <v>707052</v>
      </c>
      <c r="B5405" t="e">
        <f>HoyMismoTSI Muchas gracias Que Dios bendiga su vida por Que si este gobierno ha demostrado su gran apoyo Que bien</f>
        <v>#NAME?</v>
      </c>
      <c r="C5405" s="1">
        <v>43773.850694444445</v>
      </c>
    </row>
    <row r="5406" spans="1:3" x14ac:dyDescent="0.2">
      <c r="A5406">
        <v>707797</v>
      </c>
      <c r="B5406" t="s">
        <v>5</v>
      </c>
      <c r="C5406" s="1">
        <v>43762.693749999999</v>
      </c>
    </row>
    <row r="5407" spans="1:3" x14ac:dyDescent="0.2">
      <c r="A5407">
        <v>707811</v>
      </c>
      <c r="B5407" t="s">
        <v>149</v>
      </c>
      <c r="C5407" s="1">
        <v>43678.736805555556</v>
      </c>
    </row>
    <row r="5408" spans="1:3" x14ac:dyDescent="0.2">
      <c r="A5408">
        <v>707840</v>
      </c>
      <c r="B5408" t="s">
        <v>121</v>
      </c>
      <c r="C5408" s="1">
        <v>43832.670138888891</v>
      </c>
    </row>
    <row r="5409" spans="1:3" x14ac:dyDescent="0.2">
      <c r="A5409">
        <v>708034</v>
      </c>
      <c r="B5409" t="s">
        <v>93</v>
      </c>
      <c r="C5409" s="1">
        <v>43703.67291666667</v>
      </c>
    </row>
    <row r="5410" spans="1:3" x14ac:dyDescent="0.2">
      <c r="A5410">
        <v>708172</v>
      </c>
      <c r="B5410" t="s">
        <v>143</v>
      </c>
      <c r="C5410" s="1">
        <v>43706.811805555553</v>
      </c>
    </row>
    <row r="5411" spans="1:3" x14ac:dyDescent="0.2">
      <c r="A5411">
        <v>708235</v>
      </c>
      <c r="B5411" t="s">
        <v>139</v>
      </c>
      <c r="C5411" s="1">
        <v>43754.765972222223</v>
      </c>
    </row>
    <row r="5412" spans="1:3" x14ac:dyDescent="0.2">
      <c r="A5412">
        <v>708332</v>
      </c>
      <c r="B5412" t="s">
        <v>76</v>
      </c>
      <c r="C5412" s="1">
        <v>43767.802083333336</v>
      </c>
    </row>
    <row r="5413" spans="1:3" x14ac:dyDescent="0.2">
      <c r="A5413">
        <v>708490</v>
      </c>
      <c r="B5413" s="2" t="s">
        <v>111</v>
      </c>
      <c r="C5413" s="1">
        <v>43804.847916666666</v>
      </c>
    </row>
    <row r="5414" spans="1:3" x14ac:dyDescent="0.2">
      <c r="A5414">
        <v>708491</v>
      </c>
      <c r="B5414" t="s">
        <v>236</v>
      </c>
      <c r="C5414" s="1">
        <v>43817.837500000001</v>
      </c>
    </row>
    <row r="5415" spans="1:3" x14ac:dyDescent="0.2">
      <c r="A5415">
        <v>708501</v>
      </c>
      <c r="B5415" t="s">
        <v>655</v>
      </c>
      <c r="C5415" s="1">
        <v>43757.071527777778</v>
      </c>
    </row>
    <row r="5416" spans="1:3" x14ac:dyDescent="0.2">
      <c r="A5416">
        <v>708502</v>
      </c>
      <c r="B5416" t="s">
        <v>116</v>
      </c>
      <c r="C5416" s="1">
        <v>43685.834722222222</v>
      </c>
    </row>
    <row r="5417" spans="1:3" x14ac:dyDescent="0.2">
      <c r="A5417">
        <v>708503</v>
      </c>
      <c r="B5417" t="s">
        <v>656</v>
      </c>
      <c r="C5417" s="1">
        <v>43740.90625</v>
      </c>
    </row>
    <row r="5418" spans="1:3" x14ac:dyDescent="0.2">
      <c r="A5418">
        <v>708504</v>
      </c>
      <c r="B5418" s="2" t="s">
        <v>657</v>
      </c>
      <c r="C5418" s="1">
        <v>43716.890277777777</v>
      </c>
    </row>
    <row r="5419" spans="1:3" x14ac:dyDescent="0.2">
      <c r="A5419">
        <v>708505</v>
      </c>
      <c r="B5419" t="s">
        <v>24</v>
      </c>
      <c r="C5419" s="1">
        <v>43731.73541666667</v>
      </c>
    </row>
    <row r="5420" spans="1:3" x14ac:dyDescent="0.2">
      <c r="A5420">
        <v>708515</v>
      </c>
      <c r="B5420" t="s">
        <v>237</v>
      </c>
      <c r="C5420" s="1">
        <v>43710.672222222223</v>
      </c>
    </row>
    <row r="5421" spans="1:3" x14ac:dyDescent="0.2">
      <c r="A5421">
        <v>709319</v>
      </c>
      <c r="B5421" t="e">
        <f>elpulsohn Definitivamente se ha visto Que se hara lo bueno por Que esto no quede impune muy bien a nuestro gobierno vamos por mas</f>
        <v>#NAME?</v>
      </c>
      <c r="C5421" s="1">
        <v>43766.679166666669</v>
      </c>
    </row>
    <row r="5422" spans="1:3" x14ac:dyDescent="0.2">
      <c r="A5422">
        <v>710659</v>
      </c>
      <c r="B5422" t="s">
        <v>187</v>
      </c>
      <c r="C5422" s="1">
        <v>43735.67083333333</v>
      </c>
    </row>
    <row r="5423" spans="1:3" x14ac:dyDescent="0.2">
      <c r="A5423">
        <v>710660</v>
      </c>
      <c r="B5423" s="2" t="s">
        <v>126</v>
      </c>
      <c r="C5423" s="1">
        <v>43732.836805555555</v>
      </c>
    </row>
    <row r="5424" spans="1:3" x14ac:dyDescent="0.2">
      <c r="A5424">
        <v>710661</v>
      </c>
      <c r="B5424" t="s">
        <v>612</v>
      </c>
      <c r="C5424" s="1">
        <v>43670.73541666667</v>
      </c>
    </row>
    <row r="5425" spans="1:3" x14ac:dyDescent="0.2">
      <c r="A5425">
        <v>710725</v>
      </c>
      <c r="B5425" s="2" t="s">
        <v>150</v>
      </c>
      <c r="C5425" s="1">
        <v>43718.697916666664</v>
      </c>
    </row>
    <row r="5426" spans="1:3" x14ac:dyDescent="0.2">
      <c r="A5426">
        <v>710726</v>
      </c>
      <c r="B5426" t="s">
        <v>74</v>
      </c>
      <c r="C5426" s="1">
        <v>43714.794444444444</v>
      </c>
    </row>
    <row r="5427" spans="1:3" x14ac:dyDescent="0.2">
      <c r="A5427">
        <v>710939</v>
      </c>
      <c r="B5427" s="2" t="s">
        <v>132</v>
      </c>
      <c r="C5427" s="1">
        <v>43812.856944444444</v>
      </c>
    </row>
    <row r="5428" spans="1:3" x14ac:dyDescent="0.2">
      <c r="A5428">
        <v>710940</v>
      </c>
      <c r="B5428" s="2" t="s">
        <v>55</v>
      </c>
      <c r="C5428" s="1">
        <v>43815.849305555559</v>
      </c>
    </row>
    <row r="5429" spans="1:3" x14ac:dyDescent="0.2">
      <c r="A5429">
        <v>710941</v>
      </c>
      <c r="B5429" t="s">
        <v>35</v>
      </c>
      <c r="C5429" s="1">
        <v>43783.852777777778</v>
      </c>
    </row>
    <row r="5430" spans="1:3" x14ac:dyDescent="0.2">
      <c r="A5430">
        <v>711047</v>
      </c>
      <c r="B5430" t="s">
        <v>31</v>
      </c>
      <c r="C5430" s="1">
        <v>43804.795138888891</v>
      </c>
    </row>
    <row r="5431" spans="1:3" x14ac:dyDescent="0.2">
      <c r="A5431">
        <v>711049</v>
      </c>
      <c r="B5431" t="s">
        <v>60</v>
      </c>
      <c r="C5431" s="1">
        <v>43761.711805555555</v>
      </c>
    </row>
    <row r="5432" spans="1:3" x14ac:dyDescent="0.2">
      <c r="A5432">
        <v>711062</v>
      </c>
      <c r="B5432" t="s">
        <v>39</v>
      </c>
      <c r="C5432" s="1">
        <v>43719.68472222222</v>
      </c>
    </row>
    <row r="5433" spans="1:3" x14ac:dyDescent="0.2">
      <c r="A5433">
        <v>711373</v>
      </c>
      <c r="B5433" t="s">
        <v>57</v>
      </c>
      <c r="C5433" s="1">
        <v>43762.832638888889</v>
      </c>
    </row>
    <row r="5434" spans="1:3" x14ac:dyDescent="0.2">
      <c r="A5434">
        <v>711408</v>
      </c>
      <c r="B5434" t="s">
        <v>218</v>
      </c>
      <c r="C5434" s="1">
        <v>43698.78402777778</v>
      </c>
    </row>
    <row r="5435" spans="1:3" x14ac:dyDescent="0.2">
      <c r="A5435">
        <v>711409</v>
      </c>
      <c r="B5435" t="s">
        <v>123</v>
      </c>
      <c r="C5435" s="1">
        <v>43763.821527777778</v>
      </c>
    </row>
    <row r="5436" spans="1:3" x14ac:dyDescent="0.2">
      <c r="A5436">
        <v>711548</v>
      </c>
      <c r="B5436" t="s">
        <v>105</v>
      </c>
      <c r="C5436" s="1">
        <v>43746.86041666667</v>
      </c>
    </row>
    <row r="5437" spans="1:3" x14ac:dyDescent="0.2">
      <c r="A5437">
        <v>711549</v>
      </c>
      <c r="B5437" t="s">
        <v>187</v>
      </c>
      <c r="C5437" s="1">
        <v>43735.67083333333</v>
      </c>
    </row>
    <row r="5438" spans="1:3" x14ac:dyDescent="0.2">
      <c r="A5438">
        <v>713906</v>
      </c>
      <c r="B5438" t="s">
        <v>658</v>
      </c>
      <c r="C5438" s="1">
        <v>43654.563194444447</v>
      </c>
    </row>
    <row r="5439" spans="1:3" x14ac:dyDescent="0.2">
      <c r="A5439">
        <v>714766</v>
      </c>
      <c r="B5439" t="s">
        <v>81</v>
      </c>
      <c r="C5439" s="1">
        <v>43817.646527777775</v>
      </c>
    </row>
    <row r="5440" spans="1:3" x14ac:dyDescent="0.2">
      <c r="A5440">
        <v>714831</v>
      </c>
      <c r="B5440" t="s">
        <v>54</v>
      </c>
      <c r="C5440" s="1">
        <v>43685.642361111109</v>
      </c>
    </row>
    <row r="5441" spans="1:3" x14ac:dyDescent="0.2">
      <c r="A5441">
        <v>714832</v>
      </c>
      <c r="B5441" t="s">
        <v>237</v>
      </c>
      <c r="C5441" s="1">
        <v>43710.671527777777</v>
      </c>
    </row>
    <row r="5442" spans="1:3" x14ac:dyDescent="0.2">
      <c r="A5442">
        <v>714833</v>
      </c>
      <c r="B5442" t="s">
        <v>612</v>
      </c>
      <c r="C5442" s="1">
        <v>43670.73541666667</v>
      </c>
    </row>
    <row r="5443" spans="1:3" x14ac:dyDescent="0.2">
      <c r="A5443">
        <v>714972</v>
      </c>
      <c r="B5443" t="s">
        <v>335</v>
      </c>
      <c r="C5443" s="1">
        <v>43808.713194444441</v>
      </c>
    </row>
    <row r="5444" spans="1:3" x14ac:dyDescent="0.2">
      <c r="A5444">
        <v>714992</v>
      </c>
      <c r="B5444" t="s">
        <v>157</v>
      </c>
      <c r="C5444" s="1">
        <v>43710.631944444445</v>
      </c>
    </row>
    <row r="5445" spans="1:3" x14ac:dyDescent="0.2">
      <c r="A5445">
        <v>715212</v>
      </c>
      <c r="B5445" t="s">
        <v>9</v>
      </c>
      <c r="C5445" s="1">
        <v>43794.722222222219</v>
      </c>
    </row>
    <row r="5446" spans="1:3" x14ac:dyDescent="0.2">
      <c r="A5446">
        <v>715213</v>
      </c>
      <c r="B5446" t="s">
        <v>99</v>
      </c>
      <c r="C5446" s="1">
        <v>43790.69027777778</v>
      </c>
    </row>
    <row r="5447" spans="1:3" x14ac:dyDescent="0.2">
      <c r="A5447">
        <v>715219</v>
      </c>
      <c r="B5447" t="s">
        <v>659</v>
      </c>
      <c r="C5447" s="1">
        <v>43746.068055555559</v>
      </c>
    </row>
    <row r="5448" spans="1:3" x14ac:dyDescent="0.2">
      <c r="A5448">
        <v>715220</v>
      </c>
      <c r="B5448" t="s">
        <v>89</v>
      </c>
      <c r="C5448" s="1">
        <v>43704.9</v>
      </c>
    </row>
    <row r="5449" spans="1:3" x14ac:dyDescent="0.2">
      <c r="A5449">
        <v>715221</v>
      </c>
      <c r="B5449" t="s">
        <v>42</v>
      </c>
      <c r="C5449" s="1">
        <v>43683.728472222225</v>
      </c>
    </row>
    <row r="5450" spans="1:3" x14ac:dyDescent="0.2">
      <c r="A5450">
        <v>715222</v>
      </c>
      <c r="B5450" t="s">
        <v>660</v>
      </c>
      <c r="C5450" s="1">
        <v>43776.135416666664</v>
      </c>
    </row>
    <row r="5451" spans="1:3" x14ac:dyDescent="0.2">
      <c r="A5451">
        <v>715416</v>
      </c>
      <c r="B5451" t="s">
        <v>9</v>
      </c>
      <c r="C5451" s="1">
        <v>43794.722222222219</v>
      </c>
    </row>
    <row r="5452" spans="1:3" x14ac:dyDescent="0.2">
      <c r="A5452">
        <v>715417</v>
      </c>
      <c r="B5452" t="s">
        <v>386</v>
      </c>
      <c r="C5452" s="1">
        <v>43783.704861111109</v>
      </c>
    </row>
    <row r="5453" spans="1:3" x14ac:dyDescent="0.2">
      <c r="A5453">
        <v>715542</v>
      </c>
      <c r="B5453" s="2" t="s">
        <v>95</v>
      </c>
      <c r="C5453" s="1">
        <v>43690.681944444441</v>
      </c>
    </row>
    <row r="5454" spans="1:3" x14ac:dyDescent="0.2">
      <c r="A5454">
        <v>715543</v>
      </c>
      <c r="B5454" t="s">
        <v>137</v>
      </c>
      <c r="C5454" s="1">
        <v>43705.821527777778</v>
      </c>
    </row>
    <row r="5455" spans="1:3" x14ac:dyDescent="0.2">
      <c r="A5455">
        <v>715544</v>
      </c>
      <c r="B5455" t="s">
        <v>10</v>
      </c>
      <c r="C5455" s="1">
        <v>43739.712500000001</v>
      </c>
    </row>
    <row r="5456" spans="1:3" x14ac:dyDescent="0.2">
      <c r="A5456">
        <v>715670</v>
      </c>
      <c r="B5456" t="s">
        <v>106</v>
      </c>
      <c r="C5456" s="1">
        <v>43837.838194444441</v>
      </c>
    </row>
    <row r="5457" spans="1:3" x14ac:dyDescent="0.2">
      <c r="A5457">
        <v>715671</v>
      </c>
      <c r="B5457" t="s">
        <v>482</v>
      </c>
      <c r="C5457" s="1">
        <v>43788.810416666667</v>
      </c>
    </row>
    <row r="5458" spans="1:3" x14ac:dyDescent="0.2">
      <c r="A5458">
        <v>715728</v>
      </c>
      <c r="B5458" t="s">
        <v>51</v>
      </c>
      <c r="C5458" s="1">
        <v>43755.737500000003</v>
      </c>
    </row>
    <row r="5459" spans="1:3" x14ac:dyDescent="0.2">
      <c r="A5459">
        <v>716038</v>
      </c>
      <c r="B5459" t="s">
        <v>66</v>
      </c>
      <c r="C5459" s="1">
        <v>43745.652083333334</v>
      </c>
    </row>
    <row r="5460" spans="1:3" x14ac:dyDescent="0.2">
      <c r="A5460">
        <v>716039</v>
      </c>
      <c r="B5460" t="s">
        <v>91</v>
      </c>
      <c r="C5460" s="1">
        <v>43745.724305555559</v>
      </c>
    </row>
    <row r="5461" spans="1:3" x14ac:dyDescent="0.2">
      <c r="A5461">
        <v>716052</v>
      </c>
      <c r="B5461" t="s">
        <v>98</v>
      </c>
      <c r="C5461" s="1">
        <v>43700.727777777778</v>
      </c>
    </row>
    <row r="5462" spans="1:3" x14ac:dyDescent="0.2">
      <c r="A5462">
        <v>716053</v>
      </c>
      <c r="B5462" t="s">
        <v>42</v>
      </c>
      <c r="C5462" s="1">
        <v>43683.728472222225</v>
      </c>
    </row>
    <row r="5463" spans="1:3" x14ac:dyDescent="0.2">
      <c r="A5463">
        <v>716204</v>
      </c>
      <c r="B5463" t="s">
        <v>661</v>
      </c>
      <c r="C5463" s="1">
        <v>43662.892361111109</v>
      </c>
    </row>
    <row r="5464" spans="1:3" x14ac:dyDescent="0.2">
      <c r="A5464">
        <v>716232</v>
      </c>
      <c r="B5464" t="s">
        <v>217</v>
      </c>
      <c r="C5464" s="1">
        <v>43705.556944444441</v>
      </c>
    </row>
    <row r="5465" spans="1:3" x14ac:dyDescent="0.2">
      <c r="A5465">
        <v>716342</v>
      </c>
      <c r="B5465" t="s">
        <v>31</v>
      </c>
      <c r="C5465" s="1">
        <v>43804.79583333333</v>
      </c>
    </row>
    <row r="5466" spans="1:3" x14ac:dyDescent="0.2">
      <c r="A5466">
        <v>716626</v>
      </c>
      <c r="B5466" t="s">
        <v>27</v>
      </c>
      <c r="C5466" s="1">
        <v>43809.818055555559</v>
      </c>
    </row>
    <row r="5467" spans="1:3" x14ac:dyDescent="0.2">
      <c r="A5467">
        <v>716627</v>
      </c>
      <c r="B5467" t="s">
        <v>366</v>
      </c>
      <c r="C5467" s="1">
        <v>43816.819444444445</v>
      </c>
    </row>
    <row r="5468" spans="1:3" x14ac:dyDescent="0.2">
      <c r="A5468">
        <v>716812</v>
      </c>
      <c r="B5468" t="s">
        <v>125</v>
      </c>
      <c r="C5468" s="1">
        <v>43754.859027777777</v>
      </c>
    </row>
    <row r="5469" spans="1:3" x14ac:dyDescent="0.2">
      <c r="A5469">
        <v>716870</v>
      </c>
      <c r="B5469" t="s">
        <v>26</v>
      </c>
      <c r="C5469" s="1">
        <v>43812.730555555558</v>
      </c>
    </row>
    <row r="5470" spans="1:3" x14ac:dyDescent="0.2">
      <c r="A5470">
        <v>717700</v>
      </c>
      <c r="B5470" s="2" t="s">
        <v>95</v>
      </c>
      <c r="C5470" s="1">
        <v>43690.681250000001</v>
      </c>
    </row>
    <row r="5471" spans="1:3" x14ac:dyDescent="0.2">
      <c r="A5471">
        <v>717701</v>
      </c>
      <c r="B5471" t="s">
        <v>93</v>
      </c>
      <c r="C5471" s="1">
        <v>43703.672222222223</v>
      </c>
    </row>
    <row r="5472" spans="1:3" x14ac:dyDescent="0.2">
      <c r="A5472">
        <v>717880</v>
      </c>
      <c r="B5472" t="s">
        <v>18</v>
      </c>
      <c r="C5472" s="1">
        <v>43774.792361111111</v>
      </c>
    </row>
    <row r="5473" spans="1:3" x14ac:dyDescent="0.2">
      <c r="A5473">
        <v>717881</v>
      </c>
      <c r="B5473" t="s">
        <v>148</v>
      </c>
      <c r="C5473" s="1">
        <v>43767.863194444442</v>
      </c>
    </row>
    <row r="5474" spans="1:3" x14ac:dyDescent="0.2">
      <c r="A5474">
        <v>717885</v>
      </c>
      <c r="B5474" t="s">
        <v>53</v>
      </c>
      <c r="C5474" s="1">
        <v>43770.79791666667</v>
      </c>
    </row>
    <row r="5475" spans="1:3" x14ac:dyDescent="0.2">
      <c r="A5475">
        <v>718117</v>
      </c>
      <c r="B5475" t="s">
        <v>25</v>
      </c>
      <c r="C5475" s="1">
        <v>43774.840277777781</v>
      </c>
    </row>
    <row r="5476" spans="1:3" x14ac:dyDescent="0.2">
      <c r="A5476">
        <v>718153</v>
      </c>
      <c r="B5476" t="s">
        <v>18</v>
      </c>
      <c r="C5476" s="1">
        <v>43774.792361111111</v>
      </c>
    </row>
    <row r="5477" spans="1:3" x14ac:dyDescent="0.2">
      <c r="A5477">
        <v>718394</v>
      </c>
      <c r="B5477" s="2" t="s">
        <v>111</v>
      </c>
      <c r="C5477" s="1">
        <v>43804.847916666666</v>
      </c>
    </row>
    <row r="5478" spans="1:3" x14ac:dyDescent="0.2">
      <c r="A5478">
        <v>718795</v>
      </c>
      <c r="B5478" t="s">
        <v>27</v>
      </c>
      <c r="C5478" s="1">
        <v>43809.818749999999</v>
      </c>
    </row>
    <row r="5479" spans="1:3" x14ac:dyDescent="0.2">
      <c r="A5479">
        <v>718799</v>
      </c>
      <c r="B5479" t="s">
        <v>51</v>
      </c>
      <c r="C5479" s="1">
        <v>43755.737500000003</v>
      </c>
    </row>
    <row r="5480" spans="1:3" x14ac:dyDescent="0.2">
      <c r="A5480">
        <v>718941</v>
      </c>
      <c r="B5480" t="s">
        <v>320</v>
      </c>
      <c r="C5480" s="1">
        <v>43654.78402777778</v>
      </c>
    </row>
    <row r="5481" spans="1:3" x14ac:dyDescent="0.2">
      <c r="A5481">
        <v>719017</v>
      </c>
      <c r="B5481" t="s">
        <v>148</v>
      </c>
      <c r="C5481" s="1">
        <v>43767.863194444442</v>
      </c>
    </row>
    <row r="5482" spans="1:3" x14ac:dyDescent="0.2">
      <c r="A5482">
        <v>719130</v>
      </c>
      <c r="B5482" t="s">
        <v>51</v>
      </c>
      <c r="C5482" s="1">
        <v>43755.736805555556</v>
      </c>
    </row>
    <row r="5483" spans="1:3" x14ac:dyDescent="0.2">
      <c r="A5483">
        <v>719131</v>
      </c>
      <c r="B5483" t="s">
        <v>48</v>
      </c>
      <c r="C5483" s="1">
        <v>43706.873611111114</v>
      </c>
    </row>
    <row r="5484" spans="1:3" x14ac:dyDescent="0.2">
      <c r="A5484">
        <v>720043</v>
      </c>
      <c r="B5484" t="s">
        <v>7</v>
      </c>
      <c r="C5484" s="1">
        <v>43837.667361111111</v>
      </c>
    </row>
    <row r="5485" spans="1:3" x14ac:dyDescent="0.2">
      <c r="A5485">
        <v>720137</v>
      </c>
      <c r="B5485" t="s">
        <v>120</v>
      </c>
      <c r="C5485" s="1">
        <v>43704.836111111108</v>
      </c>
    </row>
    <row r="5486" spans="1:3" x14ac:dyDescent="0.2">
      <c r="A5486">
        <v>720138</v>
      </c>
      <c r="B5486" t="s">
        <v>142</v>
      </c>
      <c r="C5486" s="1">
        <v>43697.875</v>
      </c>
    </row>
    <row r="5487" spans="1:3" x14ac:dyDescent="0.2">
      <c r="A5487">
        <v>720139</v>
      </c>
      <c r="B5487" t="s">
        <v>69</v>
      </c>
      <c r="C5487" s="1">
        <v>43756.748611111114</v>
      </c>
    </row>
    <row r="5488" spans="1:3" x14ac:dyDescent="0.2">
      <c r="A5488">
        <v>720160</v>
      </c>
      <c r="B5488" t="s">
        <v>101</v>
      </c>
      <c r="C5488" s="1">
        <v>43766.681250000001</v>
      </c>
    </row>
    <row r="5489" spans="1:3" x14ac:dyDescent="0.2">
      <c r="A5489">
        <v>720298</v>
      </c>
      <c r="B5489" t="s">
        <v>2</v>
      </c>
      <c r="C5489" s="1">
        <v>43770.70208333333</v>
      </c>
    </row>
    <row r="5490" spans="1:3" x14ac:dyDescent="0.2">
      <c r="A5490">
        <v>720487</v>
      </c>
      <c r="B5490" t="s">
        <v>52</v>
      </c>
      <c r="C5490" s="1">
        <v>43763.714583333334</v>
      </c>
    </row>
    <row r="5491" spans="1:3" x14ac:dyDescent="0.2">
      <c r="A5491">
        <v>720533</v>
      </c>
      <c r="B5491" s="2" t="s">
        <v>92</v>
      </c>
      <c r="C5491" s="1">
        <v>43775.65625</v>
      </c>
    </row>
    <row r="5492" spans="1:3" x14ac:dyDescent="0.2">
      <c r="A5492">
        <v>720534</v>
      </c>
      <c r="B5492" t="s">
        <v>59</v>
      </c>
      <c r="C5492" s="1">
        <v>43684.881944444445</v>
      </c>
    </row>
    <row r="5493" spans="1:3" x14ac:dyDescent="0.2">
      <c r="A5493">
        <v>720588</v>
      </c>
      <c r="B5493" t="s">
        <v>30</v>
      </c>
      <c r="C5493" s="1">
        <v>43802.713888888888</v>
      </c>
    </row>
    <row r="5494" spans="1:3" x14ac:dyDescent="0.2">
      <c r="A5494">
        <v>720589</v>
      </c>
      <c r="B5494" t="s">
        <v>121</v>
      </c>
      <c r="C5494" s="1">
        <v>43832.669444444444</v>
      </c>
    </row>
    <row r="5495" spans="1:3" x14ac:dyDescent="0.2">
      <c r="A5495">
        <v>721193</v>
      </c>
      <c r="B5495" t="e">
        <f>HoyMismoTSI Vemos los mayores desempe√±os Que se habren  nuevas oportunidades de empleos Que bien</f>
        <v>#NAME?</v>
      </c>
      <c r="C5495" s="1">
        <v>43766.86041666667</v>
      </c>
    </row>
    <row r="5496" spans="1:3" x14ac:dyDescent="0.2">
      <c r="A5496">
        <v>722042</v>
      </c>
      <c r="B5496" t="e">
        <f>_xlfn.SINGLE(HoyMismoTSI _xlfn.SINGLE(TSiHonduras ciudad blanca Es Que los habla Sobre cuidar la naturaleza y Que el pa√≠s Es bello por Que los representa un excelente turismo))</f>
        <v>#NAME?</v>
      </c>
      <c r="C5496" s="1">
        <v>43712.802083333336</v>
      </c>
    </row>
    <row r="5497" spans="1:3" x14ac:dyDescent="0.2">
      <c r="A5497">
        <v>722429</v>
      </c>
      <c r="B5497" t="e">
        <f>HoyMismoTSI Es muy importante lo Que se esta desempe√±ando para lo mejor en el pais Que se trabaje por la deforestaci√≥n Que bien</f>
        <v>#NAME?</v>
      </c>
      <c r="C5497" s="1">
        <v>43733.717361111114</v>
      </c>
    </row>
    <row r="5498" spans="1:3" x14ac:dyDescent="0.2">
      <c r="A5498">
        <v>722439</v>
      </c>
      <c r="B5498" t="e">
        <f>HoyMismoTSI estamos muy contentos de su gran trabajo  Que hace Presidente</f>
        <v>#NAME?</v>
      </c>
      <c r="C5498" s="1">
        <v>43711.698611111111</v>
      </c>
    </row>
    <row r="5499" spans="1:3" x14ac:dyDescent="0.2">
      <c r="A5499">
        <v>723483</v>
      </c>
      <c r="B5499" t="s">
        <v>61</v>
      </c>
      <c r="C5499" s="1">
        <v>43733.79791666667</v>
      </c>
    </row>
    <row r="5500" spans="1:3" x14ac:dyDescent="0.2">
      <c r="A5500">
        <v>723503</v>
      </c>
      <c r="B5500" t="s">
        <v>3</v>
      </c>
      <c r="C5500" s="1">
        <v>43686.645138888889</v>
      </c>
    </row>
    <row r="5501" spans="1:3" x14ac:dyDescent="0.2">
      <c r="A5501">
        <v>723634</v>
      </c>
      <c r="B5501" t="s">
        <v>135</v>
      </c>
      <c r="C5501" s="1">
        <v>43721.828472222223</v>
      </c>
    </row>
    <row r="5502" spans="1:3" x14ac:dyDescent="0.2">
      <c r="A5502">
        <v>723774</v>
      </c>
      <c r="B5502" t="s">
        <v>151</v>
      </c>
      <c r="C5502" s="1">
        <v>43801.841666666667</v>
      </c>
    </row>
    <row r="5503" spans="1:3" x14ac:dyDescent="0.2">
      <c r="A5503">
        <v>723775</v>
      </c>
      <c r="B5503" t="s">
        <v>32</v>
      </c>
      <c r="C5503" s="1">
        <v>43801.792361111111</v>
      </c>
    </row>
    <row r="5504" spans="1:3" x14ac:dyDescent="0.2">
      <c r="A5504">
        <v>723948</v>
      </c>
      <c r="B5504" t="s">
        <v>151</v>
      </c>
      <c r="C5504" s="1">
        <v>43801.842361111114</v>
      </c>
    </row>
    <row r="5505" spans="1:3" x14ac:dyDescent="0.2">
      <c r="A5505">
        <v>724197</v>
      </c>
      <c r="B5505" t="s">
        <v>482</v>
      </c>
      <c r="C5505" s="1">
        <v>43788.811805555553</v>
      </c>
    </row>
    <row r="5506" spans="1:3" x14ac:dyDescent="0.2">
      <c r="A5506">
        <v>724251</v>
      </c>
      <c r="B5506" t="s">
        <v>201</v>
      </c>
      <c r="C5506" s="1">
        <v>43691.870138888888</v>
      </c>
    </row>
    <row r="5507" spans="1:3" x14ac:dyDescent="0.2">
      <c r="A5507">
        <v>724414</v>
      </c>
      <c r="B5507" s="2" t="s">
        <v>150</v>
      </c>
      <c r="C5507" s="1">
        <v>43718.697222222225</v>
      </c>
    </row>
    <row r="5508" spans="1:3" x14ac:dyDescent="0.2">
      <c r="A5508">
        <v>724599</v>
      </c>
      <c r="B5508" t="s">
        <v>612</v>
      </c>
      <c r="C5508" s="1">
        <v>43670.736111111109</v>
      </c>
    </row>
    <row r="5509" spans="1:3" x14ac:dyDescent="0.2">
      <c r="A5509">
        <v>724772</v>
      </c>
      <c r="B5509" t="s">
        <v>101</v>
      </c>
      <c r="C5509" s="1">
        <v>43766.681250000001</v>
      </c>
    </row>
    <row r="5510" spans="1:3" x14ac:dyDescent="0.2">
      <c r="A5510">
        <v>724773</v>
      </c>
      <c r="B5510" t="s">
        <v>143</v>
      </c>
      <c r="C5510" s="1">
        <v>43706.811805555553</v>
      </c>
    </row>
    <row r="5511" spans="1:3" x14ac:dyDescent="0.2">
      <c r="A5511">
        <v>724774</v>
      </c>
      <c r="B5511" t="s">
        <v>37</v>
      </c>
      <c r="C5511" s="1">
        <v>43690.886111111111</v>
      </c>
    </row>
    <row r="5512" spans="1:3" x14ac:dyDescent="0.2">
      <c r="A5512">
        <v>724810</v>
      </c>
      <c r="B5512" t="s">
        <v>139</v>
      </c>
      <c r="C5512" s="1">
        <v>43754.76666666667</v>
      </c>
    </row>
    <row r="5513" spans="1:3" x14ac:dyDescent="0.2">
      <c r="A5513">
        <v>724981</v>
      </c>
      <c r="B5513" t="s">
        <v>15</v>
      </c>
      <c r="C5513" s="1">
        <v>43809.685416666667</v>
      </c>
    </row>
    <row r="5514" spans="1:3" x14ac:dyDescent="0.2">
      <c r="A5514">
        <v>724982</v>
      </c>
      <c r="B5514" t="s">
        <v>9</v>
      </c>
      <c r="C5514" s="1">
        <v>43794.722916666666</v>
      </c>
    </row>
    <row r="5515" spans="1:3" x14ac:dyDescent="0.2">
      <c r="A5515">
        <v>725025</v>
      </c>
      <c r="B5515" t="s">
        <v>642</v>
      </c>
      <c r="C5515" s="1">
        <v>43725.679861111108</v>
      </c>
    </row>
    <row r="5516" spans="1:3" x14ac:dyDescent="0.2">
      <c r="A5516">
        <v>725128</v>
      </c>
      <c r="B5516" t="s">
        <v>28</v>
      </c>
      <c r="C5516" s="1">
        <v>43693.72152777778</v>
      </c>
    </row>
    <row r="5517" spans="1:3" x14ac:dyDescent="0.2">
      <c r="A5517">
        <v>725989</v>
      </c>
      <c r="B5517" t="e">
        <f>_xlfn.SINGLE(HoyMismoTSI _xlfn.SINGLE(raseltome _xlfn.SINGLE(PartidoLibre no lograran nada porque sabemos Que se demuestra lo bueno para Honduras  y JOH  el pueblo lo apoya)))</f>
        <v>#NAME?</v>
      </c>
      <c r="C5517" s="1">
        <v>43759.92083333333</v>
      </c>
    </row>
    <row r="5518" spans="1:3" x14ac:dyDescent="0.2">
      <c r="A5518">
        <v>726495</v>
      </c>
      <c r="B5518" t="e">
        <f>_xlfn.SINGLE(HoyMismoTSI _xlfn.SINGLE(TW_Honduras no cave duda Que se trabaja por demostrar lo bueno en el pais Que imp√≤rtante Es ver lo bueno Que excelente Que se siga por lo bueno en el pais))</f>
        <v>#NAME?</v>
      </c>
      <c r="C5518" s="1">
        <v>43776.717361111114</v>
      </c>
    </row>
    <row r="5519" spans="1:3" x14ac:dyDescent="0.2">
      <c r="A5519">
        <v>726512</v>
      </c>
      <c r="B5519" t="e">
        <f>elpulsohn Pucha da tristeza saber Que por lo menos buscaran la paz por nuestra Honduras solo buscando cosas malas para Que el pais se atrae  y Es este tipo de nasralla</f>
        <v>#NAME?</v>
      </c>
      <c r="C5519" s="1">
        <v>43782.793749999997</v>
      </c>
    </row>
    <row r="5520" spans="1:3" x14ac:dyDescent="0.2">
      <c r="A5520">
        <v>727647</v>
      </c>
      <c r="B5520" t="e">
        <f>HoyMismoTSI Es lo bueno Que se ve Damos lasa gracias a nuestro Presidente por afirmar e cambio Que buen trabajo Que se haga lo bueno por nuestra Honduras</f>
        <v>#NAME?</v>
      </c>
      <c r="C5520" s="1">
        <v>43817.783333333333</v>
      </c>
    </row>
    <row r="5521" spans="1:3" x14ac:dyDescent="0.2">
      <c r="A5521">
        <v>728054</v>
      </c>
      <c r="B5521" t="e">
        <f>HoyMismoTSI lo primero Es lo primero se ha alcanzado lo importante por Que se hagan operativos importantes Que grandioso muy bueno</f>
        <v>#NAME?</v>
      </c>
      <c r="C5521" s="1">
        <v>43733.65902777778</v>
      </c>
    </row>
    <row r="5522" spans="1:3" x14ac:dyDescent="0.2">
      <c r="A5522">
        <v>728845</v>
      </c>
      <c r="B5522" t="s">
        <v>69</v>
      </c>
      <c r="C5522" s="1">
        <v>43756.748611111114</v>
      </c>
    </row>
    <row r="5523" spans="1:3" x14ac:dyDescent="0.2">
      <c r="A5523">
        <v>728993</v>
      </c>
      <c r="B5523" t="s">
        <v>198</v>
      </c>
      <c r="C5523" s="1">
        <v>43689.75</v>
      </c>
    </row>
    <row r="5524" spans="1:3" x14ac:dyDescent="0.2">
      <c r="A5524">
        <v>729113</v>
      </c>
      <c r="B5524" t="s">
        <v>20</v>
      </c>
      <c r="C5524" s="1">
        <v>43705.669444444444</v>
      </c>
    </row>
    <row r="5525" spans="1:3" x14ac:dyDescent="0.2">
      <c r="A5525">
        <v>729284</v>
      </c>
      <c r="B5525" t="s">
        <v>200</v>
      </c>
      <c r="C5525" s="1">
        <v>43819.74722222222</v>
      </c>
    </row>
    <row r="5526" spans="1:3" x14ac:dyDescent="0.2">
      <c r="A5526">
        <v>729881</v>
      </c>
      <c r="B5526" t="s">
        <v>72</v>
      </c>
      <c r="C5526" s="1">
        <v>43759.841666666667</v>
      </c>
    </row>
    <row r="5527" spans="1:3" x14ac:dyDescent="0.2">
      <c r="A5527">
        <v>729899</v>
      </c>
      <c r="B5527" t="s">
        <v>74</v>
      </c>
      <c r="C5527" s="1">
        <v>43714.793749999997</v>
      </c>
    </row>
    <row r="5528" spans="1:3" x14ac:dyDescent="0.2">
      <c r="A5528">
        <v>730186</v>
      </c>
      <c r="B5528" t="s">
        <v>27</v>
      </c>
      <c r="C5528" s="1">
        <v>43809.818055555559</v>
      </c>
    </row>
    <row r="5529" spans="1:3" x14ac:dyDescent="0.2">
      <c r="A5529">
        <v>730187</v>
      </c>
      <c r="B5529" t="s">
        <v>56</v>
      </c>
      <c r="C5529" s="1">
        <v>43810.63958333333</v>
      </c>
    </row>
    <row r="5530" spans="1:3" x14ac:dyDescent="0.2">
      <c r="A5530">
        <v>730271</v>
      </c>
      <c r="B5530" t="s">
        <v>42</v>
      </c>
      <c r="C5530" s="1">
        <v>43683.727777777778</v>
      </c>
    </row>
    <row r="5531" spans="1:3" x14ac:dyDescent="0.2">
      <c r="A5531">
        <v>730323</v>
      </c>
      <c r="B5531" t="s">
        <v>8</v>
      </c>
      <c r="C5531" s="1">
        <v>43752.676388888889</v>
      </c>
    </row>
    <row r="5532" spans="1:3" x14ac:dyDescent="0.2">
      <c r="A5532">
        <v>730619</v>
      </c>
      <c r="B5532" t="s">
        <v>66</v>
      </c>
      <c r="C5532" s="1">
        <v>43745.652083333334</v>
      </c>
    </row>
    <row r="5533" spans="1:3" x14ac:dyDescent="0.2">
      <c r="A5533">
        <v>730653</v>
      </c>
      <c r="B5533" t="s">
        <v>149</v>
      </c>
      <c r="C5533" s="1">
        <v>43678.737500000003</v>
      </c>
    </row>
    <row r="5534" spans="1:3" x14ac:dyDescent="0.2">
      <c r="A5534">
        <v>730780</v>
      </c>
      <c r="B5534" t="s">
        <v>200</v>
      </c>
      <c r="C5534" s="1">
        <v>43819.746527777781</v>
      </c>
    </row>
    <row r="5535" spans="1:3" x14ac:dyDescent="0.2">
      <c r="A5535">
        <v>730859</v>
      </c>
      <c r="B5535" t="s">
        <v>13</v>
      </c>
      <c r="C5535" s="1">
        <v>43689.64166666667</v>
      </c>
    </row>
    <row r="5536" spans="1:3" x14ac:dyDescent="0.2">
      <c r="A5536">
        <v>730860</v>
      </c>
      <c r="B5536" t="s">
        <v>28</v>
      </c>
      <c r="C5536" s="1">
        <v>43693.722222222219</v>
      </c>
    </row>
    <row r="5537" spans="1:3" x14ac:dyDescent="0.2">
      <c r="A5537">
        <v>731052</v>
      </c>
      <c r="B5537" t="s">
        <v>22</v>
      </c>
      <c r="C5537" s="1">
        <v>43794.834722222222</v>
      </c>
    </row>
    <row r="5538" spans="1:3" x14ac:dyDescent="0.2">
      <c r="A5538">
        <v>731233</v>
      </c>
      <c r="B5538" s="2" t="s">
        <v>23</v>
      </c>
      <c r="C5538" s="1">
        <v>43768.65347222222</v>
      </c>
    </row>
    <row r="5539" spans="1:3" x14ac:dyDescent="0.2">
      <c r="A5539">
        <v>731245</v>
      </c>
      <c r="B5539" t="s">
        <v>218</v>
      </c>
      <c r="C5539" s="1">
        <v>43698.783333333333</v>
      </c>
    </row>
    <row r="5540" spans="1:3" x14ac:dyDescent="0.2">
      <c r="A5540">
        <v>731411</v>
      </c>
      <c r="B5540" t="s">
        <v>519</v>
      </c>
      <c r="C5540" s="1">
        <v>43780.879166666666</v>
      </c>
    </row>
    <row r="5541" spans="1:3" x14ac:dyDescent="0.2">
      <c r="A5541">
        <v>731414</v>
      </c>
      <c r="B5541" t="s">
        <v>18</v>
      </c>
      <c r="C5541" s="1">
        <v>43774.791666666664</v>
      </c>
    </row>
    <row r="5542" spans="1:3" x14ac:dyDescent="0.2">
      <c r="A5542">
        <v>731740</v>
      </c>
      <c r="B5542" t="s">
        <v>482</v>
      </c>
      <c r="C5542" s="1">
        <v>43788.810416666667</v>
      </c>
    </row>
    <row r="5543" spans="1:3" x14ac:dyDescent="0.2">
      <c r="A5543">
        <v>731894</v>
      </c>
      <c r="B5543" t="s">
        <v>115</v>
      </c>
      <c r="C5543" s="1">
        <v>43838.789583333331</v>
      </c>
    </row>
    <row r="5544" spans="1:3" x14ac:dyDescent="0.2">
      <c r="A5544">
        <v>731895</v>
      </c>
      <c r="B5544" t="s">
        <v>99</v>
      </c>
      <c r="C5544" s="1">
        <v>43790.690972222219</v>
      </c>
    </row>
    <row r="5545" spans="1:3" x14ac:dyDescent="0.2">
      <c r="A5545">
        <v>732075</v>
      </c>
      <c r="B5545" t="s">
        <v>90</v>
      </c>
      <c r="C5545" s="1">
        <v>43689.893750000003</v>
      </c>
    </row>
    <row r="5546" spans="1:3" x14ac:dyDescent="0.2">
      <c r="A5546">
        <v>732076</v>
      </c>
      <c r="B5546" t="s">
        <v>598</v>
      </c>
      <c r="C5546" s="1">
        <v>43726.925000000003</v>
      </c>
    </row>
    <row r="5547" spans="1:3" x14ac:dyDescent="0.2">
      <c r="A5547">
        <v>732097</v>
      </c>
      <c r="B5547" t="s">
        <v>130</v>
      </c>
      <c r="C5547" s="1">
        <v>43718.642361111109</v>
      </c>
    </row>
    <row r="5548" spans="1:3" x14ac:dyDescent="0.2">
      <c r="A5548">
        <v>732098</v>
      </c>
      <c r="B5548" t="s">
        <v>66</v>
      </c>
      <c r="C5548" s="1">
        <v>43745.652083333334</v>
      </c>
    </row>
    <row r="5549" spans="1:3" x14ac:dyDescent="0.2">
      <c r="A5549">
        <v>732099</v>
      </c>
      <c r="B5549" t="s">
        <v>44</v>
      </c>
      <c r="C5549" s="1">
        <v>43748.833333333336</v>
      </c>
    </row>
    <row r="5550" spans="1:3" x14ac:dyDescent="0.2">
      <c r="A5550">
        <v>732100</v>
      </c>
      <c r="B5550" t="s">
        <v>70</v>
      </c>
      <c r="C5550" s="1">
        <v>43718.822916666664</v>
      </c>
    </row>
    <row r="5551" spans="1:3" x14ac:dyDescent="0.2">
      <c r="A5551">
        <v>732234</v>
      </c>
      <c r="B5551" t="s">
        <v>17</v>
      </c>
      <c r="C5551" s="1">
        <v>43676.64166666667</v>
      </c>
    </row>
    <row r="5552" spans="1:3" x14ac:dyDescent="0.2">
      <c r="A5552">
        <v>732339</v>
      </c>
      <c r="B5552" t="s">
        <v>142</v>
      </c>
      <c r="C5552" s="1">
        <v>43697.875</v>
      </c>
    </row>
    <row r="5553" spans="1:3" x14ac:dyDescent="0.2">
      <c r="A5553">
        <v>732340</v>
      </c>
      <c r="B5553" s="2" t="s">
        <v>23</v>
      </c>
      <c r="C5553" s="1">
        <v>43768.65347222222</v>
      </c>
    </row>
    <row r="5554" spans="1:3" x14ac:dyDescent="0.2">
      <c r="A5554">
        <v>732341</v>
      </c>
      <c r="B5554" t="s">
        <v>96</v>
      </c>
      <c r="C5554" s="1">
        <v>43745.859027777777</v>
      </c>
    </row>
    <row r="5555" spans="1:3" x14ac:dyDescent="0.2">
      <c r="A5555">
        <v>732342</v>
      </c>
      <c r="B5555" t="s">
        <v>2</v>
      </c>
      <c r="C5555" s="1">
        <v>43770.70208333333</v>
      </c>
    </row>
    <row r="5556" spans="1:3" x14ac:dyDescent="0.2">
      <c r="A5556">
        <v>732343</v>
      </c>
      <c r="B5556" t="s">
        <v>105</v>
      </c>
      <c r="C5556" s="1">
        <v>43746.861111111109</v>
      </c>
    </row>
    <row r="5557" spans="1:3" x14ac:dyDescent="0.2">
      <c r="A5557">
        <v>732344</v>
      </c>
      <c r="B5557" t="s">
        <v>135</v>
      </c>
      <c r="C5557" s="1">
        <v>43721.828472222223</v>
      </c>
    </row>
    <row r="5558" spans="1:3" x14ac:dyDescent="0.2">
      <c r="A5558">
        <v>732358</v>
      </c>
      <c r="B5558" t="s">
        <v>311</v>
      </c>
      <c r="C5558" s="1">
        <v>43685.73541666667</v>
      </c>
    </row>
    <row r="5559" spans="1:3" x14ac:dyDescent="0.2">
      <c r="A5559">
        <v>732550</v>
      </c>
      <c r="B5559" t="s">
        <v>36</v>
      </c>
      <c r="C5559" s="1">
        <v>43724.85</v>
      </c>
    </row>
    <row r="5560" spans="1:3" x14ac:dyDescent="0.2">
      <c r="A5560">
        <v>732551</v>
      </c>
      <c r="B5560" t="s">
        <v>24</v>
      </c>
      <c r="C5560" s="1">
        <v>43731.73541666667</v>
      </c>
    </row>
    <row r="5561" spans="1:3" x14ac:dyDescent="0.2">
      <c r="A5561">
        <v>732558</v>
      </c>
      <c r="B5561" t="s">
        <v>14</v>
      </c>
      <c r="C5561" s="1">
        <v>43690.953472222223</v>
      </c>
    </row>
    <row r="5562" spans="1:3" x14ac:dyDescent="0.2">
      <c r="A5562">
        <v>733049</v>
      </c>
      <c r="B5562" t="s">
        <v>73</v>
      </c>
      <c r="C5562" s="1">
        <v>43710.859722222223</v>
      </c>
    </row>
    <row r="5563" spans="1:3" x14ac:dyDescent="0.2">
      <c r="A5563">
        <v>733234</v>
      </c>
      <c r="B5563" s="2" t="s">
        <v>92</v>
      </c>
      <c r="C5563" s="1">
        <v>43775.65625</v>
      </c>
    </row>
    <row r="5564" spans="1:3" x14ac:dyDescent="0.2">
      <c r="A5564">
        <v>733235</v>
      </c>
      <c r="B5564" t="s">
        <v>42</v>
      </c>
      <c r="C5564" s="1">
        <v>43683.727777777778</v>
      </c>
    </row>
    <row r="5565" spans="1:3" x14ac:dyDescent="0.2">
      <c r="A5565">
        <v>733236</v>
      </c>
      <c r="B5565" t="s">
        <v>185</v>
      </c>
      <c r="C5565" s="1">
        <v>43721.673611111109</v>
      </c>
    </row>
    <row r="5566" spans="1:3" x14ac:dyDescent="0.2">
      <c r="A5566">
        <v>733237</v>
      </c>
      <c r="B5566" t="s">
        <v>36</v>
      </c>
      <c r="C5566" s="1">
        <v>43724.849305555559</v>
      </c>
    </row>
    <row r="5567" spans="1:3" x14ac:dyDescent="0.2">
      <c r="A5567">
        <v>733355</v>
      </c>
      <c r="B5567" t="s">
        <v>57</v>
      </c>
      <c r="C5567" s="1">
        <v>43762.831944444442</v>
      </c>
    </row>
    <row r="5568" spans="1:3" x14ac:dyDescent="0.2">
      <c r="A5568">
        <v>733395</v>
      </c>
      <c r="B5568" t="s">
        <v>415</v>
      </c>
      <c r="C5568" s="1">
        <v>43777.819444444445</v>
      </c>
    </row>
    <row r="5569" spans="1:3" x14ac:dyDescent="0.2">
      <c r="A5569">
        <v>733407</v>
      </c>
      <c r="B5569" t="s">
        <v>342</v>
      </c>
      <c r="C5569" s="1">
        <v>43707.927083333336</v>
      </c>
    </row>
    <row r="5570" spans="1:3" x14ac:dyDescent="0.2">
      <c r="A5570">
        <v>733408</v>
      </c>
      <c r="B5570" t="s">
        <v>642</v>
      </c>
      <c r="C5570" s="1">
        <v>43725.679861111108</v>
      </c>
    </row>
    <row r="5571" spans="1:3" x14ac:dyDescent="0.2">
      <c r="A5571">
        <v>733409</v>
      </c>
      <c r="B5571" t="s">
        <v>662</v>
      </c>
      <c r="C5571" s="1">
        <v>43775.572916666664</v>
      </c>
    </row>
    <row r="5572" spans="1:3" x14ac:dyDescent="0.2">
      <c r="A5572">
        <v>733410</v>
      </c>
      <c r="B5572" t="s">
        <v>218</v>
      </c>
      <c r="C5572" s="1">
        <v>43698.779861111114</v>
      </c>
    </row>
    <row r="5573" spans="1:3" x14ac:dyDescent="0.2">
      <c r="A5573">
        <v>733434</v>
      </c>
      <c r="B5573" t="s">
        <v>26</v>
      </c>
      <c r="C5573" s="1">
        <v>43812.731249999997</v>
      </c>
    </row>
    <row r="5574" spans="1:3" x14ac:dyDescent="0.2">
      <c r="A5574">
        <v>733454</v>
      </c>
      <c r="B5574" t="s">
        <v>37</v>
      </c>
      <c r="C5574" s="1">
        <v>43690.886111111111</v>
      </c>
    </row>
    <row r="5575" spans="1:3" x14ac:dyDescent="0.2">
      <c r="A5575">
        <v>733455</v>
      </c>
      <c r="B5575" t="s">
        <v>124</v>
      </c>
      <c r="C5575" s="1">
        <v>43731.5625</v>
      </c>
    </row>
    <row r="5576" spans="1:3" x14ac:dyDescent="0.2">
      <c r="A5576">
        <v>733456</v>
      </c>
      <c r="B5576" t="s">
        <v>14</v>
      </c>
      <c r="C5576" s="1">
        <v>43690.953472222223</v>
      </c>
    </row>
    <row r="5577" spans="1:3" x14ac:dyDescent="0.2">
      <c r="A5577">
        <v>734282</v>
      </c>
      <c r="B5577" t="e">
        <f>HoyMismoTSI Honduras ha avanzado gracias a JOH por Que el si ha demostrado lo bueno por la naci√≥n Que bien lo apoyamos  se√±or Presidente</f>
        <v>#NAME?</v>
      </c>
      <c r="C5577" s="1">
        <v>43761.93472222222</v>
      </c>
    </row>
    <row r="5578" spans="1:3" x14ac:dyDescent="0.2">
      <c r="A5578">
        <v>735826</v>
      </c>
      <c r="B5578" t="s">
        <v>8</v>
      </c>
      <c r="C5578" s="1">
        <v>43752.677083333336</v>
      </c>
    </row>
    <row r="5579" spans="1:3" x14ac:dyDescent="0.2">
      <c r="A5579">
        <v>735827</v>
      </c>
      <c r="B5579" s="2" t="s">
        <v>49</v>
      </c>
      <c r="C5579" s="1">
        <v>43725.925000000003</v>
      </c>
    </row>
    <row r="5580" spans="1:3" x14ac:dyDescent="0.2">
      <c r="A5580">
        <v>736158</v>
      </c>
      <c r="B5580" t="s">
        <v>91</v>
      </c>
      <c r="C5580" s="1">
        <v>43745.724305555559</v>
      </c>
    </row>
    <row r="5581" spans="1:3" x14ac:dyDescent="0.2">
      <c r="A5581">
        <v>736533</v>
      </c>
      <c r="B5581" t="s">
        <v>663</v>
      </c>
      <c r="C5581" s="1">
        <v>43704.788888888892</v>
      </c>
    </row>
    <row r="5582" spans="1:3" x14ac:dyDescent="0.2">
      <c r="A5582">
        <v>737446</v>
      </c>
      <c r="B5582" t="s">
        <v>11</v>
      </c>
      <c r="C5582" s="1">
        <v>43761.856944444444</v>
      </c>
    </row>
    <row r="5583" spans="1:3" x14ac:dyDescent="0.2">
      <c r="A5583">
        <v>737447</v>
      </c>
      <c r="B5583" t="s">
        <v>148</v>
      </c>
      <c r="C5583" s="1">
        <v>43767.863194444442</v>
      </c>
    </row>
    <row r="5584" spans="1:3" x14ac:dyDescent="0.2">
      <c r="A5584">
        <v>737448</v>
      </c>
      <c r="B5584" s="2" t="s">
        <v>140</v>
      </c>
      <c r="C5584" s="1">
        <v>43755.854166666664</v>
      </c>
    </row>
    <row r="5585" spans="1:3" x14ac:dyDescent="0.2">
      <c r="A5585">
        <v>737498</v>
      </c>
      <c r="B5585" t="s">
        <v>15</v>
      </c>
      <c r="C5585" s="1">
        <v>43809.68472222222</v>
      </c>
    </row>
    <row r="5586" spans="1:3" x14ac:dyDescent="0.2">
      <c r="A5586">
        <v>737563</v>
      </c>
      <c r="B5586" s="2" t="s">
        <v>111</v>
      </c>
      <c r="C5586" s="1">
        <v>43804.848611111112</v>
      </c>
    </row>
    <row r="5587" spans="1:3" x14ac:dyDescent="0.2">
      <c r="A5587">
        <v>737799</v>
      </c>
      <c r="B5587" t="s">
        <v>119</v>
      </c>
      <c r="C5587" s="1">
        <v>43734.638888888891</v>
      </c>
    </row>
    <row r="5588" spans="1:3" x14ac:dyDescent="0.2">
      <c r="A5588">
        <v>737800</v>
      </c>
      <c r="B5588" t="s">
        <v>157</v>
      </c>
      <c r="C5588" s="1">
        <v>43710.631249999999</v>
      </c>
    </row>
    <row r="5589" spans="1:3" x14ac:dyDescent="0.2">
      <c r="A5589">
        <v>737947</v>
      </c>
      <c r="B5589" t="s">
        <v>289</v>
      </c>
      <c r="C5589" s="1">
        <v>43782.815972222219</v>
      </c>
    </row>
    <row r="5590" spans="1:3" x14ac:dyDescent="0.2">
      <c r="A5590">
        <v>737948</v>
      </c>
      <c r="B5590" t="s">
        <v>482</v>
      </c>
      <c r="C5590" s="1">
        <v>43788.811111111114</v>
      </c>
    </row>
    <row r="5591" spans="1:3" x14ac:dyDescent="0.2">
      <c r="A5591">
        <v>737953</v>
      </c>
      <c r="B5591" t="s">
        <v>101</v>
      </c>
      <c r="C5591" s="1">
        <v>43766.681944444441</v>
      </c>
    </row>
    <row r="5592" spans="1:3" x14ac:dyDescent="0.2">
      <c r="A5592">
        <v>737995</v>
      </c>
      <c r="B5592" t="s">
        <v>135</v>
      </c>
      <c r="C5592" s="1">
        <v>43721.828472222223</v>
      </c>
    </row>
    <row r="5593" spans="1:3" x14ac:dyDescent="0.2">
      <c r="A5593">
        <v>737996</v>
      </c>
      <c r="B5593" t="s">
        <v>185</v>
      </c>
      <c r="C5593" s="1">
        <v>43721.673611111109</v>
      </c>
    </row>
    <row r="5594" spans="1:3" x14ac:dyDescent="0.2">
      <c r="A5594">
        <v>738060</v>
      </c>
      <c r="B5594" s="2" t="s">
        <v>49</v>
      </c>
      <c r="C5594" s="1">
        <v>43725.925000000003</v>
      </c>
    </row>
    <row r="5595" spans="1:3" x14ac:dyDescent="0.2">
      <c r="A5595">
        <v>738061</v>
      </c>
      <c r="B5595" t="s">
        <v>25</v>
      </c>
      <c r="C5595" s="1">
        <v>43774.84097222222</v>
      </c>
    </row>
    <row r="5596" spans="1:3" x14ac:dyDescent="0.2">
      <c r="A5596">
        <v>738091</v>
      </c>
      <c r="B5596" t="s">
        <v>14</v>
      </c>
      <c r="C5596" s="1">
        <v>43690.953472222223</v>
      </c>
    </row>
    <row r="5597" spans="1:3" x14ac:dyDescent="0.2">
      <c r="A5597">
        <v>738092</v>
      </c>
      <c r="B5597" t="s">
        <v>260</v>
      </c>
      <c r="C5597" s="1">
        <v>43691.877083333333</v>
      </c>
    </row>
    <row r="5598" spans="1:3" x14ac:dyDescent="0.2">
      <c r="A5598">
        <v>738093</v>
      </c>
      <c r="B5598" t="s">
        <v>79</v>
      </c>
      <c r="C5598" s="1">
        <v>43707.665972222225</v>
      </c>
    </row>
    <row r="5599" spans="1:3" x14ac:dyDescent="0.2">
      <c r="A5599">
        <v>738094</v>
      </c>
      <c r="B5599" t="s">
        <v>98</v>
      </c>
      <c r="C5599" s="1">
        <v>43700.727083333331</v>
      </c>
    </row>
    <row r="5600" spans="1:3" x14ac:dyDescent="0.2">
      <c r="A5600">
        <v>738095</v>
      </c>
      <c r="B5600" s="2" t="s">
        <v>71</v>
      </c>
      <c r="C5600" s="1">
        <v>43774.669444444444</v>
      </c>
    </row>
    <row r="5601" spans="1:3" x14ac:dyDescent="0.2">
      <c r="A5601">
        <v>738157</v>
      </c>
      <c r="B5601" t="s">
        <v>46</v>
      </c>
      <c r="C5601" s="1">
        <v>43791.815972222219</v>
      </c>
    </row>
    <row r="5602" spans="1:3" x14ac:dyDescent="0.2">
      <c r="A5602">
        <v>738191</v>
      </c>
      <c r="B5602" t="s">
        <v>52</v>
      </c>
      <c r="C5602" s="1">
        <v>43763.713888888888</v>
      </c>
    </row>
    <row r="5603" spans="1:3" x14ac:dyDescent="0.2">
      <c r="A5603">
        <v>738260</v>
      </c>
      <c r="B5603" t="s">
        <v>80</v>
      </c>
      <c r="C5603" s="1">
        <v>43838.849305555559</v>
      </c>
    </row>
    <row r="5604" spans="1:3" x14ac:dyDescent="0.2">
      <c r="A5604">
        <v>738331</v>
      </c>
      <c r="B5604" t="s">
        <v>75</v>
      </c>
      <c r="C5604" s="1">
        <v>43676.801388888889</v>
      </c>
    </row>
    <row r="5605" spans="1:3" x14ac:dyDescent="0.2">
      <c r="A5605">
        <v>738396</v>
      </c>
      <c r="B5605" t="s">
        <v>29</v>
      </c>
      <c r="C5605" s="1">
        <v>43836.605555555558</v>
      </c>
    </row>
    <row r="5606" spans="1:3" x14ac:dyDescent="0.2">
      <c r="A5606">
        <v>738872</v>
      </c>
      <c r="B5606" t="s">
        <v>64</v>
      </c>
      <c r="C5606" s="1">
        <v>43735.713888888888</v>
      </c>
    </row>
    <row r="5607" spans="1:3" x14ac:dyDescent="0.2">
      <c r="A5607">
        <v>738873</v>
      </c>
      <c r="B5607" t="s">
        <v>416</v>
      </c>
      <c r="C5607" s="1">
        <v>43672.757638888892</v>
      </c>
    </row>
    <row r="5608" spans="1:3" x14ac:dyDescent="0.2">
      <c r="A5608">
        <v>738874</v>
      </c>
      <c r="B5608" s="2" t="s">
        <v>71</v>
      </c>
      <c r="C5608" s="1">
        <v>43774.669444444444</v>
      </c>
    </row>
    <row r="5609" spans="1:3" x14ac:dyDescent="0.2">
      <c r="A5609">
        <v>738915</v>
      </c>
      <c r="B5609" t="s">
        <v>17</v>
      </c>
      <c r="C5609" s="1">
        <v>43676.643055555556</v>
      </c>
    </row>
    <row r="5610" spans="1:3" x14ac:dyDescent="0.2">
      <c r="A5610">
        <v>738975</v>
      </c>
      <c r="B5610" t="s">
        <v>78</v>
      </c>
      <c r="C5610" s="1">
        <v>43791.848611111112</v>
      </c>
    </row>
    <row r="5611" spans="1:3" x14ac:dyDescent="0.2">
      <c r="A5611">
        <v>739126</v>
      </c>
      <c r="B5611" t="s">
        <v>19</v>
      </c>
      <c r="C5611" s="1">
        <v>43773.704861111109</v>
      </c>
    </row>
    <row r="5612" spans="1:3" x14ac:dyDescent="0.2">
      <c r="A5612">
        <v>740005</v>
      </c>
      <c r="B5612" t="s">
        <v>31</v>
      </c>
      <c r="C5612" s="1">
        <v>43804.794444444444</v>
      </c>
    </row>
    <row r="5613" spans="1:3" x14ac:dyDescent="0.2">
      <c r="A5613">
        <v>740011</v>
      </c>
      <c r="B5613" s="2" t="s">
        <v>126</v>
      </c>
      <c r="C5613" s="1">
        <v>43732.836805555555</v>
      </c>
    </row>
    <row r="5614" spans="1:3" x14ac:dyDescent="0.2">
      <c r="A5614">
        <v>740012</v>
      </c>
      <c r="B5614" t="s">
        <v>38</v>
      </c>
      <c r="C5614" s="1">
        <v>43689.997916666667</v>
      </c>
    </row>
    <row r="5615" spans="1:3" x14ac:dyDescent="0.2">
      <c r="A5615">
        <v>740013</v>
      </c>
      <c r="B5615" t="s">
        <v>664</v>
      </c>
      <c r="C5615" s="1">
        <v>43769.019444444442</v>
      </c>
    </row>
    <row r="5616" spans="1:3" x14ac:dyDescent="0.2">
      <c r="A5616">
        <v>740017</v>
      </c>
      <c r="B5616" t="s">
        <v>661</v>
      </c>
      <c r="C5616" s="1">
        <v>43662.892361111109</v>
      </c>
    </row>
    <row r="5617" spans="1:3" x14ac:dyDescent="0.2">
      <c r="A5617">
        <v>740018</v>
      </c>
      <c r="B5617" t="s">
        <v>70</v>
      </c>
      <c r="C5617" s="1">
        <v>43718.822916666664</v>
      </c>
    </row>
    <row r="5618" spans="1:3" x14ac:dyDescent="0.2">
      <c r="A5618">
        <v>740108</v>
      </c>
      <c r="B5618" t="s">
        <v>25</v>
      </c>
      <c r="C5618" s="1">
        <v>43774.839583333334</v>
      </c>
    </row>
    <row r="5619" spans="1:3" x14ac:dyDescent="0.2">
      <c r="A5619">
        <v>740109</v>
      </c>
      <c r="B5619" t="s">
        <v>259</v>
      </c>
      <c r="C5619" s="1">
        <v>43675.876388888886</v>
      </c>
    </row>
    <row r="5620" spans="1:3" x14ac:dyDescent="0.2">
      <c r="A5620">
        <v>740222</v>
      </c>
      <c r="B5620" t="s">
        <v>199</v>
      </c>
      <c r="C5620" s="1">
        <v>43836.727083333331</v>
      </c>
    </row>
    <row r="5621" spans="1:3" x14ac:dyDescent="0.2">
      <c r="A5621">
        <v>740489</v>
      </c>
      <c r="B5621" s="2" t="s">
        <v>65</v>
      </c>
      <c r="C5621" s="1">
        <v>43768.873611111114</v>
      </c>
    </row>
    <row r="5622" spans="1:3" x14ac:dyDescent="0.2">
      <c r="A5622">
        <v>740490</v>
      </c>
      <c r="B5622" t="s">
        <v>8</v>
      </c>
      <c r="C5622" s="1">
        <v>43752.677083333336</v>
      </c>
    </row>
    <row r="5623" spans="1:3" x14ac:dyDescent="0.2">
      <c r="A5623">
        <v>740500</v>
      </c>
      <c r="B5623" t="s">
        <v>311</v>
      </c>
      <c r="C5623" s="1">
        <v>43685.73541666667</v>
      </c>
    </row>
    <row r="5624" spans="1:3" x14ac:dyDescent="0.2">
      <c r="A5624">
        <v>740574</v>
      </c>
      <c r="B5624" t="s">
        <v>10</v>
      </c>
      <c r="C5624" s="1">
        <v>43739.711805555555</v>
      </c>
    </row>
    <row r="5625" spans="1:3" x14ac:dyDescent="0.2">
      <c r="A5625">
        <v>740889</v>
      </c>
      <c r="B5625" t="e">
        <f>HoyMismoTSI Es una grandiosa manera de Que se solucionen las cosas Que gran trabajo vamos por lo mejore para el pais</f>
        <v>#NAME?</v>
      </c>
      <c r="C5625" s="1">
        <v>43718.806944444441</v>
      </c>
    </row>
    <row r="5626" spans="1:3" x14ac:dyDescent="0.2">
      <c r="A5626">
        <v>742134</v>
      </c>
      <c r="B5626" t="e">
        <f>HoyMismoTSI agradecemos Que la polic√≠a luchan por combatir todo lo malo en el pais Que grandes avances</f>
        <v>#NAME?</v>
      </c>
      <c r="C5626" s="1">
        <v>43735.568055555559</v>
      </c>
    </row>
    <row r="5627" spans="1:3" x14ac:dyDescent="0.2">
      <c r="A5627">
        <v>743676</v>
      </c>
      <c r="B5627" t="s">
        <v>18</v>
      </c>
      <c r="C5627" s="1">
        <v>43774.792361111111</v>
      </c>
    </row>
    <row r="5628" spans="1:3" x14ac:dyDescent="0.2">
      <c r="A5628">
        <v>743834</v>
      </c>
      <c r="B5628" t="s">
        <v>40</v>
      </c>
      <c r="C5628" s="1">
        <v>43677.75</v>
      </c>
    </row>
    <row r="5629" spans="1:3" x14ac:dyDescent="0.2">
      <c r="A5629">
        <v>743951</v>
      </c>
      <c r="B5629" t="s">
        <v>5</v>
      </c>
      <c r="C5629" s="1">
        <v>43762.693749999999</v>
      </c>
    </row>
    <row r="5630" spans="1:3" x14ac:dyDescent="0.2">
      <c r="A5630">
        <v>744047</v>
      </c>
      <c r="B5630" t="s">
        <v>19</v>
      </c>
      <c r="C5630" s="1">
        <v>43773.705555555556</v>
      </c>
    </row>
    <row r="5631" spans="1:3" x14ac:dyDescent="0.2">
      <c r="A5631">
        <v>744065</v>
      </c>
      <c r="B5631" t="s">
        <v>342</v>
      </c>
      <c r="C5631" s="1">
        <v>43707.927777777775</v>
      </c>
    </row>
    <row r="5632" spans="1:3" x14ac:dyDescent="0.2">
      <c r="A5632">
        <v>744066</v>
      </c>
      <c r="B5632" t="s">
        <v>237</v>
      </c>
      <c r="C5632" s="1">
        <v>43710.672222222223</v>
      </c>
    </row>
    <row r="5633" spans="1:3" x14ac:dyDescent="0.2">
      <c r="A5633">
        <v>744067</v>
      </c>
      <c r="B5633" t="s">
        <v>665</v>
      </c>
      <c r="C5633" s="1">
        <v>43654.626388888886</v>
      </c>
    </row>
    <row r="5634" spans="1:3" x14ac:dyDescent="0.2">
      <c r="A5634">
        <v>744096</v>
      </c>
      <c r="B5634" t="s">
        <v>218</v>
      </c>
      <c r="C5634" s="1">
        <v>43698.78402777778</v>
      </c>
    </row>
    <row r="5635" spans="1:3" x14ac:dyDescent="0.2">
      <c r="A5635">
        <v>744097</v>
      </c>
      <c r="B5635" t="s">
        <v>53</v>
      </c>
      <c r="C5635" s="1">
        <v>43770.798611111109</v>
      </c>
    </row>
    <row r="5636" spans="1:3" x14ac:dyDescent="0.2">
      <c r="A5636">
        <v>744142</v>
      </c>
      <c r="B5636" t="s">
        <v>109</v>
      </c>
      <c r="C5636" s="1">
        <v>43696.952777777777</v>
      </c>
    </row>
    <row r="5637" spans="1:3" x14ac:dyDescent="0.2">
      <c r="A5637">
        <v>744241</v>
      </c>
      <c r="B5637" t="s">
        <v>99</v>
      </c>
      <c r="C5637" s="1">
        <v>43790.69027777778</v>
      </c>
    </row>
    <row r="5638" spans="1:3" x14ac:dyDescent="0.2">
      <c r="A5638">
        <v>744502</v>
      </c>
      <c r="B5638" t="s">
        <v>16</v>
      </c>
      <c r="C5638" s="1">
        <v>43719.736805555556</v>
      </c>
    </row>
    <row r="5639" spans="1:3" x14ac:dyDescent="0.2">
      <c r="A5639">
        <v>744794</v>
      </c>
      <c r="B5639" t="s">
        <v>57</v>
      </c>
      <c r="C5639" s="1">
        <v>43762.832638888889</v>
      </c>
    </row>
    <row r="5640" spans="1:3" x14ac:dyDescent="0.2">
      <c r="A5640">
        <v>745069</v>
      </c>
      <c r="B5640" t="s">
        <v>87</v>
      </c>
      <c r="C5640" s="1">
        <v>43816.866666666669</v>
      </c>
    </row>
    <row r="5641" spans="1:3" x14ac:dyDescent="0.2">
      <c r="A5641">
        <v>745071</v>
      </c>
      <c r="B5641" t="s">
        <v>99</v>
      </c>
      <c r="C5641" s="1">
        <v>43790.690972222219</v>
      </c>
    </row>
    <row r="5642" spans="1:3" x14ac:dyDescent="0.2">
      <c r="A5642">
        <v>745075</v>
      </c>
      <c r="B5642" t="s">
        <v>44</v>
      </c>
      <c r="C5642" s="1">
        <v>43748.833333333336</v>
      </c>
    </row>
    <row r="5643" spans="1:3" x14ac:dyDescent="0.2">
      <c r="A5643">
        <v>745143</v>
      </c>
      <c r="B5643" t="s">
        <v>133</v>
      </c>
      <c r="C5643" s="1">
        <v>43789.8</v>
      </c>
    </row>
    <row r="5644" spans="1:3" x14ac:dyDescent="0.2">
      <c r="A5644">
        <v>745145</v>
      </c>
      <c r="B5644" s="2" t="s">
        <v>71</v>
      </c>
      <c r="C5644" s="1">
        <v>43774.669444444444</v>
      </c>
    </row>
    <row r="5645" spans="1:3" x14ac:dyDescent="0.2">
      <c r="A5645">
        <v>745146</v>
      </c>
      <c r="B5645" t="s">
        <v>69</v>
      </c>
      <c r="C5645" s="1">
        <v>43756.749305555553</v>
      </c>
    </row>
    <row r="5646" spans="1:3" x14ac:dyDescent="0.2">
      <c r="A5646">
        <v>745147</v>
      </c>
      <c r="B5646" t="s">
        <v>57</v>
      </c>
      <c r="C5646" s="1">
        <v>43762.832638888889</v>
      </c>
    </row>
    <row r="5647" spans="1:3" x14ac:dyDescent="0.2">
      <c r="A5647">
        <v>745162</v>
      </c>
      <c r="B5647" t="s">
        <v>123</v>
      </c>
      <c r="C5647" s="1">
        <v>43763.821527777778</v>
      </c>
    </row>
    <row r="5648" spans="1:3" x14ac:dyDescent="0.2">
      <c r="A5648">
        <v>745163</v>
      </c>
      <c r="B5648" t="s">
        <v>100</v>
      </c>
      <c r="C5648" s="1">
        <v>43733.856944444444</v>
      </c>
    </row>
    <row r="5649" spans="1:3" x14ac:dyDescent="0.2">
      <c r="A5649">
        <v>745164</v>
      </c>
      <c r="B5649" t="s">
        <v>42</v>
      </c>
      <c r="C5649" s="1">
        <v>43683.727777777778</v>
      </c>
    </row>
    <row r="5650" spans="1:3" x14ac:dyDescent="0.2">
      <c r="A5650">
        <v>745165</v>
      </c>
      <c r="B5650" s="2" t="s">
        <v>71</v>
      </c>
      <c r="C5650" s="1">
        <v>43774.669444444444</v>
      </c>
    </row>
    <row r="5651" spans="1:3" x14ac:dyDescent="0.2">
      <c r="A5651">
        <v>745653</v>
      </c>
      <c r="B5651" t="s">
        <v>90</v>
      </c>
      <c r="C5651" s="1">
        <v>43689.895833333336</v>
      </c>
    </row>
    <row r="5652" spans="1:3" x14ac:dyDescent="0.2">
      <c r="A5652">
        <v>745769</v>
      </c>
      <c r="B5652" t="s">
        <v>156</v>
      </c>
      <c r="C5652" s="1">
        <v>43684.71597222222</v>
      </c>
    </row>
    <row r="5653" spans="1:3" x14ac:dyDescent="0.2">
      <c r="A5653">
        <v>745863</v>
      </c>
      <c r="B5653" t="s">
        <v>109</v>
      </c>
      <c r="C5653" s="1">
        <v>43696.95208333333</v>
      </c>
    </row>
    <row r="5654" spans="1:3" x14ac:dyDescent="0.2">
      <c r="A5654">
        <v>745952</v>
      </c>
      <c r="B5654" t="s">
        <v>214</v>
      </c>
      <c r="C5654" s="1">
        <v>43801.691666666666</v>
      </c>
    </row>
    <row r="5655" spans="1:3" x14ac:dyDescent="0.2">
      <c r="A5655">
        <v>746270</v>
      </c>
      <c r="B5655" t="s">
        <v>7</v>
      </c>
      <c r="C5655" s="1">
        <v>43837.667361111111</v>
      </c>
    </row>
    <row r="5656" spans="1:3" x14ac:dyDescent="0.2">
      <c r="A5656">
        <v>746271</v>
      </c>
      <c r="B5656" t="s">
        <v>56</v>
      </c>
      <c r="C5656" s="1">
        <v>43810.640277777777</v>
      </c>
    </row>
    <row r="5657" spans="1:3" x14ac:dyDescent="0.2">
      <c r="A5657">
        <v>746272</v>
      </c>
      <c r="B5657" t="s">
        <v>80</v>
      </c>
      <c r="C5657" s="1">
        <v>43838.849305555559</v>
      </c>
    </row>
    <row r="5658" spans="1:3" x14ac:dyDescent="0.2">
      <c r="A5658">
        <v>746453</v>
      </c>
      <c r="B5658" t="s">
        <v>6</v>
      </c>
      <c r="C5658" s="1">
        <v>43829.758333333331</v>
      </c>
    </row>
    <row r="5659" spans="1:3" x14ac:dyDescent="0.2">
      <c r="A5659">
        <v>746853</v>
      </c>
      <c r="B5659" t="e">
        <f>HoyMismoTSI siempre los √±angaras haciendo relajo Que barbaridad ya basta de Tanto caos ya basta</f>
        <v>#NAME?</v>
      </c>
      <c r="C5659" s="1">
        <v>43759.952777777777</v>
      </c>
    </row>
    <row r="5660" spans="1:3" x14ac:dyDescent="0.2">
      <c r="A5660">
        <v>747194</v>
      </c>
      <c r="B5660" t="e">
        <f>HoyMismoTSI Que buenas acciones las Que se hace por la naci√≥n y por mejorar la economia del pais Que gran manera de ver lo bueno</f>
        <v>#NAME?</v>
      </c>
      <c r="C5660" s="1">
        <v>43763.634027777778</v>
      </c>
    </row>
    <row r="5661" spans="1:3" x14ac:dyDescent="0.2">
      <c r="A5661">
        <v>748382</v>
      </c>
      <c r="B5661" s="2" t="s">
        <v>140</v>
      </c>
      <c r="C5661" s="1">
        <v>43755.853472222225</v>
      </c>
    </row>
    <row r="5662" spans="1:3" x14ac:dyDescent="0.2">
      <c r="A5662">
        <v>748513</v>
      </c>
      <c r="B5662" t="s">
        <v>62</v>
      </c>
      <c r="C5662" s="1">
        <v>43703.736805555556</v>
      </c>
    </row>
    <row r="5663" spans="1:3" x14ac:dyDescent="0.2">
      <c r="A5663">
        <v>748613</v>
      </c>
      <c r="B5663" s="2" t="s">
        <v>150</v>
      </c>
      <c r="C5663" s="1">
        <v>43718.697222222225</v>
      </c>
    </row>
    <row r="5664" spans="1:3" x14ac:dyDescent="0.2">
      <c r="A5664">
        <v>748614</v>
      </c>
      <c r="B5664" t="s">
        <v>237</v>
      </c>
      <c r="C5664" s="1">
        <v>43710.671527777777</v>
      </c>
    </row>
    <row r="5665" spans="1:3" x14ac:dyDescent="0.2">
      <c r="A5665">
        <v>748963</v>
      </c>
      <c r="B5665" t="s">
        <v>37</v>
      </c>
      <c r="C5665" s="1">
        <v>43690.886111111111</v>
      </c>
    </row>
    <row r="5666" spans="1:3" x14ac:dyDescent="0.2">
      <c r="A5666">
        <v>749138</v>
      </c>
      <c r="B5666" t="s">
        <v>119</v>
      </c>
      <c r="C5666" s="1">
        <v>43734.63958333333</v>
      </c>
    </row>
    <row r="5667" spans="1:3" x14ac:dyDescent="0.2">
      <c r="A5667">
        <v>749139</v>
      </c>
      <c r="B5667" t="s">
        <v>130</v>
      </c>
      <c r="C5667" s="1">
        <v>43718.642361111109</v>
      </c>
    </row>
    <row r="5668" spans="1:3" x14ac:dyDescent="0.2">
      <c r="A5668">
        <v>749251</v>
      </c>
      <c r="B5668" t="s">
        <v>16</v>
      </c>
      <c r="C5668" s="1">
        <v>43719.736805555556</v>
      </c>
    </row>
    <row r="5669" spans="1:3" x14ac:dyDescent="0.2">
      <c r="A5669">
        <v>751160</v>
      </c>
      <c r="B5669" s="2" t="s">
        <v>55</v>
      </c>
      <c r="C5669" s="1">
        <v>43815.848611111112</v>
      </c>
    </row>
    <row r="5670" spans="1:3" x14ac:dyDescent="0.2">
      <c r="A5670">
        <v>751223</v>
      </c>
      <c r="B5670" t="s">
        <v>108</v>
      </c>
      <c r="C5670" s="1">
        <v>43718.728472222225</v>
      </c>
    </row>
    <row r="5671" spans="1:3" x14ac:dyDescent="0.2">
      <c r="A5671">
        <v>751224</v>
      </c>
      <c r="B5671" t="s">
        <v>260</v>
      </c>
      <c r="C5671" s="1">
        <v>43691.87777777778</v>
      </c>
    </row>
    <row r="5672" spans="1:3" x14ac:dyDescent="0.2">
      <c r="A5672">
        <v>751339</v>
      </c>
      <c r="B5672" s="2" t="s">
        <v>150</v>
      </c>
      <c r="C5672" s="1">
        <v>43718.697222222225</v>
      </c>
    </row>
    <row r="5673" spans="1:3" x14ac:dyDescent="0.2">
      <c r="A5673">
        <v>751340</v>
      </c>
      <c r="B5673" t="s">
        <v>63</v>
      </c>
      <c r="C5673" s="1">
        <v>43773.652777777781</v>
      </c>
    </row>
    <row r="5674" spans="1:3" x14ac:dyDescent="0.2">
      <c r="A5674">
        <v>751341</v>
      </c>
      <c r="B5674" t="s">
        <v>100</v>
      </c>
      <c r="C5674" s="1">
        <v>43733.856944444444</v>
      </c>
    </row>
    <row r="5675" spans="1:3" x14ac:dyDescent="0.2">
      <c r="A5675">
        <v>751342</v>
      </c>
      <c r="B5675" t="s">
        <v>25</v>
      </c>
      <c r="C5675" s="1">
        <v>43774.840277777781</v>
      </c>
    </row>
    <row r="5676" spans="1:3" x14ac:dyDescent="0.2">
      <c r="A5676">
        <v>751552</v>
      </c>
      <c r="B5676" t="s">
        <v>103</v>
      </c>
      <c r="C5676" s="1">
        <v>43677.646527777775</v>
      </c>
    </row>
    <row r="5677" spans="1:3" x14ac:dyDescent="0.2">
      <c r="A5677">
        <v>751634</v>
      </c>
      <c r="B5677" t="s">
        <v>11</v>
      </c>
      <c r="C5677" s="1">
        <v>43761.857638888891</v>
      </c>
    </row>
    <row r="5678" spans="1:3" x14ac:dyDescent="0.2">
      <c r="A5678">
        <v>751635</v>
      </c>
      <c r="B5678" t="s">
        <v>77</v>
      </c>
      <c r="C5678" s="1">
        <v>43749.711805555555</v>
      </c>
    </row>
    <row r="5679" spans="1:3" x14ac:dyDescent="0.2">
      <c r="A5679">
        <v>751644</v>
      </c>
      <c r="B5679" t="s">
        <v>156</v>
      </c>
      <c r="C5679" s="1">
        <v>43684.71597222222</v>
      </c>
    </row>
    <row r="5680" spans="1:3" x14ac:dyDescent="0.2">
      <c r="A5680">
        <v>751645</v>
      </c>
      <c r="B5680" t="s">
        <v>259</v>
      </c>
      <c r="C5680" s="1">
        <v>43675.877083333333</v>
      </c>
    </row>
    <row r="5681" spans="1:3" x14ac:dyDescent="0.2">
      <c r="A5681">
        <v>751646</v>
      </c>
      <c r="B5681" t="s">
        <v>149</v>
      </c>
      <c r="C5681" s="1">
        <v>43678.737500000003</v>
      </c>
    </row>
    <row r="5682" spans="1:3" x14ac:dyDescent="0.2">
      <c r="A5682">
        <v>751844</v>
      </c>
      <c r="B5682" t="s">
        <v>115</v>
      </c>
      <c r="C5682" s="1">
        <v>43838.788888888892</v>
      </c>
    </row>
    <row r="5683" spans="1:3" x14ac:dyDescent="0.2">
      <c r="A5683">
        <v>752900</v>
      </c>
      <c r="B5683" t="s">
        <v>152</v>
      </c>
      <c r="C5683" s="1">
        <v>43731.865972222222</v>
      </c>
    </row>
    <row r="5684" spans="1:3" x14ac:dyDescent="0.2">
      <c r="A5684">
        <v>753056</v>
      </c>
      <c r="B5684" t="s">
        <v>19</v>
      </c>
      <c r="C5684" s="1">
        <v>43773.704861111109</v>
      </c>
    </row>
    <row r="5685" spans="1:3" x14ac:dyDescent="0.2">
      <c r="A5685">
        <v>753057</v>
      </c>
      <c r="B5685" t="s">
        <v>98</v>
      </c>
      <c r="C5685" s="1">
        <v>43700.727083333331</v>
      </c>
    </row>
    <row r="5686" spans="1:3" x14ac:dyDescent="0.2">
      <c r="A5686">
        <v>753058</v>
      </c>
      <c r="B5686" t="s">
        <v>79</v>
      </c>
      <c r="C5686" s="1">
        <v>43707.665972222225</v>
      </c>
    </row>
    <row r="5687" spans="1:3" x14ac:dyDescent="0.2">
      <c r="A5687">
        <v>753059</v>
      </c>
      <c r="B5687" t="s">
        <v>103</v>
      </c>
      <c r="C5687" s="1">
        <v>43677.646527777775</v>
      </c>
    </row>
    <row r="5688" spans="1:3" x14ac:dyDescent="0.2">
      <c r="A5688">
        <v>753109</v>
      </c>
      <c r="B5688" t="s">
        <v>62</v>
      </c>
      <c r="C5688" s="1">
        <v>43703.736805555556</v>
      </c>
    </row>
    <row r="5689" spans="1:3" x14ac:dyDescent="0.2">
      <c r="A5689">
        <v>753183</v>
      </c>
      <c r="B5689" t="s">
        <v>38</v>
      </c>
      <c r="C5689" s="1">
        <v>43689.832638888889</v>
      </c>
    </row>
    <row r="5690" spans="1:3" x14ac:dyDescent="0.2">
      <c r="A5690">
        <v>753213</v>
      </c>
      <c r="B5690" s="2" t="s">
        <v>111</v>
      </c>
      <c r="C5690" s="1">
        <v>43804.847222222219</v>
      </c>
    </row>
    <row r="5691" spans="1:3" x14ac:dyDescent="0.2">
      <c r="A5691">
        <v>753277</v>
      </c>
      <c r="B5691" t="s">
        <v>17</v>
      </c>
      <c r="C5691" s="1">
        <v>43676.670138888891</v>
      </c>
    </row>
    <row r="5692" spans="1:3" x14ac:dyDescent="0.2">
      <c r="A5692">
        <v>753278</v>
      </c>
      <c r="B5692" t="s">
        <v>156</v>
      </c>
      <c r="C5692" s="1">
        <v>43684.71597222222</v>
      </c>
    </row>
    <row r="5693" spans="1:3" x14ac:dyDescent="0.2">
      <c r="A5693">
        <v>753279</v>
      </c>
      <c r="B5693" t="s">
        <v>666</v>
      </c>
      <c r="C5693" s="1">
        <v>43658.044444444444</v>
      </c>
    </row>
    <row r="5694" spans="1:3" x14ac:dyDescent="0.2">
      <c r="A5694">
        <v>753382</v>
      </c>
      <c r="B5694" t="s">
        <v>123</v>
      </c>
      <c r="C5694" s="1">
        <v>43763.821527777778</v>
      </c>
    </row>
    <row r="5695" spans="1:3" x14ac:dyDescent="0.2">
      <c r="A5695">
        <v>753383</v>
      </c>
      <c r="B5695" t="s">
        <v>36</v>
      </c>
      <c r="C5695" s="1">
        <v>43724.849305555559</v>
      </c>
    </row>
    <row r="5696" spans="1:3" x14ac:dyDescent="0.2">
      <c r="A5696">
        <v>753623</v>
      </c>
      <c r="B5696" s="2" t="s">
        <v>71</v>
      </c>
      <c r="C5696" s="1">
        <v>43774.669444444444</v>
      </c>
    </row>
    <row r="5697" spans="1:3" x14ac:dyDescent="0.2">
      <c r="A5697">
        <v>753624</v>
      </c>
      <c r="B5697" t="s">
        <v>74</v>
      </c>
      <c r="C5697" s="1">
        <v>43714.793749999997</v>
      </c>
    </row>
    <row r="5698" spans="1:3" x14ac:dyDescent="0.2">
      <c r="A5698">
        <v>753625</v>
      </c>
      <c r="B5698" t="s">
        <v>40</v>
      </c>
      <c r="C5698" s="1">
        <v>43677.750694444447</v>
      </c>
    </row>
    <row r="5699" spans="1:3" x14ac:dyDescent="0.2">
      <c r="A5699">
        <v>753626</v>
      </c>
      <c r="B5699" t="s">
        <v>93</v>
      </c>
      <c r="C5699" s="1">
        <v>43703.67291666667</v>
      </c>
    </row>
    <row r="5700" spans="1:3" x14ac:dyDescent="0.2">
      <c r="A5700">
        <v>753627</v>
      </c>
      <c r="B5700" t="s">
        <v>11</v>
      </c>
      <c r="C5700" s="1">
        <v>43761.856944444444</v>
      </c>
    </row>
    <row r="5701" spans="1:3" x14ac:dyDescent="0.2">
      <c r="A5701">
        <v>753706</v>
      </c>
      <c r="B5701" t="s">
        <v>32</v>
      </c>
      <c r="C5701" s="1">
        <v>43801.791666666664</v>
      </c>
    </row>
    <row r="5702" spans="1:3" x14ac:dyDescent="0.2">
      <c r="A5702">
        <v>753726</v>
      </c>
      <c r="B5702" t="s">
        <v>79</v>
      </c>
      <c r="C5702" s="1">
        <v>43707.666666666664</v>
      </c>
    </row>
    <row r="5703" spans="1:3" x14ac:dyDescent="0.2">
      <c r="A5703">
        <v>753727</v>
      </c>
      <c r="B5703" t="s">
        <v>72</v>
      </c>
      <c r="C5703" s="1">
        <v>43759.841666666667</v>
      </c>
    </row>
    <row r="5704" spans="1:3" x14ac:dyDescent="0.2">
      <c r="A5704">
        <v>753811</v>
      </c>
      <c r="B5704" t="s">
        <v>12</v>
      </c>
      <c r="C5704" s="1">
        <v>43810.79583333333</v>
      </c>
    </row>
    <row r="5705" spans="1:3" x14ac:dyDescent="0.2">
      <c r="A5705">
        <v>753812</v>
      </c>
      <c r="B5705" t="s">
        <v>123</v>
      </c>
      <c r="C5705" s="1">
        <v>43763.821527777778</v>
      </c>
    </row>
    <row r="5706" spans="1:3" x14ac:dyDescent="0.2">
      <c r="A5706">
        <v>754579</v>
      </c>
      <c r="B5706" t="s">
        <v>39</v>
      </c>
      <c r="C5706" s="1">
        <v>43719.68472222222</v>
      </c>
    </row>
    <row r="5707" spans="1:3" x14ac:dyDescent="0.2">
      <c r="A5707">
        <v>754580</v>
      </c>
      <c r="B5707" t="s">
        <v>98</v>
      </c>
      <c r="C5707" s="1">
        <v>43700.727083333331</v>
      </c>
    </row>
    <row r="5708" spans="1:3" x14ac:dyDescent="0.2">
      <c r="A5708">
        <v>754587</v>
      </c>
      <c r="B5708" s="2" t="s">
        <v>225</v>
      </c>
      <c r="C5708" s="1">
        <v>43664.640277777777</v>
      </c>
    </row>
    <row r="5709" spans="1:3" x14ac:dyDescent="0.2">
      <c r="A5709">
        <v>754701</v>
      </c>
      <c r="B5709" t="s">
        <v>101</v>
      </c>
      <c r="C5709" s="1">
        <v>43766.681250000001</v>
      </c>
    </row>
    <row r="5710" spans="1:3" x14ac:dyDescent="0.2">
      <c r="A5710">
        <v>754713</v>
      </c>
      <c r="B5710" s="2" t="s">
        <v>150</v>
      </c>
      <c r="C5710" s="1">
        <v>43718.697222222225</v>
      </c>
    </row>
    <row r="5711" spans="1:3" x14ac:dyDescent="0.2">
      <c r="A5711">
        <v>754714</v>
      </c>
      <c r="B5711" t="s">
        <v>130</v>
      </c>
      <c r="C5711" s="1">
        <v>43718.64166666667</v>
      </c>
    </row>
    <row r="5712" spans="1:3" x14ac:dyDescent="0.2">
      <c r="A5712">
        <v>754715</v>
      </c>
      <c r="B5712" t="s">
        <v>103</v>
      </c>
      <c r="C5712" s="1">
        <v>43677.646527777775</v>
      </c>
    </row>
    <row r="5713" spans="1:3" x14ac:dyDescent="0.2">
      <c r="A5713">
        <v>754772</v>
      </c>
      <c r="B5713" t="s">
        <v>235</v>
      </c>
      <c r="C5713" s="1">
        <v>43700.834027777775</v>
      </c>
    </row>
    <row r="5714" spans="1:3" x14ac:dyDescent="0.2">
      <c r="A5714">
        <v>754773</v>
      </c>
      <c r="B5714" t="s">
        <v>52</v>
      </c>
      <c r="C5714" s="1">
        <v>43763.714583333334</v>
      </c>
    </row>
    <row r="5715" spans="1:3" x14ac:dyDescent="0.2">
      <c r="A5715">
        <v>754846</v>
      </c>
      <c r="B5715" t="s">
        <v>156</v>
      </c>
      <c r="C5715" s="1">
        <v>43684.71597222222</v>
      </c>
    </row>
    <row r="5716" spans="1:3" x14ac:dyDescent="0.2">
      <c r="A5716">
        <v>755076</v>
      </c>
      <c r="B5716" t="s">
        <v>68</v>
      </c>
      <c r="C5716" s="1">
        <v>43749.90625</v>
      </c>
    </row>
    <row r="5717" spans="1:3" x14ac:dyDescent="0.2">
      <c r="A5717">
        <v>755352</v>
      </c>
      <c r="B5717" t="s">
        <v>56</v>
      </c>
      <c r="C5717" s="1">
        <v>43810.640277777777</v>
      </c>
    </row>
    <row r="5718" spans="1:3" x14ac:dyDescent="0.2">
      <c r="A5718">
        <v>755353</v>
      </c>
      <c r="B5718" t="s">
        <v>46</v>
      </c>
      <c r="C5718" s="1">
        <v>43791.81527777778</v>
      </c>
    </row>
    <row r="5719" spans="1:3" x14ac:dyDescent="0.2">
      <c r="A5719">
        <v>755442</v>
      </c>
      <c r="B5719" t="s">
        <v>77</v>
      </c>
      <c r="C5719" s="1">
        <v>43749.711111111108</v>
      </c>
    </row>
    <row r="5720" spans="1:3" x14ac:dyDescent="0.2">
      <c r="A5720">
        <v>755608</v>
      </c>
      <c r="B5720" s="2" t="s">
        <v>47</v>
      </c>
      <c r="C5720" s="1">
        <v>43832.833333333336</v>
      </c>
    </row>
    <row r="5721" spans="1:3" x14ac:dyDescent="0.2">
      <c r="A5721">
        <v>755609</v>
      </c>
      <c r="B5721" t="s">
        <v>29</v>
      </c>
      <c r="C5721" s="1">
        <v>43836.604861111111</v>
      </c>
    </row>
    <row r="5722" spans="1:3" x14ac:dyDescent="0.2">
      <c r="A5722">
        <v>755610</v>
      </c>
      <c r="B5722" t="s">
        <v>6</v>
      </c>
      <c r="C5722" s="1">
        <v>43829.757638888892</v>
      </c>
    </row>
    <row r="5723" spans="1:3" x14ac:dyDescent="0.2">
      <c r="A5723">
        <v>755650</v>
      </c>
      <c r="B5723" s="2" t="s">
        <v>4</v>
      </c>
      <c r="C5723" s="1">
        <v>43731.663194444445</v>
      </c>
    </row>
    <row r="5724" spans="1:3" x14ac:dyDescent="0.2">
      <c r="A5724">
        <v>755651</v>
      </c>
      <c r="B5724" s="2" t="s">
        <v>71</v>
      </c>
      <c r="C5724" s="1">
        <v>43774.669444444444</v>
      </c>
    </row>
    <row r="5725" spans="1:3" x14ac:dyDescent="0.2">
      <c r="A5725">
        <v>755670</v>
      </c>
      <c r="B5725" t="s">
        <v>43</v>
      </c>
      <c r="C5725" s="1">
        <v>43717.784722222219</v>
      </c>
    </row>
    <row r="5726" spans="1:3" x14ac:dyDescent="0.2">
      <c r="A5726">
        <v>756069</v>
      </c>
      <c r="B5726" t="s">
        <v>32</v>
      </c>
      <c r="C5726" s="1">
        <v>43801.791666666664</v>
      </c>
    </row>
    <row r="5727" spans="1:3" x14ac:dyDescent="0.2">
      <c r="A5727">
        <v>756070</v>
      </c>
      <c r="B5727" t="s">
        <v>78</v>
      </c>
      <c r="C5727" s="1">
        <v>43791.848611111112</v>
      </c>
    </row>
    <row r="5728" spans="1:3" x14ac:dyDescent="0.2">
      <c r="A5728">
        <v>756071</v>
      </c>
      <c r="B5728" t="s">
        <v>121</v>
      </c>
      <c r="C5728" s="1">
        <v>43832.669444444444</v>
      </c>
    </row>
    <row r="5729" spans="1:3" x14ac:dyDescent="0.2">
      <c r="A5729">
        <v>756082</v>
      </c>
      <c r="B5729" t="s">
        <v>667</v>
      </c>
      <c r="C5729" s="1">
        <v>43723.993055555555</v>
      </c>
    </row>
    <row r="5730" spans="1:3" x14ac:dyDescent="0.2">
      <c r="A5730">
        <v>756083</v>
      </c>
      <c r="B5730" s="2" t="s">
        <v>92</v>
      </c>
      <c r="C5730" s="1">
        <v>43775.65625</v>
      </c>
    </row>
    <row r="5731" spans="1:3" x14ac:dyDescent="0.2">
      <c r="A5731">
        <v>756084</v>
      </c>
      <c r="B5731" t="s">
        <v>668</v>
      </c>
      <c r="C5731" s="1">
        <v>43714.117361111108</v>
      </c>
    </row>
    <row r="5732" spans="1:3" x14ac:dyDescent="0.2">
      <c r="A5732">
        <v>756192</v>
      </c>
      <c r="B5732" t="s">
        <v>96</v>
      </c>
      <c r="C5732" s="1">
        <v>43745.859027777777</v>
      </c>
    </row>
    <row r="5733" spans="1:3" x14ac:dyDescent="0.2">
      <c r="A5733">
        <v>762101</v>
      </c>
      <c r="B5733" t="s">
        <v>101</v>
      </c>
      <c r="C5733" s="1">
        <v>43766.681944444441</v>
      </c>
    </row>
    <row r="5734" spans="1:3" x14ac:dyDescent="0.2">
      <c r="A5734">
        <v>762102</v>
      </c>
      <c r="B5734" t="s">
        <v>50</v>
      </c>
      <c r="C5734" s="1">
        <v>43733.633333333331</v>
      </c>
    </row>
    <row r="5735" spans="1:3" x14ac:dyDescent="0.2">
      <c r="A5735">
        <v>762103</v>
      </c>
      <c r="B5735" t="s">
        <v>122</v>
      </c>
      <c r="C5735" s="1">
        <v>43746.734722222223</v>
      </c>
    </row>
    <row r="5736" spans="1:3" x14ac:dyDescent="0.2">
      <c r="A5736">
        <v>762186</v>
      </c>
      <c r="B5736" s="2" t="s">
        <v>65</v>
      </c>
      <c r="C5736" s="1">
        <v>43768.872916666667</v>
      </c>
    </row>
    <row r="5737" spans="1:3" x14ac:dyDescent="0.2">
      <c r="A5737">
        <v>762276</v>
      </c>
      <c r="B5737" t="s">
        <v>57</v>
      </c>
      <c r="C5737" s="1">
        <v>43762.831944444442</v>
      </c>
    </row>
    <row r="5738" spans="1:3" x14ac:dyDescent="0.2">
      <c r="A5738">
        <v>762316</v>
      </c>
      <c r="B5738" t="s">
        <v>14</v>
      </c>
      <c r="C5738" s="1">
        <v>43690.95208333333</v>
      </c>
    </row>
    <row r="5739" spans="1:3" x14ac:dyDescent="0.2">
      <c r="A5739">
        <v>762403</v>
      </c>
      <c r="B5739" t="s">
        <v>41</v>
      </c>
      <c r="C5739" s="1">
        <v>43710.720833333333</v>
      </c>
    </row>
    <row r="5740" spans="1:3" x14ac:dyDescent="0.2">
      <c r="A5740">
        <v>762404</v>
      </c>
      <c r="B5740" t="s">
        <v>176</v>
      </c>
      <c r="C5740" s="1">
        <v>43705.90625</v>
      </c>
    </row>
    <row r="5741" spans="1:3" x14ac:dyDescent="0.2">
      <c r="A5741">
        <v>762405</v>
      </c>
      <c r="B5741" s="2" t="s">
        <v>225</v>
      </c>
      <c r="C5741" s="1">
        <v>43664.63958333333</v>
      </c>
    </row>
    <row r="5742" spans="1:3" x14ac:dyDescent="0.2">
      <c r="A5742">
        <v>762550</v>
      </c>
      <c r="B5742" t="s">
        <v>199</v>
      </c>
      <c r="C5742" s="1">
        <v>43836.726388888892</v>
      </c>
    </row>
    <row r="5743" spans="1:3" x14ac:dyDescent="0.2">
      <c r="A5743">
        <v>762626</v>
      </c>
      <c r="B5743" t="s">
        <v>43</v>
      </c>
      <c r="C5743" s="1">
        <v>43717.784722222219</v>
      </c>
    </row>
    <row r="5744" spans="1:3" x14ac:dyDescent="0.2">
      <c r="A5744">
        <v>762627</v>
      </c>
      <c r="B5744" t="s">
        <v>135</v>
      </c>
      <c r="C5744" s="1">
        <v>43721.828472222223</v>
      </c>
    </row>
    <row r="5745" spans="1:3" x14ac:dyDescent="0.2">
      <c r="A5745">
        <v>762873</v>
      </c>
      <c r="B5745" t="s">
        <v>30</v>
      </c>
      <c r="C5745" s="1">
        <v>43802.713194444441</v>
      </c>
    </row>
    <row r="5746" spans="1:3" x14ac:dyDescent="0.2">
      <c r="A5746">
        <v>762903</v>
      </c>
      <c r="B5746" t="s">
        <v>19</v>
      </c>
      <c r="C5746" s="1">
        <v>43773.705555555556</v>
      </c>
    </row>
    <row r="5747" spans="1:3" x14ac:dyDescent="0.2">
      <c r="A5747">
        <v>763131</v>
      </c>
      <c r="B5747" t="s">
        <v>124</v>
      </c>
      <c r="C5747" s="1">
        <v>43731.563194444447</v>
      </c>
    </row>
    <row r="5748" spans="1:3" x14ac:dyDescent="0.2">
      <c r="A5748">
        <v>763400</v>
      </c>
      <c r="B5748" t="s">
        <v>187</v>
      </c>
      <c r="C5748" s="1">
        <v>43735.671527777777</v>
      </c>
    </row>
    <row r="5749" spans="1:3" x14ac:dyDescent="0.2">
      <c r="A5749">
        <v>763421</v>
      </c>
      <c r="B5749" t="s">
        <v>260</v>
      </c>
      <c r="C5749" s="1">
        <v>43691.87777777778</v>
      </c>
    </row>
    <row r="5750" spans="1:3" x14ac:dyDescent="0.2">
      <c r="A5750">
        <v>763539</v>
      </c>
      <c r="B5750" t="s">
        <v>36</v>
      </c>
      <c r="C5750" s="1">
        <v>43724.849305555559</v>
      </c>
    </row>
    <row r="5751" spans="1:3" x14ac:dyDescent="0.2">
      <c r="A5751">
        <v>763706</v>
      </c>
      <c r="B5751" t="s">
        <v>63</v>
      </c>
      <c r="C5751" s="1">
        <v>43773.652083333334</v>
      </c>
    </row>
    <row r="5752" spans="1:3" x14ac:dyDescent="0.2">
      <c r="A5752">
        <v>763712</v>
      </c>
      <c r="B5752" t="s">
        <v>54</v>
      </c>
      <c r="C5752" s="1">
        <v>43685.642361111109</v>
      </c>
    </row>
    <row r="5753" spans="1:3" x14ac:dyDescent="0.2">
      <c r="A5753">
        <v>763841</v>
      </c>
      <c r="B5753" t="s">
        <v>123</v>
      </c>
      <c r="C5753" s="1">
        <v>43763.820833333331</v>
      </c>
    </row>
    <row r="5754" spans="1:3" x14ac:dyDescent="0.2">
      <c r="A5754">
        <v>763842</v>
      </c>
      <c r="B5754" t="s">
        <v>158</v>
      </c>
      <c r="C5754" s="1">
        <v>43774.790972222225</v>
      </c>
    </row>
    <row r="5755" spans="1:3" x14ac:dyDescent="0.2">
      <c r="A5755">
        <v>763843</v>
      </c>
      <c r="B5755" t="s">
        <v>122</v>
      </c>
      <c r="C5755" s="1">
        <v>43746.73333333333</v>
      </c>
    </row>
    <row r="5756" spans="1:3" x14ac:dyDescent="0.2">
      <c r="A5756">
        <v>763952</v>
      </c>
      <c r="B5756" s="2" t="s">
        <v>95</v>
      </c>
      <c r="C5756" s="1">
        <v>43690.681944444441</v>
      </c>
    </row>
    <row r="5757" spans="1:3" x14ac:dyDescent="0.2">
      <c r="A5757">
        <v>763953</v>
      </c>
      <c r="B5757" t="s">
        <v>137</v>
      </c>
      <c r="C5757" s="1">
        <v>43705.821527777778</v>
      </c>
    </row>
    <row r="5758" spans="1:3" x14ac:dyDescent="0.2">
      <c r="A5758">
        <v>763954</v>
      </c>
      <c r="B5758" t="s">
        <v>108</v>
      </c>
      <c r="C5758" s="1">
        <v>43718.728472222225</v>
      </c>
    </row>
    <row r="5759" spans="1:3" x14ac:dyDescent="0.2">
      <c r="A5759">
        <v>764101</v>
      </c>
      <c r="B5759" t="s">
        <v>19</v>
      </c>
      <c r="C5759" s="1">
        <v>43773.704861111109</v>
      </c>
    </row>
    <row r="5760" spans="1:3" x14ac:dyDescent="0.2">
      <c r="A5760">
        <v>764216</v>
      </c>
      <c r="B5760" t="s">
        <v>107</v>
      </c>
      <c r="C5760" s="1">
        <v>43784.70416666667</v>
      </c>
    </row>
    <row r="5761" spans="1:3" x14ac:dyDescent="0.2">
      <c r="A5761">
        <v>764220</v>
      </c>
      <c r="B5761" s="2" t="s">
        <v>23</v>
      </c>
      <c r="C5761" s="1">
        <v>43768.65347222222</v>
      </c>
    </row>
    <row r="5762" spans="1:3" x14ac:dyDescent="0.2">
      <c r="A5762">
        <v>764221</v>
      </c>
      <c r="B5762" t="s">
        <v>53</v>
      </c>
      <c r="C5762" s="1">
        <v>43770.79791666667</v>
      </c>
    </row>
    <row r="5763" spans="1:3" x14ac:dyDescent="0.2">
      <c r="A5763">
        <v>764224</v>
      </c>
      <c r="B5763" t="s">
        <v>10</v>
      </c>
      <c r="C5763" s="1">
        <v>43739.712500000001</v>
      </c>
    </row>
    <row r="5764" spans="1:3" x14ac:dyDescent="0.2">
      <c r="A5764">
        <v>764488</v>
      </c>
      <c r="B5764" t="s">
        <v>15</v>
      </c>
      <c r="C5764" s="1">
        <v>43809.684027777781</v>
      </c>
    </row>
    <row r="5765" spans="1:3" x14ac:dyDescent="0.2">
      <c r="A5765">
        <v>764489</v>
      </c>
      <c r="B5765" t="s">
        <v>56</v>
      </c>
      <c r="C5765" s="1">
        <v>43810.640277777777</v>
      </c>
    </row>
    <row r="5766" spans="1:3" x14ac:dyDescent="0.2">
      <c r="A5766">
        <v>764490</v>
      </c>
      <c r="B5766" t="s">
        <v>32</v>
      </c>
      <c r="C5766" s="1">
        <v>43801.791666666664</v>
      </c>
    </row>
    <row r="5767" spans="1:3" x14ac:dyDescent="0.2">
      <c r="A5767">
        <v>764497</v>
      </c>
      <c r="B5767" t="s">
        <v>93</v>
      </c>
      <c r="C5767" s="1">
        <v>43703.67291666667</v>
      </c>
    </row>
    <row r="5768" spans="1:3" x14ac:dyDescent="0.2">
      <c r="A5768">
        <v>764498</v>
      </c>
      <c r="B5768" t="s">
        <v>669</v>
      </c>
      <c r="C5768" s="1">
        <v>43733.068055555559</v>
      </c>
    </row>
    <row r="5769" spans="1:3" x14ac:dyDescent="0.2">
      <c r="A5769">
        <v>764499</v>
      </c>
      <c r="B5769" t="s">
        <v>670</v>
      </c>
      <c r="C5769" s="1">
        <v>43724.113888888889</v>
      </c>
    </row>
    <row r="5770" spans="1:3" x14ac:dyDescent="0.2">
      <c r="A5770">
        <v>764500</v>
      </c>
      <c r="B5770" t="s">
        <v>139</v>
      </c>
      <c r="C5770" s="1">
        <v>43754.765972222223</v>
      </c>
    </row>
    <row r="5771" spans="1:3" x14ac:dyDescent="0.2">
      <c r="A5771">
        <v>764501</v>
      </c>
      <c r="B5771" t="s">
        <v>671</v>
      </c>
      <c r="C5771" s="1">
        <v>43721.136111111111</v>
      </c>
    </row>
    <row r="5772" spans="1:3" x14ac:dyDescent="0.2">
      <c r="A5772">
        <v>764502</v>
      </c>
      <c r="B5772" t="s">
        <v>53</v>
      </c>
      <c r="C5772" s="1">
        <v>43770.798611111109</v>
      </c>
    </row>
    <row r="5773" spans="1:3" x14ac:dyDescent="0.2">
      <c r="A5773">
        <v>764579</v>
      </c>
      <c r="B5773" t="s">
        <v>51</v>
      </c>
      <c r="C5773" s="1">
        <v>43755.736805555556</v>
      </c>
    </row>
    <row r="5774" spans="1:3" x14ac:dyDescent="0.2">
      <c r="A5774">
        <v>764600</v>
      </c>
      <c r="B5774" t="s">
        <v>17</v>
      </c>
      <c r="C5774" s="1">
        <v>43676.642361111109</v>
      </c>
    </row>
    <row r="5775" spans="1:3" x14ac:dyDescent="0.2">
      <c r="A5775">
        <v>764668</v>
      </c>
      <c r="B5775" t="s">
        <v>22</v>
      </c>
      <c r="C5775" s="1">
        <v>43794.834722222222</v>
      </c>
    </row>
    <row r="5776" spans="1:3" x14ac:dyDescent="0.2">
      <c r="A5776">
        <v>764669</v>
      </c>
      <c r="B5776" t="s">
        <v>106</v>
      </c>
      <c r="C5776" s="1">
        <v>43837.838888888888</v>
      </c>
    </row>
    <row r="5777" spans="1:3" x14ac:dyDescent="0.2">
      <c r="A5777">
        <v>764670</v>
      </c>
      <c r="B5777" s="2" t="s">
        <v>47</v>
      </c>
      <c r="C5777" s="1">
        <v>43832.833333333336</v>
      </c>
    </row>
    <row r="5778" spans="1:3" x14ac:dyDescent="0.2">
      <c r="A5778">
        <v>764814</v>
      </c>
      <c r="B5778" t="s">
        <v>136</v>
      </c>
      <c r="C5778" s="1">
        <v>43819.876388888886</v>
      </c>
    </row>
    <row r="5779" spans="1:3" x14ac:dyDescent="0.2">
      <c r="A5779">
        <v>764815</v>
      </c>
      <c r="B5779" t="s">
        <v>106</v>
      </c>
      <c r="C5779" s="1">
        <v>43837.838888888888</v>
      </c>
    </row>
    <row r="5780" spans="1:3" x14ac:dyDescent="0.2">
      <c r="A5780">
        <v>764816</v>
      </c>
      <c r="B5780" t="s">
        <v>121</v>
      </c>
      <c r="C5780" s="1">
        <v>43832.669444444444</v>
      </c>
    </row>
    <row r="5781" spans="1:3" x14ac:dyDescent="0.2">
      <c r="A5781">
        <v>764869</v>
      </c>
      <c r="B5781" t="s">
        <v>53</v>
      </c>
      <c r="C5781" s="1">
        <v>43770.79791666667</v>
      </c>
    </row>
    <row r="5782" spans="1:3" x14ac:dyDescent="0.2">
      <c r="A5782">
        <v>764870</v>
      </c>
      <c r="B5782" t="s">
        <v>228</v>
      </c>
      <c r="C5782" s="1">
        <v>43672.729861111111</v>
      </c>
    </row>
    <row r="5783" spans="1:3" x14ac:dyDescent="0.2">
      <c r="A5783">
        <v>764985</v>
      </c>
      <c r="B5783" t="s">
        <v>81</v>
      </c>
      <c r="C5783" s="1">
        <v>43817.646527777775</v>
      </c>
    </row>
    <row r="5784" spans="1:3" x14ac:dyDescent="0.2">
      <c r="A5784">
        <v>765063</v>
      </c>
      <c r="B5784" t="s">
        <v>108</v>
      </c>
      <c r="C5784" s="1">
        <v>43718.728472222225</v>
      </c>
    </row>
    <row r="5785" spans="1:3" x14ac:dyDescent="0.2">
      <c r="A5785">
        <v>765064</v>
      </c>
      <c r="B5785" t="s">
        <v>25</v>
      </c>
      <c r="C5785" s="1">
        <v>43774.839583333334</v>
      </c>
    </row>
    <row r="5786" spans="1:3" x14ac:dyDescent="0.2">
      <c r="A5786">
        <v>765065</v>
      </c>
      <c r="B5786" s="2" t="s">
        <v>126</v>
      </c>
      <c r="C5786" s="1">
        <v>43732.836805555555</v>
      </c>
    </row>
    <row r="5787" spans="1:3" x14ac:dyDescent="0.2">
      <c r="A5787">
        <v>765112</v>
      </c>
      <c r="B5787" s="2" t="s">
        <v>95</v>
      </c>
      <c r="C5787" s="1">
        <v>43690.681250000001</v>
      </c>
    </row>
    <row r="5788" spans="1:3" x14ac:dyDescent="0.2">
      <c r="A5788">
        <v>765170</v>
      </c>
      <c r="B5788" t="s">
        <v>68</v>
      </c>
      <c r="C5788" s="1">
        <v>43749.906944444447</v>
      </c>
    </row>
    <row r="5789" spans="1:3" x14ac:dyDescent="0.2">
      <c r="A5789">
        <v>765455</v>
      </c>
      <c r="B5789" t="s">
        <v>75</v>
      </c>
      <c r="C5789" s="1">
        <v>43676.800694444442</v>
      </c>
    </row>
    <row r="5790" spans="1:3" x14ac:dyDescent="0.2">
      <c r="A5790">
        <v>765533</v>
      </c>
      <c r="B5790" t="s">
        <v>89</v>
      </c>
      <c r="C5790" s="1">
        <v>43704.897222222222</v>
      </c>
    </row>
    <row r="5791" spans="1:3" x14ac:dyDescent="0.2">
      <c r="A5791">
        <v>765534</v>
      </c>
      <c r="B5791" t="s">
        <v>60</v>
      </c>
      <c r="C5791" s="1">
        <v>43761.711805555555</v>
      </c>
    </row>
    <row r="5792" spans="1:3" x14ac:dyDescent="0.2">
      <c r="A5792">
        <v>765535</v>
      </c>
      <c r="B5792" t="s">
        <v>3</v>
      </c>
      <c r="C5792" s="1">
        <v>43686.644444444442</v>
      </c>
    </row>
    <row r="5793" spans="1:3" x14ac:dyDescent="0.2">
      <c r="A5793">
        <v>765536</v>
      </c>
      <c r="B5793" t="s">
        <v>38</v>
      </c>
      <c r="C5793" s="1">
        <v>43689.832638888889</v>
      </c>
    </row>
    <row r="5794" spans="1:3" x14ac:dyDescent="0.2">
      <c r="A5794">
        <v>765537</v>
      </c>
      <c r="B5794" t="s">
        <v>259</v>
      </c>
      <c r="C5794" s="1">
        <v>43675.877083333333</v>
      </c>
    </row>
    <row r="5795" spans="1:3" x14ac:dyDescent="0.2">
      <c r="A5795">
        <v>765607</v>
      </c>
      <c r="B5795" t="s">
        <v>101</v>
      </c>
      <c r="C5795" s="1">
        <v>43766.681944444441</v>
      </c>
    </row>
    <row r="5796" spans="1:3" x14ac:dyDescent="0.2">
      <c r="A5796">
        <v>765613</v>
      </c>
      <c r="B5796" t="s">
        <v>311</v>
      </c>
      <c r="C5796" s="1">
        <v>43685.73541666667</v>
      </c>
    </row>
    <row r="5797" spans="1:3" x14ac:dyDescent="0.2">
      <c r="A5797">
        <v>765786</v>
      </c>
      <c r="B5797" t="s">
        <v>109</v>
      </c>
      <c r="C5797" s="1">
        <v>43696.952777777777</v>
      </c>
    </row>
    <row r="5798" spans="1:3" x14ac:dyDescent="0.2">
      <c r="A5798">
        <v>766689</v>
      </c>
      <c r="B5798" t="e">
        <f>HoyMismoTSI admirable lo Que se desempe√±a est√°n trabajando por las nuevas maneras de Que se afirme lo bueno por mi pais excelente</f>
        <v>#NAME?</v>
      </c>
      <c r="C5798" s="1">
        <v>43726.799305555556</v>
      </c>
    </row>
    <row r="5799" spans="1:3" x14ac:dyDescent="0.2">
      <c r="A5799">
        <v>766892</v>
      </c>
      <c r="B5799" t="s">
        <v>96</v>
      </c>
      <c r="C5799" s="1">
        <v>43745.859722222223</v>
      </c>
    </row>
    <row r="5800" spans="1:3" x14ac:dyDescent="0.2">
      <c r="A5800">
        <v>766951</v>
      </c>
      <c r="B5800" s="2" t="s">
        <v>23</v>
      </c>
      <c r="C5800" s="1">
        <v>43768.65347222222</v>
      </c>
    </row>
    <row r="5801" spans="1:3" x14ac:dyDescent="0.2">
      <c r="A5801">
        <v>766952</v>
      </c>
      <c r="B5801" t="s">
        <v>59</v>
      </c>
      <c r="C5801" s="1">
        <v>43684.882638888892</v>
      </c>
    </row>
    <row r="5802" spans="1:3" x14ac:dyDescent="0.2">
      <c r="A5802">
        <v>766953</v>
      </c>
      <c r="B5802" t="s">
        <v>43</v>
      </c>
      <c r="C5802" s="1">
        <v>43717.785416666666</v>
      </c>
    </row>
    <row r="5803" spans="1:3" x14ac:dyDescent="0.2">
      <c r="A5803">
        <v>767250</v>
      </c>
      <c r="B5803" t="s">
        <v>157</v>
      </c>
      <c r="C5803" s="1">
        <v>43710.631944444445</v>
      </c>
    </row>
    <row r="5804" spans="1:3" x14ac:dyDescent="0.2">
      <c r="A5804">
        <v>767348</v>
      </c>
      <c r="B5804" t="s">
        <v>214</v>
      </c>
      <c r="C5804" s="1">
        <v>43801.690972222219</v>
      </c>
    </row>
    <row r="5805" spans="1:3" x14ac:dyDescent="0.2">
      <c r="A5805">
        <v>767392</v>
      </c>
      <c r="B5805" t="s">
        <v>61</v>
      </c>
      <c r="C5805" s="1">
        <v>43733.79791666667</v>
      </c>
    </row>
    <row r="5806" spans="1:3" x14ac:dyDescent="0.2">
      <c r="A5806">
        <v>767479</v>
      </c>
      <c r="B5806" t="s">
        <v>43</v>
      </c>
      <c r="C5806" s="1">
        <v>43717.785416666666</v>
      </c>
    </row>
    <row r="5807" spans="1:3" x14ac:dyDescent="0.2">
      <c r="A5807">
        <v>769466</v>
      </c>
      <c r="B5807" t="e">
        <f>HoyMismoTSI esta Es la era para cada uno de nuestros ni√±os y estamos muy agradecidos por el gran apoyo Que les est√°n brindando</f>
        <v>#NAME?</v>
      </c>
      <c r="C5807" s="1">
        <v>43693.947916666664</v>
      </c>
    </row>
    <row r="5808" spans="1:3" x14ac:dyDescent="0.2">
      <c r="A5808">
        <v>769725</v>
      </c>
      <c r="B5808" t="e">
        <f>HoyMismoTSI muy bien felicitamos a nuestro gobierno por lo bueno Que demuestra Que gran inicio de Que el pais esta en grandes maneras de ver los cambios</f>
        <v>#NAME?</v>
      </c>
      <c r="C5808" s="1">
        <v>43726.8</v>
      </c>
    </row>
    <row r="5809" spans="1:3" x14ac:dyDescent="0.2">
      <c r="A5809">
        <v>770236</v>
      </c>
      <c r="B5809" t="e">
        <f>HoyMismoTSI Que gran noticia Que se esta dando Que bueno Que se trabaje por una navidad segura Que bien Que se haga lo bueno en mi pais vamos por lo bueno</f>
        <v>#NAME?</v>
      </c>
      <c r="C5809" s="1">
        <v>43794.615277777775</v>
      </c>
    </row>
    <row r="5810" spans="1:3" x14ac:dyDescent="0.2">
      <c r="A5810">
        <v>772967</v>
      </c>
      <c r="B5810" t="s">
        <v>3</v>
      </c>
      <c r="C5810" s="1">
        <v>43686.644444444442</v>
      </c>
    </row>
    <row r="5811" spans="1:3" x14ac:dyDescent="0.2">
      <c r="A5811">
        <v>773000</v>
      </c>
      <c r="B5811" s="2" t="s">
        <v>55</v>
      </c>
      <c r="C5811" s="1">
        <v>43815.848611111112</v>
      </c>
    </row>
    <row r="5812" spans="1:3" x14ac:dyDescent="0.2">
      <c r="A5812">
        <v>773047</v>
      </c>
      <c r="B5812" t="s">
        <v>148</v>
      </c>
      <c r="C5812" s="1">
        <v>43767.863194444442</v>
      </c>
    </row>
    <row r="5813" spans="1:3" x14ac:dyDescent="0.2">
      <c r="A5813">
        <v>773096</v>
      </c>
      <c r="B5813" t="s">
        <v>114</v>
      </c>
      <c r="C5813" s="1">
        <v>43746.886111111111</v>
      </c>
    </row>
    <row r="5814" spans="1:3" x14ac:dyDescent="0.2">
      <c r="A5814">
        <v>773111</v>
      </c>
      <c r="B5814" t="s">
        <v>50</v>
      </c>
      <c r="C5814" s="1">
        <v>43733.632638888892</v>
      </c>
    </row>
    <row r="5815" spans="1:3" x14ac:dyDescent="0.2">
      <c r="A5815">
        <v>773112</v>
      </c>
      <c r="B5815" t="s">
        <v>37</v>
      </c>
      <c r="C5815" s="1">
        <v>43690.885416666664</v>
      </c>
    </row>
    <row r="5816" spans="1:3" x14ac:dyDescent="0.2">
      <c r="A5816">
        <v>773162</v>
      </c>
      <c r="B5816" t="s">
        <v>44</v>
      </c>
      <c r="C5816" s="1">
        <v>43748.833333333336</v>
      </c>
    </row>
    <row r="5817" spans="1:3" x14ac:dyDescent="0.2">
      <c r="A5817">
        <v>773163</v>
      </c>
      <c r="B5817" t="s">
        <v>8</v>
      </c>
      <c r="C5817" s="1">
        <v>43752.677083333336</v>
      </c>
    </row>
    <row r="5818" spans="1:3" x14ac:dyDescent="0.2">
      <c r="A5818">
        <v>773165</v>
      </c>
      <c r="B5818" t="s">
        <v>120</v>
      </c>
      <c r="C5818" s="1">
        <v>43704.836805555555</v>
      </c>
    </row>
    <row r="5819" spans="1:3" x14ac:dyDescent="0.2">
      <c r="A5819">
        <v>773435</v>
      </c>
      <c r="B5819" t="s">
        <v>148</v>
      </c>
      <c r="C5819" s="1">
        <v>43767.862500000003</v>
      </c>
    </row>
    <row r="5820" spans="1:3" x14ac:dyDescent="0.2">
      <c r="A5820">
        <v>773522</v>
      </c>
      <c r="B5820" t="s">
        <v>37</v>
      </c>
      <c r="C5820" s="1">
        <v>43690.884722222225</v>
      </c>
    </row>
    <row r="5821" spans="1:3" x14ac:dyDescent="0.2">
      <c r="A5821">
        <v>773553</v>
      </c>
      <c r="B5821" t="s">
        <v>96</v>
      </c>
      <c r="C5821" s="1">
        <v>43745.859722222223</v>
      </c>
    </row>
    <row r="5822" spans="1:3" x14ac:dyDescent="0.2">
      <c r="A5822">
        <v>773554</v>
      </c>
      <c r="B5822" t="s">
        <v>66</v>
      </c>
      <c r="C5822" s="1">
        <v>43745.652777777781</v>
      </c>
    </row>
    <row r="5823" spans="1:3" x14ac:dyDescent="0.2">
      <c r="A5823">
        <v>773555</v>
      </c>
      <c r="B5823" t="s">
        <v>2</v>
      </c>
      <c r="C5823" s="1">
        <v>43770.70208333333</v>
      </c>
    </row>
    <row r="5824" spans="1:3" x14ac:dyDescent="0.2">
      <c r="A5824">
        <v>773556</v>
      </c>
      <c r="B5824" t="s">
        <v>68</v>
      </c>
      <c r="C5824" s="1">
        <v>43749.906944444447</v>
      </c>
    </row>
    <row r="5825" spans="1:3" x14ac:dyDescent="0.2">
      <c r="A5825">
        <v>773830</v>
      </c>
      <c r="B5825" t="s">
        <v>148</v>
      </c>
      <c r="C5825" s="1">
        <v>43767.862500000003</v>
      </c>
    </row>
    <row r="5826" spans="1:3" x14ac:dyDescent="0.2">
      <c r="A5826">
        <v>774016</v>
      </c>
      <c r="B5826" t="s">
        <v>52</v>
      </c>
      <c r="C5826" s="1">
        <v>43763.713888888888</v>
      </c>
    </row>
    <row r="5827" spans="1:3" x14ac:dyDescent="0.2">
      <c r="A5827">
        <v>774089</v>
      </c>
      <c r="B5827" t="s">
        <v>62</v>
      </c>
      <c r="C5827" s="1">
        <v>43703.736111111109</v>
      </c>
    </row>
    <row r="5828" spans="1:3" x14ac:dyDescent="0.2">
      <c r="A5828">
        <v>774231</v>
      </c>
      <c r="B5828" t="s">
        <v>123</v>
      </c>
      <c r="C5828" s="1">
        <v>43763.820833333331</v>
      </c>
    </row>
    <row r="5829" spans="1:3" x14ac:dyDescent="0.2">
      <c r="A5829">
        <v>774233</v>
      </c>
      <c r="B5829" t="s">
        <v>198</v>
      </c>
      <c r="C5829" s="1">
        <v>43689.750694444447</v>
      </c>
    </row>
    <row r="5830" spans="1:3" x14ac:dyDescent="0.2">
      <c r="A5830">
        <v>774265</v>
      </c>
      <c r="B5830" t="s">
        <v>104</v>
      </c>
      <c r="C5830" s="1">
        <v>43787.79791666667</v>
      </c>
    </row>
    <row r="5831" spans="1:3" x14ac:dyDescent="0.2">
      <c r="A5831">
        <v>774283</v>
      </c>
      <c r="B5831" t="s">
        <v>8</v>
      </c>
      <c r="C5831" s="1">
        <v>43752.677083333336</v>
      </c>
    </row>
    <row r="5832" spans="1:3" x14ac:dyDescent="0.2">
      <c r="A5832">
        <v>774314</v>
      </c>
      <c r="B5832" t="s">
        <v>32</v>
      </c>
      <c r="C5832" s="1">
        <v>43801.791666666664</v>
      </c>
    </row>
    <row r="5833" spans="1:3" x14ac:dyDescent="0.2">
      <c r="A5833">
        <v>774353</v>
      </c>
      <c r="B5833" t="s">
        <v>507</v>
      </c>
      <c r="C5833" s="1">
        <v>43679.95</v>
      </c>
    </row>
    <row r="5834" spans="1:3" x14ac:dyDescent="0.2">
      <c r="A5834">
        <v>774466</v>
      </c>
      <c r="B5834" t="s">
        <v>311</v>
      </c>
      <c r="C5834" s="1">
        <v>43685.734722222223</v>
      </c>
    </row>
    <row r="5835" spans="1:3" x14ac:dyDescent="0.2">
      <c r="A5835">
        <v>774467</v>
      </c>
      <c r="B5835" t="s">
        <v>235</v>
      </c>
      <c r="C5835" s="1">
        <v>43700.834027777775</v>
      </c>
    </row>
    <row r="5836" spans="1:3" x14ac:dyDescent="0.2">
      <c r="A5836">
        <v>774509</v>
      </c>
      <c r="B5836" s="2" t="s">
        <v>4</v>
      </c>
      <c r="C5836" s="1">
        <v>43731.662499999999</v>
      </c>
    </row>
    <row r="5837" spans="1:3" x14ac:dyDescent="0.2">
      <c r="A5837">
        <v>774510</v>
      </c>
      <c r="B5837" t="s">
        <v>24</v>
      </c>
      <c r="C5837" s="1">
        <v>43731.734722222223</v>
      </c>
    </row>
    <row r="5838" spans="1:3" x14ac:dyDescent="0.2">
      <c r="A5838">
        <v>774511</v>
      </c>
      <c r="B5838" t="s">
        <v>124</v>
      </c>
      <c r="C5838" s="1">
        <v>43731.5625</v>
      </c>
    </row>
    <row r="5839" spans="1:3" x14ac:dyDescent="0.2">
      <c r="A5839">
        <v>774744</v>
      </c>
      <c r="B5839" t="s">
        <v>107</v>
      </c>
      <c r="C5839" s="1">
        <v>43784.70416666667</v>
      </c>
    </row>
    <row r="5840" spans="1:3" x14ac:dyDescent="0.2">
      <c r="A5840">
        <v>774873</v>
      </c>
      <c r="B5840" t="s">
        <v>96</v>
      </c>
      <c r="C5840" s="1">
        <v>43745.859027777777</v>
      </c>
    </row>
    <row r="5841" spans="1:3" x14ac:dyDescent="0.2">
      <c r="A5841">
        <v>774874</v>
      </c>
      <c r="B5841" t="s">
        <v>672</v>
      </c>
      <c r="C5841" s="1">
        <v>43708.974999999999</v>
      </c>
    </row>
    <row r="5842" spans="1:3" x14ac:dyDescent="0.2">
      <c r="A5842">
        <v>774875</v>
      </c>
      <c r="B5842" t="s">
        <v>638</v>
      </c>
      <c r="C5842" s="1">
        <v>43719.928472222222</v>
      </c>
    </row>
    <row r="5843" spans="1:3" x14ac:dyDescent="0.2">
      <c r="A5843">
        <v>774876</v>
      </c>
      <c r="B5843" t="s">
        <v>673</v>
      </c>
      <c r="C5843" s="1">
        <v>43703.113194444442</v>
      </c>
    </row>
    <row r="5844" spans="1:3" x14ac:dyDescent="0.2">
      <c r="A5844">
        <v>774877</v>
      </c>
      <c r="B5844" t="s">
        <v>76</v>
      </c>
      <c r="C5844" s="1">
        <v>43767.815972222219</v>
      </c>
    </row>
    <row r="5845" spans="1:3" x14ac:dyDescent="0.2">
      <c r="A5845">
        <v>775074</v>
      </c>
      <c r="B5845" t="s">
        <v>42</v>
      </c>
      <c r="C5845" s="1">
        <v>43683.728472222225</v>
      </c>
    </row>
    <row r="5846" spans="1:3" x14ac:dyDescent="0.2">
      <c r="A5846">
        <v>775251</v>
      </c>
      <c r="B5846" t="s">
        <v>149</v>
      </c>
      <c r="C5846" s="1">
        <v>43678.736111111109</v>
      </c>
    </row>
    <row r="5847" spans="1:3" x14ac:dyDescent="0.2">
      <c r="A5847">
        <v>775354</v>
      </c>
      <c r="B5847" t="s">
        <v>50</v>
      </c>
      <c r="C5847" s="1">
        <v>43733.632638888892</v>
      </c>
    </row>
    <row r="5848" spans="1:3" x14ac:dyDescent="0.2">
      <c r="A5848">
        <v>775355</v>
      </c>
      <c r="B5848" t="s">
        <v>156</v>
      </c>
      <c r="C5848" s="1">
        <v>43684.71597222222</v>
      </c>
    </row>
    <row r="5849" spans="1:3" x14ac:dyDescent="0.2">
      <c r="A5849">
        <v>775356</v>
      </c>
      <c r="B5849" t="s">
        <v>44</v>
      </c>
      <c r="C5849" s="1">
        <v>43748.833333333336</v>
      </c>
    </row>
    <row r="5850" spans="1:3" x14ac:dyDescent="0.2">
      <c r="A5850">
        <v>775521</v>
      </c>
      <c r="B5850" s="2" t="s">
        <v>102</v>
      </c>
      <c r="C5850" s="1">
        <v>43837.788888888892</v>
      </c>
    </row>
    <row r="5851" spans="1:3" x14ac:dyDescent="0.2">
      <c r="A5851">
        <v>775782</v>
      </c>
      <c r="B5851" t="s">
        <v>185</v>
      </c>
      <c r="C5851" s="1">
        <v>43721.673611111109</v>
      </c>
    </row>
    <row r="5852" spans="1:3" x14ac:dyDescent="0.2">
      <c r="A5852">
        <v>775924</v>
      </c>
      <c r="B5852" t="s">
        <v>8</v>
      </c>
      <c r="C5852" s="1">
        <v>43752.677083333336</v>
      </c>
    </row>
    <row r="5853" spans="1:3" x14ac:dyDescent="0.2">
      <c r="A5853">
        <v>776052</v>
      </c>
      <c r="B5853" t="s">
        <v>36</v>
      </c>
      <c r="C5853" s="1">
        <v>43724.85</v>
      </c>
    </row>
    <row r="5854" spans="1:3" x14ac:dyDescent="0.2">
      <c r="A5854">
        <v>776209</v>
      </c>
      <c r="B5854" t="s">
        <v>130</v>
      </c>
      <c r="C5854" s="1">
        <v>43718.642361111109</v>
      </c>
    </row>
    <row r="5855" spans="1:3" x14ac:dyDescent="0.2">
      <c r="A5855">
        <v>776279</v>
      </c>
      <c r="B5855" t="s">
        <v>77</v>
      </c>
      <c r="C5855" s="1">
        <v>43749.711111111108</v>
      </c>
    </row>
    <row r="5856" spans="1:3" x14ac:dyDescent="0.2">
      <c r="A5856">
        <v>776360</v>
      </c>
      <c r="B5856" t="s">
        <v>236</v>
      </c>
      <c r="C5856" s="1">
        <v>43817.837500000001</v>
      </c>
    </row>
    <row r="5857" spans="1:3" x14ac:dyDescent="0.2">
      <c r="A5857">
        <v>776361</v>
      </c>
      <c r="B5857" t="s">
        <v>67</v>
      </c>
      <c r="C5857" s="1">
        <v>43810.826388888891</v>
      </c>
    </row>
    <row r="5858" spans="1:3" x14ac:dyDescent="0.2">
      <c r="A5858">
        <v>776362</v>
      </c>
      <c r="B5858" t="s">
        <v>199</v>
      </c>
      <c r="C5858" s="1">
        <v>43836.727083333331</v>
      </c>
    </row>
    <row r="5859" spans="1:3" x14ac:dyDescent="0.2">
      <c r="A5859">
        <v>776515</v>
      </c>
      <c r="B5859" t="s">
        <v>3</v>
      </c>
      <c r="C5859" s="1">
        <v>43686.643055555556</v>
      </c>
    </row>
    <row r="5860" spans="1:3" x14ac:dyDescent="0.2">
      <c r="A5860">
        <v>776698</v>
      </c>
      <c r="B5860" t="s">
        <v>58</v>
      </c>
      <c r="C5860" s="1">
        <v>43817.727083333331</v>
      </c>
    </row>
    <row r="5861" spans="1:3" x14ac:dyDescent="0.2">
      <c r="A5861">
        <v>776760</v>
      </c>
      <c r="B5861" s="2" t="s">
        <v>23</v>
      </c>
      <c r="C5861" s="1">
        <v>43768.65347222222</v>
      </c>
    </row>
    <row r="5862" spans="1:3" x14ac:dyDescent="0.2">
      <c r="A5862">
        <v>776761</v>
      </c>
      <c r="B5862" s="2" t="s">
        <v>155</v>
      </c>
      <c r="C5862" s="1">
        <v>43748.925694444442</v>
      </c>
    </row>
    <row r="5863" spans="1:3" x14ac:dyDescent="0.2">
      <c r="A5863">
        <v>776801</v>
      </c>
      <c r="B5863" s="2" t="s">
        <v>155</v>
      </c>
      <c r="C5863" s="1">
        <v>43748.926388888889</v>
      </c>
    </row>
    <row r="5864" spans="1:3" x14ac:dyDescent="0.2">
      <c r="A5864">
        <v>776879</v>
      </c>
      <c r="B5864" t="s">
        <v>24</v>
      </c>
      <c r="C5864" s="1">
        <v>43731.73541666667</v>
      </c>
    </row>
    <row r="5865" spans="1:3" x14ac:dyDescent="0.2">
      <c r="A5865">
        <v>776891</v>
      </c>
      <c r="B5865" s="2" t="s">
        <v>639</v>
      </c>
      <c r="C5865" s="1">
        <v>43690.765972222223</v>
      </c>
    </row>
    <row r="5866" spans="1:3" x14ac:dyDescent="0.2">
      <c r="A5866">
        <v>776892</v>
      </c>
      <c r="B5866" t="s">
        <v>54</v>
      </c>
      <c r="C5866" s="1">
        <v>43685.643055555556</v>
      </c>
    </row>
    <row r="5867" spans="1:3" x14ac:dyDescent="0.2">
      <c r="A5867">
        <v>776893</v>
      </c>
      <c r="B5867" t="s">
        <v>37</v>
      </c>
      <c r="C5867" s="1">
        <v>43690.886111111111</v>
      </c>
    </row>
    <row r="5868" spans="1:3" x14ac:dyDescent="0.2">
      <c r="A5868">
        <v>776996</v>
      </c>
      <c r="B5868" t="s">
        <v>77</v>
      </c>
      <c r="C5868" s="1">
        <v>43749.711111111108</v>
      </c>
    </row>
    <row r="5869" spans="1:3" x14ac:dyDescent="0.2">
      <c r="A5869">
        <v>777019</v>
      </c>
      <c r="B5869" t="s">
        <v>482</v>
      </c>
      <c r="C5869" s="1">
        <v>43788.810416666667</v>
      </c>
    </row>
    <row r="5870" spans="1:3" x14ac:dyDescent="0.2">
      <c r="A5870">
        <v>777061</v>
      </c>
      <c r="B5870" t="s">
        <v>27</v>
      </c>
      <c r="C5870" s="1">
        <v>43809.818749999999</v>
      </c>
    </row>
    <row r="5871" spans="1:3" x14ac:dyDescent="0.2">
      <c r="A5871">
        <v>777062</v>
      </c>
      <c r="B5871" s="2" t="s">
        <v>55</v>
      </c>
      <c r="C5871" s="1">
        <v>43815.849305555559</v>
      </c>
    </row>
    <row r="5872" spans="1:3" x14ac:dyDescent="0.2">
      <c r="A5872">
        <v>777063</v>
      </c>
      <c r="B5872" t="s">
        <v>21</v>
      </c>
      <c r="C5872" s="1">
        <v>43811.84097222222</v>
      </c>
    </row>
    <row r="5873" spans="1:3" x14ac:dyDescent="0.2">
      <c r="A5873">
        <v>777541</v>
      </c>
      <c r="B5873" t="s">
        <v>87</v>
      </c>
      <c r="C5873" s="1">
        <v>43816.866666666669</v>
      </c>
    </row>
    <row r="5874" spans="1:3" x14ac:dyDescent="0.2">
      <c r="A5874">
        <v>777573</v>
      </c>
      <c r="B5874" t="s">
        <v>141</v>
      </c>
      <c r="C5874" s="1">
        <v>43783.836805555555</v>
      </c>
    </row>
    <row r="5875" spans="1:3" x14ac:dyDescent="0.2">
      <c r="A5875">
        <v>777574</v>
      </c>
      <c r="B5875" t="s">
        <v>336</v>
      </c>
      <c r="C5875" s="1">
        <v>43784.645138888889</v>
      </c>
    </row>
    <row r="5876" spans="1:3" x14ac:dyDescent="0.2">
      <c r="A5876">
        <v>777622</v>
      </c>
      <c r="B5876" t="s">
        <v>79</v>
      </c>
      <c r="C5876" s="1">
        <v>43707.665972222225</v>
      </c>
    </row>
    <row r="5877" spans="1:3" x14ac:dyDescent="0.2">
      <c r="A5877">
        <v>777623</v>
      </c>
      <c r="B5877" t="s">
        <v>52</v>
      </c>
      <c r="C5877" s="1">
        <v>43763.713888888888</v>
      </c>
    </row>
    <row r="5878" spans="1:3" x14ac:dyDescent="0.2">
      <c r="A5878">
        <v>777630</v>
      </c>
      <c r="B5878" t="s">
        <v>84</v>
      </c>
      <c r="C5878" s="1">
        <v>43655.923611111109</v>
      </c>
    </row>
    <row r="5879" spans="1:3" x14ac:dyDescent="0.2">
      <c r="A5879">
        <v>777724</v>
      </c>
      <c r="B5879" t="s">
        <v>41</v>
      </c>
      <c r="C5879" s="1">
        <v>43710.720138888886</v>
      </c>
    </row>
    <row r="5880" spans="1:3" x14ac:dyDescent="0.2">
      <c r="A5880">
        <v>777725</v>
      </c>
      <c r="B5880" t="s">
        <v>100</v>
      </c>
      <c r="C5880" s="1">
        <v>43733.856944444444</v>
      </c>
    </row>
    <row r="5881" spans="1:3" x14ac:dyDescent="0.2">
      <c r="A5881">
        <v>778226</v>
      </c>
      <c r="B5881" t="s">
        <v>56</v>
      </c>
      <c r="C5881" s="1">
        <v>43810.63958333333</v>
      </c>
    </row>
    <row r="5882" spans="1:3" x14ac:dyDescent="0.2">
      <c r="A5882">
        <v>778337</v>
      </c>
      <c r="B5882" t="s">
        <v>114</v>
      </c>
      <c r="C5882" s="1">
        <v>43746.885416666664</v>
      </c>
    </row>
    <row r="5883" spans="1:3" x14ac:dyDescent="0.2">
      <c r="A5883">
        <v>778349</v>
      </c>
      <c r="B5883" t="s">
        <v>34</v>
      </c>
      <c r="C5883" s="1">
        <v>43691.808333333334</v>
      </c>
    </row>
    <row r="5884" spans="1:3" x14ac:dyDescent="0.2">
      <c r="A5884">
        <v>778403</v>
      </c>
      <c r="B5884" t="s">
        <v>143</v>
      </c>
      <c r="C5884" s="1">
        <v>43706.811111111114</v>
      </c>
    </row>
    <row r="5885" spans="1:3" x14ac:dyDescent="0.2">
      <c r="A5885">
        <v>778404</v>
      </c>
      <c r="B5885" t="s">
        <v>237</v>
      </c>
      <c r="C5885" s="1">
        <v>43710.671527777777</v>
      </c>
    </row>
    <row r="5886" spans="1:3" x14ac:dyDescent="0.2">
      <c r="A5886">
        <v>778742</v>
      </c>
      <c r="B5886" t="s">
        <v>93</v>
      </c>
      <c r="C5886" s="1">
        <v>43703.673611111109</v>
      </c>
    </row>
    <row r="5887" spans="1:3" x14ac:dyDescent="0.2">
      <c r="A5887">
        <v>778879</v>
      </c>
      <c r="B5887" t="s">
        <v>34</v>
      </c>
      <c r="C5887" s="1">
        <v>43691.808333333334</v>
      </c>
    </row>
    <row r="5888" spans="1:3" x14ac:dyDescent="0.2">
      <c r="A5888">
        <v>778880</v>
      </c>
      <c r="B5888" t="s">
        <v>75</v>
      </c>
      <c r="C5888" s="1">
        <v>43676.801388888889</v>
      </c>
    </row>
    <row r="5889" spans="1:3" x14ac:dyDescent="0.2">
      <c r="A5889">
        <v>778881</v>
      </c>
      <c r="B5889" t="s">
        <v>73</v>
      </c>
      <c r="C5889" s="1">
        <v>43710.859722222223</v>
      </c>
    </row>
    <row r="5890" spans="1:3" x14ac:dyDescent="0.2">
      <c r="A5890">
        <v>779165</v>
      </c>
      <c r="B5890" t="s">
        <v>6</v>
      </c>
      <c r="C5890" s="1">
        <v>43829.758333333331</v>
      </c>
    </row>
    <row r="5891" spans="1:3" x14ac:dyDescent="0.2">
      <c r="A5891">
        <v>779173</v>
      </c>
      <c r="B5891" t="s">
        <v>52</v>
      </c>
      <c r="C5891" s="1">
        <v>43763.714583333334</v>
      </c>
    </row>
    <row r="5892" spans="1:3" x14ac:dyDescent="0.2">
      <c r="A5892">
        <v>779343</v>
      </c>
      <c r="B5892" t="s">
        <v>64</v>
      </c>
      <c r="C5892" s="1">
        <v>43735.713194444441</v>
      </c>
    </row>
    <row r="5893" spans="1:3" x14ac:dyDescent="0.2">
      <c r="A5893">
        <v>779344</v>
      </c>
      <c r="B5893" t="s">
        <v>116</v>
      </c>
      <c r="C5893" s="1">
        <v>43685.834027777775</v>
      </c>
    </row>
    <row r="5894" spans="1:3" x14ac:dyDescent="0.2">
      <c r="A5894">
        <v>779345</v>
      </c>
      <c r="B5894" t="s">
        <v>105</v>
      </c>
      <c r="C5894" s="1">
        <v>43746.86041666667</v>
      </c>
    </row>
    <row r="5895" spans="1:3" x14ac:dyDescent="0.2">
      <c r="A5895">
        <v>782094</v>
      </c>
      <c r="B5895" t="e">
        <f>_xlfn.SINGLE(PrensaLIBRE_HN _xlfn.SINGLE(PartidoLibre este √±angara lo Que le interesa hacer Es poner al pais patas arriba Que barbaridad Que se metan al mamo estos delincuentes))</f>
        <v>#NAME?</v>
      </c>
      <c r="C5895" s="1">
        <v>43789.727777777778</v>
      </c>
    </row>
    <row r="5896" spans="1:3" x14ac:dyDescent="0.2">
      <c r="A5896">
        <v>782123</v>
      </c>
      <c r="B5896" t="e">
        <f>HoyMismoTSI felicitamos a cohep porque mas bien Que pongan mas oportunidades en el pais para Que haya mas empleos no poniendo a descansar la gente y peor as los Hombre</f>
        <v>#NAME?</v>
      </c>
      <c r="C5896" s="1">
        <v>43717.670138888891</v>
      </c>
    </row>
    <row r="5897" spans="1:3" x14ac:dyDescent="0.2">
      <c r="A5897">
        <v>784842</v>
      </c>
      <c r="B5897" t="e">
        <f>HoyMismoTSI Aplaudimos los buenos proyectos Que se hacen en estas colonia Que grandioso Es ver lo bueno para mi Honduras</f>
        <v>#NAME?</v>
      </c>
      <c r="C5897" s="1">
        <v>43770.85833333333</v>
      </c>
    </row>
    <row r="5898" spans="1:3" x14ac:dyDescent="0.2">
      <c r="A5898">
        <v>785219</v>
      </c>
      <c r="B5898" t="e">
        <f>HoyMismoTSI Aplaudimos las grandes acciones de parte de el gobierno gracias por hacer lo bueno en el pais</f>
        <v>#NAME?</v>
      </c>
      <c r="C5898" s="1">
        <v>43727.738194444442</v>
      </c>
    </row>
    <row r="5899" spans="1:3" x14ac:dyDescent="0.2">
      <c r="A5899">
        <v>785437</v>
      </c>
      <c r="B5899" t="e">
        <f>elpulsohn Que lloren y lloren gente tan tonta mas no saben Que aunque hagan Muchas acusaciones Sin pruebas no lograran nada y punto y JOH Es mas Que inocente y el pueblo lo apoya</f>
        <v>#NAME?</v>
      </c>
      <c r="C5899" s="1">
        <v>43749.886111111111</v>
      </c>
    </row>
    <row r="5900" spans="1:3" x14ac:dyDescent="0.2">
      <c r="A5900">
        <v>787468</v>
      </c>
      <c r="B5900" t="s">
        <v>42</v>
      </c>
      <c r="C5900" s="1">
        <v>43683.727777777778</v>
      </c>
    </row>
    <row r="5901" spans="1:3" x14ac:dyDescent="0.2">
      <c r="A5901">
        <v>787534</v>
      </c>
      <c r="B5901" t="s">
        <v>99</v>
      </c>
      <c r="C5901" s="1">
        <v>43790.690972222219</v>
      </c>
    </row>
    <row r="5902" spans="1:3" x14ac:dyDescent="0.2">
      <c r="A5902">
        <v>787603</v>
      </c>
      <c r="B5902" t="s">
        <v>80</v>
      </c>
      <c r="C5902" s="1">
        <v>43838.848611111112</v>
      </c>
    </row>
    <row r="5903" spans="1:3" x14ac:dyDescent="0.2">
      <c r="A5903">
        <v>787604</v>
      </c>
      <c r="B5903" t="s">
        <v>9</v>
      </c>
      <c r="C5903" s="1">
        <v>43794.72152777778</v>
      </c>
    </row>
    <row r="5904" spans="1:3" x14ac:dyDescent="0.2">
      <c r="A5904">
        <v>787605</v>
      </c>
      <c r="B5904" t="s">
        <v>214</v>
      </c>
      <c r="C5904" s="1">
        <v>43801.69027777778</v>
      </c>
    </row>
    <row r="5905" spans="1:3" x14ac:dyDescent="0.2">
      <c r="A5905">
        <v>787701</v>
      </c>
      <c r="B5905" t="s">
        <v>9</v>
      </c>
      <c r="C5905" s="1">
        <v>43794.722222222219</v>
      </c>
    </row>
    <row r="5906" spans="1:3" x14ac:dyDescent="0.2">
      <c r="A5906">
        <v>787712</v>
      </c>
      <c r="B5906" t="s">
        <v>38</v>
      </c>
      <c r="C5906" s="1">
        <v>43689.832638888889</v>
      </c>
    </row>
    <row r="5907" spans="1:3" x14ac:dyDescent="0.2">
      <c r="A5907">
        <v>787842</v>
      </c>
      <c r="B5907" t="s">
        <v>7</v>
      </c>
      <c r="C5907" s="1">
        <v>43837.666666666664</v>
      </c>
    </row>
    <row r="5908" spans="1:3" x14ac:dyDescent="0.2">
      <c r="A5908">
        <v>788011</v>
      </c>
      <c r="B5908" t="s">
        <v>22</v>
      </c>
      <c r="C5908" s="1">
        <v>43794.834722222222</v>
      </c>
    </row>
    <row r="5909" spans="1:3" x14ac:dyDescent="0.2">
      <c r="A5909">
        <v>788012</v>
      </c>
      <c r="B5909" t="s">
        <v>147</v>
      </c>
      <c r="C5909" s="1">
        <v>43819.80972222222</v>
      </c>
    </row>
    <row r="5910" spans="1:3" x14ac:dyDescent="0.2">
      <c r="A5910">
        <v>788039</v>
      </c>
      <c r="B5910" t="s">
        <v>3</v>
      </c>
      <c r="C5910" s="1">
        <v>43686.643750000003</v>
      </c>
    </row>
    <row r="5911" spans="1:3" x14ac:dyDescent="0.2">
      <c r="A5911">
        <v>788040</v>
      </c>
      <c r="B5911" s="2" t="s">
        <v>126</v>
      </c>
      <c r="C5911" s="1">
        <v>43732.836111111108</v>
      </c>
    </row>
    <row r="5912" spans="1:3" x14ac:dyDescent="0.2">
      <c r="A5912">
        <v>788041</v>
      </c>
      <c r="B5912" t="s">
        <v>157</v>
      </c>
      <c r="C5912" s="1">
        <v>43710.631944444445</v>
      </c>
    </row>
    <row r="5913" spans="1:3" x14ac:dyDescent="0.2">
      <c r="A5913">
        <v>788042</v>
      </c>
      <c r="B5913" t="s">
        <v>370</v>
      </c>
      <c r="C5913" s="1">
        <v>43655.654861111114</v>
      </c>
    </row>
    <row r="5914" spans="1:3" x14ac:dyDescent="0.2">
      <c r="A5914">
        <v>788101</v>
      </c>
      <c r="B5914" t="s">
        <v>137</v>
      </c>
      <c r="C5914" s="1">
        <v>43705.822222222225</v>
      </c>
    </row>
    <row r="5915" spans="1:3" x14ac:dyDescent="0.2">
      <c r="A5915">
        <v>788102</v>
      </c>
      <c r="B5915" t="s">
        <v>3</v>
      </c>
      <c r="C5915" s="1">
        <v>43686.644444444442</v>
      </c>
    </row>
    <row r="5916" spans="1:3" x14ac:dyDescent="0.2">
      <c r="A5916">
        <v>788103</v>
      </c>
      <c r="B5916" t="s">
        <v>499</v>
      </c>
      <c r="C5916" s="1">
        <v>43696.744444444441</v>
      </c>
    </row>
    <row r="5917" spans="1:3" x14ac:dyDescent="0.2">
      <c r="A5917">
        <v>788176</v>
      </c>
      <c r="B5917" t="s">
        <v>114</v>
      </c>
      <c r="C5917" s="1">
        <v>43746.885416666664</v>
      </c>
    </row>
    <row r="5918" spans="1:3" x14ac:dyDescent="0.2">
      <c r="A5918">
        <v>788177</v>
      </c>
      <c r="B5918" s="2" t="s">
        <v>92</v>
      </c>
      <c r="C5918" s="1">
        <v>43775.65625</v>
      </c>
    </row>
    <row r="5919" spans="1:3" x14ac:dyDescent="0.2">
      <c r="A5919">
        <v>788178</v>
      </c>
      <c r="B5919" t="s">
        <v>44</v>
      </c>
      <c r="C5919" s="1">
        <v>43748.833333333336</v>
      </c>
    </row>
    <row r="5920" spans="1:3" x14ac:dyDescent="0.2">
      <c r="A5920">
        <v>788239</v>
      </c>
      <c r="B5920" t="s">
        <v>76</v>
      </c>
      <c r="C5920" s="1">
        <v>43767.801388888889</v>
      </c>
    </row>
    <row r="5921" spans="1:3" x14ac:dyDescent="0.2">
      <c r="A5921">
        <v>788331</v>
      </c>
      <c r="B5921" t="s">
        <v>107</v>
      </c>
      <c r="C5921" s="1">
        <v>43784.703472222223</v>
      </c>
    </row>
    <row r="5922" spans="1:3" x14ac:dyDescent="0.2">
      <c r="A5922">
        <v>788332</v>
      </c>
      <c r="B5922" t="s">
        <v>226</v>
      </c>
      <c r="C5922" s="1">
        <v>43819.669444444444</v>
      </c>
    </row>
    <row r="5923" spans="1:3" x14ac:dyDescent="0.2">
      <c r="A5923">
        <v>788545</v>
      </c>
      <c r="B5923" t="s">
        <v>94</v>
      </c>
      <c r="C5923" s="1">
        <v>43726.870833333334</v>
      </c>
    </row>
    <row r="5924" spans="1:3" x14ac:dyDescent="0.2">
      <c r="A5924">
        <v>788565</v>
      </c>
      <c r="B5924" t="s">
        <v>14</v>
      </c>
      <c r="C5924" s="1">
        <v>43690.952777777777</v>
      </c>
    </row>
    <row r="5925" spans="1:3" x14ac:dyDescent="0.2">
      <c r="A5925">
        <v>788763</v>
      </c>
      <c r="B5925" s="2" t="s">
        <v>155</v>
      </c>
      <c r="C5925" s="1">
        <v>43748.925694444442</v>
      </c>
    </row>
    <row r="5926" spans="1:3" x14ac:dyDescent="0.2">
      <c r="A5926">
        <v>788764</v>
      </c>
      <c r="B5926" s="2" t="s">
        <v>95</v>
      </c>
      <c r="C5926" s="1">
        <v>43690.681944444441</v>
      </c>
    </row>
    <row r="5927" spans="1:3" x14ac:dyDescent="0.2">
      <c r="A5927">
        <v>788786</v>
      </c>
      <c r="B5927" t="s">
        <v>76</v>
      </c>
      <c r="C5927" s="1">
        <v>43767.801388888889</v>
      </c>
    </row>
    <row r="5928" spans="1:3" x14ac:dyDescent="0.2">
      <c r="A5928">
        <v>788963</v>
      </c>
      <c r="B5928" t="s">
        <v>320</v>
      </c>
      <c r="C5928" s="1">
        <v>43654.782638888886</v>
      </c>
    </row>
    <row r="5929" spans="1:3" x14ac:dyDescent="0.2">
      <c r="A5929">
        <v>788990</v>
      </c>
      <c r="B5929" t="s">
        <v>28</v>
      </c>
      <c r="C5929" s="1">
        <v>43693.720833333333</v>
      </c>
    </row>
    <row r="5930" spans="1:3" x14ac:dyDescent="0.2">
      <c r="A5930">
        <v>789091</v>
      </c>
      <c r="B5930" t="s">
        <v>46</v>
      </c>
      <c r="C5930" s="1">
        <v>43791.81527777778</v>
      </c>
    </row>
    <row r="5931" spans="1:3" x14ac:dyDescent="0.2">
      <c r="A5931">
        <v>789092</v>
      </c>
      <c r="B5931" t="s">
        <v>27</v>
      </c>
      <c r="C5931" s="1">
        <v>43809.818055555559</v>
      </c>
    </row>
    <row r="5932" spans="1:3" x14ac:dyDescent="0.2">
      <c r="A5932">
        <v>789106</v>
      </c>
      <c r="B5932" s="2" t="s">
        <v>95</v>
      </c>
      <c r="C5932" s="1">
        <v>43690.681944444441</v>
      </c>
    </row>
    <row r="5933" spans="1:3" x14ac:dyDescent="0.2">
      <c r="A5933">
        <v>789107</v>
      </c>
      <c r="B5933" t="s">
        <v>235</v>
      </c>
      <c r="C5933" s="1">
        <v>43700.835416666669</v>
      </c>
    </row>
    <row r="5934" spans="1:3" x14ac:dyDescent="0.2">
      <c r="A5934">
        <v>789205</v>
      </c>
      <c r="B5934" t="s">
        <v>14</v>
      </c>
      <c r="C5934" s="1">
        <v>43690.953472222223</v>
      </c>
    </row>
    <row r="5935" spans="1:3" x14ac:dyDescent="0.2">
      <c r="A5935">
        <v>789206</v>
      </c>
      <c r="B5935" s="2" t="s">
        <v>95</v>
      </c>
      <c r="C5935" s="1">
        <v>43690.681944444441</v>
      </c>
    </row>
    <row r="5936" spans="1:3" x14ac:dyDescent="0.2">
      <c r="A5936">
        <v>789207</v>
      </c>
      <c r="B5936" t="s">
        <v>68</v>
      </c>
      <c r="C5936" s="1">
        <v>43749.906944444447</v>
      </c>
    </row>
    <row r="5937" spans="1:3" x14ac:dyDescent="0.2">
      <c r="A5937">
        <v>789336</v>
      </c>
      <c r="B5937" t="s">
        <v>59</v>
      </c>
      <c r="C5937" s="1">
        <v>43684.881944444445</v>
      </c>
    </row>
    <row r="5938" spans="1:3" x14ac:dyDescent="0.2">
      <c r="A5938">
        <v>789363</v>
      </c>
      <c r="B5938" t="s">
        <v>17</v>
      </c>
      <c r="C5938" s="1">
        <v>43676.643055555556</v>
      </c>
    </row>
    <row r="5939" spans="1:3" x14ac:dyDescent="0.2">
      <c r="A5939">
        <v>789364</v>
      </c>
      <c r="B5939" t="s">
        <v>90</v>
      </c>
      <c r="C5939" s="1">
        <v>43689.895833333336</v>
      </c>
    </row>
    <row r="5940" spans="1:3" x14ac:dyDescent="0.2">
      <c r="A5940">
        <v>789436</v>
      </c>
      <c r="B5940" s="2" t="s">
        <v>132</v>
      </c>
      <c r="C5940" s="1">
        <v>43812.856249999997</v>
      </c>
    </row>
    <row r="5941" spans="1:3" x14ac:dyDescent="0.2">
      <c r="A5941">
        <v>789847</v>
      </c>
      <c r="B5941" t="s">
        <v>91</v>
      </c>
      <c r="C5941" s="1">
        <v>43745.723611111112</v>
      </c>
    </row>
    <row r="5942" spans="1:3" x14ac:dyDescent="0.2">
      <c r="A5942">
        <v>789848</v>
      </c>
      <c r="B5942" t="s">
        <v>125</v>
      </c>
      <c r="C5942" s="1">
        <v>43754.85833333333</v>
      </c>
    </row>
    <row r="5943" spans="1:3" x14ac:dyDescent="0.2">
      <c r="A5943">
        <v>789849</v>
      </c>
      <c r="B5943" t="s">
        <v>139</v>
      </c>
      <c r="C5943" s="1">
        <v>43754.765277777777</v>
      </c>
    </row>
    <row r="5944" spans="1:3" x14ac:dyDescent="0.2">
      <c r="A5944">
        <v>789897</v>
      </c>
      <c r="B5944" t="s">
        <v>53</v>
      </c>
      <c r="C5944" s="1">
        <v>43770.798611111109</v>
      </c>
    </row>
    <row r="5945" spans="1:3" x14ac:dyDescent="0.2">
      <c r="A5945">
        <v>790093</v>
      </c>
      <c r="B5945" t="s">
        <v>7</v>
      </c>
      <c r="C5945" s="1">
        <v>43837.666666666664</v>
      </c>
    </row>
    <row r="5946" spans="1:3" x14ac:dyDescent="0.2">
      <c r="A5946">
        <v>790094</v>
      </c>
      <c r="B5946" t="s">
        <v>46</v>
      </c>
      <c r="C5946" s="1">
        <v>43791.814583333333</v>
      </c>
    </row>
    <row r="5947" spans="1:3" x14ac:dyDescent="0.2">
      <c r="A5947">
        <v>790113</v>
      </c>
      <c r="B5947" t="s">
        <v>260</v>
      </c>
      <c r="C5947" s="1">
        <v>43691.87777777778</v>
      </c>
    </row>
    <row r="5948" spans="1:3" x14ac:dyDescent="0.2">
      <c r="A5948">
        <v>790139</v>
      </c>
      <c r="B5948" t="s">
        <v>21</v>
      </c>
      <c r="C5948" s="1">
        <v>43811.841666666667</v>
      </c>
    </row>
    <row r="5949" spans="1:3" x14ac:dyDescent="0.2">
      <c r="A5949">
        <v>790141</v>
      </c>
      <c r="B5949" t="s">
        <v>125</v>
      </c>
      <c r="C5949" s="1">
        <v>43754.859027777777</v>
      </c>
    </row>
    <row r="5950" spans="1:3" x14ac:dyDescent="0.2">
      <c r="A5950">
        <v>790142</v>
      </c>
      <c r="B5950" t="s">
        <v>14</v>
      </c>
      <c r="C5950" s="1">
        <v>43690.953472222223</v>
      </c>
    </row>
    <row r="5951" spans="1:3" x14ac:dyDescent="0.2">
      <c r="A5951">
        <v>790143</v>
      </c>
      <c r="B5951" t="s">
        <v>77</v>
      </c>
      <c r="C5951" s="1">
        <v>43749.711805555555</v>
      </c>
    </row>
    <row r="5952" spans="1:3" x14ac:dyDescent="0.2">
      <c r="A5952">
        <v>790144</v>
      </c>
      <c r="B5952" t="s">
        <v>135</v>
      </c>
      <c r="C5952" s="1">
        <v>43721.828472222223</v>
      </c>
    </row>
    <row r="5953" spans="1:3" x14ac:dyDescent="0.2">
      <c r="A5953">
        <v>790320</v>
      </c>
      <c r="B5953" t="s">
        <v>199</v>
      </c>
      <c r="C5953" s="1">
        <v>43836.727083333331</v>
      </c>
    </row>
    <row r="5954" spans="1:3" x14ac:dyDescent="0.2">
      <c r="A5954">
        <v>790376</v>
      </c>
      <c r="B5954" t="s">
        <v>148</v>
      </c>
      <c r="C5954" s="1">
        <v>43767.862500000003</v>
      </c>
    </row>
    <row r="5955" spans="1:3" x14ac:dyDescent="0.2">
      <c r="A5955">
        <v>790440</v>
      </c>
      <c r="B5955" t="s">
        <v>64</v>
      </c>
      <c r="C5955" s="1">
        <v>43735.713194444441</v>
      </c>
    </row>
    <row r="5956" spans="1:3" x14ac:dyDescent="0.2">
      <c r="A5956">
        <v>790441</v>
      </c>
      <c r="B5956" t="s">
        <v>28</v>
      </c>
      <c r="C5956" s="1">
        <v>43693.720833333333</v>
      </c>
    </row>
    <row r="5957" spans="1:3" x14ac:dyDescent="0.2">
      <c r="A5957">
        <v>790442</v>
      </c>
      <c r="B5957" s="2" t="s">
        <v>150</v>
      </c>
      <c r="C5957" s="1">
        <v>43718.696527777778</v>
      </c>
    </row>
    <row r="5958" spans="1:3" x14ac:dyDescent="0.2">
      <c r="A5958">
        <v>790443</v>
      </c>
      <c r="B5958" t="s">
        <v>42</v>
      </c>
      <c r="C5958" s="1">
        <v>43683.727777777778</v>
      </c>
    </row>
    <row r="5959" spans="1:3" x14ac:dyDescent="0.2">
      <c r="A5959">
        <v>790479</v>
      </c>
      <c r="B5959" t="s">
        <v>30</v>
      </c>
      <c r="C5959" s="1">
        <v>43802.713194444441</v>
      </c>
    </row>
    <row r="5960" spans="1:3" x14ac:dyDescent="0.2">
      <c r="A5960">
        <v>790509</v>
      </c>
      <c r="B5960" t="s">
        <v>63</v>
      </c>
      <c r="C5960" s="1">
        <v>43773.652083333334</v>
      </c>
    </row>
    <row r="5961" spans="1:3" x14ac:dyDescent="0.2">
      <c r="A5961">
        <v>790618</v>
      </c>
      <c r="B5961" t="s">
        <v>115</v>
      </c>
      <c r="C5961" s="1">
        <v>43838.790277777778</v>
      </c>
    </row>
    <row r="5962" spans="1:3" x14ac:dyDescent="0.2">
      <c r="A5962">
        <v>790759</v>
      </c>
      <c r="B5962" t="s">
        <v>228</v>
      </c>
      <c r="C5962" s="1">
        <v>43672.729861111111</v>
      </c>
    </row>
    <row r="5963" spans="1:3" x14ac:dyDescent="0.2">
      <c r="A5963">
        <v>790760</v>
      </c>
      <c r="B5963" s="2" t="s">
        <v>65</v>
      </c>
      <c r="C5963" s="1">
        <v>43768.872916666667</v>
      </c>
    </row>
    <row r="5964" spans="1:3" x14ac:dyDescent="0.2">
      <c r="A5964">
        <v>790761</v>
      </c>
      <c r="B5964" t="s">
        <v>34</v>
      </c>
      <c r="C5964" s="1">
        <v>43691.807638888888</v>
      </c>
    </row>
    <row r="5965" spans="1:3" x14ac:dyDescent="0.2">
      <c r="A5965">
        <v>790825</v>
      </c>
      <c r="B5965" t="s">
        <v>115</v>
      </c>
      <c r="C5965" s="1">
        <v>43838.790277777778</v>
      </c>
    </row>
    <row r="5966" spans="1:3" x14ac:dyDescent="0.2">
      <c r="A5966">
        <v>790862</v>
      </c>
      <c r="B5966" t="s">
        <v>37</v>
      </c>
      <c r="C5966" s="1">
        <v>43690.886111111111</v>
      </c>
    </row>
    <row r="5967" spans="1:3" x14ac:dyDescent="0.2">
      <c r="A5967">
        <v>790863</v>
      </c>
      <c r="B5967" t="s">
        <v>156</v>
      </c>
      <c r="C5967" s="1">
        <v>43684.71597222222</v>
      </c>
    </row>
    <row r="5968" spans="1:3" x14ac:dyDescent="0.2">
      <c r="A5968">
        <v>790933</v>
      </c>
      <c r="B5968" t="s">
        <v>54</v>
      </c>
      <c r="C5968" s="1">
        <v>43685.643055555556</v>
      </c>
    </row>
    <row r="5969" spans="1:3" x14ac:dyDescent="0.2">
      <c r="A5969">
        <v>790934</v>
      </c>
      <c r="B5969" t="s">
        <v>674</v>
      </c>
      <c r="C5969" s="1">
        <v>43661.04583333333</v>
      </c>
    </row>
    <row r="5970" spans="1:3" x14ac:dyDescent="0.2">
      <c r="A5970">
        <v>790980</v>
      </c>
      <c r="B5970" s="2" t="s">
        <v>71</v>
      </c>
      <c r="C5970" s="1">
        <v>43774.668749999997</v>
      </c>
    </row>
    <row r="5971" spans="1:3" x14ac:dyDescent="0.2">
      <c r="A5971">
        <v>791001</v>
      </c>
      <c r="B5971" t="s">
        <v>41</v>
      </c>
      <c r="C5971" s="1">
        <v>43710.72152777778</v>
      </c>
    </row>
    <row r="5972" spans="1:3" x14ac:dyDescent="0.2">
      <c r="A5972">
        <v>791359</v>
      </c>
      <c r="B5972" t="s">
        <v>259</v>
      </c>
      <c r="C5972" s="1">
        <v>43675.875694444447</v>
      </c>
    </row>
    <row r="5973" spans="1:3" x14ac:dyDescent="0.2">
      <c r="A5973">
        <v>791655</v>
      </c>
      <c r="B5973" t="s">
        <v>103</v>
      </c>
      <c r="C5973" s="1">
        <v>43677.645833333336</v>
      </c>
    </row>
    <row r="5974" spans="1:3" x14ac:dyDescent="0.2">
      <c r="A5974">
        <v>791784</v>
      </c>
      <c r="B5974" s="2" t="s">
        <v>71</v>
      </c>
      <c r="C5974" s="1">
        <v>43774.670138888891</v>
      </c>
    </row>
    <row r="5975" spans="1:3" x14ac:dyDescent="0.2">
      <c r="A5975">
        <v>791785</v>
      </c>
      <c r="B5975" s="2" t="s">
        <v>65</v>
      </c>
      <c r="C5975" s="1">
        <v>43768.874305555553</v>
      </c>
    </row>
    <row r="5976" spans="1:3" x14ac:dyDescent="0.2">
      <c r="A5976">
        <v>791786</v>
      </c>
      <c r="B5976" t="s">
        <v>68</v>
      </c>
      <c r="C5976" s="1">
        <v>43749.906944444447</v>
      </c>
    </row>
    <row r="5977" spans="1:3" x14ac:dyDescent="0.2">
      <c r="A5977">
        <v>791787</v>
      </c>
      <c r="B5977" t="s">
        <v>76</v>
      </c>
      <c r="C5977" s="1">
        <v>43767.802083333336</v>
      </c>
    </row>
    <row r="5978" spans="1:3" x14ac:dyDescent="0.2">
      <c r="A5978">
        <v>791801</v>
      </c>
      <c r="B5978" t="s">
        <v>34</v>
      </c>
      <c r="C5978" s="1">
        <v>43691.809027777781</v>
      </c>
    </row>
    <row r="5979" spans="1:3" x14ac:dyDescent="0.2">
      <c r="A5979">
        <v>791802</v>
      </c>
      <c r="B5979" t="s">
        <v>259</v>
      </c>
      <c r="C5979" s="1">
        <v>43675.877083333333</v>
      </c>
    </row>
    <row r="5980" spans="1:3" x14ac:dyDescent="0.2">
      <c r="A5980">
        <v>792078</v>
      </c>
      <c r="B5980" t="s">
        <v>124</v>
      </c>
      <c r="C5980" s="1">
        <v>43731.5625</v>
      </c>
    </row>
    <row r="5981" spans="1:3" x14ac:dyDescent="0.2">
      <c r="A5981">
        <v>792079</v>
      </c>
      <c r="B5981" s="2" t="s">
        <v>49</v>
      </c>
      <c r="C5981" s="1">
        <v>43725.924305555556</v>
      </c>
    </row>
    <row r="5982" spans="1:3" x14ac:dyDescent="0.2">
      <c r="A5982">
        <v>792166</v>
      </c>
      <c r="B5982" t="s">
        <v>12</v>
      </c>
      <c r="C5982" s="1">
        <v>43810.796527777777</v>
      </c>
    </row>
    <row r="5983" spans="1:3" x14ac:dyDescent="0.2">
      <c r="A5983">
        <v>792198</v>
      </c>
      <c r="B5983" t="s">
        <v>87</v>
      </c>
      <c r="C5983" s="1">
        <v>43816.865972222222</v>
      </c>
    </row>
    <row r="5984" spans="1:3" x14ac:dyDescent="0.2">
      <c r="A5984">
        <v>792201</v>
      </c>
      <c r="B5984" t="s">
        <v>11</v>
      </c>
      <c r="C5984" s="1">
        <v>43761.856944444444</v>
      </c>
    </row>
    <row r="5985" spans="1:3" x14ac:dyDescent="0.2">
      <c r="A5985">
        <v>792287</v>
      </c>
      <c r="B5985" t="s">
        <v>85</v>
      </c>
      <c r="C5985" s="1">
        <v>43657.852083333331</v>
      </c>
    </row>
    <row r="5986" spans="1:3" x14ac:dyDescent="0.2">
      <c r="A5986">
        <v>792603</v>
      </c>
      <c r="B5986" t="s">
        <v>138</v>
      </c>
      <c r="C5986" s="1">
        <v>43815.834722222222</v>
      </c>
    </row>
    <row r="5987" spans="1:3" x14ac:dyDescent="0.2">
      <c r="A5987">
        <v>792604</v>
      </c>
      <c r="B5987" t="s">
        <v>106</v>
      </c>
      <c r="C5987" s="1">
        <v>43837.838888888888</v>
      </c>
    </row>
    <row r="5988" spans="1:3" x14ac:dyDescent="0.2">
      <c r="A5988">
        <v>792614</v>
      </c>
      <c r="B5988" t="s">
        <v>201</v>
      </c>
      <c r="C5988" s="1">
        <v>43691.682638888888</v>
      </c>
    </row>
    <row r="5989" spans="1:3" x14ac:dyDescent="0.2">
      <c r="A5989">
        <v>792615</v>
      </c>
      <c r="B5989" t="s">
        <v>675</v>
      </c>
      <c r="C5989" s="1">
        <v>43696.015972222223</v>
      </c>
    </row>
    <row r="5990" spans="1:3" x14ac:dyDescent="0.2">
      <c r="A5990">
        <v>792616</v>
      </c>
      <c r="B5990" t="s">
        <v>676</v>
      </c>
      <c r="C5990" s="1">
        <v>43687.992361111108</v>
      </c>
    </row>
    <row r="5991" spans="1:3" x14ac:dyDescent="0.2">
      <c r="A5991">
        <v>792617</v>
      </c>
      <c r="B5991" s="2" t="s">
        <v>677</v>
      </c>
      <c r="C5991" s="1">
        <v>43766.036805555559</v>
      </c>
    </row>
    <row r="5992" spans="1:3" x14ac:dyDescent="0.2">
      <c r="A5992">
        <v>792618</v>
      </c>
      <c r="B5992" t="s">
        <v>678</v>
      </c>
      <c r="C5992" s="1">
        <v>43698.213888888888</v>
      </c>
    </row>
    <row r="5993" spans="1:3" x14ac:dyDescent="0.2">
      <c r="A5993">
        <v>792619</v>
      </c>
      <c r="B5993" t="s">
        <v>679</v>
      </c>
      <c r="C5993" s="1">
        <v>43701.79791666667</v>
      </c>
    </row>
    <row r="5994" spans="1:3" x14ac:dyDescent="0.2">
      <c r="A5994">
        <v>792620</v>
      </c>
      <c r="B5994" t="s">
        <v>680</v>
      </c>
      <c r="C5994" s="1">
        <v>43706.104166666664</v>
      </c>
    </row>
    <row r="5995" spans="1:3" x14ac:dyDescent="0.2">
      <c r="A5995">
        <v>792621</v>
      </c>
      <c r="B5995" t="s">
        <v>681</v>
      </c>
      <c r="C5995" s="1">
        <v>43737.03402777778</v>
      </c>
    </row>
    <row r="5996" spans="1:3" x14ac:dyDescent="0.2">
      <c r="A5996">
        <v>792758</v>
      </c>
      <c r="B5996" t="s">
        <v>90</v>
      </c>
      <c r="C5996" s="1">
        <v>43689.895138888889</v>
      </c>
    </row>
    <row r="5997" spans="1:3" x14ac:dyDescent="0.2">
      <c r="A5997">
        <v>792759</v>
      </c>
      <c r="B5997" t="s">
        <v>42</v>
      </c>
      <c r="C5997" s="1">
        <v>43683.727777777778</v>
      </c>
    </row>
    <row r="5998" spans="1:3" x14ac:dyDescent="0.2">
      <c r="A5998">
        <v>792760</v>
      </c>
      <c r="B5998" t="s">
        <v>152</v>
      </c>
      <c r="C5998" s="1">
        <v>43731.866666666669</v>
      </c>
    </row>
    <row r="5999" spans="1:3" x14ac:dyDescent="0.2">
      <c r="A5999">
        <v>792761</v>
      </c>
      <c r="B5999" t="s">
        <v>73</v>
      </c>
      <c r="C5999" s="1">
        <v>43710.86041666667</v>
      </c>
    </row>
    <row r="6000" spans="1:3" x14ac:dyDescent="0.2">
      <c r="A6000">
        <v>792839</v>
      </c>
      <c r="B6000" s="2" t="s">
        <v>95</v>
      </c>
      <c r="C6000" s="1">
        <v>43690.681250000001</v>
      </c>
    </row>
    <row r="6001" spans="1:3" x14ac:dyDescent="0.2">
      <c r="A6001">
        <v>792979</v>
      </c>
      <c r="B6001" t="s">
        <v>15</v>
      </c>
      <c r="C6001" s="1">
        <v>43809.68472222222</v>
      </c>
    </row>
    <row r="6002" spans="1:3" x14ac:dyDescent="0.2">
      <c r="A6002">
        <v>793103</v>
      </c>
      <c r="B6002" t="s">
        <v>198</v>
      </c>
      <c r="C6002" s="1">
        <v>43689.75</v>
      </c>
    </row>
    <row r="6003" spans="1:3" x14ac:dyDescent="0.2">
      <c r="A6003">
        <v>793201</v>
      </c>
      <c r="B6003" t="s">
        <v>37</v>
      </c>
      <c r="C6003" s="1">
        <v>43690.884722222225</v>
      </c>
    </row>
    <row r="6004" spans="1:3" x14ac:dyDescent="0.2">
      <c r="A6004">
        <v>793261</v>
      </c>
      <c r="B6004" t="s">
        <v>51</v>
      </c>
      <c r="C6004" s="1">
        <v>43755.736805555556</v>
      </c>
    </row>
    <row r="6005" spans="1:3" x14ac:dyDescent="0.2">
      <c r="A6005">
        <v>793386</v>
      </c>
      <c r="B6005" t="s">
        <v>336</v>
      </c>
      <c r="C6005" s="1">
        <v>43784.645138888889</v>
      </c>
    </row>
    <row r="6006" spans="1:3" x14ac:dyDescent="0.2">
      <c r="A6006">
        <v>793387</v>
      </c>
      <c r="B6006" s="2" t="s">
        <v>111</v>
      </c>
      <c r="C6006" s="1">
        <v>43804.847916666666</v>
      </c>
    </row>
    <row r="6007" spans="1:3" x14ac:dyDescent="0.2">
      <c r="A6007">
        <v>793402</v>
      </c>
      <c r="B6007" t="s">
        <v>125</v>
      </c>
      <c r="C6007" s="1">
        <v>43754.859027777777</v>
      </c>
    </row>
    <row r="6008" spans="1:3" x14ac:dyDescent="0.2">
      <c r="A6008">
        <v>793403</v>
      </c>
      <c r="B6008" t="s">
        <v>529</v>
      </c>
      <c r="C6008" s="1">
        <v>43685.084027777775</v>
      </c>
    </row>
    <row r="6009" spans="1:3" x14ac:dyDescent="0.2">
      <c r="A6009">
        <v>793404</v>
      </c>
      <c r="B6009" s="2" t="s">
        <v>682</v>
      </c>
      <c r="C6009" s="1">
        <v>43724.160416666666</v>
      </c>
    </row>
    <row r="6010" spans="1:3" x14ac:dyDescent="0.2">
      <c r="A6010">
        <v>793405</v>
      </c>
      <c r="B6010" s="2" t="s">
        <v>683</v>
      </c>
      <c r="C6010" s="1">
        <v>43773.563888888886</v>
      </c>
    </row>
    <row r="6011" spans="1:3" x14ac:dyDescent="0.2">
      <c r="A6011">
        <v>793406</v>
      </c>
      <c r="B6011" t="s">
        <v>684</v>
      </c>
      <c r="C6011" s="1">
        <v>43722.160416666666</v>
      </c>
    </row>
    <row r="6012" spans="1:3" x14ac:dyDescent="0.2">
      <c r="A6012">
        <v>793407</v>
      </c>
      <c r="B6012" t="s">
        <v>94</v>
      </c>
      <c r="C6012" s="1">
        <v>43726.870833333334</v>
      </c>
    </row>
    <row r="6013" spans="1:3" x14ac:dyDescent="0.2">
      <c r="A6013">
        <v>793530</v>
      </c>
      <c r="B6013" t="s">
        <v>151</v>
      </c>
      <c r="C6013" s="1">
        <v>43801.841666666667</v>
      </c>
    </row>
    <row r="6014" spans="1:3" x14ac:dyDescent="0.2">
      <c r="A6014">
        <v>793531</v>
      </c>
      <c r="B6014" t="s">
        <v>121</v>
      </c>
      <c r="C6014" s="1">
        <v>43832.670138888891</v>
      </c>
    </row>
    <row r="6015" spans="1:3" x14ac:dyDescent="0.2">
      <c r="A6015">
        <v>793546</v>
      </c>
      <c r="B6015" s="2" t="s">
        <v>92</v>
      </c>
      <c r="C6015" s="1">
        <v>43775.65625</v>
      </c>
    </row>
    <row r="6016" spans="1:3" x14ac:dyDescent="0.2">
      <c r="A6016">
        <v>793547</v>
      </c>
      <c r="B6016" s="2" t="s">
        <v>71</v>
      </c>
      <c r="C6016" s="1">
        <v>43774.669444444444</v>
      </c>
    </row>
    <row r="6017" spans="1:3" x14ac:dyDescent="0.2">
      <c r="A6017">
        <v>793548</v>
      </c>
      <c r="B6017" t="s">
        <v>69</v>
      </c>
      <c r="C6017" s="1">
        <v>43756.748611111114</v>
      </c>
    </row>
    <row r="6018" spans="1:3" x14ac:dyDescent="0.2">
      <c r="A6018">
        <v>793549</v>
      </c>
      <c r="B6018" t="s">
        <v>237</v>
      </c>
      <c r="C6018" s="1">
        <v>43710.671527777777</v>
      </c>
    </row>
    <row r="6019" spans="1:3" x14ac:dyDescent="0.2">
      <c r="A6019">
        <v>793550</v>
      </c>
      <c r="B6019" t="s">
        <v>74</v>
      </c>
      <c r="C6019" s="1">
        <v>43714.794444444444</v>
      </c>
    </row>
    <row r="6020" spans="1:3" x14ac:dyDescent="0.2">
      <c r="A6020">
        <v>793645</v>
      </c>
      <c r="B6020" t="s">
        <v>54</v>
      </c>
      <c r="C6020" s="1">
        <v>43685.642361111109</v>
      </c>
    </row>
    <row r="6021" spans="1:3" x14ac:dyDescent="0.2">
      <c r="A6021">
        <v>795718</v>
      </c>
      <c r="B6021" t="s">
        <v>13</v>
      </c>
      <c r="C6021" s="1">
        <v>43689.64166666667</v>
      </c>
    </row>
    <row r="6022" spans="1:3" x14ac:dyDescent="0.2">
      <c r="A6022">
        <v>796022</v>
      </c>
      <c r="B6022" t="s">
        <v>119</v>
      </c>
      <c r="C6022" s="1">
        <v>43734.63958333333</v>
      </c>
    </row>
    <row r="6023" spans="1:3" x14ac:dyDescent="0.2">
      <c r="A6023">
        <v>796140</v>
      </c>
      <c r="B6023" t="s">
        <v>122</v>
      </c>
      <c r="C6023" s="1">
        <v>43746.734027777777</v>
      </c>
    </row>
    <row r="6024" spans="1:3" x14ac:dyDescent="0.2">
      <c r="A6024">
        <v>796141</v>
      </c>
      <c r="B6024" t="s">
        <v>68</v>
      </c>
      <c r="C6024" s="1">
        <v>43749.906944444447</v>
      </c>
    </row>
    <row r="6025" spans="1:3" x14ac:dyDescent="0.2">
      <c r="A6025">
        <v>796301</v>
      </c>
      <c r="B6025" t="s">
        <v>94</v>
      </c>
      <c r="C6025" s="1">
        <v>43726.870833333334</v>
      </c>
    </row>
    <row r="6026" spans="1:3" x14ac:dyDescent="0.2">
      <c r="A6026">
        <v>796473</v>
      </c>
      <c r="B6026" t="s">
        <v>235</v>
      </c>
      <c r="C6026" s="1">
        <v>43700.834722222222</v>
      </c>
    </row>
    <row r="6027" spans="1:3" x14ac:dyDescent="0.2">
      <c r="A6027">
        <v>796474</v>
      </c>
      <c r="B6027" t="s">
        <v>157</v>
      </c>
      <c r="C6027" s="1">
        <v>43710.631944444445</v>
      </c>
    </row>
    <row r="6028" spans="1:3" x14ac:dyDescent="0.2">
      <c r="A6028">
        <v>796739</v>
      </c>
      <c r="B6028" t="e">
        <f>_xlfn.SINGLE(HoyMismoTSI _xlfn.SINGLE(TSiHonduras excelente Que se esta estableciendo las villa navide√±a para Que el pueblo pueda ir a disfrutar en familia Que bueno lo Que se ve estamos agradecidos))</f>
        <v>#NAME?</v>
      </c>
      <c r="C6028" s="1">
        <v>43812.693749999999</v>
      </c>
    </row>
    <row r="6029" spans="1:3" x14ac:dyDescent="0.2">
      <c r="A6029">
        <v>796852</v>
      </c>
      <c r="B6029" t="e">
        <f>_xlfn.SINGLE(HoyMismoTSI _xlfn.SINGLE(TSiHonduras lo bueno se demuestra Que genial lo Que se brinda obras espectaculares Que los llevaran a lo mejor cada dia))</f>
        <v>#NAME?</v>
      </c>
      <c r="C6029" s="1">
        <v>43672.629861111112</v>
      </c>
    </row>
    <row r="6030" spans="1:3" x14ac:dyDescent="0.2">
      <c r="A6030">
        <v>796853</v>
      </c>
      <c r="B6030" t="e">
        <f>HoyMismoTSI estamos muy contentos de Que mi naci√≥n cambia Que grandes desarrollos vamos por lo mejor para mi Honduras</f>
        <v>#NAME?</v>
      </c>
      <c r="C6030" s="1">
        <v>43748.732638888891</v>
      </c>
    </row>
    <row r="6031" spans="1:3" x14ac:dyDescent="0.2">
      <c r="A6031">
        <v>796894</v>
      </c>
      <c r="B6031" t="e">
        <f>HoyMismoTSI se demuestran nuevas acciones Que se haga lo mejor por nuestra Honduras vamos por mas avances</f>
        <v>#NAME?</v>
      </c>
      <c r="C6031" s="1">
        <v>43672.677777777775</v>
      </c>
    </row>
    <row r="6032" spans="1:3" x14ac:dyDescent="0.2">
      <c r="A6032">
        <v>799883</v>
      </c>
      <c r="B6032" t="e">
        <f>HoyMismoTSI Esperamos Que se vean los mayores resultados Que gran manera de Que las cosas avancen en el pais Que bien</f>
        <v>#NAME?</v>
      </c>
      <c r="C6032" s="1">
        <v>43748.716666666667</v>
      </c>
    </row>
    <row r="6033" spans="1:3" x14ac:dyDescent="0.2">
      <c r="A6033">
        <v>801770</v>
      </c>
      <c r="B6033" t="e">
        <f>_xlfn.SINGLE(HoyMismoTSI _xlfn.SINGLE(TSiHonduras Aplaudimos lo bello Que se ve en esta navidad Que la pasen super bien y mas Que se inauguran estas actividades Que puedas ir a disfrutar disfruta al m√°ximo))</f>
        <v>#NAME?</v>
      </c>
      <c r="C6033" s="1">
        <v>43812.694444444445</v>
      </c>
    </row>
    <row r="6034" spans="1:3" x14ac:dyDescent="0.2">
      <c r="A6034">
        <v>803577</v>
      </c>
      <c r="B6034" t="s">
        <v>685</v>
      </c>
      <c r="C6034" s="1">
        <v>43767.740972222222</v>
      </c>
    </row>
    <row r="6035" spans="1:3" x14ac:dyDescent="0.2">
      <c r="A6035">
        <v>804223</v>
      </c>
      <c r="B6035" t="s">
        <v>121</v>
      </c>
      <c r="C6035" s="1">
        <v>43832.670138888891</v>
      </c>
    </row>
    <row r="6036" spans="1:3" x14ac:dyDescent="0.2">
      <c r="A6036">
        <v>804356</v>
      </c>
      <c r="B6036" t="s">
        <v>27</v>
      </c>
      <c r="C6036" s="1">
        <v>43809.817361111112</v>
      </c>
    </row>
    <row r="6037" spans="1:3" x14ac:dyDescent="0.2">
      <c r="A6037">
        <v>804375</v>
      </c>
      <c r="B6037" t="s">
        <v>13</v>
      </c>
      <c r="C6037" s="1">
        <v>43689.64166666667</v>
      </c>
    </row>
    <row r="6038" spans="1:3" x14ac:dyDescent="0.2">
      <c r="A6038">
        <v>804434</v>
      </c>
      <c r="B6038" t="s">
        <v>9</v>
      </c>
      <c r="C6038" s="1">
        <v>43794.722222222219</v>
      </c>
    </row>
    <row r="6039" spans="1:3" x14ac:dyDescent="0.2">
      <c r="A6039">
        <v>804487</v>
      </c>
      <c r="B6039" s="2" t="s">
        <v>140</v>
      </c>
      <c r="C6039" s="1">
        <v>43755.853472222225</v>
      </c>
    </row>
    <row r="6040" spans="1:3" x14ac:dyDescent="0.2">
      <c r="A6040">
        <v>804488</v>
      </c>
      <c r="B6040" t="s">
        <v>93</v>
      </c>
      <c r="C6040" s="1">
        <v>43703.672222222223</v>
      </c>
    </row>
    <row r="6041" spans="1:3" x14ac:dyDescent="0.2">
      <c r="A6041">
        <v>804553</v>
      </c>
      <c r="B6041" s="2" t="s">
        <v>4</v>
      </c>
      <c r="C6041" s="1">
        <v>43731.662499999999</v>
      </c>
    </row>
    <row r="6042" spans="1:3" x14ac:dyDescent="0.2">
      <c r="A6042">
        <v>804651</v>
      </c>
      <c r="B6042" t="s">
        <v>151</v>
      </c>
      <c r="C6042" s="1">
        <v>43801.842361111114</v>
      </c>
    </row>
    <row r="6043" spans="1:3" x14ac:dyDescent="0.2">
      <c r="A6043">
        <v>804897</v>
      </c>
      <c r="B6043" t="s">
        <v>519</v>
      </c>
      <c r="C6043" s="1">
        <v>43780.879166666666</v>
      </c>
    </row>
    <row r="6044" spans="1:3" x14ac:dyDescent="0.2">
      <c r="A6044">
        <v>804966</v>
      </c>
      <c r="B6044" t="s">
        <v>2</v>
      </c>
      <c r="C6044" s="1">
        <v>43770.70208333333</v>
      </c>
    </row>
    <row r="6045" spans="1:3" x14ac:dyDescent="0.2">
      <c r="A6045">
        <v>805089</v>
      </c>
      <c r="B6045" t="s">
        <v>96</v>
      </c>
      <c r="C6045" s="1">
        <v>43745.859027777777</v>
      </c>
    </row>
    <row r="6046" spans="1:3" x14ac:dyDescent="0.2">
      <c r="A6046">
        <v>805101</v>
      </c>
      <c r="B6046" t="s">
        <v>36</v>
      </c>
      <c r="C6046" s="1">
        <v>43724.849305555559</v>
      </c>
    </row>
    <row r="6047" spans="1:3" x14ac:dyDescent="0.2">
      <c r="A6047">
        <v>805102</v>
      </c>
      <c r="B6047" t="s">
        <v>3</v>
      </c>
      <c r="C6047" s="1">
        <v>43686.644444444442</v>
      </c>
    </row>
    <row r="6048" spans="1:3" x14ac:dyDescent="0.2">
      <c r="A6048">
        <v>805103</v>
      </c>
      <c r="B6048" s="2" t="s">
        <v>49</v>
      </c>
      <c r="C6048" s="1">
        <v>43725.924305555556</v>
      </c>
    </row>
    <row r="6049" spans="1:3" x14ac:dyDescent="0.2">
      <c r="A6049">
        <v>805104</v>
      </c>
      <c r="B6049" t="s">
        <v>54</v>
      </c>
      <c r="C6049" s="1">
        <v>43685.642361111109</v>
      </c>
    </row>
    <row r="6050" spans="1:3" x14ac:dyDescent="0.2">
      <c r="A6050">
        <v>805398</v>
      </c>
      <c r="B6050" t="s">
        <v>91</v>
      </c>
      <c r="C6050" s="1">
        <v>43745.724305555559</v>
      </c>
    </row>
    <row r="6051" spans="1:3" x14ac:dyDescent="0.2">
      <c r="A6051">
        <v>805400</v>
      </c>
      <c r="B6051" t="s">
        <v>342</v>
      </c>
      <c r="C6051" s="1">
        <v>43707.927777777775</v>
      </c>
    </row>
    <row r="6052" spans="1:3" x14ac:dyDescent="0.2">
      <c r="A6052">
        <v>805407</v>
      </c>
      <c r="B6052" t="s">
        <v>120</v>
      </c>
      <c r="C6052" s="1">
        <v>43704.836111111108</v>
      </c>
    </row>
    <row r="6053" spans="1:3" x14ac:dyDescent="0.2">
      <c r="A6053">
        <v>805480</v>
      </c>
      <c r="B6053" t="s">
        <v>135</v>
      </c>
      <c r="C6053" s="1">
        <v>43721.828472222223</v>
      </c>
    </row>
    <row r="6054" spans="1:3" x14ac:dyDescent="0.2">
      <c r="A6054">
        <v>805524</v>
      </c>
      <c r="B6054" t="s">
        <v>149</v>
      </c>
      <c r="C6054" s="1">
        <v>43678.737500000003</v>
      </c>
    </row>
    <row r="6055" spans="1:3" x14ac:dyDescent="0.2">
      <c r="A6055">
        <v>805815</v>
      </c>
      <c r="B6055" t="s">
        <v>38</v>
      </c>
      <c r="C6055" s="1">
        <v>43689.832638888889</v>
      </c>
    </row>
    <row r="6056" spans="1:3" x14ac:dyDescent="0.2">
      <c r="A6056">
        <v>805816</v>
      </c>
      <c r="B6056" t="s">
        <v>25</v>
      </c>
      <c r="C6056" s="1">
        <v>43774.840277777781</v>
      </c>
    </row>
    <row r="6057" spans="1:3" x14ac:dyDescent="0.2">
      <c r="A6057">
        <v>805849</v>
      </c>
      <c r="B6057" t="s">
        <v>119</v>
      </c>
      <c r="C6057" s="1">
        <v>43734.63958333333</v>
      </c>
    </row>
    <row r="6058" spans="1:3" x14ac:dyDescent="0.2">
      <c r="A6058">
        <v>805876</v>
      </c>
      <c r="B6058" t="s">
        <v>52</v>
      </c>
      <c r="C6058" s="1">
        <v>43763.713888888888</v>
      </c>
    </row>
    <row r="6059" spans="1:3" x14ac:dyDescent="0.2">
      <c r="A6059">
        <v>806155</v>
      </c>
      <c r="B6059" t="s">
        <v>3</v>
      </c>
      <c r="C6059" s="1">
        <v>43686.643750000003</v>
      </c>
    </row>
    <row r="6060" spans="1:3" x14ac:dyDescent="0.2">
      <c r="A6060">
        <v>806365</v>
      </c>
      <c r="B6060" t="s">
        <v>10</v>
      </c>
      <c r="C6060" s="1">
        <v>43739.712500000001</v>
      </c>
    </row>
    <row r="6061" spans="1:3" x14ac:dyDescent="0.2">
      <c r="A6061">
        <v>806366</v>
      </c>
      <c r="B6061" t="s">
        <v>60</v>
      </c>
      <c r="C6061" s="1">
        <v>43761.711805555555</v>
      </c>
    </row>
    <row r="6062" spans="1:3" x14ac:dyDescent="0.2">
      <c r="A6062">
        <v>806367</v>
      </c>
      <c r="B6062" t="s">
        <v>114</v>
      </c>
      <c r="C6062" s="1">
        <v>43746.886111111111</v>
      </c>
    </row>
    <row r="6063" spans="1:3" x14ac:dyDescent="0.2">
      <c r="A6063">
        <v>806368</v>
      </c>
      <c r="B6063" t="s">
        <v>94</v>
      </c>
      <c r="C6063" s="1">
        <v>43726.870833333334</v>
      </c>
    </row>
    <row r="6064" spans="1:3" x14ac:dyDescent="0.2">
      <c r="A6064">
        <v>806471</v>
      </c>
      <c r="B6064" t="s">
        <v>63</v>
      </c>
      <c r="C6064" s="1">
        <v>43773.652777777781</v>
      </c>
    </row>
    <row r="6065" spans="1:3" x14ac:dyDescent="0.2">
      <c r="A6065">
        <v>806534</v>
      </c>
      <c r="B6065" t="s">
        <v>199</v>
      </c>
      <c r="C6065" s="1">
        <v>43836.726388888892</v>
      </c>
    </row>
    <row r="6066" spans="1:3" x14ac:dyDescent="0.2">
      <c r="A6066">
        <v>806552</v>
      </c>
      <c r="B6066" t="s">
        <v>24</v>
      </c>
      <c r="C6066" s="1">
        <v>43731.73541666667</v>
      </c>
    </row>
    <row r="6067" spans="1:3" x14ac:dyDescent="0.2">
      <c r="A6067">
        <v>806722</v>
      </c>
      <c r="B6067" t="s">
        <v>24</v>
      </c>
      <c r="C6067" s="1">
        <v>43731.734722222223</v>
      </c>
    </row>
    <row r="6068" spans="1:3" x14ac:dyDescent="0.2">
      <c r="A6068">
        <v>806723</v>
      </c>
      <c r="B6068" t="s">
        <v>79</v>
      </c>
      <c r="C6068" s="1">
        <v>43707.665972222225</v>
      </c>
    </row>
    <row r="6069" spans="1:3" x14ac:dyDescent="0.2">
      <c r="A6069">
        <v>806908</v>
      </c>
      <c r="B6069" t="s">
        <v>131</v>
      </c>
      <c r="C6069" s="1">
        <v>43775.706250000003</v>
      </c>
    </row>
    <row r="6070" spans="1:3" x14ac:dyDescent="0.2">
      <c r="A6070">
        <v>806909</v>
      </c>
      <c r="B6070" t="s">
        <v>259</v>
      </c>
      <c r="C6070" s="1">
        <v>43675.876388888886</v>
      </c>
    </row>
    <row r="6071" spans="1:3" x14ac:dyDescent="0.2">
      <c r="A6071">
        <v>806967</v>
      </c>
      <c r="B6071" t="s">
        <v>76</v>
      </c>
      <c r="C6071" s="1">
        <v>43767.801388888889</v>
      </c>
    </row>
    <row r="6072" spans="1:3" x14ac:dyDescent="0.2">
      <c r="A6072">
        <v>806968</v>
      </c>
      <c r="B6072" t="s">
        <v>237</v>
      </c>
      <c r="C6072" s="1">
        <v>43710.671527777777</v>
      </c>
    </row>
    <row r="6073" spans="1:3" x14ac:dyDescent="0.2">
      <c r="A6073">
        <v>806969</v>
      </c>
      <c r="B6073" t="s">
        <v>3</v>
      </c>
      <c r="C6073" s="1">
        <v>43686.644444444442</v>
      </c>
    </row>
    <row r="6074" spans="1:3" x14ac:dyDescent="0.2">
      <c r="A6074">
        <v>807233</v>
      </c>
      <c r="B6074" t="s">
        <v>311</v>
      </c>
      <c r="C6074" s="1">
        <v>43685.73541666667</v>
      </c>
    </row>
    <row r="6075" spans="1:3" x14ac:dyDescent="0.2">
      <c r="A6075">
        <v>807297</v>
      </c>
      <c r="B6075" t="s">
        <v>214</v>
      </c>
      <c r="C6075" s="1">
        <v>43801.690972222219</v>
      </c>
    </row>
    <row r="6076" spans="1:3" x14ac:dyDescent="0.2">
      <c r="A6076">
        <v>807315</v>
      </c>
      <c r="B6076" t="s">
        <v>19</v>
      </c>
      <c r="C6076" s="1">
        <v>43773.704861111109</v>
      </c>
    </row>
    <row r="6077" spans="1:3" x14ac:dyDescent="0.2">
      <c r="A6077">
        <v>807718</v>
      </c>
      <c r="B6077" t="s">
        <v>133</v>
      </c>
      <c r="C6077" s="1">
        <v>43789.799305555556</v>
      </c>
    </row>
    <row r="6078" spans="1:3" x14ac:dyDescent="0.2">
      <c r="A6078">
        <v>807719</v>
      </c>
      <c r="B6078" t="s">
        <v>12</v>
      </c>
      <c r="C6078" s="1">
        <v>43810.795138888891</v>
      </c>
    </row>
    <row r="6079" spans="1:3" x14ac:dyDescent="0.2">
      <c r="A6079">
        <v>807758</v>
      </c>
      <c r="B6079" t="s">
        <v>48</v>
      </c>
      <c r="C6079" s="1">
        <v>43706.873611111114</v>
      </c>
    </row>
    <row r="6080" spans="1:3" x14ac:dyDescent="0.2">
      <c r="A6080">
        <v>807759</v>
      </c>
      <c r="B6080" t="s">
        <v>16</v>
      </c>
      <c r="C6080" s="1">
        <v>43719.736805555556</v>
      </c>
    </row>
    <row r="6081" spans="1:3" x14ac:dyDescent="0.2">
      <c r="A6081">
        <v>807760</v>
      </c>
      <c r="B6081" t="s">
        <v>186</v>
      </c>
      <c r="C6081" s="1">
        <v>43703.833333333336</v>
      </c>
    </row>
    <row r="6082" spans="1:3" x14ac:dyDescent="0.2">
      <c r="A6082">
        <v>807807</v>
      </c>
      <c r="B6082" t="s">
        <v>74</v>
      </c>
      <c r="C6082" s="1">
        <v>43714.794444444444</v>
      </c>
    </row>
    <row r="6083" spans="1:3" x14ac:dyDescent="0.2">
      <c r="A6083">
        <v>807808</v>
      </c>
      <c r="B6083" t="s">
        <v>18</v>
      </c>
      <c r="C6083" s="1">
        <v>43774.792361111111</v>
      </c>
    </row>
    <row r="6084" spans="1:3" x14ac:dyDescent="0.2">
      <c r="A6084">
        <v>807809</v>
      </c>
      <c r="B6084" s="2" t="s">
        <v>155</v>
      </c>
      <c r="C6084" s="1">
        <v>43748.925694444442</v>
      </c>
    </row>
    <row r="6085" spans="1:3" x14ac:dyDescent="0.2">
      <c r="A6085">
        <v>807810</v>
      </c>
      <c r="B6085" t="s">
        <v>79</v>
      </c>
      <c r="C6085" s="1">
        <v>43707.665972222225</v>
      </c>
    </row>
    <row r="6086" spans="1:3" x14ac:dyDescent="0.2">
      <c r="A6086">
        <v>807811</v>
      </c>
      <c r="B6086" t="s">
        <v>40</v>
      </c>
      <c r="C6086" s="1">
        <v>43677.750694444447</v>
      </c>
    </row>
    <row r="6087" spans="1:3" x14ac:dyDescent="0.2">
      <c r="A6087">
        <v>807812</v>
      </c>
      <c r="B6087" t="s">
        <v>416</v>
      </c>
      <c r="C6087" s="1">
        <v>43672.757638888892</v>
      </c>
    </row>
    <row r="6088" spans="1:3" x14ac:dyDescent="0.2">
      <c r="A6088">
        <v>807827</v>
      </c>
      <c r="B6088" t="s">
        <v>227</v>
      </c>
      <c r="C6088" s="1">
        <v>43700.93472222222</v>
      </c>
    </row>
    <row r="6089" spans="1:3" x14ac:dyDescent="0.2">
      <c r="A6089">
        <v>807902</v>
      </c>
      <c r="B6089" t="s">
        <v>40</v>
      </c>
      <c r="C6089" s="1">
        <v>43677.750694444447</v>
      </c>
    </row>
    <row r="6090" spans="1:3" x14ac:dyDescent="0.2">
      <c r="A6090">
        <v>807903</v>
      </c>
      <c r="B6090" t="s">
        <v>10</v>
      </c>
      <c r="C6090" s="1">
        <v>43739.712500000001</v>
      </c>
    </row>
    <row r="6091" spans="1:3" x14ac:dyDescent="0.2">
      <c r="A6091">
        <v>807942</v>
      </c>
      <c r="B6091" t="s">
        <v>46</v>
      </c>
      <c r="C6091" s="1">
        <v>43791.816666666666</v>
      </c>
    </row>
    <row r="6092" spans="1:3" x14ac:dyDescent="0.2">
      <c r="A6092">
        <v>808184</v>
      </c>
      <c r="B6092" t="s">
        <v>24</v>
      </c>
      <c r="C6092" s="1">
        <v>43731.73541666667</v>
      </c>
    </row>
    <row r="6093" spans="1:3" x14ac:dyDescent="0.2">
      <c r="A6093">
        <v>808185</v>
      </c>
      <c r="B6093" t="s">
        <v>120</v>
      </c>
      <c r="C6093" s="1">
        <v>43704.836805555555</v>
      </c>
    </row>
    <row r="6094" spans="1:3" x14ac:dyDescent="0.2">
      <c r="A6094">
        <v>808186</v>
      </c>
      <c r="B6094" t="s">
        <v>108</v>
      </c>
      <c r="C6094" s="1">
        <v>43718.728472222225</v>
      </c>
    </row>
    <row r="6095" spans="1:3" x14ac:dyDescent="0.2">
      <c r="A6095">
        <v>808187</v>
      </c>
      <c r="B6095" t="s">
        <v>77</v>
      </c>
      <c r="C6095" s="1">
        <v>43749.711111111108</v>
      </c>
    </row>
    <row r="6096" spans="1:3" x14ac:dyDescent="0.2">
      <c r="A6096">
        <v>808198</v>
      </c>
      <c r="B6096" t="s">
        <v>235</v>
      </c>
      <c r="C6096" s="1">
        <v>43700.835416666669</v>
      </c>
    </row>
    <row r="6097" spans="1:3" x14ac:dyDescent="0.2">
      <c r="A6097">
        <v>808402</v>
      </c>
      <c r="B6097" t="s">
        <v>6</v>
      </c>
      <c r="C6097" s="1">
        <v>43829.757638888892</v>
      </c>
    </row>
    <row r="6098" spans="1:3" x14ac:dyDescent="0.2">
      <c r="A6098">
        <v>808648</v>
      </c>
      <c r="B6098" t="s">
        <v>226</v>
      </c>
      <c r="C6098" s="1">
        <v>43819.670138888891</v>
      </c>
    </row>
    <row r="6099" spans="1:3" x14ac:dyDescent="0.2">
      <c r="A6099">
        <v>808706</v>
      </c>
      <c r="B6099" t="s">
        <v>235</v>
      </c>
      <c r="C6099" s="1">
        <v>43700.834027777775</v>
      </c>
    </row>
    <row r="6100" spans="1:3" x14ac:dyDescent="0.2">
      <c r="A6100">
        <v>808707</v>
      </c>
      <c r="B6100" t="s">
        <v>125</v>
      </c>
      <c r="C6100" s="1">
        <v>43754.859027777777</v>
      </c>
    </row>
    <row r="6101" spans="1:3" x14ac:dyDescent="0.2">
      <c r="A6101">
        <v>808730</v>
      </c>
      <c r="B6101" t="s">
        <v>142</v>
      </c>
      <c r="C6101" s="1">
        <v>43697.875694444447</v>
      </c>
    </row>
    <row r="6102" spans="1:3" x14ac:dyDescent="0.2">
      <c r="A6102">
        <v>808831</v>
      </c>
      <c r="B6102" s="2" t="s">
        <v>155</v>
      </c>
      <c r="C6102" s="1">
        <v>43748.925694444442</v>
      </c>
    </row>
    <row r="6103" spans="1:3" x14ac:dyDescent="0.2">
      <c r="A6103">
        <v>808990</v>
      </c>
      <c r="B6103" t="s">
        <v>15</v>
      </c>
      <c r="C6103" s="1">
        <v>43809.68472222222</v>
      </c>
    </row>
    <row r="6104" spans="1:3" x14ac:dyDescent="0.2">
      <c r="A6104">
        <v>809224</v>
      </c>
      <c r="B6104" t="s">
        <v>72</v>
      </c>
      <c r="C6104" s="1">
        <v>43759.841666666667</v>
      </c>
    </row>
    <row r="6105" spans="1:3" x14ac:dyDescent="0.2">
      <c r="A6105">
        <v>809225</v>
      </c>
      <c r="B6105" t="s">
        <v>91</v>
      </c>
      <c r="C6105" s="1">
        <v>43745.724305555559</v>
      </c>
    </row>
    <row r="6106" spans="1:3" x14ac:dyDescent="0.2">
      <c r="A6106">
        <v>809226</v>
      </c>
      <c r="B6106" t="s">
        <v>50</v>
      </c>
      <c r="C6106" s="1">
        <v>43733.632638888892</v>
      </c>
    </row>
    <row r="6107" spans="1:3" x14ac:dyDescent="0.2">
      <c r="A6107">
        <v>809389</v>
      </c>
      <c r="B6107" t="s">
        <v>686</v>
      </c>
      <c r="C6107" s="1">
        <v>43750.78402777778</v>
      </c>
    </row>
    <row r="6108" spans="1:3" x14ac:dyDescent="0.2">
      <c r="A6108">
        <v>809390</v>
      </c>
      <c r="B6108" t="s">
        <v>687</v>
      </c>
      <c r="C6108" s="1">
        <v>43707.136805555558</v>
      </c>
    </row>
    <row r="6109" spans="1:3" x14ac:dyDescent="0.2">
      <c r="A6109">
        <v>809391</v>
      </c>
      <c r="B6109" t="s">
        <v>118</v>
      </c>
      <c r="C6109" s="1">
        <v>43685.169444444444</v>
      </c>
    </row>
    <row r="6110" spans="1:3" x14ac:dyDescent="0.2">
      <c r="A6110">
        <v>809392</v>
      </c>
      <c r="B6110" t="s">
        <v>688</v>
      </c>
      <c r="C6110" s="1">
        <v>43746.215277777781</v>
      </c>
    </row>
    <row r="6111" spans="1:3" x14ac:dyDescent="0.2">
      <c r="A6111">
        <v>809393</v>
      </c>
      <c r="B6111" t="s">
        <v>175</v>
      </c>
      <c r="C6111" s="1">
        <v>43703.957638888889</v>
      </c>
    </row>
    <row r="6112" spans="1:3" x14ac:dyDescent="0.2">
      <c r="A6112">
        <v>809397</v>
      </c>
      <c r="B6112" t="s">
        <v>612</v>
      </c>
      <c r="C6112" s="1">
        <v>43670.736111111109</v>
      </c>
    </row>
    <row r="6113" spans="1:3" x14ac:dyDescent="0.2">
      <c r="A6113">
        <v>809506</v>
      </c>
      <c r="B6113" t="s">
        <v>45</v>
      </c>
      <c r="C6113" s="1">
        <v>43682.821527777778</v>
      </c>
    </row>
    <row r="6114" spans="1:3" x14ac:dyDescent="0.2">
      <c r="A6114">
        <v>809507</v>
      </c>
      <c r="B6114" t="s">
        <v>260</v>
      </c>
      <c r="C6114" s="1">
        <v>43691.878472222219</v>
      </c>
    </row>
    <row r="6115" spans="1:3" x14ac:dyDescent="0.2">
      <c r="A6115">
        <v>809508</v>
      </c>
      <c r="B6115" t="s">
        <v>41</v>
      </c>
      <c r="C6115" s="1">
        <v>43710.720138888886</v>
      </c>
    </row>
    <row r="6116" spans="1:3" x14ac:dyDescent="0.2">
      <c r="A6116">
        <v>809542</v>
      </c>
      <c r="B6116" t="s">
        <v>136</v>
      </c>
      <c r="C6116" s="1">
        <v>43819.87777777778</v>
      </c>
    </row>
    <row r="6117" spans="1:3" x14ac:dyDescent="0.2">
      <c r="A6117">
        <v>809543</v>
      </c>
      <c r="B6117" t="s">
        <v>29</v>
      </c>
      <c r="C6117" s="1">
        <v>43836.606249999997</v>
      </c>
    </row>
    <row r="6118" spans="1:3" x14ac:dyDescent="0.2">
      <c r="A6118">
        <v>810087</v>
      </c>
      <c r="B6118" t="s">
        <v>59</v>
      </c>
      <c r="C6118" s="1">
        <v>43684.881249999999</v>
      </c>
    </row>
    <row r="6119" spans="1:3" x14ac:dyDescent="0.2">
      <c r="A6119">
        <v>810088</v>
      </c>
      <c r="B6119" t="s">
        <v>116</v>
      </c>
      <c r="C6119" s="1">
        <v>43685.833333333336</v>
      </c>
    </row>
    <row r="6120" spans="1:3" x14ac:dyDescent="0.2">
      <c r="A6120">
        <v>810153</v>
      </c>
      <c r="B6120" t="s">
        <v>115</v>
      </c>
      <c r="C6120" s="1">
        <v>43838.788888888892</v>
      </c>
    </row>
    <row r="6121" spans="1:3" x14ac:dyDescent="0.2">
      <c r="A6121">
        <v>810223</v>
      </c>
      <c r="B6121" t="s">
        <v>147</v>
      </c>
      <c r="C6121" s="1">
        <v>43819.809027777781</v>
      </c>
    </row>
    <row r="6122" spans="1:3" x14ac:dyDescent="0.2">
      <c r="A6122">
        <v>810620</v>
      </c>
      <c r="B6122" t="s">
        <v>7</v>
      </c>
      <c r="C6122" s="1">
        <v>43837.666666666664</v>
      </c>
    </row>
    <row r="6123" spans="1:3" x14ac:dyDescent="0.2">
      <c r="A6123">
        <v>810642</v>
      </c>
      <c r="B6123" t="s">
        <v>62</v>
      </c>
      <c r="C6123" s="1">
        <v>43703.736111111109</v>
      </c>
    </row>
    <row r="6124" spans="1:3" x14ac:dyDescent="0.2">
      <c r="A6124">
        <v>810643</v>
      </c>
      <c r="B6124" s="2" t="s">
        <v>71</v>
      </c>
      <c r="C6124" s="1">
        <v>43774.668749999997</v>
      </c>
    </row>
    <row r="6125" spans="1:3" x14ac:dyDescent="0.2">
      <c r="A6125">
        <v>810693</v>
      </c>
      <c r="B6125" t="s">
        <v>228</v>
      </c>
      <c r="C6125" s="1">
        <v>43672.722222222219</v>
      </c>
    </row>
    <row r="6126" spans="1:3" x14ac:dyDescent="0.2">
      <c r="A6126">
        <v>810694</v>
      </c>
      <c r="B6126" t="s">
        <v>149</v>
      </c>
      <c r="C6126" s="1">
        <v>43678.738888888889</v>
      </c>
    </row>
    <row r="6127" spans="1:3" x14ac:dyDescent="0.2">
      <c r="A6127">
        <v>810711</v>
      </c>
      <c r="B6127" t="s">
        <v>7</v>
      </c>
      <c r="C6127" s="1">
        <v>43837.666666666664</v>
      </c>
    </row>
    <row r="6128" spans="1:3" x14ac:dyDescent="0.2">
      <c r="A6128">
        <v>810720</v>
      </c>
      <c r="B6128" t="s">
        <v>136</v>
      </c>
      <c r="C6128" s="1">
        <v>43819.877083333333</v>
      </c>
    </row>
    <row r="6129" spans="1:3" x14ac:dyDescent="0.2">
      <c r="A6129">
        <v>810830</v>
      </c>
      <c r="B6129" t="s">
        <v>217</v>
      </c>
      <c r="C6129" s="1">
        <v>43705.556250000001</v>
      </c>
    </row>
    <row r="6130" spans="1:3" x14ac:dyDescent="0.2">
      <c r="A6130">
        <v>810868</v>
      </c>
      <c r="B6130" t="s">
        <v>689</v>
      </c>
      <c r="C6130" s="1">
        <v>43656.82708333333</v>
      </c>
    </row>
    <row r="6131" spans="1:3" x14ac:dyDescent="0.2">
      <c r="A6131">
        <v>811073</v>
      </c>
      <c r="B6131" t="s">
        <v>63</v>
      </c>
      <c r="C6131" s="1">
        <v>43773.65347222222</v>
      </c>
    </row>
    <row r="6132" spans="1:3" x14ac:dyDescent="0.2">
      <c r="A6132">
        <v>811238</v>
      </c>
      <c r="B6132" t="s">
        <v>130</v>
      </c>
      <c r="C6132" s="1">
        <v>43718.64166666667</v>
      </c>
    </row>
    <row r="6133" spans="1:3" x14ac:dyDescent="0.2">
      <c r="A6133">
        <v>811239</v>
      </c>
      <c r="B6133" t="s">
        <v>44</v>
      </c>
      <c r="C6133" s="1">
        <v>43748.832638888889</v>
      </c>
    </row>
    <row r="6134" spans="1:3" x14ac:dyDescent="0.2">
      <c r="A6134">
        <v>811292</v>
      </c>
      <c r="B6134" t="s">
        <v>214</v>
      </c>
      <c r="C6134" s="1">
        <v>43801.690972222219</v>
      </c>
    </row>
    <row r="6135" spans="1:3" x14ac:dyDescent="0.2">
      <c r="A6135">
        <v>811784</v>
      </c>
      <c r="B6135" t="s">
        <v>58</v>
      </c>
      <c r="C6135" s="1">
        <v>43817.727083333331</v>
      </c>
    </row>
    <row r="6136" spans="1:3" x14ac:dyDescent="0.2">
      <c r="A6136">
        <v>811785</v>
      </c>
      <c r="B6136" t="s">
        <v>67</v>
      </c>
      <c r="C6136" s="1">
        <v>43810.827777777777</v>
      </c>
    </row>
    <row r="6137" spans="1:3" x14ac:dyDescent="0.2">
      <c r="A6137">
        <v>811790</v>
      </c>
      <c r="B6137" t="s">
        <v>24</v>
      </c>
      <c r="C6137" s="1">
        <v>43731.73541666667</v>
      </c>
    </row>
    <row r="6138" spans="1:3" x14ac:dyDescent="0.2">
      <c r="A6138">
        <v>811791</v>
      </c>
      <c r="B6138" t="s">
        <v>105</v>
      </c>
      <c r="C6138" s="1">
        <v>43746.861111111109</v>
      </c>
    </row>
    <row r="6139" spans="1:3" x14ac:dyDescent="0.2">
      <c r="A6139">
        <v>811844</v>
      </c>
      <c r="B6139" t="s">
        <v>2</v>
      </c>
      <c r="C6139" s="1">
        <v>43770.70208333333</v>
      </c>
    </row>
    <row r="6140" spans="1:3" x14ac:dyDescent="0.2">
      <c r="A6140">
        <v>811845</v>
      </c>
      <c r="B6140" t="s">
        <v>77</v>
      </c>
      <c r="C6140" s="1">
        <v>43749.711111111108</v>
      </c>
    </row>
    <row r="6141" spans="1:3" x14ac:dyDescent="0.2">
      <c r="A6141">
        <v>811891</v>
      </c>
      <c r="B6141" t="s">
        <v>214</v>
      </c>
      <c r="C6141" s="1">
        <v>43801.690972222219</v>
      </c>
    </row>
    <row r="6142" spans="1:3" x14ac:dyDescent="0.2">
      <c r="A6142">
        <v>811892</v>
      </c>
      <c r="B6142" t="s">
        <v>133</v>
      </c>
      <c r="C6142" s="1">
        <v>43789.8</v>
      </c>
    </row>
    <row r="6143" spans="1:3" x14ac:dyDescent="0.2">
      <c r="A6143">
        <v>813611</v>
      </c>
      <c r="B6143" t="s">
        <v>690</v>
      </c>
      <c r="C6143" s="1">
        <v>43714.591666666667</v>
      </c>
    </row>
    <row r="6144" spans="1:3" x14ac:dyDescent="0.2">
      <c r="A6144">
        <v>819598</v>
      </c>
      <c r="B6144" t="e">
        <f>HoyMismoTSI Es un gran trabajo departe de el gobierno de hacer esta grandiosa ayuda Que bien se hace lo mejor</f>
        <v>#NAME?</v>
      </c>
      <c r="C6144" s="1">
        <v>43677.724999999999</v>
      </c>
    </row>
    <row r="6145" spans="1:3" x14ac:dyDescent="0.2">
      <c r="A6145">
        <v>820991</v>
      </c>
      <c r="B6145" t="e">
        <f>_xlfn.SINGLE(HoyMismoTSI _xlfn.SINGLE(JuanOrlandoH excelente Que se esta dando mayor apoyo vamos por mas cambios mi Presidente Que bien Que se haga lo bueno por mi pais))</f>
        <v>#NAME?</v>
      </c>
      <c r="C6145" s="1">
        <v>43754.736111111109</v>
      </c>
    </row>
    <row r="6146" spans="1:3" x14ac:dyDescent="0.2">
      <c r="A6146">
        <v>822641</v>
      </c>
      <c r="B6146" t="e">
        <f>HoyMismoTSI Es excelente lo Que hace JOH por Que demuestra las buenas cosas en el pais Que gran trabajo</f>
        <v>#NAME?</v>
      </c>
      <c r="C6146" s="1">
        <v>43718.806250000001</v>
      </c>
    </row>
    <row r="6147" spans="1:3" x14ac:dyDescent="0.2">
      <c r="A6147">
        <v>823491</v>
      </c>
      <c r="B6147" s="2" t="s">
        <v>49</v>
      </c>
      <c r="C6147" s="1">
        <v>43725.925000000003</v>
      </c>
    </row>
    <row r="6148" spans="1:3" x14ac:dyDescent="0.2">
      <c r="A6148">
        <v>823499</v>
      </c>
      <c r="B6148" t="s">
        <v>38</v>
      </c>
      <c r="C6148" s="1">
        <v>43689.832638888889</v>
      </c>
    </row>
    <row r="6149" spans="1:3" x14ac:dyDescent="0.2">
      <c r="A6149">
        <v>823548</v>
      </c>
      <c r="B6149" t="s">
        <v>109</v>
      </c>
      <c r="C6149" s="1">
        <v>43696.952777777777</v>
      </c>
    </row>
    <row r="6150" spans="1:3" x14ac:dyDescent="0.2">
      <c r="A6150">
        <v>823549</v>
      </c>
      <c r="B6150" t="s">
        <v>135</v>
      </c>
      <c r="C6150" s="1">
        <v>43721.828472222223</v>
      </c>
    </row>
    <row r="6151" spans="1:3" x14ac:dyDescent="0.2">
      <c r="A6151">
        <v>823614</v>
      </c>
      <c r="B6151" t="s">
        <v>236</v>
      </c>
      <c r="C6151" s="1">
        <v>43817.836805555555</v>
      </c>
    </row>
    <row r="6152" spans="1:3" x14ac:dyDescent="0.2">
      <c r="A6152">
        <v>823777</v>
      </c>
      <c r="B6152" t="s">
        <v>96</v>
      </c>
      <c r="C6152" s="1">
        <v>43745.859027777777</v>
      </c>
    </row>
    <row r="6153" spans="1:3" x14ac:dyDescent="0.2">
      <c r="A6153">
        <v>823978</v>
      </c>
      <c r="B6153" s="2" t="s">
        <v>49</v>
      </c>
      <c r="C6153" s="1">
        <v>43725.925000000003</v>
      </c>
    </row>
    <row r="6154" spans="1:3" x14ac:dyDescent="0.2">
      <c r="A6154">
        <v>824132</v>
      </c>
      <c r="B6154" t="s">
        <v>64</v>
      </c>
      <c r="C6154" s="1">
        <v>43735.713888888888</v>
      </c>
    </row>
    <row r="6155" spans="1:3" x14ac:dyDescent="0.2">
      <c r="A6155">
        <v>824367</v>
      </c>
      <c r="B6155" t="s">
        <v>27</v>
      </c>
      <c r="C6155" s="1">
        <v>43809.818749999999</v>
      </c>
    </row>
    <row r="6156" spans="1:3" x14ac:dyDescent="0.2">
      <c r="A6156">
        <v>824429</v>
      </c>
      <c r="B6156" t="s">
        <v>74</v>
      </c>
      <c r="C6156" s="1">
        <v>43714.794444444444</v>
      </c>
    </row>
    <row r="6157" spans="1:3" x14ac:dyDescent="0.2">
      <c r="A6157">
        <v>824460</v>
      </c>
      <c r="B6157" t="s">
        <v>45</v>
      </c>
      <c r="C6157" s="1">
        <v>43682.822222222225</v>
      </c>
    </row>
    <row r="6158" spans="1:3" x14ac:dyDescent="0.2">
      <c r="A6158">
        <v>824461</v>
      </c>
      <c r="B6158" s="2" t="s">
        <v>95</v>
      </c>
      <c r="C6158" s="1">
        <v>43690.681944444441</v>
      </c>
    </row>
    <row r="6159" spans="1:3" x14ac:dyDescent="0.2">
      <c r="A6159">
        <v>824500</v>
      </c>
      <c r="B6159" t="s">
        <v>11</v>
      </c>
      <c r="C6159" s="1">
        <v>43761.856944444444</v>
      </c>
    </row>
    <row r="6160" spans="1:3" x14ac:dyDescent="0.2">
      <c r="A6160">
        <v>824513</v>
      </c>
      <c r="B6160" t="s">
        <v>13</v>
      </c>
      <c r="C6160" s="1">
        <v>43689.640972222223</v>
      </c>
    </row>
    <row r="6161" spans="1:3" x14ac:dyDescent="0.2">
      <c r="A6161">
        <v>824514</v>
      </c>
      <c r="B6161" t="s">
        <v>237</v>
      </c>
      <c r="C6161" s="1">
        <v>43710.671527777777</v>
      </c>
    </row>
    <row r="6162" spans="1:3" x14ac:dyDescent="0.2">
      <c r="A6162">
        <v>824595</v>
      </c>
      <c r="B6162" t="s">
        <v>43</v>
      </c>
      <c r="C6162" s="1">
        <v>43717.784722222219</v>
      </c>
    </row>
    <row r="6163" spans="1:3" x14ac:dyDescent="0.2">
      <c r="A6163">
        <v>824596</v>
      </c>
      <c r="B6163" t="s">
        <v>130</v>
      </c>
      <c r="C6163" s="1">
        <v>43718.64166666667</v>
      </c>
    </row>
    <row r="6164" spans="1:3" x14ac:dyDescent="0.2">
      <c r="A6164">
        <v>824597</v>
      </c>
      <c r="B6164" t="s">
        <v>34</v>
      </c>
      <c r="C6164" s="1">
        <v>43691.808333333334</v>
      </c>
    </row>
    <row r="6165" spans="1:3" x14ac:dyDescent="0.2">
      <c r="A6165">
        <v>824598</v>
      </c>
      <c r="B6165" t="s">
        <v>98</v>
      </c>
      <c r="C6165" s="1">
        <v>43700.727083333331</v>
      </c>
    </row>
    <row r="6166" spans="1:3" x14ac:dyDescent="0.2">
      <c r="A6166">
        <v>824599</v>
      </c>
      <c r="B6166" t="s">
        <v>39</v>
      </c>
      <c r="C6166" s="1">
        <v>43719.68472222222</v>
      </c>
    </row>
    <row r="6167" spans="1:3" x14ac:dyDescent="0.2">
      <c r="A6167">
        <v>824875</v>
      </c>
      <c r="B6167" s="2" t="s">
        <v>23</v>
      </c>
      <c r="C6167" s="1">
        <v>43768.652777777781</v>
      </c>
    </row>
    <row r="6168" spans="1:3" x14ac:dyDescent="0.2">
      <c r="A6168">
        <v>824876</v>
      </c>
      <c r="B6168" t="s">
        <v>64</v>
      </c>
      <c r="C6168" s="1">
        <v>43735.713194444441</v>
      </c>
    </row>
    <row r="6169" spans="1:3" x14ac:dyDescent="0.2">
      <c r="A6169">
        <v>824877</v>
      </c>
      <c r="B6169" t="s">
        <v>60</v>
      </c>
      <c r="C6169" s="1">
        <v>43761.711805555555</v>
      </c>
    </row>
    <row r="6170" spans="1:3" x14ac:dyDescent="0.2">
      <c r="A6170">
        <v>825037</v>
      </c>
      <c r="B6170" t="s">
        <v>62</v>
      </c>
      <c r="C6170" s="1">
        <v>43703.736805555556</v>
      </c>
    </row>
    <row r="6171" spans="1:3" x14ac:dyDescent="0.2">
      <c r="A6171">
        <v>825052</v>
      </c>
      <c r="B6171" s="2" t="s">
        <v>639</v>
      </c>
      <c r="C6171" s="1">
        <v>43690.765972222223</v>
      </c>
    </row>
    <row r="6172" spans="1:3" x14ac:dyDescent="0.2">
      <c r="A6172">
        <v>825493</v>
      </c>
      <c r="B6172" t="s">
        <v>56</v>
      </c>
      <c r="C6172" s="1">
        <v>43810.63958333333</v>
      </c>
    </row>
    <row r="6173" spans="1:3" x14ac:dyDescent="0.2">
      <c r="A6173">
        <v>825543</v>
      </c>
      <c r="B6173" t="s">
        <v>151</v>
      </c>
      <c r="C6173" s="1">
        <v>43801.841666666667</v>
      </c>
    </row>
    <row r="6174" spans="1:3" x14ac:dyDescent="0.2">
      <c r="A6174">
        <v>825544</v>
      </c>
      <c r="B6174" t="s">
        <v>30</v>
      </c>
      <c r="C6174" s="1">
        <v>43802.713888888888</v>
      </c>
    </row>
    <row r="6175" spans="1:3" x14ac:dyDescent="0.2">
      <c r="A6175">
        <v>825642</v>
      </c>
      <c r="B6175" t="s">
        <v>56</v>
      </c>
      <c r="C6175" s="1">
        <v>43810.640277777777</v>
      </c>
    </row>
    <row r="6176" spans="1:3" x14ac:dyDescent="0.2">
      <c r="A6176">
        <v>825667</v>
      </c>
      <c r="B6176" t="s">
        <v>260</v>
      </c>
      <c r="C6176" s="1">
        <v>43691.878472222219</v>
      </c>
    </row>
    <row r="6177" spans="1:3" x14ac:dyDescent="0.2">
      <c r="A6177">
        <v>825736</v>
      </c>
      <c r="B6177" t="s">
        <v>143</v>
      </c>
      <c r="C6177" s="1">
        <v>43706.811111111114</v>
      </c>
    </row>
    <row r="6178" spans="1:3" x14ac:dyDescent="0.2">
      <c r="A6178">
        <v>825737</v>
      </c>
      <c r="B6178" s="2" t="s">
        <v>92</v>
      </c>
      <c r="C6178" s="1">
        <v>43775.655555555553</v>
      </c>
    </row>
    <row r="6179" spans="1:3" x14ac:dyDescent="0.2">
      <c r="A6179">
        <v>825738</v>
      </c>
      <c r="B6179" t="s">
        <v>116</v>
      </c>
      <c r="C6179" s="1">
        <v>43685.833333333336</v>
      </c>
    </row>
    <row r="6180" spans="1:3" x14ac:dyDescent="0.2">
      <c r="A6180">
        <v>825782</v>
      </c>
      <c r="B6180" t="s">
        <v>99</v>
      </c>
      <c r="C6180" s="1">
        <v>43790.691666666666</v>
      </c>
    </row>
    <row r="6181" spans="1:3" x14ac:dyDescent="0.2">
      <c r="A6181">
        <v>825821</v>
      </c>
      <c r="B6181" t="s">
        <v>25</v>
      </c>
      <c r="C6181" s="1">
        <v>43774.839583333334</v>
      </c>
    </row>
    <row r="6182" spans="1:3" x14ac:dyDescent="0.2">
      <c r="A6182">
        <v>826055</v>
      </c>
      <c r="B6182" t="s">
        <v>17</v>
      </c>
      <c r="C6182" s="1">
        <v>43676.642361111109</v>
      </c>
    </row>
    <row r="6183" spans="1:3" x14ac:dyDescent="0.2">
      <c r="A6183">
        <v>826056</v>
      </c>
      <c r="B6183" s="2" t="s">
        <v>49</v>
      </c>
      <c r="C6183" s="1">
        <v>43725.923611111109</v>
      </c>
    </row>
    <row r="6184" spans="1:3" x14ac:dyDescent="0.2">
      <c r="A6184">
        <v>826057</v>
      </c>
      <c r="B6184" t="s">
        <v>201</v>
      </c>
      <c r="C6184" s="1">
        <v>43691.869444444441</v>
      </c>
    </row>
    <row r="6185" spans="1:3" x14ac:dyDescent="0.2">
      <c r="A6185">
        <v>826058</v>
      </c>
      <c r="B6185" t="s">
        <v>36</v>
      </c>
      <c r="C6185" s="1">
        <v>43724.848611111112</v>
      </c>
    </row>
    <row r="6186" spans="1:3" x14ac:dyDescent="0.2">
      <c r="A6186">
        <v>826124</v>
      </c>
      <c r="B6186" t="s">
        <v>19</v>
      </c>
      <c r="C6186" s="1">
        <v>43773.705555555556</v>
      </c>
    </row>
    <row r="6187" spans="1:3" x14ac:dyDescent="0.2">
      <c r="A6187">
        <v>826125</v>
      </c>
      <c r="B6187" t="s">
        <v>60</v>
      </c>
      <c r="C6187" s="1">
        <v>43761.712500000001</v>
      </c>
    </row>
    <row r="6188" spans="1:3" x14ac:dyDescent="0.2">
      <c r="A6188">
        <v>826126</v>
      </c>
      <c r="B6188" t="s">
        <v>53</v>
      </c>
      <c r="C6188" s="1">
        <v>43770.798611111109</v>
      </c>
    </row>
    <row r="6189" spans="1:3" x14ac:dyDescent="0.2">
      <c r="A6189">
        <v>826214</v>
      </c>
      <c r="B6189" t="s">
        <v>157</v>
      </c>
      <c r="C6189" s="1">
        <v>43710.631249999999</v>
      </c>
    </row>
    <row r="6190" spans="1:3" x14ac:dyDescent="0.2">
      <c r="A6190">
        <v>826215</v>
      </c>
      <c r="B6190" t="s">
        <v>43</v>
      </c>
      <c r="C6190" s="1">
        <v>43717.784722222219</v>
      </c>
    </row>
    <row r="6191" spans="1:3" x14ac:dyDescent="0.2">
      <c r="A6191">
        <v>826260</v>
      </c>
      <c r="B6191" t="s">
        <v>5</v>
      </c>
      <c r="C6191" s="1">
        <v>43762.693749999999</v>
      </c>
    </row>
    <row r="6192" spans="1:3" x14ac:dyDescent="0.2">
      <c r="A6192">
        <v>826263</v>
      </c>
      <c r="B6192" t="s">
        <v>42</v>
      </c>
      <c r="C6192" s="1">
        <v>43683.727777777778</v>
      </c>
    </row>
    <row r="6193" spans="1:3" x14ac:dyDescent="0.2">
      <c r="A6193">
        <v>826264</v>
      </c>
      <c r="B6193" t="s">
        <v>28</v>
      </c>
      <c r="C6193" s="1">
        <v>43693.72152777778</v>
      </c>
    </row>
    <row r="6194" spans="1:3" x14ac:dyDescent="0.2">
      <c r="A6194">
        <v>826265</v>
      </c>
      <c r="B6194" t="s">
        <v>123</v>
      </c>
      <c r="C6194" s="1">
        <v>43763.821527777778</v>
      </c>
    </row>
    <row r="6195" spans="1:3" x14ac:dyDescent="0.2">
      <c r="A6195">
        <v>826302</v>
      </c>
      <c r="B6195" t="s">
        <v>34</v>
      </c>
      <c r="C6195" s="1">
        <v>43691.808333333334</v>
      </c>
    </row>
    <row r="6196" spans="1:3" x14ac:dyDescent="0.2">
      <c r="A6196">
        <v>826303</v>
      </c>
      <c r="B6196" t="s">
        <v>72</v>
      </c>
      <c r="C6196" s="1">
        <v>43759.84097222222</v>
      </c>
    </row>
    <row r="6197" spans="1:3" x14ac:dyDescent="0.2">
      <c r="A6197">
        <v>826304</v>
      </c>
      <c r="B6197" t="s">
        <v>142</v>
      </c>
      <c r="C6197" s="1">
        <v>43697.875</v>
      </c>
    </row>
    <row r="6198" spans="1:3" x14ac:dyDescent="0.2">
      <c r="A6198">
        <v>826305</v>
      </c>
      <c r="B6198" t="s">
        <v>43</v>
      </c>
      <c r="C6198" s="1">
        <v>43717.784722222219</v>
      </c>
    </row>
    <row r="6199" spans="1:3" x14ac:dyDescent="0.2">
      <c r="A6199">
        <v>826312</v>
      </c>
      <c r="B6199" t="s">
        <v>197</v>
      </c>
      <c r="C6199" s="1">
        <v>43774.730555555558</v>
      </c>
    </row>
    <row r="6200" spans="1:3" x14ac:dyDescent="0.2">
      <c r="A6200">
        <v>826318</v>
      </c>
      <c r="B6200" t="s">
        <v>691</v>
      </c>
      <c r="C6200" s="1">
        <v>43651.914583333331</v>
      </c>
    </row>
    <row r="6201" spans="1:3" x14ac:dyDescent="0.2">
      <c r="A6201">
        <v>826497</v>
      </c>
      <c r="B6201" t="s">
        <v>11</v>
      </c>
      <c r="C6201" s="1">
        <v>43761.856249999997</v>
      </c>
    </row>
    <row r="6202" spans="1:3" x14ac:dyDescent="0.2">
      <c r="A6202">
        <v>826566</v>
      </c>
      <c r="B6202" t="s">
        <v>151</v>
      </c>
      <c r="C6202" s="1">
        <v>43801.841666666667</v>
      </c>
    </row>
    <row r="6203" spans="1:3" x14ac:dyDescent="0.2">
      <c r="A6203">
        <v>826718</v>
      </c>
      <c r="B6203" t="s">
        <v>62</v>
      </c>
      <c r="C6203" s="1">
        <v>43703.736805555556</v>
      </c>
    </row>
    <row r="6204" spans="1:3" x14ac:dyDescent="0.2">
      <c r="A6204">
        <v>826719</v>
      </c>
      <c r="B6204" t="s">
        <v>137</v>
      </c>
      <c r="C6204" s="1">
        <v>43705.821527777778</v>
      </c>
    </row>
    <row r="6205" spans="1:3" x14ac:dyDescent="0.2">
      <c r="A6205">
        <v>826720</v>
      </c>
      <c r="B6205" s="2" t="s">
        <v>65</v>
      </c>
      <c r="C6205" s="1">
        <v>43768.873611111114</v>
      </c>
    </row>
    <row r="6206" spans="1:3" x14ac:dyDescent="0.2">
      <c r="A6206">
        <v>826762</v>
      </c>
      <c r="B6206" s="2" t="s">
        <v>49</v>
      </c>
      <c r="C6206" s="1">
        <v>43725.925000000003</v>
      </c>
    </row>
    <row r="6207" spans="1:3" x14ac:dyDescent="0.2">
      <c r="A6207">
        <v>826763</v>
      </c>
      <c r="B6207" t="s">
        <v>123</v>
      </c>
      <c r="C6207" s="1">
        <v>43763.821527777778</v>
      </c>
    </row>
    <row r="6208" spans="1:3" x14ac:dyDescent="0.2">
      <c r="A6208">
        <v>826839</v>
      </c>
      <c r="B6208" t="s">
        <v>138</v>
      </c>
      <c r="C6208" s="1">
        <v>43815.834722222222</v>
      </c>
    </row>
    <row r="6209" spans="1:3" x14ac:dyDescent="0.2">
      <c r="A6209">
        <v>826849</v>
      </c>
      <c r="B6209" t="s">
        <v>13</v>
      </c>
      <c r="C6209" s="1">
        <v>43689.64166666667</v>
      </c>
    </row>
    <row r="6210" spans="1:3" x14ac:dyDescent="0.2">
      <c r="A6210">
        <v>826850</v>
      </c>
      <c r="B6210" t="s">
        <v>91</v>
      </c>
      <c r="C6210" s="1">
        <v>43745.724305555559</v>
      </c>
    </row>
    <row r="6211" spans="1:3" x14ac:dyDescent="0.2">
      <c r="A6211">
        <v>826851</v>
      </c>
      <c r="B6211" t="s">
        <v>72</v>
      </c>
      <c r="C6211" s="1">
        <v>43759.841666666667</v>
      </c>
    </row>
    <row r="6212" spans="1:3" x14ac:dyDescent="0.2">
      <c r="A6212">
        <v>826857</v>
      </c>
      <c r="B6212" t="s">
        <v>37</v>
      </c>
      <c r="C6212" s="1">
        <v>43690.886111111111</v>
      </c>
    </row>
    <row r="6213" spans="1:3" x14ac:dyDescent="0.2">
      <c r="A6213">
        <v>826878</v>
      </c>
      <c r="B6213" s="2" t="s">
        <v>55</v>
      </c>
      <c r="C6213" s="1">
        <v>43815.849305555559</v>
      </c>
    </row>
    <row r="6214" spans="1:3" x14ac:dyDescent="0.2">
      <c r="A6214">
        <v>826975</v>
      </c>
      <c r="B6214" t="s">
        <v>120</v>
      </c>
      <c r="C6214" s="1">
        <v>43704.836805555555</v>
      </c>
    </row>
    <row r="6215" spans="1:3" x14ac:dyDescent="0.2">
      <c r="A6215">
        <v>826976</v>
      </c>
      <c r="B6215" t="s">
        <v>75</v>
      </c>
      <c r="C6215" s="1">
        <v>43676.802083333336</v>
      </c>
    </row>
    <row r="6216" spans="1:3" x14ac:dyDescent="0.2">
      <c r="A6216">
        <v>826977</v>
      </c>
      <c r="B6216" t="s">
        <v>36</v>
      </c>
      <c r="C6216" s="1">
        <v>43724.849305555559</v>
      </c>
    </row>
    <row r="6217" spans="1:3" x14ac:dyDescent="0.2">
      <c r="A6217">
        <v>827037</v>
      </c>
      <c r="B6217" t="s">
        <v>415</v>
      </c>
      <c r="C6217" s="1">
        <v>43777.819444444445</v>
      </c>
    </row>
    <row r="6218" spans="1:3" x14ac:dyDescent="0.2">
      <c r="A6218">
        <v>827113</v>
      </c>
      <c r="B6218" t="s">
        <v>185</v>
      </c>
      <c r="C6218" s="1">
        <v>43721.674305555556</v>
      </c>
    </row>
    <row r="6219" spans="1:3" x14ac:dyDescent="0.2">
      <c r="A6219">
        <v>827114</v>
      </c>
      <c r="B6219" t="s">
        <v>42</v>
      </c>
      <c r="C6219" s="1">
        <v>43683.727777777778</v>
      </c>
    </row>
    <row r="6220" spans="1:3" x14ac:dyDescent="0.2">
      <c r="A6220">
        <v>827126</v>
      </c>
      <c r="B6220" t="s">
        <v>39</v>
      </c>
      <c r="C6220" s="1">
        <v>43719.68472222222</v>
      </c>
    </row>
    <row r="6221" spans="1:3" x14ac:dyDescent="0.2">
      <c r="A6221">
        <v>827147</v>
      </c>
      <c r="B6221" t="s">
        <v>63</v>
      </c>
      <c r="C6221" s="1">
        <v>43773.65347222222</v>
      </c>
    </row>
    <row r="6222" spans="1:3" x14ac:dyDescent="0.2">
      <c r="A6222">
        <v>827148</v>
      </c>
      <c r="B6222" t="s">
        <v>100</v>
      </c>
      <c r="C6222" s="1">
        <v>43733.857638888891</v>
      </c>
    </row>
    <row r="6223" spans="1:3" x14ac:dyDescent="0.2">
      <c r="A6223">
        <v>827149</v>
      </c>
      <c r="B6223" t="s">
        <v>10</v>
      </c>
      <c r="C6223" s="1">
        <v>43739.713194444441</v>
      </c>
    </row>
    <row r="6224" spans="1:3" x14ac:dyDescent="0.2">
      <c r="A6224">
        <v>827246</v>
      </c>
      <c r="B6224" t="s">
        <v>35</v>
      </c>
      <c r="C6224" s="1">
        <v>43783.852083333331</v>
      </c>
    </row>
    <row r="6225" spans="1:3" x14ac:dyDescent="0.2">
      <c r="A6225">
        <v>827693</v>
      </c>
      <c r="B6225" t="s">
        <v>27</v>
      </c>
      <c r="C6225" s="1">
        <v>43809.819444444445</v>
      </c>
    </row>
    <row r="6226" spans="1:3" x14ac:dyDescent="0.2">
      <c r="A6226">
        <v>827843</v>
      </c>
      <c r="B6226" t="s">
        <v>68</v>
      </c>
      <c r="C6226" s="1">
        <v>43749.906944444447</v>
      </c>
    </row>
    <row r="6227" spans="1:3" x14ac:dyDescent="0.2">
      <c r="A6227">
        <v>827857</v>
      </c>
      <c r="B6227" t="s">
        <v>90</v>
      </c>
      <c r="C6227" s="1">
        <v>43689.895138888889</v>
      </c>
    </row>
    <row r="6228" spans="1:3" x14ac:dyDescent="0.2">
      <c r="A6228">
        <v>828179</v>
      </c>
      <c r="B6228" t="s">
        <v>40</v>
      </c>
      <c r="C6228" s="1">
        <v>43677.750694444447</v>
      </c>
    </row>
    <row r="6229" spans="1:3" x14ac:dyDescent="0.2">
      <c r="A6229">
        <v>828180</v>
      </c>
      <c r="B6229" s="2" t="s">
        <v>95</v>
      </c>
      <c r="C6229" s="1">
        <v>43690.681944444441</v>
      </c>
    </row>
    <row r="6230" spans="1:3" x14ac:dyDescent="0.2">
      <c r="A6230">
        <v>828181</v>
      </c>
      <c r="B6230" t="s">
        <v>259</v>
      </c>
      <c r="C6230" s="1">
        <v>43675.877083333333</v>
      </c>
    </row>
    <row r="6231" spans="1:3" x14ac:dyDescent="0.2">
      <c r="A6231">
        <v>828251</v>
      </c>
      <c r="B6231" t="s">
        <v>237</v>
      </c>
      <c r="C6231" s="1">
        <v>43710.671527777777</v>
      </c>
    </row>
    <row r="6232" spans="1:3" x14ac:dyDescent="0.2">
      <c r="A6232">
        <v>828252</v>
      </c>
      <c r="B6232" s="2" t="s">
        <v>126</v>
      </c>
      <c r="C6232" s="1">
        <v>43732.836805555555</v>
      </c>
    </row>
    <row r="6233" spans="1:3" x14ac:dyDescent="0.2">
      <c r="A6233">
        <v>828292</v>
      </c>
      <c r="B6233" t="s">
        <v>106</v>
      </c>
      <c r="C6233" s="1">
        <v>43837.838888888888</v>
      </c>
    </row>
    <row r="6234" spans="1:3" x14ac:dyDescent="0.2">
      <c r="A6234">
        <v>828325</v>
      </c>
      <c r="B6234" t="s">
        <v>342</v>
      </c>
      <c r="C6234" s="1">
        <v>43707.927083333336</v>
      </c>
    </row>
    <row r="6235" spans="1:3" x14ac:dyDescent="0.2">
      <c r="A6235">
        <v>828355</v>
      </c>
      <c r="B6235" t="s">
        <v>78</v>
      </c>
      <c r="C6235" s="1">
        <v>43791.848611111112</v>
      </c>
    </row>
    <row r="6236" spans="1:3" x14ac:dyDescent="0.2">
      <c r="A6236">
        <v>828356</v>
      </c>
      <c r="B6236" t="s">
        <v>21</v>
      </c>
      <c r="C6236" s="1">
        <v>43811.840277777781</v>
      </c>
    </row>
    <row r="6237" spans="1:3" x14ac:dyDescent="0.2">
      <c r="A6237">
        <v>828422</v>
      </c>
      <c r="B6237" t="s">
        <v>186</v>
      </c>
      <c r="C6237" s="1">
        <v>43703.833333333336</v>
      </c>
    </row>
    <row r="6238" spans="1:3" x14ac:dyDescent="0.2">
      <c r="A6238">
        <v>828423</v>
      </c>
      <c r="B6238" t="s">
        <v>146</v>
      </c>
      <c r="C6238" s="1">
        <v>43705.70208333333</v>
      </c>
    </row>
    <row r="6239" spans="1:3" x14ac:dyDescent="0.2">
      <c r="A6239">
        <v>828604</v>
      </c>
      <c r="B6239" t="s">
        <v>59</v>
      </c>
      <c r="C6239" s="1">
        <v>43684.881249999999</v>
      </c>
    </row>
    <row r="6240" spans="1:3" x14ac:dyDescent="0.2">
      <c r="A6240">
        <v>828873</v>
      </c>
      <c r="B6240" s="2" t="s">
        <v>55</v>
      </c>
      <c r="C6240" s="1">
        <v>43815.848611111112</v>
      </c>
    </row>
    <row r="6241" spans="1:3" x14ac:dyDescent="0.2">
      <c r="A6241">
        <v>828927</v>
      </c>
      <c r="B6241" t="s">
        <v>598</v>
      </c>
      <c r="C6241" s="1">
        <v>43726.925000000003</v>
      </c>
    </row>
    <row r="6242" spans="1:3" x14ac:dyDescent="0.2">
      <c r="A6242">
        <v>829024</v>
      </c>
      <c r="B6242" t="s">
        <v>18</v>
      </c>
      <c r="C6242" s="1">
        <v>43774.792361111111</v>
      </c>
    </row>
    <row r="6243" spans="1:3" x14ac:dyDescent="0.2">
      <c r="A6243">
        <v>829025</v>
      </c>
      <c r="B6243" t="s">
        <v>122</v>
      </c>
      <c r="C6243" s="1">
        <v>43746.734027777777</v>
      </c>
    </row>
    <row r="6244" spans="1:3" x14ac:dyDescent="0.2">
      <c r="A6244">
        <v>829351</v>
      </c>
      <c r="B6244" t="s">
        <v>3</v>
      </c>
      <c r="C6244" s="1">
        <v>43686.643750000003</v>
      </c>
    </row>
    <row r="6245" spans="1:3" x14ac:dyDescent="0.2">
      <c r="A6245">
        <v>829478</v>
      </c>
      <c r="B6245" t="s">
        <v>106</v>
      </c>
      <c r="C6245" s="1">
        <v>43837.838888888888</v>
      </c>
    </row>
    <row r="6246" spans="1:3" x14ac:dyDescent="0.2">
      <c r="A6246">
        <v>829492</v>
      </c>
      <c r="B6246" t="s">
        <v>146</v>
      </c>
      <c r="C6246" s="1">
        <v>43705.70208333333</v>
      </c>
    </row>
    <row r="6247" spans="1:3" x14ac:dyDescent="0.2">
      <c r="A6247">
        <v>829493</v>
      </c>
      <c r="B6247" t="s">
        <v>76</v>
      </c>
      <c r="C6247" s="1">
        <v>43767.801388888889</v>
      </c>
    </row>
    <row r="6248" spans="1:3" x14ac:dyDescent="0.2">
      <c r="A6248">
        <v>829650</v>
      </c>
      <c r="B6248" t="s">
        <v>130</v>
      </c>
      <c r="C6248" s="1">
        <v>43718.642361111109</v>
      </c>
    </row>
    <row r="6249" spans="1:3" x14ac:dyDescent="0.2">
      <c r="A6249">
        <v>829676</v>
      </c>
      <c r="B6249" t="s">
        <v>9</v>
      </c>
      <c r="C6249" s="1">
        <v>43794.722916666666</v>
      </c>
    </row>
    <row r="6250" spans="1:3" x14ac:dyDescent="0.2">
      <c r="A6250">
        <v>829931</v>
      </c>
      <c r="B6250" t="s">
        <v>120</v>
      </c>
      <c r="C6250" s="1">
        <v>43704.836111111108</v>
      </c>
    </row>
    <row r="6251" spans="1:3" x14ac:dyDescent="0.2">
      <c r="A6251">
        <v>829932</v>
      </c>
      <c r="B6251" t="s">
        <v>416</v>
      </c>
      <c r="C6251" s="1">
        <v>43672.758333333331</v>
      </c>
    </row>
    <row r="6252" spans="1:3" x14ac:dyDescent="0.2">
      <c r="A6252">
        <v>829933</v>
      </c>
      <c r="B6252" t="s">
        <v>38</v>
      </c>
      <c r="C6252" s="1">
        <v>43689.831944444442</v>
      </c>
    </row>
    <row r="6253" spans="1:3" x14ac:dyDescent="0.2">
      <c r="A6253">
        <v>829983</v>
      </c>
      <c r="B6253" t="s">
        <v>115</v>
      </c>
      <c r="C6253" s="1">
        <v>43838.789583333331</v>
      </c>
    </row>
    <row r="6254" spans="1:3" x14ac:dyDescent="0.2">
      <c r="A6254">
        <v>829984</v>
      </c>
      <c r="B6254" t="s">
        <v>26</v>
      </c>
      <c r="C6254" s="1">
        <v>43812.731249999997</v>
      </c>
    </row>
    <row r="6255" spans="1:3" x14ac:dyDescent="0.2">
      <c r="A6255">
        <v>829985</v>
      </c>
      <c r="B6255" t="s">
        <v>99</v>
      </c>
      <c r="C6255" s="1">
        <v>43790.690972222219</v>
      </c>
    </row>
    <row r="6256" spans="1:3" x14ac:dyDescent="0.2">
      <c r="A6256">
        <v>830214</v>
      </c>
      <c r="B6256" t="s">
        <v>39</v>
      </c>
      <c r="C6256" s="1">
        <v>43719.685416666667</v>
      </c>
    </row>
    <row r="6257" spans="1:3" x14ac:dyDescent="0.2">
      <c r="A6257">
        <v>830215</v>
      </c>
      <c r="B6257" t="s">
        <v>122</v>
      </c>
      <c r="C6257" s="1">
        <v>43746.734027777777</v>
      </c>
    </row>
    <row r="6258" spans="1:3" x14ac:dyDescent="0.2">
      <c r="A6258">
        <v>830414</v>
      </c>
      <c r="B6258" s="2" t="s">
        <v>47</v>
      </c>
      <c r="C6258" s="1">
        <v>43832.832638888889</v>
      </c>
    </row>
    <row r="6259" spans="1:3" x14ac:dyDescent="0.2">
      <c r="A6259">
        <v>830415</v>
      </c>
      <c r="B6259" s="2" t="s">
        <v>111</v>
      </c>
      <c r="C6259" s="1">
        <v>43804.847916666666</v>
      </c>
    </row>
    <row r="6260" spans="1:3" x14ac:dyDescent="0.2">
      <c r="A6260">
        <v>830416</v>
      </c>
      <c r="B6260" t="s">
        <v>199</v>
      </c>
      <c r="C6260" s="1">
        <v>43836.727083333331</v>
      </c>
    </row>
    <row r="6261" spans="1:3" x14ac:dyDescent="0.2">
      <c r="A6261">
        <v>830451</v>
      </c>
      <c r="B6261" t="s">
        <v>555</v>
      </c>
      <c r="C6261" s="1">
        <v>43663.884722222225</v>
      </c>
    </row>
    <row r="6262" spans="1:3" x14ac:dyDescent="0.2">
      <c r="A6262">
        <v>830478</v>
      </c>
      <c r="B6262" t="s">
        <v>121</v>
      </c>
      <c r="C6262" s="1">
        <v>43832.669444444444</v>
      </c>
    </row>
    <row r="6263" spans="1:3" x14ac:dyDescent="0.2">
      <c r="A6263">
        <v>830479</v>
      </c>
      <c r="B6263" t="s">
        <v>236</v>
      </c>
      <c r="C6263" s="1">
        <v>43817.837500000001</v>
      </c>
    </row>
    <row r="6264" spans="1:3" x14ac:dyDescent="0.2">
      <c r="A6264">
        <v>830480</v>
      </c>
      <c r="B6264" t="s">
        <v>30</v>
      </c>
      <c r="C6264" s="1">
        <v>43802.713194444441</v>
      </c>
    </row>
    <row r="6265" spans="1:3" x14ac:dyDescent="0.2">
      <c r="A6265">
        <v>830487</v>
      </c>
      <c r="B6265" t="s">
        <v>692</v>
      </c>
      <c r="C6265" s="1">
        <v>43709.518055555556</v>
      </c>
    </row>
    <row r="6266" spans="1:3" x14ac:dyDescent="0.2">
      <c r="A6266">
        <v>830488</v>
      </c>
      <c r="B6266" t="s">
        <v>120</v>
      </c>
      <c r="C6266" s="1">
        <v>43704.836805555555</v>
      </c>
    </row>
    <row r="6267" spans="1:3" x14ac:dyDescent="0.2">
      <c r="A6267">
        <v>830489</v>
      </c>
      <c r="B6267" s="2" t="s">
        <v>693</v>
      </c>
      <c r="C6267" s="1">
        <v>43706.213888888888</v>
      </c>
    </row>
    <row r="6268" spans="1:3" x14ac:dyDescent="0.2">
      <c r="A6268">
        <v>830490</v>
      </c>
      <c r="B6268" t="s">
        <v>694</v>
      </c>
      <c r="C6268" s="1">
        <v>43709.260416666664</v>
      </c>
    </row>
    <row r="6269" spans="1:3" x14ac:dyDescent="0.2">
      <c r="A6269">
        <v>830491</v>
      </c>
      <c r="B6269" t="s">
        <v>695</v>
      </c>
      <c r="C6269" s="1">
        <v>43686.082638888889</v>
      </c>
    </row>
    <row r="6270" spans="1:3" x14ac:dyDescent="0.2">
      <c r="A6270">
        <v>830492</v>
      </c>
      <c r="B6270" t="s">
        <v>696</v>
      </c>
      <c r="C6270" s="1">
        <v>43723.916666666664</v>
      </c>
    </row>
    <row r="6271" spans="1:3" x14ac:dyDescent="0.2">
      <c r="A6271">
        <v>830493</v>
      </c>
      <c r="B6271" t="s">
        <v>3</v>
      </c>
      <c r="C6271" s="1">
        <v>43686.645138888889</v>
      </c>
    </row>
    <row r="6272" spans="1:3" x14ac:dyDescent="0.2">
      <c r="A6272">
        <v>830494</v>
      </c>
      <c r="B6272" t="s">
        <v>697</v>
      </c>
      <c r="C6272" s="1">
        <v>43737.783333333333</v>
      </c>
    </row>
    <row r="6273" spans="1:3" x14ac:dyDescent="0.2">
      <c r="A6273">
        <v>830495</v>
      </c>
      <c r="B6273" t="s">
        <v>698</v>
      </c>
      <c r="C6273" s="1">
        <v>43688.84375</v>
      </c>
    </row>
    <row r="6274" spans="1:3" x14ac:dyDescent="0.2">
      <c r="A6274">
        <v>830496</v>
      </c>
      <c r="B6274" t="s">
        <v>699</v>
      </c>
      <c r="C6274" s="1">
        <v>43715.048611111109</v>
      </c>
    </row>
    <row r="6275" spans="1:3" x14ac:dyDescent="0.2">
      <c r="A6275">
        <v>830639</v>
      </c>
      <c r="B6275" t="s">
        <v>143</v>
      </c>
      <c r="C6275" s="1">
        <v>43706.811805555553</v>
      </c>
    </row>
    <row r="6276" spans="1:3" x14ac:dyDescent="0.2">
      <c r="A6276">
        <v>830689</v>
      </c>
      <c r="B6276" s="2" t="s">
        <v>65</v>
      </c>
      <c r="C6276" s="1">
        <v>43768.873611111114</v>
      </c>
    </row>
    <row r="6277" spans="1:3" x14ac:dyDescent="0.2">
      <c r="A6277">
        <v>830690</v>
      </c>
      <c r="B6277" t="s">
        <v>8</v>
      </c>
      <c r="C6277" s="1">
        <v>43752.676388888889</v>
      </c>
    </row>
    <row r="6278" spans="1:3" x14ac:dyDescent="0.2">
      <c r="A6278">
        <v>830691</v>
      </c>
      <c r="B6278" t="s">
        <v>94</v>
      </c>
      <c r="C6278" s="1">
        <v>43726.870138888888</v>
      </c>
    </row>
    <row r="6279" spans="1:3" x14ac:dyDescent="0.2">
      <c r="A6279">
        <v>830719</v>
      </c>
      <c r="B6279" t="s">
        <v>31</v>
      </c>
      <c r="C6279" s="1">
        <v>43804.79583333333</v>
      </c>
    </row>
    <row r="6280" spans="1:3" x14ac:dyDescent="0.2">
      <c r="A6280">
        <v>830720</v>
      </c>
      <c r="B6280" t="s">
        <v>15</v>
      </c>
      <c r="C6280" s="1">
        <v>43809.68472222222</v>
      </c>
    </row>
    <row r="6281" spans="1:3" x14ac:dyDescent="0.2">
      <c r="A6281">
        <v>830988</v>
      </c>
      <c r="B6281" t="s">
        <v>198</v>
      </c>
      <c r="C6281" s="1">
        <v>43689.75</v>
      </c>
    </row>
    <row r="6282" spans="1:3" x14ac:dyDescent="0.2">
      <c r="A6282">
        <v>831003</v>
      </c>
      <c r="B6282" t="s">
        <v>549</v>
      </c>
      <c r="C6282" s="1">
        <v>43699.934027777781</v>
      </c>
    </row>
    <row r="6283" spans="1:3" x14ac:dyDescent="0.2">
      <c r="A6283">
        <v>831150</v>
      </c>
      <c r="B6283" t="s">
        <v>96</v>
      </c>
      <c r="C6283" s="1">
        <v>43745.859722222223</v>
      </c>
    </row>
    <row r="6284" spans="1:3" x14ac:dyDescent="0.2">
      <c r="A6284">
        <v>831151</v>
      </c>
      <c r="B6284" t="s">
        <v>66</v>
      </c>
      <c r="C6284" s="1">
        <v>43745.652777777781</v>
      </c>
    </row>
    <row r="6285" spans="1:3" x14ac:dyDescent="0.2">
      <c r="A6285">
        <v>831157</v>
      </c>
      <c r="B6285" t="s">
        <v>3</v>
      </c>
      <c r="C6285" s="1">
        <v>43686.645138888889</v>
      </c>
    </row>
    <row r="6286" spans="1:3" x14ac:dyDescent="0.2">
      <c r="A6286">
        <v>831444</v>
      </c>
      <c r="B6286" t="s">
        <v>41</v>
      </c>
      <c r="C6286" s="1">
        <v>43710.720833333333</v>
      </c>
    </row>
    <row r="6287" spans="1:3" x14ac:dyDescent="0.2">
      <c r="A6287">
        <v>831698</v>
      </c>
      <c r="B6287" s="2" t="s">
        <v>49</v>
      </c>
      <c r="C6287" s="1">
        <v>43725.924305555556</v>
      </c>
    </row>
    <row r="6288" spans="1:3" x14ac:dyDescent="0.2">
      <c r="A6288">
        <v>831699</v>
      </c>
      <c r="B6288" t="s">
        <v>228</v>
      </c>
      <c r="C6288" s="1">
        <v>43672.730555555558</v>
      </c>
    </row>
    <row r="6289" spans="1:3" x14ac:dyDescent="0.2">
      <c r="A6289">
        <v>831730</v>
      </c>
      <c r="B6289" t="s">
        <v>133</v>
      </c>
      <c r="C6289" s="1">
        <v>43789.799305555556</v>
      </c>
    </row>
    <row r="6290" spans="1:3" x14ac:dyDescent="0.2">
      <c r="A6290">
        <v>831747</v>
      </c>
      <c r="B6290" t="s">
        <v>18</v>
      </c>
      <c r="C6290" s="1">
        <v>43774.792361111111</v>
      </c>
    </row>
    <row r="6291" spans="1:3" x14ac:dyDescent="0.2">
      <c r="A6291">
        <v>831748</v>
      </c>
      <c r="B6291" t="s">
        <v>100</v>
      </c>
      <c r="C6291" s="1">
        <v>43733.856944444444</v>
      </c>
    </row>
    <row r="6292" spans="1:3" x14ac:dyDescent="0.2">
      <c r="A6292">
        <v>831749</v>
      </c>
      <c r="B6292" t="s">
        <v>38</v>
      </c>
      <c r="C6292" s="1">
        <v>43689.832638888889</v>
      </c>
    </row>
    <row r="6293" spans="1:3" x14ac:dyDescent="0.2">
      <c r="A6293">
        <v>831887</v>
      </c>
      <c r="B6293" t="s">
        <v>236</v>
      </c>
      <c r="C6293" s="1">
        <v>43817.837500000001</v>
      </c>
    </row>
    <row r="6294" spans="1:3" x14ac:dyDescent="0.2">
      <c r="A6294">
        <v>832121</v>
      </c>
      <c r="B6294" t="s">
        <v>121</v>
      </c>
      <c r="C6294" s="1">
        <v>43832.670138888891</v>
      </c>
    </row>
    <row r="6295" spans="1:3" x14ac:dyDescent="0.2">
      <c r="A6295">
        <v>832317</v>
      </c>
      <c r="B6295" t="s">
        <v>612</v>
      </c>
      <c r="C6295" s="1">
        <v>43670.736111111109</v>
      </c>
    </row>
    <row r="6296" spans="1:3" x14ac:dyDescent="0.2">
      <c r="A6296">
        <v>832408</v>
      </c>
      <c r="B6296" s="2" t="s">
        <v>65</v>
      </c>
      <c r="C6296" s="1">
        <v>43768.873611111114</v>
      </c>
    </row>
    <row r="6297" spans="1:3" x14ac:dyDescent="0.2">
      <c r="A6297">
        <v>832617</v>
      </c>
      <c r="B6297" t="s">
        <v>116</v>
      </c>
      <c r="C6297" s="1">
        <v>43685.833333333336</v>
      </c>
    </row>
    <row r="6298" spans="1:3" x14ac:dyDescent="0.2">
      <c r="A6298">
        <v>832692</v>
      </c>
      <c r="B6298" t="s">
        <v>12</v>
      </c>
      <c r="C6298" s="1">
        <v>43810.794444444444</v>
      </c>
    </row>
    <row r="6299" spans="1:3" x14ac:dyDescent="0.2">
      <c r="A6299">
        <v>832770</v>
      </c>
      <c r="B6299" t="s">
        <v>13</v>
      </c>
      <c r="C6299" s="1">
        <v>43689.640277777777</v>
      </c>
    </row>
    <row r="6300" spans="1:3" x14ac:dyDescent="0.2">
      <c r="A6300">
        <v>832890</v>
      </c>
      <c r="B6300" t="s">
        <v>43</v>
      </c>
      <c r="C6300" s="1">
        <v>43717.784722222219</v>
      </c>
    </row>
    <row r="6301" spans="1:3" x14ac:dyDescent="0.2">
      <c r="A6301">
        <v>832910</v>
      </c>
      <c r="B6301" t="s">
        <v>136</v>
      </c>
      <c r="C6301" s="1">
        <v>43819.877083333333</v>
      </c>
    </row>
    <row r="6302" spans="1:3" x14ac:dyDescent="0.2">
      <c r="A6302">
        <v>833015</v>
      </c>
      <c r="B6302" t="s">
        <v>136</v>
      </c>
      <c r="C6302" s="1">
        <v>43819.87777777778</v>
      </c>
    </row>
    <row r="6303" spans="1:3" x14ac:dyDescent="0.2">
      <c r="A6303">
        <v>833172</v>
      </c>
      <c r="B6303" t="s">
        <v>101</v>
      </c>
      <c r="C6303" s="1">
        <v>43766.680555555555</v>
      </c>
    </row>
    <row r="6304" spans="1:3" x14ac:dyDescent="0.2">
      <c r="A6304">
        <v>833296</v>
      </c>
      <c r="B6304" t="s">
        <v>14</v>
      </c>
      <c r="C6304" s="1">
        <v>43690.95208333333</v>
      </c>
    </row>
    <row r="6305" spans="1:3" x14ac:dyDescent="0.2">
      <c r="A6305">
        <v>833442</v>
      </c>
      <c r="B6305" t="s">
        <v>386</v>
      </c>
      <c r="C6305" s="1">
        <v>43783.705555555556</v>
      </c>
    </row>
    <row r="6306" spans="1:3" x14ac:dyDescent="0.2">
      <c r="A6306">
        <v>833443</v>
      </c>
      <c r="B6306" t="s">
        <v>366</v>
      </c>
      <c r="C6306" s="1">
        <v>43816.819444444445</v>
      </c>
    </row>
    <row r="6307" spans="1:3" x14ac:dyDescent="0.2">
      <c r="A6307">
        <v>833444</v>
      </c>
      <c r="B6307" s="2" t="s">
        <v>700</v>
      </c>
      <c r="C6307" s="1">
        <v>43780.65902777778</v>
      </c>
    </row>
    <row r="6308" spans="1:3" x14ac:dyDescent="0.2">
      <c r="A6308">
        <v>833445</v>
      </c>
      <c r="B6308" t="s">
        <v>289</v>
      </c>
      <c r="C6308" s="1">
        <v>43782.81527777778</v>
      </c>
    </row>
    <row r="6309" spans="1:3" x14ac:dyDescent="0.2">
      <c r="A6309">
        <v>833457</v>
      </c>
      <c r="B6309" t="s">
        <v>204</v>
      </c>
      <c r="C6309" s="1">
        <v>43670.649305555555</v>
      </c>
    </row>
    <row r="6310" spans="1:3" x14ac:dyDescent="0.2">
      <c r="A6310">
        <v>833475</v>
      </c>
      <c r="B6310" t="s">
        <v>214</v>
      </c>
      <c r="C6310" s="1">
        <v>43801.691666666666</v>
      </c>
    </row>
    <row r="6311" spans="1:3" x14ac:dyDescent="0.2">
      <c r="A6311">
        <v>833488</v>
      </c>
      <c r="B6311" t="s">
        <v>157</v>
      </c>
      <c r="C6311" s="1">
        <v>43710.631944444445</v>
      </c>
    </row>
    <row r="6312" spans="1:3" x14ac:dyDescent="0.2">
      <c r="A6312">
        <v>833489</v>
      </c>
      <c r="B6312" t="s">
        <v>68</v>
      </c>
      <c r="C6312" s="1">
        <v>43749.906944444447</v>
      </c>
    </row>
    <row r="6313" spans="1:3" x14ac:dyDescent="0.2">
      <c r="A6313">
        <v>833513</v>
      </c>
      <c r="B6313" t="s">
        <v>123</v>
      </c>
      <c r="C6313" s="1">
        <v>43763.820833333331</v>
      </c>
    </row>
    <row r="6314" spans="1:3" x14ac:dyDescent="0.2">
      <c r="A6314">
        <v>833622</v>
      </c>
      <c r="B6314" t="s">
        <v>45</v>
      </c>
      <c r="C6314" s="1">
        <v>43682.821527777778</v>
      </c>
    </row>
    <row r="6315" spans="1:3" x14ac:dyDescent="0.2">
      <c r="A6315">
        <v>833767</v>
      </c>
      <c r="B6315" t="s">
        <v>218</v>
      </c>
      <c r="C6315" s="1">
        <v>43698.78402777778</v>
      </c>
    </row>
    <row r="6316" spans="1:3" x14ac:dyDescent="0.2">
      <c r="A6316">
        <v>833812</v>
      </c>
      <c r="B6316" t="s">
        <v>28</v>
      </c>
      <c r="C6316" s="1">
        <v>43693.722222222219</v>
      </c>
    </row>
    <row r="6317" spans="1:3" x14ac:dyDescent="0.2">
      <c r="A6317">
        <v>833813</v>
      </c>
      <c r="B6317" t="s">
        <v>311</v>
      </c>
      <c r="C6317" s="1">
        <v>43685.73541666667</v>
      </c>
    </row>
    <row r="6318" spans="1:3" x14ac:dyDescent="0.2">
      <c r="A6318">
        <v>833976</v>
      </c>
      <c r="B6318" t="s">
        <v>15</v>
      </c>
      <c r="C6318" s="1">
        <v>43809.685416666667</v>
      </c>
    </row>
    <row r="6319" spans="1:3" x14ac:dyDescent="0.2">
      <c r="A6319">
        <v>833977</v>
      </c>
      <c r="B6319" t="s">
        <v>46</v>
      </c>
      <c r="C6319" s="1">
        <v>43791.815972222219</v>
      </c>
    </row>
    <row r="6320" spans="1:3" x14ac:dyDescent="0.2">
      <c r="A6320">
        <v>833980</v>
      </c>
      <c r="B6320" t="s">
        <v>60</v>
      </c>
      <c r="C6320" s="1">
        <v>43761.712500000001</v>
      </c>
    </row>
    <row r="6321" spans="1:3" x14ac:dyDescent="0.2">
      <c r="A6321">
        <v>834636</v>
      </c>
      <c r="B6321" t="e">
        <f>_xlfn.SINGLE(HoyMismoTSI _xlfn.SINGLE(JuanOrlandoH Muchas gracias a JOH por Que se ve lo bueno Que importante manera de apoyar a nuestra gente Hondure√±a asi se benefician los deudores))</f>
        <v>#NAME?</v>
      </c>
      <c r="C6321" s="1">
        <v>43777.887499999997</v>
      </c>
    </row>
    <row r="6322" spans="1:3" x14ac:dyDescent="0.2">
      <c r="A6322">
        <v>834967</v>
      </c>
      <c r="B6322" t="e">
        <f>_xlfn.SINGLE(HoyMismoTSI _xlfn.SINGLE(TSiHonduras Es un gran trabajo lo Que se esta realizando por Que Es muy bueno Que se mejoren las carreteras Que bien))</f>
        <v>#NAME?</v>
      </c>
      <c r="C6322" s="1">
        <v>43672.62777777778</v>
      </c>
    </row>
    <row r="6323" spans="1:3" x14ac:dyDescent="0.2">
      <c r="A6323">
        <v>836708</v>
      </c>
      <c r="B6323" t="e">
        <f>HoyMismoTSI Es admirable lo Que se ve Vemos lo principal para nuestra Honduras se esta mejorando en materia de salud Que bien</f>
        <v>#NAME?</v>
      </c>
      <c r="C6323" s="1">
        <v>43836.652083333334</v>
      </c>
    </row>
    <row r="6324" spans="1:3" x14ac:dyDescent="0.2">
      <c r="A6324">
        <v>838215</v>
      </c>
      <c r="B6324" t="e">
        <f>HoyMismoTSI Es admirable saber Que se hace lo correcto por nuestra Honduras Vemos lo bueno en nuestro pais Que bien vamos avanzando por lo bueno Que bien</f>
        <v>#NAME?</v>
      </c>
      <c r="C6324" s="1">
        <v>43815.823611111111</v>
      </c>
    </row>
    <row r="6325" spans="1:3" x14ac:dyDescent="0.2">
      <c r="A6325">
        <v>839305</v>
      </c>
      <c r="B6325" t="e">
        <f>_xlfn.SINGLE(HoyMismoTSI _xlfn.SINGLE(JuanOrlandoH muy bien por Que asi la economia estara en buenas manos Que gran inicio de afirmar las grandes cossa JOH Que bien))</f>
        <v>#NAME?</v>
      </c>
      <c r="C6325" s="1">
        <v>43754.736805555556</v>
      </c>
    </row>
    <row r="6326" spans="1:3" x14ac:dyDescent="0.2">
      <c r="A6326">
        <v>844888</v>
      </c>
      <c r="B6326" t="e">
        <f>HoyMismoTSI estamos muy contentos y agradecidos por su gran trabajo Que hacen</f>
        <v>#NAME?</v>
      </c>
      <c r="C6326" s="1">
        <v>43691.707638888889</v>
      </c>
    </row>
    <row r="6327" spans="1:3" x14ac:dyDescent="0.2">
      <c r="A6327">
        <v>845800</v>
      </c>
      <c r="B6327" t="e">
        <f>_xlfn.SINGLE(HoyMismoTSI _xlfn.SINGLE(TSiHonduras muy bien Que se esta desempe√±ando lo bueno por el pais Que grandes avances Que gran manera de ver el cambio por la seguridad del pueblo))</f>
        <v>#NAME?</v>
      </c>
      <c r="C6327" s="1">
        <v>43745.779166666667</v>
      </c>
    </row>
    <row r="6328" spans="1:3" x14ac:dyDescent="0.2">
      <c r="A6328">
        <v>846750</v>
      </c>
      <c r="B6328" t="s">
        <v>9</v>
      </c>
      <c r="C6328" s="1">
        <v>43794.722222222219</v>
      </c>
    </row>
    <row r="6329" spans="1:3" x14ac:dyDescent="0.2">
      <c r="A6329">
        <v>846795</v>
      </c>
      <c r="B6329" t="s">
        <v>104</v>
      </c>
      <c r="C6329" s="1">
        <v>43787.79791666667</v>
      </c>
    </row>
    <row r="6330" spans="1:3" x14ac:dyDescent="0.2">
      <c r="A6330">
        <v>846907</v>
      </c>
      <c r="B6330" t="s">
        <v>8</v>
      </c>
      <c r="C6330" s="1">
        <v>43752.677083333336</v>
      </c>
    </row>
    <row r="6331" spans="1:3" x14ac:dyDescent="0.2">
      <c r="A6331">
        <v>846908</v>
      </c>
      <c r="B6331" t="s">
        <v>120</v>
      </c>
      <c r="C6331" s="1">
        <v>43704.836111111108</v>
      </c>
    </row>
    <row r="6332" spans="1:3" x14ac:dyDescent="0.2">
      <c r="A6332">
        <v>847057</v>
      </c>
      <c r="B6332" t="s">
        <v>25</v>
      </c>
      <c r="C6332" s="1">
        <v>43774.840277777781</v>
      </c>
    </row>
    <row r="6333" spans="1:3" x14ac:dyDescent="0.2">
      <c r="A6333">
        <v>847058</v>
      </c>
      <c r="B6333" t="s">
        <v>123</v>
      </c>
      <c r="C6333" s="1">
        <v>43763.821527777778</v>
      </c>
    </row>
    <row r="6334" spans="1:3" x14ac:dyDescent="0.2">
      <c r="A6334">
        <v>847059</v>
      </c>
      <c r="B6334" t="s">
        <v>204</v>
      </c>
      <c r="C6334" s="1">
        <v>43670.647916666669</v>
      </c>
    </row>
    <row r="6335" spans="1:3" x14ac:dyDescent="0.2">
      <c r="A6335">
        <v>847200</v>
      </c>
      <c r="B6335" t="s">
        <v>7</v>
      </c>
      <c r="C6335" s="1">
        <v>43837.667361111111</v>
      </c>
    </row>
    <row r="6336" spans="1:3" x14ac:dyDescent="0.2">
      <c r="A6336">
        <v>847201</v>
      </c>
      <c r="B6336" t="s">
        <v>12</v>
      </c>
      <c r="C6336" s="1">
        <v>43810.795138888891</v>
      </c>
    </row>
    <row r="6337" spans="1:3" x14ac:dyDescent="0.2">
      <c r="A6337">
        <v>847274</v>
      </c>
      <c r="B6337" t="s">
        <v>151</v>
      </c>
      <c r="C6337" s="1">
        <v>43801.84097222222</v>
      </c>
    </row>
    <row r="6338" spans="1:3" x14ac:dyDescent="0.2">
      <c r="A6338">
        <v>847275</v>
      </c>
      <c r="B6338" t="s">
        <v>6</v>
      </c>
      <c r="C6338" s="1">
        <v>43829.757638888892</v>
      </c>
    </row>
    <row r="6339" spans="1:3" x14ac:dyDescent="0.2">
      <c r="A6339">
        <v>847318</v>
      </c>
      <c r="B6339" t="s">
        <v>261</v>
      </c>
      <c r="C6339" s="1">
        <v>43699.838194444441</v>
      </c>
    </row>
    <row r="6340" spans="1:3" x14ac:dyDescent="0.2">
      <c r="A6340">
        <v>848261</v>
      </c>
      <c r="B6340" t="e">
        <f>_xlfn.SINGLE(HoyMismoTSI _xlfn.SINGLE(JuanOrlandoH Definimos el gran talento Que tiene el joven hondure√±o y Que demuestran sus grandes desarrollo os Que bien vamos por lo bueno en nuestra naci√≥n))</f>
        <v>#NAME?</v>
      </c>
      <c r="C6340" s="1">
        <v>43816.666666666664</v>
      </c>
    </row>
    <row r="6341" spans="1:3" x14ac:dyDescent="0.2">
      <c r="A6341">
        <v>848299</v>
      </c>
      <c r="B6341" t="e">
        <f>_xlfn.SINGLE(HoyMismoTSI _xlfn.SINGLE(TSiHonduras esta Es una gran noticia Que bueno Que bueno Que se vean estas grandiosas cosas en el apisa por Que Es necesario Que se hag esto))</f>
        <v>#NAME?</v>
      </c>
      <c r="C6341" s="1">
        <v>43712.801388888889</v>
      </c>
    </row>
    <row r="6342" spans="1:3" x14ac:dyDescent="0.2">
      <c r="A6342">
        <v>848700</v>
      </c>
      <c r="B6342" t="s">
        <v>104</v>
      </c>
      <c r="C6342" s="1">
        <v>43787.79791666667</v>
      </c>
    </row>
    <row r="6343" spans="1:3" x14ac:dyDescent="0.2">
      <c r="A6343">
        <v>848701</v>
      </c>
      <c r="B6343" t="s">
        <v>27</v>
      </c>
      <c r="C6343" s="1">
        <v>43809.818055555559</v>
      </c>
    </row>
    <row r="6344" spans="1:3" x14ac:dyDescent="0.2">
      <c r="A6344">
        <v>848785</v>
      </c>
      <c r="B6344" s="2" t="s">
        <v>111</v>
      </c>
      <c r="C6344" s="1">
        <v>43804.847916666666</v>
      </c>
    </row>
    <row r="6345" spans="1:3" x14ac:dyDescent="0.2">
      <c r="A6345">
        <v>848842</v>
      </c>
      <c r="B6345" s="2" t="s">
        <v>126</v>
      </c>
      <c r="C6345" s="1">
        <v>43732.836111111108</v>
      </c>
    </row>
    <row r="6346" spans="1:3" x14ac:dyDescent="0.2">
      <c r="A6346">
        <v>848907</v>
      </c>
      <c r="B6346" t="s">
        <v>342</v>
      </c>
      <c r="C6346" s="1">
        <v>43707.927083333336</v>
      </c>
    </row>
    <row r="6347" spans="1:3" x14ac:dyDescent="0.2">
      <c r="A6347">
        <v>849062</v>
      </c>
      <c r="B6347" t="s">
        <v>21</v>
      </c>
      <c r="C6347" s="1">
        <v>43811.839583333334</v>
      </c>
    </row>
    <row r="6348" spans="1:3" x14ac:dyDescent="0.2">
      <c r="A6348">
        <v>849063</v>
      </c>
      <c r="B6348" t="s">
        <v>99</v>
      </c>
      <c r="C6348" s="1">
        <v>43790.69027777778</v>
      </c>
    </row>
    <row r="6349" spans="1:3" x14ac:dyDescent="0.2">
      <c r="A6349">
        <v>849084</v>
      </c>
      <c r="B6349" s="2" t="s">
        <v>140</v>
      </c>
      <c r="C6349" s="1">
        <v>43755.854166666664</v>
      </c>
    </row>
    <row r="6350" spans="1:3" x14ac:dyDescent="0.2">
      <c r="A6350">
        <v>849085</v>
      </c>
      <c r="B6350" t="s">
        <v>63</v>
      </c>
      <c r="C6350" s="1">
        <v>43773.652777777781</v>
      </c>
    </row>
    <row r="6351" spans="1:3" x14ac:dyDescent="0.2">
      <c r="A6351">
        <v>849280</v>
      </c>
      <c r="B6351" t="s">
        <v>335</v>
      </c>
      <c r="C6351" s="1">
        <v>43808.713194444441</v>
      </c>
    </row>
    <row r="6352" spans="1:3" x14ac:dyDescent="0.2">
      <c r="A6352">
        <v>849296</v>
      </c>
      <c r="B6352" t="s">
        <v>99</v>
      </c>
      <c r="C6352" s="1">
        <v>43790.690972222219</v>
      </c>
    </row>
    <row r="6353" spans="1:3" x14ac:dyDescent="0.2">
      <c r="A6353">
        <v>849310</v>
      </c>
      <c r="B6353" t="s">
        <v>198</v>
      </c>
      <c r="C6353" s="1">
        <v>43689.749305555553</v>
      </c>
    </row>
    <row r="6354" spans="1:3" x14ac:dyDescent="0.2">
      <c r="A6354">
        <v>849311</v>
      </c>
      <c r="B6354" t="s">
        <v>90</v>
      </c>
      <c r="C6354" s="1">
        <v>43689.893750000003</v>
      </c>
    </row>
    <row r="6355" spans="1:3" x14ac:dyDescent="0.2">
      <c r="A6355">
        <v>849343</v>
      </c>
      <c r="B6355" t="s">
        <v>73</v>
      </c>
      <c r="C6355" s="1">
        <v>43710.859027777777</v>
      </c>
    </row>
    <row r="6356" spans="1:3" x14ac:dyDescent="0.2">
      <c r="A6356">
        <v>849386</v>
      </c>
      <c r="B6356" t="s">
        <v>235</v>
      </c>
      <c r="C6356" s="1">
        <v>43700.833333333336</v>
      </c>
    </row>
    <row r="6357" spans="1:3" x14ac:dyDescent="0.2">
      <c r="A6357">
        <v>849470</v>
      </c>
      <c r="B6357" t="s">
        <v>612</v>
      </c>
      <c r="C6357" s="1">
        <v>43670.736111111109</v>
      </c>
    </row>
    <row r="6358" spans="1:3" x14ac:dyDescent="0.2">
      <c r="A6358">
        <v>849480</v>
      </c>
      <c r="B6358" t="s">
        <v>57</v>
      </c>
      <c r="C6358" s="1">
        <v>43762.832638888889</v>
      </c>
    </row>
    <row r="6359" spans="1:3" x14ac:dyDescent="0.2">
      <c r="A6359">
        <v>849569</v>
      </c>
      <c r="B6359" t="s">
        <v>89</v>
      </c>
      <c r="C6359" s="1">
        <v>43704.897916666669</v>
      </c>
    </row>
    <row r="6360" spans="1:3" x14ac:dyDescent="0.2">
      <c r="A6360">
        <v>849570</v>
      </c>
      <c r="B6360" t="s">
        <v>94</v>
      </c>
      <c r="C6360" s="1">
        <v>43726.870833333334</v>
      </c>
    </row>
    <row r="6361" spans="1:3" x14ac:dyDescent="0.2">
      <c r="A6361">
        <v>849916</v>
      </c>
      <c r="B6361" s="2" t="s">
        <v>155</v>
      </c>
      <c r="C6361" s="1">
        <v>43748.925694444442</v>
      </c>
    </row>
    <row r="6362" spans="1:3" x14ac:dyDescent="0.2">
      <c r="A6362">
        <v>849917</v>
      </c>
      <c r="B6362" s="2" t="s">
        <v>71</v>
      </c>
      <c r="C6362" s="1">
        <v>43774.669444444444</v>
      </c>
    </row>
    <row r="6363" spans="1:3" x14ac:dyDescent="0.2">
      <c r="A6363">
        <v>849999</v>
      </c>
      <c r="B6363" s="2" t="s">
        <v>71</v>
      </c>
      <c r="C6363" s="1">
        <v>43774.668749999997</v>
      </c>
    </row>
    <row r="6364" spans="1:3" x14ac:dyDescent="0.2">
      <c r="A6364">
        <v>850074</v>
      </c>
      <c r="B6364" t="s">
        <v>45</v>
      </c>
      <c r="C6364" s="1">
        <v>43682.822222222225</v>
      </c>
    </row>
    <row r="6365" spans="1:3" x14ac:dyDescent="0.2">
      <c r="A6365">
        <v>850332</v>
      </c>
      <c r="B6365" t="s">
        <v>10</v>
      </c>
      <c r="C6365" s="1">
        <v>43739.712500000001</v>
      </c>
    </row>
    <row r="6366" spans="1:3" x14ac:dyDescent="0.2">
      <c r="A6366">
        <v>850360</v>
      </c>
      <c r="B6366" t="s">
        <v>87</v>
      </c>
      <c r="C6366" s="1">
        <v>43816.866666666669</v>
      </c>
    </row>
    <row r="6367" spans="1:3" x14ac:dyDescent="0.2">
      <c r="A6367">
        <v>850528</v>
      </c>
      <c r="B6367" t="s">
        <v>133</v>
      </c>
      <c r="C6367" s="1">
        <v>43789.8</v>
      </c>
    </row>
    <row r="6368" spans="1:3" x14ac:dyDescent="0.2">
      <c r="A6368">
        <v>850531</v>
      </c>
      <c r="B6368" s="2" t="s">
        <v>49</v>
      </c>
      <c r="C6368" s="1">
        <v>43725.925000000003</v>
      </c>
    </row>
    <row r="6369" spans="1:3" x14ac:dyDescent="0.2">
      <c r="A6369">
        <v>850555</v>
      </c>
      <c r="B6369" t="s">
        <v>31</v>
      </c>
      <c r="C6369" s="1">
        <v>43804.79583333333</v>
      </c>
    </row>
    <row r="6370" spans="1:3" x14ac:dyDescent="0.2">
      <c r="A6370">
        <v>850729</v>
      </c>
      <c r="B6370" t="s">
        <v>109</v>
      </c>
      <c r="C6370" s="1">
        <v>43696.952777777777</v>
      </c>
    </row>
    <row r="6371" spans="1:3" x14ac:dyDescent="0.2">
      <c r="A6371">
        <v>850804</v>
      </c>
      <c r="B6371" t="s">
        <v>57</v>
      </c>
      <c r="C6371" s="1">
        <v>43762.831944444442</v>
      </c>
    </row>
    <row r="6372" spans="1:3" x14ac:dyDescent="0.2">
      <c r="A6372">
        <v>850805</v>
      </c>
      <c r="B6372" t="s">
        <v>96</v>
      </c>
      <c r="C6372" s="1">
        <v>43745.859027777777</v>
      </c>
    </row>
    <row r="6373" spans="1:3" x14ac:dyDescent="0.2">
      <c r="A6373">
        <v>850866</v>
      </c>
      <c r="B6373" s="2" t="s">
        <v>47</v>
      </c>
      <c r="C6373" s="1">
        <v>43832.833333333336</v>
      </c>
    </row>
    <row r="6374" spans="1:3" x14ac:dyDescent="0.2">
      <c r="A6374">
        <v>850937</v>
      </c>
      <c r="B6374" t="s">
        <v>386</v>
      </c>
      <c r="C6374" s="1">
        <v>43783.705555555556</v>
      </c>
    </row>
    <row r="6375" spans="1:3" x14ac:dyDescent="0.2">
      <c r="A6375">
        <v>851202</v>
      </c>
      <c r="B6375" t="s">
        <v>74</v>
      </c>
      <c r="C6375" s="1">
        <v>43714.793749999997</v>
      </c>
    </row>
    <row r="6376" spans="1:3" x14ac:dyDescent="0.2">
      <c r="A6376">
        <v>851203</v>
      </c>
      <c r="B6376" t="s">
        <v>139</v>
      </c>
      <c r="C6376" s="1">
        <v>43754.765972222223</v>
      </c>
    </row>
    <row r="6377" spans="1:3" x14ac:dyDescent="0.2">
      <c r="A6377">
        <v>851204</v>
      </c>
      <c r="B6377" t="s">
        <v>186</v>
      </c>
      <c r="C6377" s="1">
        <v>43703.832638888889</v>
      </c>
    </row>
    <row r="6378" spans="1:3" x14ac:dyDescent="0.2">
      <c r="A6378">
        <v>851266</v>
      </c>
      <c r="B6378" s="2" t="s">
        <v>140</v>
      </c>
      <c r="C6378" s="1">
        <v>43755.854166666664</v>
      </c>
    </row>
    <row r="6379" spans="1:3" x14ac:dyDescent="0.2">
      <c r="A6379">
        <v>851267</v>
      </c>
      <c r="B6379" t="s">
        <v>146</v>
      </c>
      <c r="C6379" s="1">
        <v>43705.70208333333</v>
      </c>
    </row>
    <row r="6380" spans="1:3" x14ac:dyDescent="0.2">
      <c r="A6380">
        <v>851282</v>
      </c>
      <c r="B6380" t="s">
        <v>218</v>
      </c>
      <c r="C6380" s="1">
        <v>43698.779166666667</v>
      </c>
    </row>
    <row r="6381" spans="1:3" x14ac:dyDescent="0.2">
      <c r="A6381">
        <v>851283</v>
      </c>
      <c r="B6381" t="s">
        <v>41</v>
      </c>
      <c r="C6381" s="1">
        <v>43710.720833333333</v>
      </c>
    </row>
    <row r="6382" spans="1:3" x14ac:dyDescent="0.2">
      <c r="A6382">
        <v>851520</v>
      </c>
      <c r="B6382" t="s">
        <v>120</v>
      </c>
      <c r="C6382" s="1">
        <v>43704.836805555555</v>
      </c>
    </row>
    <row r="6383" spans="1:3" x14ac:dyDescent="0.2">
      <c r="A6383">
        <v>851605</v>
      </c>
      <c r="B6383" t="s">
        <v>67</v>
      </c>
      <c r="C6383" s="1">
        <v>43810.82708333333</v>
      </c>
    </row>
    <row r="6384" spans="1:3" x14ac:dyDescent="0.2">
      <c r="A6384">
        <v>851620</v>
      </c>
      <c r="B6384" t="s">
        <v>45</v>
      </c>
      <c r="C6384" s="1">
        <v>43682.822222222225</v>
      </c>
    </row>
    <row r="6385" spans="1:3" x14ac:dyDescent="0.2">
      <c r="A6385">
        <v>851639</v>
      </c>
      <c r="B6385" t="s">
        <v>57</v>
      </c>
      <c r="C6385" s="1">
        <v>43762.831944444442</v>
      </c>
    </row>
    <row r="6386" spans="1:3" x14ac:dyDescent="0.2">
      <c r="A6386">
        <v>851796</v>
      </c>
      <c r="B6386" t="s">
        <v>29</v>
      </c>
      <c r="C6386" s="1">
        <v>43836.605555555558</v>
      </c>
    </row>
    <row r="6387" spans="1:3" x14ac:dyDescent="0.2">
      <c r="A6387">
        <v>851802</v>
      </c>
      <c r="B6387" t="s">
        <v>101</v>
      </c>
      <c r="C6387" s="1">
        <v>43766.681250000001</v>
      </c>
    </row>
    <row r="6388" spans="1:3" x14ac:dyDescent="0.2">
      <c r="A6388">
        <v>851803</v>
      </c>
      <c r="B6388" t="s">
        <v>69</v>
      </c>
      <c r="C6388" s="1">
        <v>43756.749305555553</v>
      </c>
    </row>
    <row r="6389" spans="1:3" x14ac:dyDescent="0.2">
      <c r="A6389">
        <v>852005</v>
      </c>
      <c r="B6389" t="s">
        <v>22</v>
      </c>
      <c r="C6389" s="1">
        <v>43794.834722222222</v>
      </c>
    </row>
    <row r="6390" spans="1:3" x14ac:dyDescent="0.2">
      <c r="A6390">
        <v>852006</v>
      </c>
      <c r="B6390" t="s">
        <v>199</v>
      </c>
      <c r="C6390" s="1">
        <v>43836.726388888892</v>
      </c>
    </row>
    <row r="6391" spans="1:3" x14ac:dyDescent="0.2">
      <c r="A6391">
        <v>852007</v>
      </c>
      <c r="B6391" t="s">
        <v>107</v>
      </c>
      <c r="C6391" s="1">
        <v>43784.70416666667</v>
      </c>
    </row>
    <row r="6392" spans="1:3" x14ac:dyDescent="0.2">
      <c r="A6392">
        <v>852012</v>
      </c>
      <c r="B6392" t="s">
        <v>701</v>
      </c>
      <c r="C6392" s="1">
        <v>43709.646527777775</v>
      </c>
    </row>
    <row r="6393" spans="1:3" x14ac:dyDescent="0.2">
      <c r="A6393">
        <v>852013</v>
      </c>
      <c r="B6393" t="s">
        <v>36</v>
      </c>
      <c r="C6393" s="1">
        <v>43724.849305555559</v>
      </c>
    </row>
    <row r="6394" spans="1:3" x14ac:dyDescent="0.2">
      <c r="A6394">
        <v>852014</v>
      </c>
      <c r="B6394" t="s">
        <v>702</v>
      </c>
      <c r="C6394" s="1">
        <v>43757.959027777775</v>
      </c>
    </row>
    <row r="6395" spans="1:3" x14ac:dyDescent="0.2">
      <c r="A6395">
        <v>852113</v>
      </c>
      <c r="B6395" t="s">
        <v>66</v>
      </c>
      <c r="C6395" s="1">
        <v>43745.652083333334</v>
      </c>
    </row>
    <row r="6396" spans="1:3" x14ac:dyDescent="0.2">
      <c r="A6396">
        <v>852119</v>
      </c>
      <c r="B6396" s="2" t="s">
        <v>150</v>
      </c>
      <c r="C6396" s="1">
        <v>43718.697222222225</v>
      </c>
    </row>
    <row r="6397" spans="1:3" x14ac:dyDescent="0.2">
      <c r="A6397">
        <v>852122</v>
      </c>
      <c r="B6397" t="s">
        <v>125</v>
      </c>
      <c r="C6397" s="1">
        <v>43754.85833333333</v>
      </c>
    </row>
    <row r="6398" spans="1:3" x14ac:dyDescent="0.2">
      <c r="A6398">
        <v>852123</v>
      </c>
      <c r="B6398" t="s">
        <v>96</v>
      </c>
      <c r="C6398" s="1">
        <v>43745.859027777777</v>
      </c>
    </row>
    <row r="6399" spans="1:3" x14ac:dyDescent="0.2">
      <c r="A6399">
        <v>852127</v>
      </c>
      <c r="B6399" t="s">
        <v>198</v>
      </c>
      <c r="C6399" s="1">
        <v>43689.749305555553</v>
      </c>
    </row>
    <row r="6400" spans="1:3" x14ac:dyDescent="0.2">
      <c r="A6400">
        <v>852197</v>
      </c>
      <c r="B6400" t="s">
        <v>61</v>
      </c>
      <c r="C6400" s="1">
        <v>43733.797222222223</v>
      </c>
    </row>
    <row r="6401" spans="1:3" x14ac:dyDescent="0.2">
      <c r="A6401">
        <v>852486</v>
      </c>
      <c r="B6401" t="s">
        <v>3</v>
      </c>
      <c r="C6401" s="1">
        <v>43686.643750000003</v>
      </c>
    </row>
    <row r="6402" spans="1:3" x14ac:dyDescent="0.2">
      <c r="A6402">
        <v>852639</v>
      </c>
      <c r="B6402" t="s">
        <v>152</v>
      </c>
      <c r="C6402" s="1">
        <v>43731.866666666669</v>
      </c>
    </row>
    <row r="6403" spans="1:3" x14ac:dyDescent="0.2">
      <c r="A6403">
        <v>852689</v>
      </c>
      <c r="B6403" s="2" t="s">
        <v>4</v>
      </c>
      <c r="C6403" s="1">
        <v>43731.663194444445</v>
      </c>
    </row>
    <row r="6404" spans="1:3" x14ac:dyDescent="0.2">
      <c r="A6404">
        <v>852692</v>
      </c>
      <c r="B6404" t="s">
        <v>416</v>
      </c>
      <c r="C6404" s="1">
        <v>43672.757638888892</v>
      </c>
    </row>
    <row r="6405" spans="1:3" x14ac:dyDescent="0.2">
      <c r="A6405">
        <v>852803</v>
      </c>
      <c r="B6405" t="s">
        <v>31</v>
      </c>
      <c r="C6405" s="1">
        <v>43804.794444444444</v>
      </c>
    </row>
    <row r="6406" spans="1:3" x14ac:dyDescent="0.2">
      <c r="A6406">
        <v>852804</v>
      </c>
      <c r="B6406" t="s">
        <v>214</v>
      </c>
      <c r="C6406" s="1">
        <v>43801.69027777778</v>
      </c>
    </row>
    <row r="6407" spans="1:3" x14ac:dyDescent="0.2">
      <c r="A6407">
        <v>852970</v>
      </c>
      <c r="B6407" t="s">
        <v>105</v>
      </c>
      <c r="C6407" s="1">
        <v>43746.86041666667</v>
      </c>
    </row>
    <row r="6408" spans="1:3" x14ac:dyDescent="0.2">
      <c r="A6408">
        <v>853108</v>
      </c>
      <c r="B6408" t="s">
        <v>80</v>
      </c>
      <c r="C6408" s="1">
        <v>43838.849305555559</v>
      </c>
    </row>
    <row r="6409" spans="1:3" x14ac:dyDescent="0.2">
      <c r="A6409">
        <v>853109</v>
      </c>
      <c r="B6409" t="s">
        <v>27</v>
      </c>
      <c r="C6409" s="1">
        <v>43809.818055555559</v>
      </c>
    </row>
    <row r="6410" spans="1:3" x14ac:dyDescent="0.2">
      <c r="A6410">
        <v>853110</v>
      </c>
      <c r="B6410" t="s">
        <v>138</v>
      </c>
      <c r="C6410" s="1">
        <v>43815.834722222222</v>
      </c>
    </row>
    <row r="6411" spans="1:3" x14ac:dyDescent="0.2">
      <c r="A6411">
        <v>853264</v>
      </c>
      <c r="B6411" t="s">
        <v>121</v>
      </c>
      <c r="C6411" s="1">
        <v>43832.668749999997</v>
      </c>
    </row>
    <row r="6412" spans="1:3" x14ac:dyDescent="0.2">
      <c r="A6412">
        <v>853265</v>
      </c>
      <c r="B6412" s="2" t="s">
        <v>111</v>
      </c>
      <c r="C6412" s="1">
        <v>43804.847916666666</v>
      </c>
    </row>
    <row r="6413" spans="1:3" x14ac:dyDescent="0.2">
      <c r="A6413">
        <v>853281</v>
      </c>
      <c r="B6413" t="s">
        <v>148</v>
      </c>
      <c r="C6413" s="1">
        <v>43767.863194444442</v>
      </c>
    </row>
    <row r="6414" spans="1:3" x14ac:dyDescent="0.2">
      <c r="A6414">
        <v>853326</v>
      </c>
      <c r="B6414" t="s">
        <v>136</v>
      </c>
      <c r="C6414" s="1">
        <v>43819.877083333333</v>
      </c>
    </row>
    <row r="6415" spans="1:3" x14ac:dyDescent="0.2">
      <c r="A6415">
        <v>853331</v>
      </c>
      <c r="B6415" t="s">
        <v>77</v>
      </c>
      <c r="C6415" s="1">
        <v>43749.711805555555</v>
      </c>
    </row>
    <row r="6416" spans="1:3" x14ac:dyDescent="0.2">
      <c r="A6416">
        <v>853378</v>
      </c>
      <c r="B6416" t="s">
        <v>311</v>
      </c>
      <c r="C6416" s="1">
        <v>43685.73541666667</v>
      </c>
    </row>
    <row r="6417" spans="1:3" x14ac:dyDescent="0.2">
      <c r="A6417">
        <v>853488</v>
      </c>
      <c r="B6417" s="2" t="s">
        <v>700</v>
      </c>
      <c r="C6417" s="1">
        <v>43780.659722222219</v>
      </c>
    </row>
    <row r="6418" spans="1:3" x14ac:dyDescent="0.2">
      <c r="A6418">
        <v>853581</v>
      </c>
      <c r="B6418" t="s">
        <v>56</v>
      </c>
      <c r="C6418" s="1">
        <v>43810.63958333333</v>
      </c>
    </row>
    <row r="6419" spans="1:3" x14ac:dyDescent="0.2">
      <c r="A6419">
        <v>853582</v>
      </c>
      <c r="B6419" t="s">
        <v>151</v>
      </c>
      <c r="C6419" s="1">
        <v>43801.84097222222</v>
      </c>
    </row>
    <row r="6420" spans="1:3" x14ac:dyDescent="0.2">
      <c r="A6420">
        <v>853589</v>
      </c>
      <c r="B6420" t="s">
        <v>57</v>
      </c>
      <c r="C6420" s="1">
        <v>43762.832638888889</v>
      </c>
    </row>
    <row r="6421" spans="1:3" x14ac:dyDescent="0.2">
      <c r="A6421">
        <v>853593</v>
      </c>
      <c r="B6421" t="s">
        <v>218</v>
      </c>
      <c r="C6421" s="1">
        <v>43698.779166666667</v>
      </c>
    </row>
    <row r="6422" spans="1:3" x14ac:dyDescent="0.2">
      <c r="A6422">
        <v>853652</v>
      </c>
      <c r="B6422" t="s">
        <v>8</v>
      </c>
      <c r="C6422" s="1">
        <v>43752.676388888889</v>
      </c>
    </row>
    <row r="6423" spans="1:3" x14ac:dyDescent="0.2">
      <c r="A6423">
        <v>853693</v>
      </c>
      <c r="B6423" t="s">
        <v>311</v>
      </c>
      <c r="C6423" s="1">
        <v>43685.73541666667</v>
      </c>
    </row>
    <row r="6424" spans="1:3" x14ac:dyDescent="0.2">
      <c r="A6424">
        <v>853694</v>
      </c>
      <c r="B6424" s="2" t="s">
        <v>49</v>
      </c>
      <c r="C6424" s="1">
        <v>43725.924305555556</v>
      </c>
    </row>
    <row r="6425" spans="1:3" x14ac:dyDescent="0.2">
      <c r="A6425">
        <v>853695</v>
      </c>
      <c r="B6425" t="s">
        <v>139</v>
      </c>
      <c r="C6425" s="1">
        <v>43754.765972222223</v>
      </c>
    </row>
    <row r="6426" spans="1:3" x14ac:dyDescent="0.2">
      <c r="A6426">
        <v>853785</v>
      </c>
      <c r="B6426" t="s">
        <v>123</v>
      </c>
      <c r="C6426" s="1">
        <v>43763.821527777778</v>
      </c>
    </row>
    <row r="6427" spans="1:3" x14ac:dyDescent="0.2">
      <c r="A6427">
        <v>853893</v>
      </c>
      <c r="B6427" t="s">
        <v>42</v>
      </c>
      <c r="C6427" s="1">
        <v>43683.727777777778</v>
      </c>
    </row>
    <row r="6428" spans="1:3" x14ac:dyDescent="0.2">
      <c r="A6428">
        <v>853894</v>
      </c>
      <c r="B6428" t="s">
        <v>665</v>
      </c>
      <c r="C6428" s="1">
        <v>43654.625694444447</v>
      </c>
    </row>
    <row r="6429" spans="1:3" x14ac:dyDescent="0.2">
      <c r="A6429">
        <v>853912</v>
      </c>
      <c r="B6429" t="s">
        <v>6</v>
      </c>
      <c r="C6429" s="1">
        <v>43829.758333333331</v>
      </c>
    </row>
    <row r="6430" spans="1:3" x14ac:dyDescent="0.2">
      <c r="A6430">
        <v>853913</v>
      </c>
      <c r="B6430" t="s">
        <v>336</v>
      </c>
      <c r="C6430" s="1">
        <v>43784.645138888889</v>
      </c>
    </row>
    <row r="6431" spans="1:3" x14ac:dyDescent="0.2">
      <c r="A6431">
        <v>854374</v>
      </c>
      <c r="B6431" s="2" t="s">
        <v>23</v>
      </c>
      <c r="C6431" s="1">
        <v>43768.65347222222</v>
      </c>
    </row>
    <row r="6432" spans="1:3" x14ac:dyDescent="0.2">
      <c r="A6432">
        <v>854447</v>
      </c>
      <c r="B6432" t="s">
        <v>8</v>
      </c>
      <c r="C6432" s="1">
        <v>43752.677083333336</v>
      </c>
    </row>
    <row r="6433" spans="1:3" x14ac:dyDescent="0.2">
      <c r="A6433">
        <v>854448</v>
      </c>
      <c r="B6433" t="s">
        <v>416</v>
      </c>
      <c r="C6433" s="1">
        <v>43672.758333333331</v>
      </c>
    </row>
    <row r="6434" spans="1:3" x14ac:dyDescent="0.2">
      <c r="A6434">
        <v>854527</v>
      </c>
      <c r="B6434" t="s">
        <v>198</v>
      </c>
      <c r="C6434" s="1">
        <v>43689.75</v>
      </c>
    </row>
    <row r="6435" spans="1:3" x14ac:dyDescent="0.2">
      <c r="A6435">
        <v>854767</v>
      </c>
      <c r="B6435" t="s">
        <v>34</v>
      </c>
      <c r="C6435" s="1">
        <v>43691.809027777781</v>
      </c>
    </row>
    <row r="6436" spans="1:3" x14ac:dyDescent="0.2">
      <c r="A6436">
        <v>854768</v>
      </c>
      <c r="B6436" t="s">
        <v>119</v>
      </c>
      <c r="C6436" s="1">
        <v>43734.63958333333</v>
      </c>
    </row>
    <row r="6437" spans="1:3" x14ac:dyDescent="0.2">
      <c r="A6437">
        <v>854855</v>
      </c>
      <c r="B6437" t="s">
        <v>104</v>
      </c>
      <c r="C6437" s="1">
        <v>43787.79791666667</v>
      </c>
    </row>
    <row r="6438" spans="1:3" x14ac:dyDescent="0.2">
      <c r="A6438">
        <v>854993</v>
      </c>
      <c r="B6438" t="s">
        <v>90</v>
      </c>
      <c r="C6438" s="1">
        <v>43689.893750000003</v>
      </c>
    </row>
    <row r="6439" spans="1:3" x14ac:dyDescent="0.2">
      <c r="A6439">
        <v>855071</v>
      </c>
      <c r="B6439" t="s">
        <v>13</v>
      </c>
      <c r="C6439" s="1">
        <v>43689.64166666667</v>
      </c>
    </row>
    <row r="6440" spans="1:3" x14ac:dyDescent="0.2">
      <c r="A6440">
        <v>855082</v>
      </c>
      <c r="B6440" t="s">
        <v>313</v>
      </c>
      <c r="C6440" s="1">
        <v>43663.829861111109</v>
      </c>
    </row>
    <row r="6441" spans="1:3" x14ac:dyDescent="0.2">
      <c r="A6441">
        <v>855083</v>
      </c>
      <c r="B6441" t="s">
        <v>261</v>
      </c>
      <c r="C6441" s="1">
        <v>43699.838194444441</v>
      </c>
    </row>
    <row r="6442" spans="1:3" x14ac:dyDescent="0.2">
      <c r="A6442">
        <v>855328</v>
      </c>
      <c r="B6442" t="s">
        <v>61</v>
      </c>
      <c r="C6442" s="1">
        <v>43733.798611111109</v>
      </c>
    </row>
    <row r="6443" spans="1:3" x14ac:dyDescent="0.2">
      <c r="A6443">
        <v>855336</v>
      </c>
      <c r="B6443" t="s">
        <v>59</v>
      </c>
      <c r="C6443" s="1">
        <v>43684.882638888892</v>
      </c>
    </row>
    <row r="6444" spans="1:3" x14ac:dyDescent="0.2">
      <c r="A6444">
        <v>855490</v>
      </c>
      <c r="B6444" t="s">
        <v>70</v>
      </c>
      <c r="C6444" s="1">
        <v>43718.822916666664</v>
      </c>
    </row>
    <row r="6445" spans="1:3" x14ac:dyDescent="0.2">
      <c r="A6445">
        <v>855491</v>
      </c>
      <c r="B6445" t="s">
        <v>74</v>
      </c>
      <c r="C6445" s="1">
        <v>43714.794444444444</v>
      </c>
    </row>
    <row r="6446" spans="1:3" x14ac:dyDescent="0.2">
      <c r="A6446">
        <v>855712</v>
      </c>
      <c r="B6446" t="s">
        <v>135</v>
      </c>
      <c r="C6446" s="1">
        <v>43721.828472222223</v>
      </c>
    </row>
    <row r="6447" spans="1:3" x14ac:dyDescent="0.2">
      <c r="A6447">
        <v>855713</v>
      </c>
      <c r="B6447" t="s">
        <v>53</v>
      </c>
      <c r="C6447" s="1">
        <v>43770.798611111109</v>
      </c>
    </row>
    <row r="6448" spans="1:3" x14ac:dyDescent="0.2">
      <c r="A6448">
        <v>855714</v>
      </c>
      <c r="B6448" t="s">
        <v>114</v>
      </c>
      <c r="C6448" s="1">
        <v>43746.886111111111</v>
      </c>
    </row>
    <row r="6449" spans="1:3" x14ac:dyDescent="0.2">
      <c r="A6449">
        <v>855735</v>
      </c>
      <c r="B6449" s="2" t="s">
        <v>4</v>
      </c>
      <c r="C6449" s="1">
        <v>43731.663194444445</v>
      </c>
    </row>
    <row r="6450" spans="1:3" x14ac:dyDescent="0.2">
      <c r="A6450">
        <v>855922</v>
      </c>
      <c r="B6450" t="s">
        <v>289</v>
      </c>
      <c r="C6450" s="1">
        <v>43782.81527777778</v>
      </c>
    </row>
    <row r="6451" spans="1:3" x14ac:dyDescent="0.2">
      <c r="A6451">
        <v>855992</v>
      </c>
      <c r="B6451" t="s">
        <v>131</v>
      </c>
      <c r="C6451" s="1">
        <v>43775.705555555556</v>
      </c>
    </row>
    <row r="6452" spans="1:3" x14ac:dyDescent="0.2">
      <c r="A6452">
        <v>855993</v>
      </c>
      <c r="B6452" t="s">
        <v>51</v>
      </c>
      <c r="C6452" s="1">
        <v>43755.736111111109</v>
      </c>
    </row>
    <row r="6453" spans="1:3" x14ac:dyDescent="0.2">
      <c r="A6453">
        <v>855994</v>
      </c>
      <c r="B6453" t="s">
        <v>108</v>
      </c>
      <c r="C6453" s="1">
        <v>43718.727777777778</v>
      </c>
    </row>
    <row r="6454" spans="1:3" x14ac:dyDescent="0.2">
      <c r="A6454">
        <v>855995</v>
      </c>
      <c r="B6454" t="s">
        <v>59</v>
      </c>
      <c r="C6454" s="1">
        <v>43684.881249999999</v>
      </c>
    </row>
    <row r="6455" spans="1:3" x14ac:dyDescent="0.2">
      <c r="A6455">
        <v>856249</v>
      </c>
      <c r="B6455" t="s">
        <v>703</v>
      </c>
      <c r="C6455" s="1">
        <v>43757.138888888891</v>
      </c>
    </row>
    <row r="6456" spans="1:3" x14ac:dyDescent="0.2">
      <c r="A6456">
        <v>856250</v>
      </c>
      <c r="B6456" t="s">
        <v>704</v>
      </c>
      <c r="C6456" s="1">
        <v>43693.095833333333</v>
      </c>
    </row>
    <row r="6457" spans="1:3" x14ac:dyDescent="0.2">
      <c r="A6457">
        <v>856254</v>
      </c>
      <c r="B6457" t="s">
        <v>108</v>
      </c>
      <c r="C6457" s="1">
        <v>43718.728472222225</v>
      </c>
    </row>
    <row r="6458" spans="1:3" x14ac:dyDescent="0.2">
      <c r="A6458">
        <v>856255</v>
      </c>
      <c r="B6458" t="s">
        <v>146</v>
      </c>
      <c r="C6458" s="1">
        <v>43705.70208333333</v>
      </c>
    </row>
    <row r="6459" spans="1:3" x14ac:dyDescent="0.2">
      <c r="A6459">
        <v>856283</v>
      </c>
      <c r="B6459" t="s">
        <v>56</v>
      </c>
      <c r="C6459" s="1">
        <v>43810.640277777777</v>
      </c>
    </row>
    <row r="6460" spans="1:3" x14ac:dyDescent="0.2">
      <c r="A6460">
        <v>856293</v>
      </c>
      <c r="B6460" t="s">
        <v>101</v>
      </c>
      <c r="C6460" s="1">
        <v>43766.681250000001</v>
      </c>
    </row>
    <row r="6461" spans="1:3" x14ac:dyDescent="0.2">
      <c r="A6461">
        <v>856294</v>
      </c>
      <c r="B6461" t="s">
        <v>149</v>
      </c>
      <c r="C6461" s="1">
        <v>43678.737500000003</v>
      </c>
    </row>
    <row r="6462" spans="1:3" x14ac:dyDescent="0.2">
      <c r="A6462">
        <v>856473</v>
      </c>
      <c r="B6462" t="s">
        <v>56</v>
      </c>
      <c r="C6462" s="1">
        <v>43810.640972222223</v>
      </c>
    </row>
    <row r="6463" spans="1:3" x14ac:dyDescent="0.2">
      <c r="A6463">
        <v>856660</v>
      </c>
      <c r="B6463" t="s">
        <v>57</v>
      </c>
      <c r="C6463" s="1">
        <v>43762.831944444442</v>
      </c>
    </row>
    <row r="6464" spans="1:3" x14ac:dyDescent="0.2">
      <c r="A6464">
        <v>856714</v>
      </c>
      <c r="B6464" t="s">
        <v>106</v>
      </c>
      <c r="C6464" s="1">
        <v>43837.838888888888</v>
      </c>
    </row>
    <row r="6465" spans="1:3" x14ac:dyDescent="0.2">
      <c r="A6465">
        <v>856769</v>
      </c>
      <c r="B6465" t="s">
        <v>51</v>
      </c>
      <c r="C6465" s="1">
        <v>43755.737500000003</v>
      </c>
    </row>
    <row r="6466" spans="1:3" x14ac:dyDescent="0.2">
      <c r="A6466">
        <v>856770</v>
      </c>
      <c r="B6466" t="s">
        <v>50</v>
      </c>
      <c r="C6466" s="1">
        <v>43733.633333333331</v>
      </c>
    </row>
    <row r="6467" spans="1:3" x14ac:dyDescent="0.2">
      <c r="A6467">
        <v>856771</v>
      </c>
      <c r="B6467" t="s">
        <v>93</v>
      </c>
      <c r="C6467" s="1">
        <v>43703.67291666667</v>
      </c>
    </row>
    <row r="6468" spans="1:3" x14ac:dyDescent="0.2">
      <c r="A6468">
        <v>856873</v>
      </c>
      <c r="B6468" t="s">
        <v>50</v>
      </c>
      <c r="C6468" s="1">
        <v>43733.631944444445</v>
      </c>
    </row>
    <row r="6469" spans="1:3" x14ac:dyDescent="0.2">
      <c r="A6469">
        <v>856874</v>
      </c>
      <c r="B6469" s="2" t="s">
        <v>4</v>
      </c>
      <c r="C6469" s="1">
        <v>43731.661805555559</v>
      </c>
    </row>
    <row r="6470" spans="1:3" x14ac:dyDescent="0.2">
      <c r="A6470">
        <v>856928</v>
      </c>
      <c r="B6470" t="s">
        <v>705</v>
      </c>
      <c r="C6470" s="1">
        <v>43679.195138888892</v>
      </c>
    </row>
    <row r="6471" spans="1:3" x14ac:dyDescent="0.2">
      <c r="A6471">
        <v>856946</v>
      </c>
      <c r="B6471" t="s">
        <v>2</v>
      </c>
      <c r="C6471" s="1">
        <v>43770.700694444444</v>
      </c>
    </row>
    <row r="6472" spans="1:3" x14ac:dyDescent="0.2">
      <c r="A6472">
        <v>856947</v>
      </c>
      <c r="B6472" t="s">
        <v>185</v>
      </c>
      <c r="C6472" s="1">
        <v>43721.673611111109</v>
      </c>
    </row>
    <row r="6473" spans="1:3" x14ac:dyDescent="0.2">
      <c r="A6473">
        <v>856948</v>
      </c>
      <c r="B6473" t="s">
        <v>74</v>
      </c>
      <c r="C6473" s="1">
        <v>43714.793749999997</v>
      </c>
    </row>
    <row r="6474" spans="1:3" x14ac:dyDescent="0.2">
      <c r="A6474">
        <v>857090</v>
      </c>
      <c r="B6474" t="s">
        <v>226</v>
      </c>
      <c r="C6474" s="1">
        <v>43819.67083333333</v>
      </c>
    </row>
    <row r="6475" spans="1:3" x14ac:dyDescent="0.2">
      <c r="A6475">
        <v>857112</v>
      </c>
      <c r="B6475" t="s">
        <v>121</v>
      </c>
      <c r="C6475" s="1">
        <v>43832.670138888891</v>
      </c>
    </row>
    <row r="6476" spans="1:3" x14ac:dyDescent="0.2">
      <c r="A6476">
        <v>857175</v>
      </c>
      <c r="B6476" t="s">
        <v>9</v>
      </c>
      <c r="C6476" s="1">
        <v>43794.722916666666</v>
      </c>
    </row>
    <row r="6477" spans="1:3" x14ac:dyDescent="0.2">
      <c r="A6477">
        <v>857367</v>
      </c>
      <c r="B6477" t="s">
        <v>217</v>
      </c>
      <c r="C6477" s="1">
        <v>43705.556250000001</v>
      </c>
    </row>
    <row r="6478" spans="1:3" x14ac:dyDescent="0.2">
      <c r="A6478">
        <v>857368</v>
      </c>
      <c r="B6478" t="s">
        <v>50</v>
      </c>
      <c r="C6478" s="1">
        <v>43733.632638888892</v>
      </c>
    </row>
    <row r="6479" spans="1:3" x14ac:dyDescent="0.2">
      <c r="A6479">
        <v>857906</v>
      </c>
      <c r="B6479" t="s">
        <v>90</v>
      </c>
      <c r="C6479" s="1">
        <v>43689.895138888889</v>
      </c>
    </row>
    <row r="6480" spans="1:3" x14ac:dyDescent="0.2">
      <c r="A6480">
        <v>857995</v>
      </c>
      <c r="B6480" t="s">
        <v>70</v>
      </c>
      <c r="C6480" s="1">
        <v>43718.822916666664</v>
      </c>
    </row>
    <row r="6481" spans="1:3" x14ac:dyDescent="0.2">
      <c r="A6481">
        <v>857996</v>
      </c>
      <c r="B6481" t="s">
        <v>260</v>
      </c>
      <c r="C6481" s="1">
        <v>43691.87777777778</v>
      </c>
    </row>
    <row r="6482" spans="1:3" x14ac:dyDescent="0.2">
      <c r="A6482">
        <v>858303</v>
      </c>
      <c r="B6482" t="s">
        <v>54</v>
      </c>
      <c r="C6482" s="1">
        <v>43685.64166666667</v>
      </c>
    </row>
    <row r="6483" spans="1:3" x14ac:dyDescent="0.2">
      <c r="A6483">
        <v>858304</v>
      </c>
      <c r="B6483" t="s">
        <v>259</v>
      </c>
      <c r="C6483" s="1">
        <v>43675.875694444447</v>
      </c>
    </row>
    <row r="6484" spans="1:3" x14ac:dyDescent="0.2">
      <c r="A6484">
        <v>858337</v>
      </c>
      <c r="B6484" t="s">
        <v>56</v>
      </c>
      <c r="C6484" s="1">
        <v>43810.640972222223</v>
      </c>
    </row>
    <row r="6485" spans="1:3" x14ac:dyDescent="0.2">
      <c r="A6485">
        <v>858341</v>
      </c>
      <c r="B6485" s="2" t="s">
        <v>23</v>
      </c>
      <c r="C6485" s="1">
        <v>43768.65347222222</v>
      </c>
    </row>
    <row r="6486" spans="1:3" x14ac:dyDescent="0.2">
      <c r="A6486">
        <v>858402</v>
      </c>
      <c r="B6486" t="s">
        <v>16</v>
      </c>
      <c r="C6486" s="1">
        <v>43719.736805555556</v>
      </c>
    </row>
    <row r="6487" spans="1:3" x14ac:dyDescent="0.2">
      <c r="A6487">
        <v>858403</v>
      </c>
      <c r="B6487" s="2" t="s">
        <v>23</v>
      </c>
      <c r="C6487" s="1">
        <v>43768.652777777781</v>
      </c>
    </row>
    <row r="6488" spans="1:3" x14ac:dyDescent="0.2">
      <c r="A6488">
        <v>858404</v>
      </c>
      <c r="B6488" t="s">
        <v>19</v>
      </c>
      <c r="C6488" s="1">
        <v>43773.704861111109</v>
      </c>
    </row>
    <row r="6489" spans="1:3" x14ac:dyDescent="0.2">
      <c r="A6489">
        <v>858409</v>
      </c>
      <c r="B6489" t="s">
        <v>116</v>
      </c>
      <c r="C6489" s="1">
        <v>43685.834027777775</v>
      </c>
    </row>
    <row r="6490" spans="1:3" x14ac:dyDescent="0.2">
      <c r="A6490">
        <v>858465</v>
      </c>
      <c r="B6490" t="s">
        <v>78</v>
      </c>
      <c r="C6490" s="1">
        <v>43791.848611111112</v>
      </c>
    </row>
    <row r="6491" spans="1:3" x14ac:dyDescent="0.2">
      <c r="A6491">
        <v>858632</v>
      </c>
      <c r="B6491" t="s">
        <v>123</v>
      </c>
      <c r="C6491" s="1">
        <v>43763.821527777778</v>
      </c>
    </row>
    <row r="6492" spans="1:3" x14ac:dyDescent="0.2">
      <c r="A6492">
        <v>858633</v>
      </c>
      <c r="B6492" t="s">
        <v>11</v>
      </c>
      <c r="C6492" s="1">
        <v>43761.857638888891</v>
      </c>
    </row>
    <row r="6493" spans="1:3" x14ac:dyDescent="0.2">
      <c r="A6493">
        <v>858714</v>
      </c>
      <c r="B6493" t="s">
        <v>123</v>
      </c>
      <c r="C6493" s="1">
        <v>43763.821527777778</v>
      </c>
    </row>
    <row r="6494" spans="1:3" x14ac:dyDescent="0.2">
      <c r="A6494">
        <v>858725</v>
      </c>
      <c r="B6494" t="s">
        <v>142</v>
      </c>
      <c r="C6494" s="1">
        <v>43697.875</v>
      </c>
    </row>
    <row r="6495" spans="1:3" x14ac:dyDescent="0.2">
      <c r="A6495">
        <v>858934</v>
      </c>
      <c r="B6495" t="s">
        <v>204</v>
      </c>
      <c r="C6495" s="1">
        <v>43670.647916666669</v>
      </c>
    </row>
    <row r="6496" spans="1:3" x14ac:dyDescent="0.2">
      <c r="A6496">
        <v>859022</v>
      </c>
      <c r="B6496" t="s">
        <v>12</v>
      </c>
      <c r="C6496" s="1">
        <v>43810.795138888891</v>
      </c>
    </row>
    <row r="6497" spans="1:3" x14ac:dyDescent="0.2">
      <c r="A6497">
        <v>859193</v>
      </c>
      <c r="B6497" s="2" t="s">
        <v>49</v>
      </c>
      <c r="C6497" s="1">
        <v>43725.924305555556</v>
      </c>
    </row>
    <row r="6498" spans="1:3" x14ac:dyDescent="0.2">
      <c r="A6498">
        <v>859375</v>
      </c>
      <c r="B6498" t="s">
        <v>12</v>
      </c>
      <c r="C6498" s="1">
        <v>43810.79583333333</v>
      </c>
    </row>
    <row r="6499" spans="1:3" x14ac:dyDescent="0.2">
      <c r="A6499">
        <v>859376</v>
      </c>
      <c r="B6499" t="s">
        <v>67</v>
      </c>
      <c r="C6499" s="1">
        <v>43810.82708333333</v>
      </c>
    </row>
    <row r="6500" spans="1:3" x14ac:dyDescent="0.2">
      <c r="A6500">
        <v>859425</v>
      </c>
      <c r="B6500" t="s">
        <v>638</v>
      </c>
      <c r="C6500" s="1">
        <v>43719.926388888889</v>
      </c>
    </row>
    <row r="6501" spans="1:3" x14ac:dyDescent="0.2">
      <c r="A6501">
        <v>859740</v>
      </c>
      <c r="B6501" t="s">
        <v>64</v>
      </c>
      <c r="C6501" s="1">
        <v>43735.713194444441</v>
      </c>
    </row>
    <row r="6502" spans="1:3" x14ac:dyDescent="0.2">
      <c r="A6502">
        <v>859741</v>
      </c>
      <c r="B6502" t="s">
        <v>77</v>
      </c>
      <c r="C6502" s="1">
        <v>43749.710416666669</v>
      </c>
    </row>
    <row r="6503" spans="1:3" x14ac:dyDescent="0.2">
      <c r="A6503">
        <v>859742</v>
      </c>
      <c r="B6503" t="s">
        <v>76</v>
      </c>
      <c r="C6503" s="1">
        <v>43767.800694444442</v>
      </c>
    </row>
    <row r="6504" spans="1:3" x14ac:dyDescent="0.2">
      <c r="A6504">
        <v>859816</v>
      </c>
      <c r="B6504" s="2" t="s">
        <v>47</v>
      </c>
      <c r="C6504" s="1">
        <v>43832.834027777775</v>
      </c>
    </row>
    <row r="6505" spans="1:3" x14ac:dyDescent="0.2">
      <c r="A6505">
        <v>859932</v>
      </c>
      <c r="B6505" t="s">
        <v>11</v>
      </c>
      <c r="C6505" s="1">
        <v>43761.856944444444</v>
      </c>
    </row>
    <row r="6506" spans="1:3" x14ac:dyDescent="0.2">
      <c r="A6506">
        <v>860071</v>
      </c>
      <c r="B6506" t="s">
        <v>218</v>
      </c>
      <c r="C6506" s="1">
        <v>43698.783333333333</v>
      </c>
    </row>
    <row r="6507" spans="1:3" x14ac:dyDescent="0.2">
      <c r="A6507">
        <v>860072</v>
      </c>
      <c r="B6507" t="s">
        <v>20</v>
      </c>
      <c r="C6507" s="1">
        <v>43705.634722222225</v>
      </c>
    </row>
    <row r="6508" spans="1:3" x14ac:dyDescent="0.2">
      <c r="A6508">
        <v>860073</v>
      </c>
      <c r="B6508" t="s">
        <v>70</v>
      </c>
      <c r="C6508" s="1">
        <v>43718.822916666664</v>
      </c>
    </row>
    <row r="6509" spans="1:3" x14ac:dyDescent="0.2">
      <c r="A6509">
        <v>862944</v>
      </c>
      <c r="B6509" t="e">
        <f>HoyMismoTSI vaya siempre esta gente ignorante haciendo lo malo para la naci√≥n ya basta de Tanto relajo queremos la paz por el pais</f>
        <v>#NAME?</v>
      </c>
      <c r="C6509" s="1">
        <v>43759.951388888891</v>
      </c>
    </row>
    <row r="6510" spans="1:3" x14ac:dyDescent="0.2">
      <c r="A6510">
        <v>863274</v>
      </c>
      <c r="B6510" t="e">
        <f>HoyMismoTSI Honduras Es un pais muy bello lo √∫nico Que gente √±angara lo Que hacen Es atrazar  el pais ya basta por favor queremos tranquilidad</f>
        <v>#NAME?</v>
      </c>
      <c r="C6510" s="1">
        <v>43762.822916666664</v>
      </c>
    </row>
    <row r="6511" spans="1:3" x14ac:dyDescent="0.2">
      <c r="A6511">
        <v>868584</v>
      </c>
      <c r="B6511" t="e">
        <f>_xlfn.SINGLE(HoyMismoTSI _xlfn.SINGLE(TSiHonduras Es muy bueno Que se esta haciendo estas cosas en el pa√≠s p√≤r Que son eventos grandiosos quer excelente))</f>
        <v>#NAME?</v>
      </c>
      <c r="C6511" s="1">
        <v>43712.801388888889</v>
      </c>
    </row>
    <row r="6512" spans="1:3" x14ac:dyDescent="0.2">
      <c r="A6512">
        <v>869733</v>
      </c>
      <c r="B6512" s="2" t="s">
        <v>706</v>
      </c>
      <c r="C6512" s="1">
        <v>43714.615972222222</v>
      </c>
    </row>
    <row r="6513" spans="1:3" x14ac:dyDescent="0.2">
      <c r="A6513">
        <v>873421</v>
      </c>
      <c r="B6513" t="e">
        <f>HoyMismoTSI se estan estableciendo grandes desarrollos felicitamos a BANHPROVI y al gobierno por hacer estas buenas cosas en el pais</f>
        <v>#NAME?</v>
      </c>
      <c r="C6513" s="1">
        <v>43677.726388888892</v>
      </c>
    </row>
    <row r="6514" spans="1:3" x14ac:dyDescent="0.2">
      <c r="A6514">
        <v>874570</v>
      </c>
      <c r="B6514" t="s">
        <v>63</v>
      </c>
      <c r="C6514" s="1">
        <v>43773.652777777781</v>
      </c>
    </row>
    <row r="6515" spans="1:3" x14ac:dyDescent="0.2">
      <c r="A6515">
        <v>874710</v>
      </c>
      <c r="B6515" s="2" t="s">
        <v>126</v>
      </c>
      <c r="C6515" s="1">
        <v>43732.837500000001</v>
      </c>
    </row>
    <row r="6516" spans="1:3" x14ac:dyDescent="0.2">
      <c r="A6516">
        <v>874711</v>
      </c>
      <c r="B6516" t="s">
        <v>123</v>
      </c>
      <c r="C6516" s="1">
        <v>43763.821527777778</v>
      </c>
    </row>
    <row r="6517" spans="1:3" x14ac:dyDescent="0.2">
      <c r="A6517">
        <v>874757</v>
      </c>
      <c r="B6517" t="s">
        <v>67</v>
      </c>
      <c r="C6517" s="1">
        <v>43810.825694444444</v>
      </c>
    </row>
    <row r="6518" spans="1:3" x14ac:dyDescent="0.2">
      <c r="A6518">
        <v>874758</v>
      </c>
      <c r="B6518" t="s">
        <v>106</v>
      </c>
      <c r="C6518" s="1">
        <v>43837.838194444441</v>
      </c>
    </row>
    <row r="6519" spans="1:3" x14ac:dyDescent="0.2">
      <c r="A6519">
        <v>874869</v>
      </c>
      <c r="B6519" s="2" t="s">
        <v>150</v>
      </c>
      <c r="C6519" s="1">
        <v>43718.696527777778</v>
      </c>
    </row>
    <row r="6520" spans="1:3" x14ac:dyDescent="0.2">
      <c r="A6520">
        <v>874870</v>
      </c>
      <c r="B6520" t="s">
        <v>198</v>
      </c>
      <c r="C6520" s="1">
        <v>43689.749305555553</v>
      </c>
    </row>
    <row r="6521" spans="1:3" x14ac:dyDescent="0.2">
      <c r="A6521">
        <v>874871</v>
      </c>
      <c r="B6521" t="s">
        <v>148</v>
      </c>
      <c r="C6521" s="1">
        <v>43767.861805555556</v>
      </c>
    </row>
    <row r="6522" spans="1:3" x14ac:dyDescent="0.2">
      <c r="A6522">
        <v>875074</v>
      </c>
      <c r="B6522" t="s">
        <v>91</v>
      </c>
      <c r="C6522" s="1">
        <v>43745.723611111112</v>
      </c>
    </row>
    <row r="6523" spans="1:3" x14ac:dyDescent="0.2">
      <c r="A6523">
        <v>875075</v>
      </c>
      <c r="B6523" t="s">
        <v>311</v>
      </c>
      <c r="C6523" s="1">
        <v>43685.73541666667</v>
      </c>
    </row>
    <row r="6524" spans="1:3" x14ac:dyDescent="0.2">
      <c r="A6524">
        <v>875156</v>
      </c>
      <c r="B6524" t="s">
        <v>137</v>
      </c>
      <c r="C6524" s="1">
        <v>43705.821527777778</v>
      </c>
    </row>
    <row r="6525" spans="1:3" x14ac:dyDescent="0.2">
      <c r="A6525">
        <v>875257</v>
      </c>
      <c r="B6525" t="s">
        <v>74</v>
      </c>
      <c r="C6525" s="1">
        <v>43714.813194444447</v>
      </c>
    </row>
    <row r="6526" spans="1:3" x14ac:dyDescent="0.2">
      <c r="A6526">
        <v>875284</v>
      </c>
      <c r="B6526" s="2" t="s">
        <v>71</v>
      </c>
      <c r="C6526" s="1">
        <v>43774.668749999997</v>
      </c>
    </row>
    <row r="6527" spans="1:3" x14ac:dyDescent="0.2">
      <c r="A6527">
        <v>875416</v>
      </c>
      <c r="B6527" t="s">
        <v>63</v>
      </c>
      <c r="C6527" s="1">
        <v>43773.652777777781</v>
      </c>
    </row>
    <row r="6528" spans="1:3" x14ac:dyDescent="0.2">
      <c r="A6528">
        <v>875433</v>
      </c>
      <c r="B6528" t="s">
        <v>34</v>
      </c>
      <c r="C6528" s="1">
        <v>43691.808333333334</v>
      </c>
    </row>
    <row r="6529" spans="1:3" x14ac:dyDescent="0.2">
      <c r="A6529">
        <v>875434</v>
      </c>
      <c r="B6529" t="s">
        <v>2</v>
      </c>
      <c r="C6529" s="1">
        <v>43770.701388888891</v>
      </c>
    </row>
    <row r="6530" spans="1:3" x14ac:dyDescent="0.2">
      <c r="A6530">
        <v>875630</v>
      </c>
      <c r="B6530" t="s">
        <v>75</v>
      </c>
      <c r="C6530" s="1">
        <v>43676.801388888889</v>
      </c>
    </row>
    <row r="6531" spans="1:3" x14ac:dyDescent="0.2">
      <c r="A6531">
        <v>875631</v>
      </c>
      <c r="B6531" t="s">
        <v>48</v>
      </c>
      <c r="C6531" s="1">
        <v>43706.872916666667</v>
      </c>
    </row>
    <row r="6532" spans="1:3" x14ac:dyDescent="0.2">
      <c r="A6532">
        <v>875632</v>
      </c>
      <c r="B6532" t="s">
        <v>217</v>
      </c>
      <c r="C6532" s="1">
        <v>43705.556944444441</v>
      </c>
    </row>
    <row r="6533" spans="1:3" x14ac:dyDescent="0.2">
      <c r="A6533">
        <v>875693</v>
      </c>
      <c r="B6533" t="s">
        <v>15</v>
      </c>
      <c r="C6533" s="1">
        <v>43809.686111111114</v>
      </c>
    </row>
    <row r="6534" spans="1:3" x14ac:dyDescent="0.2">
      <c r="A6534">
        <v>876023</v>
      </c>
      <c r="B6534" t="s">
        <v>3</v>
      </c>
      <c r="C6534" s="1">
        <v>43686.644444444442</v>
      </c>
    </row>
    <row r="6535" spans="1:3" x14ac:dyDescent="0.2">
      <c r="A6535">
        <v>876277</v>
      </c>
      <c r="B6535" t="s">
        <v>79</v>
      </c>
      <c r="C6535" s="1">
        <v>43707.666666666664</v>
      </c>
    </row>
    <row r="6536" spans="1:3" x14ac:dyDescent="0.2">
      <c r="A6536">
        <v>876278</v>
      </c>
      <c r="B6536" t="s">
        <v>40</v>
      </c>
      <c r="C6536" s="1">
        <v>43677.750694444447</v>
      </c>
    </row>
    <row r="6537" spans="1:3" x14ac:dyDescent="0.2">
      <c r="A6537">
        <v>876279</v>
      </c>
      <c r="B6537" t="s">
        <v>17</v>
      </c>
      <c r="C6537" s="1">
        <v>43676.643055555556</v>
      </c>
    </row>
    <row r="6538" spans="1:3" x14ac:dyDescent="0.2">
      <c r="A6538">
        <v>876569</v>
      </c>
      <c r="B6538" s="2" t="s">
        <v>47</v>
      </c>
      <c r="C6538" s="1">
        <v>43832.832638888889</v>
      </c>
    </row>
    <row r="6539" spans="1:3" x14ac:dyDescent="0.2">
      <c r="A6539">
        <v>876798</v>
      </c>
      <c r="B6539" t="s">
        <v>79</v>
      </c>
      <c r="C6539" s="1">
        <v>43707.666666666664</v>
      </c>
    </row>
    <row r="6540" spans="1:3" x14ac:dyDescent="0.2">
      <c r="A6540">
        <v>876848</v>
      </c>
      <c r="B6540" t="s">
        <v>148</v>
      </c>
      <c r="C6540" s="1">
        <v>43767.862500000003</v>
      </c>
    </row>
    <row r="6541" spans="1:3" x14ac:dyDescent="0.2">
      <c r="A6541">
        <v>876849</v>
      </c>
      <c r="B6541" t="s">
        <v>63</v>
      </c>
      <c r="C6541" s="1">
        <v>43773.652777777781</v>
      </c>
    </row>
    <row r="6542" spans="1:3" x14ac:dyDescent="0.2">
      <c r="A6542">
        <v>876850</v>
      </c>
      <c r="B6542" t="s">
        <v>157</v>
      </c>
      <c r="C6542" s="1">
        <v>43710.631944444445</v>
      </c>
    </row>
    <row r="6543" spans="1:3" x14ac:dyDescent="0.2">
      <c r="A6543">
        <v>876851</v>
      </c>
      <c r="B6543" t="s">
        <v>57</v>
      </c>
      <c r="C6543" s="1">
        <v>43762.831944444442</v>
      </c>
    </row>
    <row r="6544" spans="1:3" x14ac:dyDescent="0.2">
      <c r="A6544">
        <v>876852</v>
      </c>
      <c r="B6544" t="s">
        <v>119</v>
      </c>
      <c r="C6544" s="1">
        <v>43734.63958333333</v>
      </c>
    </row>
    <row r="6545" spans="1:3" x14ac:dyDescent="0.2">
      <c r="A6545">
        <v>876956</v>
      </c>
      <c r="B6545" t="s">
        <v>32</v>
      </c>
      <c r="C6545" s="1">
        <v>43801.791666666664</v>
      </c>
    </row>
    <row r="6546" spans="1:3" x14ac:dyDescent="0.2">
      <c r="A6546">
        <v>876957</v>
      </c>
      <c r="B6546" t="s">
        <v>147</v>
      </c>
      <c r="C6546" s="1">
        <v>43819.80972222222</v>
      </c>
    </row>
    <row r="6547" spans="1:3" x14ac:dyDescent="0.2">
      <c r="A6547">
        <v>877059</v>
      </c>
      <c r="B6547" t="s">
        <v>2</v>
      </c>
      <c r="C6547" s="1">
        <v>43770.701388888891</v>
      </c>
    </row>
    <row r="6548" spans="1:3" x14ac:dyDescent="0.2">
      <c r="A6548">
        <v>877358</v>
      </c>
      <c r="B6548" t="s">
        <v>366</v>
      </c>
      <c r="C6548" s="1">
        <v>43816.818749999999</v>
      </c>
    </row>
    <row r="6549" spans="1:3" x14ac:dyDescent="0.2">
      <c r="A6549">
        <v>877359</v>
      </c>
      <c r="B6549" t="s">
        <v>15</v>
      </c>
      <c r="C6549" s="1">
        <v>43809.68472222222</v>
      </c>
    </row>
    <row r="6550" spans="1:3" x14ac:dyDescent="0.2">
      <c r="A6550">
        <v>877412</v>
      </c>
      <c r="B6550" t="s">
        <v>642</v>
      </c>
      <c r="C6550" s="1">
        <v>43725.679861111108</v>
      </c>
    </row>
    <row r="6551" spans="1:3" x14ac:dyDescent="0.2">
      <c r="A6551">
        <v>877526</v>
      </c>
      <c r="B6551" t="s">
        <v>149</v>
      </c>
      <c r="C6551" s="1">
        <v>43678.737500000003</v>
      </c>
    </row>
    <row r="6552" spans="1:3" x14ac:dyDescent="0.2">
      <c r="A6552">
        <v>877536</v>
      </c>
      <c r="B6552" t="s">
        <v>90</v>
      </c>
      <c r="C6552" s="1">
        <v>43689.894444444442</v>
      </c>
    </row>
    <row r="6553" spans="1:3" x14ac:dyDescent="0.2">
      <c r="A6553">
        <v>877568</v>
      </c>
      <c r="B6553" t="s">
        <v>103</v>
      </c>
      <c r="C6553" s="1">
        <v>43677.645833333336</v>
      </c>
    </row>
    <row r="6554" spans="1:3" x14ac:dyDescent="0.2">
      <c r="A6554">
        <v>877611</v>
      </c>
      <c r="B6554" t="s">
        <v>93</v>
      </c>
      <c r="C6554" s="1">
        <v>43703.67291666667</v>
      </c>
    </row>
    <row r="6555" spans="1:3" x14ac:dyDescent="0.2">
      <c r="A6555">
        <v>877612</v>
      </c>
      <c r="B6555" t="s">
        <v>79</v>
      </c>
      <c r="C6555" s="1">
        <v>43707.666666666664</v>
      </c>
    </row>
    <row r="6556" spans="1:3" x14ac:dyDescent="0.2">
      <c r="A6556">
        <v>877705</v>
      </c>
      <c r="B6556" t="s">
        <v>57</v>
      </c>
      <c r="C6556" s="1">
        <v>43762.832638888889</v>
      </c>
    </row>
    <row r="6557" spans="1:3" x14ac:dyDescent="0.2">
      <c r="A6557">
        <v>877718</v>
      </c>
      <c r="B6557" t="s">
        <v>612</v>
      </c>
      <c r="C6557" s="1">
        <v>43670.736111111109</v>
      </c>
    </row>
    <row r="6558" spans="1:3" x14ac:dyDescent="0.2">
      <c r="A6558">
        <v>878027</v>
      </c>
      <c r="B6558" t="s">
        <v>218</v>
      </c>
      <c r="C6558" s="1">
        <v>43698.782638888886</v>
      </c>
    </row>
    <row r="6559" spans="1:3" x14ac:dyDescent="0.2">
      <c r="A6559">
        <v>878028</v>
      </c>
      <c r="B6559" t="s">
        <v>2</v>
      </c>
      <c r="C6559" s="1">
        <v>43770.700694444444</v>
      </c>
    </row>
    <row r="6560" spans="1:3" x14ac:dyDescent="0.2">
      <c r="A6560">
        <v>878106</v>
      </c>
      <c r="B6560" t="s">
        <v>201</v>
      </c>
      <c r="C6560" s="1">
        <v>43691.869444444441</v>
      </c>
    </row>
    <row r="6561" spans="1:3" x14ac:dyDescent="0.2">
      <c r="A6561">
        <v>878107</v>
      </c>
      <c r="B6561" t="s">
        <v>149</v>
      </c>
      <c r="C6561" s="1">
        <v>43678.737500000003</v>
      </c>
    </row>
    <row r="6562" spans="1:3" x14ac:dyDescent="0.2">
      <c r="A6562">
        <v>878305</v>
      </c>
      <c r="B6562" t="s">
        <v>20</v>
      </c>
      <c r="C6562" s="1">
        <v>43705.670138888891</v>
      </c>
    </row>
    <row r="6563" spans="1:3" x14ac:dyDescent="0.2">
      <c r="A6563">
        <v>878477</v>
      </c>
      <c r="B6563" t="s">
        <v>2</v>
      </c>
      <c r="C6563" s="1">
        <v>43770.70208333333</v>
      </c>
    </row>
    <row r="6564" spans="1:3" x14ac:dyDescent="0.2">
      <c r="A6564">
        <v>878573</v>
      </c>
      <c r="B6564" t="s">
        <v>78</v>
      </c>
      <c r="C6564" s="1">
        <v>43791.849305555559</v>
      </c>
    </row>
    <row r="6565" spans="1:3" x14ac:dyDescent="0.2">
      <c r="A6565">
        <v>878574</v>
      </c>
      <c r="B6565" t="s">
        <v>58</v>
      </c>
      <c r="C6565" s="1">
        <v>43817.727083333331</v>
      </c>
    </row>
    <row r="6566" spans="1:3" x14ac:dyDescent="0.2">
      <c r="A6566">
        <v>878672</v>
      </c>
      <c r="B6566" t="s">
        <v>707</v>
      </c>
      <c r="C6566" s="1">
        <v>43751.931250000001</v>
      </c>
    </row>
    <row r="6567" spans="1:3" x14ac:dyDescent="0.2">
      <c r="A6567">
        <v>878673</v>
      </c>
      <c r="B6567" s="2" t="s">
        <v>150</v>
      </c>
      <c r="C6567" s="1">
        <v>43718.697916666664</v>
      </c>
    </row>
    <row r="6568" spans="1:3" x14ac:dyDescent="0.2">
      <c r="A6568">
        <v>878680</v>
      </c>
      <c r="B6568" t="s">
        <v>137</v>
      </c>
      <c r="C6568" s="1">
        <v>43705.822222222225</v>
      </c>
    </row>
    <row r="6569" spans="1:3" x14ac:dyDescent="0.2">
      <c r="A6569">
        <v>878737</v>
      </c>
      <c r="B6569" t="s">
        <v>52</v>
      </c>
      <c r="C6569" s="1">
        <v>43763.714583333334</v>
      </c>
    </row>
    <row r="6570" spans="1:3" x14ac:dyDescent="0.2">
      <c r="A6570">
        <v>878978</v>
      </c>
      <c r="B6570" t="s">
        <v>31</v>
      </c>
      <c r="C6570" s="1">
        <v>43804.795138888891</v>
      </c>
    </row>
    <row r="6571" spans="1:3" x14ac:dyDescent="0.2">
      <c r="A6571">
        <v>878979</v>
      </c>
      <c r="B6571" t="s">
        <v>15</v>
      </c>
      <c r="C6571" s="1">
        <v>43809.68472222222</v>
      </c>
    </row>
    <row r="6572" spans="1:3" x14ac:dyDescent="0.2">
      <c r="A6572">
        <v>879225</v>
      </c>
      <c r="B6572" s="2" t="s">
        <v>111</v>
      </c>
      <c r="C6572" s="1">
        <v>43804.849305555559</v>
      </c>
    </row>
    <row r="6573" spans="1:3" x14ac:dyDescent="0.2">
      <c r="A6573">
        <v>879453</v>
      </c>
      <c r="B6573" t="s">
        <v>235</v>
      </c>
      <c r="C6573" s="1">
        <v>43700.834027777775</v>
      </c>
    </row>
    <row r="6574" spans="1:3" x14ac:dyDescent="0.2">
      <c r="A6574">
        <v>879454</v>
      </c>
      <c r="B6574" t="s">
        <v>8</v>
      </c>
      <c r="C6574" s="1">
        <v>43752.676388888889</v>
      </c>
    </row>
    <row r="6575" spans="1:3" x14ac:dyDescent="0.2">
      <c r="A6575">
        <v>879455</v>
      </c>
      <c r="B6575" t="s">
        <v>217</v>
      </c>
      <c r="C6575" s="1">
        <v>43705.556250000001</v>
      </c>
    </row>
    <row r="6576" spans="1:3" x14ac:dyDescent="0.2">
      <c r="A6576">
        <v>879456</v>
      </c>
      <c r="B6576" t="s">
        <v>143</v>
      </c>
      <c r="C6576" s="1">
        <v>43706.811111111114</v>
      </c>
    </row>
    <row r="6577" spans="1:3" x14ac:dyDescent="0.2">
      <c r="A6577">
        <v>879461</v>
      </c>
      <c r="B6577" t="s">
        <v>45</v>
      </c>
      <c r="C6577" s="1">
        <v>43682.821527777778</v>
      </c>
    </row>
    <row r="6578" spans="1:3" x14ac:dyDescent="0.2">
      <c r="A6578">
        <v>879532</v>
      </c>
      <c r="B6578" t="s">
        <v>11</v>
      </c>
      <c r="C6578" s="1">
        <v>43761.856944444444</v>
      </c>
    </row>
    <row r="6579" spans="1:3" x14ac:dyDescent="0.2">
      <c r="A6579">
        <v>879533</v>
      </c>
      <c r="B6579" t="s">
        <v>48</v>
      </c>
      <c r="C6579" s="1">
        <v>43706.873611111114</v>
      </c>
    </row>
    <row r="6580" spans="1:3" x14ac:dyDescent="0.2">
      <c r="A6580">
        <v>879534</v>
      </c>
      <c r="B6580" t="s">
        <v>42</v>
      </c>
      <c r="C6580" s="1">
        <v>43683.727777777778</v>
      </c>
    </row>
    <row r="6581" spans="1:3" x14ac:dyDescent="0.2">
      <c r="A6581">
        <v>879535</v>
      </c>
      <c r="B6581" t="s">
        <v>73</v>
      </c>
      <c r="C6581" s="1">
        <v>43710.86041666667</v>
      </c>
    </row>
    <row r="6582" spans="1:3" x14ac:dyDescent="0.2">
      <c r="A6582">
        <v>879536</v>
      </c>
      <c r="B6582" t="s">
        <v>259</v>
      </c>
      <c r="C6582" s="1">
        <v>43675.877083333333</v>
      </c>
    </row>
    <row r="6583" spans="1:3" x14ac:dyDescent="0.2">
      <c r="A6583">
        <v>879613</v>
      </c>
      <c r="B6583" t="s">
        <v>26</v>
      </c>
      <c r="C6583" s="1">
        <v>43812.730555555558</v>
      </c>
    </row>
    <row r="6584" spans="1:3" x14ac:dyDescent="0.2">
      <c r="A6584">
        <v>880263</v>
      </c>
      <c r="B6584" t="s">
        <v>43</v>
      </c>
      <c r="C6584" s="1">
        <v>43717.785416666666</v>
      </c>
    </row>
    <row r="6585" spans="1:3" x14ac:dyDescent="0.2">
      <c r="A6585">
        <v>880264</v>
      </c>
      <c r="B6585" t="s">
        <v>217</v>
      </c>
      <c r="C6585" s="1">
        <v>43705.556944444441</v>
      </c>
    </row>
    <row r="6586" spans="1:3" x14ac:dyDescent="0.2">
      <c r="A6586">
        <v>880265</v>
      </c>
      <c r="B6586" t="s">
        <v>69</v>
      </c>
      <c r="C6586" s="1">
        <v>43756.749305555553</v>
      </c>
    </row>
    <row r="6587" spans="1:3" x14ac:dyDescent="0.2">
      <c r="A6587">
        <v>880289</v>
      </c>
      <c r="B6587" t="s">
        <v>201</v>
      </c>
      <c r="C6587" s="1">
        <v>43691.681944444441</v>
      </c>
    </row>
    <row r="6588" spans="1:3" x14ac:dyDescent="0.2">
      <c r="A6588">
        <v>880437</v>
      </c>
      <c r="B6588" t="s">
        <v>56</v>
      </c>
      <c r="C6588" s="1">
        <v>43810.640277777777</v>
      </c>
    </row>
    <row r="6589" spans="1:3" x14ac:dyDescent="0.2">
      <c r="A6589">
        <v>880449</v>
      </c>
      <c r="B6589" t="s">
        <v>76</v>
      </c>
      <c r="C6589" s="1">
        <v>43767.801388888889</v>
      </c>
    </row>
    <row r="6590" spans="1:3" x14ac:dyDescent="0.2">
      <c r="A6590">
        <v>880450</v>
      </c>
      <c r="B6590" t="s">
        <v>28</v>
      </c>
      <c r="C6590" s="1">
        <v>43693.72152777778</v>
      </c>
    </row>
    <row r="6591" spans="1:3" x14ac:dyDescent="0.2">
      <c r="A6591">
        <v>880509</v>
      </c>
      <c r="B6591" t="s">
        <v>40</v>
      </c>
      <c r="C6591" s="1">
        <v>43677.750694444447</v>
      </c>
    </row>
    <row r="6592" spans="1:3" x14ac:dyDescent="0.2">
      <c r="A6592">
        <v>880557</v>
      </c>
      <c r="B6592" t="s">
        <v>41</v>
      </c>
      <c r="C6592" s="1">
        <v>43710.720138888886</v>
      </c>
    </row>
    <row r="6593" spans="1:3" x14ac:dyDescent="0.2">
      <c r="A6593">
        <v>880558</v>
      </c>
      <c r="B6593" t="s">
        <v>28</v>
      </c>
      <c r="C6593" s="1">
        <v>43693.72152777778</v>
      </c>
    </row>
    <row r="6594" spans="1:3" x14ac:dyDescent="0.2">
      <c r="A6594">
        <v>880677</v>
      </c>
      <c r="B6594" t="s">
        <v>18</v>
      </c>
      <c r="C6594" s="1">
        <v>43774.793055555558</v>
      </c>
    </row>
    <row r="6595" spans="1:3" x14ac:dyDescent="0.2">
      <c r="A6595">
        <v>880765</v>
      </c>
      <c r="B6595" t="s">
        <v>9</v>
      </c>
      <c r="C6595" s="1">
        <v>43794.722222222219</v>
      </c>
    </row>
    <row r="6596" spans="1:3" x14ac:dyDescent="0.2">
      <c r="A6596">
        <v>881029</v>
      </c>
      <c r="B6596" t="s">
        <v>24</v>
      </c>
      <c r="C6596" s="1">
        <v>43731.73541666667</v>
      </c>
    </row>
    <row r="6597" spans="1:3" x14ac:dyDescent="0.2">
      <c r="A6597">
        <v>881030</v>
      </c>
      <c r="B6597" t="s">
        <v>105</v>
      </c>
      <c r="C6597" s="1">
        <v>43746.861111111109</v>
      </c>
    </row>
    <row r="6598" spans="1:3" x14ac:dyDescent="0.2">
      <c r="A6598">
        <v>881257</v>
      </c>
      <c r="B6598" t="s">
        <v>68</v>
      </c>
      <c r="C6598" s="1">
        <v>43749.906944444447</v>
      </c>
    </row>
    <row r="6599" spans="1:3" x14ac:dyDescent="0.2">
      <c r="A6599">
        <v>881258</v>
      </c>
      <c r="B6599" t="s">
        <v>10</v>
      </c>
      <c r="C6599" s="1">
        <v>43739.712500000001</v>
      </c>
    </row>
    <row r="6600" spans="1:3" x14ac:dyDescent="0.2">
      <c r="A6600">
        <v>881489</v>
      </c>
      <c r="B6600" t="s">
        <v>138</v>
      </c>
      <c r="C6600" s="1">
        <v>43815.834027777775</v>
      </c>
    </row>
    <row r="6601" spans="1:3" x14ac:dyDescent="0.2">
      <c r="A6601">
        <v>881588</v>
      </c>
      <c r="B6601" t="s">
        <v>97</v>
      </c>
      <c r="C6601" s="1">
        <v>43733.708333333336</v>
      </c>
    </row>
    <row r="6602" spans="1:3" x14ac:dyDescent="0.2">
      <c r="A6602">
        <v>881764</v>
      </c>
      <c r="B6602" t="s">
        <v>149</v>
      </c>
      <c r="C6602" s="1">
        <v>43678.737500000003</v>
      </c>
    </row>
    <row r="6603" spans="1:3" x14ac:dyDescent="0.2">
      <c r="A6603">
        <v>881824</v>
      </c>
      <c r="B6603" t="s">
        <v>335</v>
      </c>
      <c r="C6603" s="1">
        <v>43808.713194444441</v>
      </c>
    </row>
    <row r="6604" spans="1:3" x14ac:dyDescent="0.2">
      <c r="A6604">
        <v>881825</v>
      </c>
      <c r="B6604" t="s">
        <v>199</v>
      </c>
      <c r="C6604" s="1">
        <v>43836.726388888892</v>
      </c>
    </row>
    <row r="6605" spans="1:3" x14ac:dyDescent="0.2">
      <c r="A6605">
        <v>881907</v>
      </c>
      <c r="B6605" t="s">
        <v>99</v>
      </c>
      <c r="C6605" s="1">
        <v>43790.691666666666</v>
      </c>
    </row>
    <row r="6606" spans="1:3" x14ac:dyDescent="0.2">
      <c r="A6606">
        <v>882034</v>
      </c>
      <c r="B6606" t="s">
        <v>13</v>
      </c>
      <c r="C6606" s="1">
        <v>43689.64166666667</v>
      </c>
    </row>
    <row r="6607" spans="1:3" x14ac:dyDescent="0.2">
      <c r="A6607">
        <v>882107</v>
      </c>
      <c r="B6607" t="s">
        <v>122</v>
      </c>
      <c r="C6607" s="1">
        <v>43746.734027777777</v>
      </c>
    </row>
    <row r="6608" spans="1:3" x14ac:dyDescent="0.2">
      <c r="A6608">
        <v>882108</v>
      </c>
      <c r="B6608" s="2" t="s">
        <v>140</v>
      </c>
      <c r="C6608" s="1">
        <v>43755.853472222225</v>
      </c>
    </row>
    <row r="6609" spans="1:3" x14ac:dyDescent="0.2">
      <c r="A6609">
        <v>882109</v>
      </c>
      <c r="B6609" t="s">
        <v>60</v>
      </c>
      <c r="C6609" s="1">
        <v>43761.711805555555</v>
      </c>
    </row>
    <row r="6610" spans="1:3" x14ac:dyDescent="0.2">
      <c r="A6610">
        <v>882123</v>
      </c>
      <c r="B6610" t="s">
        <v>363</v>
      </c>
      <c r="C6610" s="1">
        <v>43661.78402777778</v>
      </c>
    </row>
    <row r="6611" spans="1:3" x14ac:dyDescent="0.2">
      <c r="A6611">
        <v>882200</v>
      </c>
      <c r="B6611" t="s">
        <v>532</v>
      </c>
      <c r="C6611" s="1">
        <v>43683.138194444444</v>
      </c>
    </row>
    <row r="6612" spans="1:3" x14ac:dyDescent="0.2">
      <c r="A6612">
        <v>882255</v>
      </c>
      <c r="B6612" t="s">
        <v>137</v>
      </c>
      <c r="C6612" s="1">
        <v>43705.736805555556</v>
      </c>
    </row>
    <row r="6613" spans="1:3" x14ac:dyDescent="0.2">
      <c r="A6613">
        <v>882348</v>
      </c>
      <c r="B6613" t="s">
        <v>151</v>
      </c>
      <c r="C6613" s="1">
        <v>43801.84097222222</v>
      </c>
    </row>
    <row r="6614" spans="1:3" x14ac:dyDescent="0.2">
      <c r="A6614">
        <v>882349</v>
      </c>
      <c r="B6614" t="s">
        <v>27</v>
      </c>
      <c r="C6614" s="1">
        <v>43809.818055555559</v>
      </c>
    </row>
    <row r="6615" spans="1:3" x14ac:dyDescent="0.2">
      <c r="A6615">
        <v>882366</v>
      </c>
      <c r="B6615" t="s">
        <v>135</v>
      </c>
      <c r="C6615" s="1">
        <v>43721.828472222223</v>
      </c>
    </row>
    <row r="6616" spans="1:3" x14ac:dyDescent="0.2">
      <c r="A6616">
        <v>882367</v>
      </c>
      <c r="B6616" t="s">
        <v>51</v>
      </c>
      <c r="C6616" s="1">
        <v>43755.737500000003</v>
      </c>
    </row>
    <row r="6617" spans="1:3" x14ac:dyDescent="0.2">
      <c r="A6617">
        <v>882368</v>
      </c>
      <c r="B6617" t="s">
        <v>36</v>
      </c>
      <c r="C6617" s="1">
        <v>43724.85</v>
      </c>
    </row>
    <row r="6618" spans="1:3" x14ac:dyDescent="0.2">
      <c r="A6618">
        <v>882369</v>
      </c>
      <c r="B6618" t="s">
        <v>125</v>
      </c>
      <c r="C6618" s="1">
        <v>43754.859027777777</v>
      </c>
    </row>
    <row r="6619" spans="1:3" x14ac:dyDescent="0.2">
      <c r="A6619">
        <v>882617</v>
      </c>
      <c r="B6619" t="s">
        <v>136</v>
      </c>
      <c r="C6619" s="1">
        <v>43819.877083333333</v>
      </c>
    </row>
    <row r="6620" spans="1:3" x14ac:dyDescent="0.2">
      <c r="A6620">
        <v>882627</v>
      </c>
      <c r="B6620" s="2" t="s">
        <v>49</v>
      </c>
      <c r="C6620" s="1">
        <v>43725.924305555556</v>
      </c>
    </row>
    <row r="6621" spans="1:3" x14ac:dyDescent="0.2">
      <c r="A6621">
        <v>882698</v>
      </c>
      <c r="B6621" t="s">
        <v>12</v>
      </c>
      <c r="C6621" s="1">
        <v>43810.795138888891</v>
      </c>
    </row>
    <row r="6622" spans="1:3" x14ac:dyDescent="0.2">
      <c r="A6622">
        <v>882706</v>
      </c>
      <c r="B6622" t="s">
        <v>708</v>
      </c>
      <c r="C6622" s="1">
        <v>43722.053472222222</v>
      </c>
    </row>
    <row r="6623" spans="1:3" x14ac:dyDescent="0.2">
      <c r="A6623">
        <v>882707</v>
      </c>
      <c r="B6623" t="s">
        <v>137</v>
      </c>
      <c r="C6623" s="1">
        <v>43705.868750000001</v>
      </c>
    </row>
    <row r="6624" spans="1:3" x14ac:dyDescent="0.2">
      <c r="A6624">
        <v>882708</v>
      </c>
      <c r="B6624" s="2" t="s">
        <v>709</v>
      </c>
      <c r="C6624" s="1">
        <v>43716.809027777781</v>
      </c>
    </row>
    <row r="6625" spans="1:3" x14ac:dyDescent="0.2">
      <c r="A6625">
        <v>882709</v>
      </c>
      <c r="B6625" t="s">
        <v>710</v>
      </c>
      <c r="C6625" s="1">
        <v>43708.926388888889</v>
      </c>
    </row>
    <row r="6626" spans="1:3" x14ac:dyDescent="0.2">
      <c r="A6626">
        <v>882710</v>
      </c>
      <c r="B6626" t="s">
        <v>711</v>
      </c>
      <c r="C6626" s="1">
        <v>43704.027083333334</v>
      </c>
    </row>
    <row r="6627" spans="1:3" x14ac:dyDescent="0.2">
      <c r="A6627">
        <v>882711</v>
      </c>
      <c r="B6627" s="2" t="s">
        <v>712</v>
      </c>
      <c r="C6627" s="1">
        <v>43737.904861111114</v>
      </c>
    </row>
    <row r="6628" spans="1:3" x14ac:dyDescent="0.2">
      <c r="A6628">
        <v>882712</v>
      </c>
      <c r="B6628" t="s">
        <v>713</v>
      </c>
      <c r="C6628" s="1">
        <v>43741.181250000001</v>
      </c>
    </row>
    <row r="6629" spans="1:3" x14ac:dyDescent="0.2">
      <c r="A6629">
        <v>882715</v>
      </c>
      <c r="B6629" t="s">
        <v>175</v>
      </c>
      <c r="C6629" s="1">
        <v>43703.925000000003</v>
      </c>
    </row>
    <row r="6630" spans="1:3" x14ac:dyDescent="0.2">
      <c r="A6630">
        <v>883042</v>
      </c>
      <c r="B6630" t="s">
        <v>3</v>
      </c>
      <c r="C6630" s="1">
        <v>43686.643750000003</v>
      </c>
    </row>
    <row r="6631" spans="1:3" x14ac:dyDescent="0.2">
      <c r="A6631">
        <v>883043</v>
      </c>
      <c r="B6631" t="s">
        <v>53</v>
      </c>
      <c r="C6631" s="1">
        <v>43770.79791666667</v>
      </c>
    </row>
    <row r="6632" spans="1:3" x14ac:dyDescent="0.2">
      <c r="A6632">
        <v>883044</v>
      </c>
      <c r="B6632" t="s">
        <v>69</v>
      </c>
      <c r="C6632" s="1">
        <v>43756.747916666667</v>
      </c>
    </row>
    <row r="6633" spans="1:3" x14ac:dyDescent="0.2">
      <c r="A6633">
        <v>883045</v>
      </c>
      <c r="B6633" s="2" t="s">
        <v>23</v>
      </c>
      <c r="C6633" s="1">
        <v>43768.652777777781</v>
      </c>
    </row>
    <row r="6634" spans="1:3" x14ac:dyDescent="0.2">
      <c r="A6634">
        <v>883252</v>
      </c>
      <c r="B6634" t="s">
        <v>99</v>
      </c>
      <c r="C6634" s="1">
        <v>43790.691666666666</v>
      </c>
    </row>
    <row r="6635" spans="1:3" x14ac:dyDescent="0.2">
      <c r="A6635">
        <v>883328</v>
      </c>
      <c r="B6635" s="2" t="s">
        <v>111</v>
      </c>
      <c r="C6635" s="1">
        <v>43804.849305555559</v>
      </c>
    </row>
    <row r="6636" spans="1:3" x14ac:dyDescent="0.2">
      <c r="A6636">
        <v>883334</v>
      </c>
      <c r="B6636" t="s">
        <v>125</v>
      </c>
      <c r="C6636" s="1">
        <v>43754.859027777777</v>
      </c>
    </row>
    <row r="6637" spans="1:3" x14ac:dyDescent="0.2">
      <c r="A6637">
        <v>883335</v>
      </c>
      <c r="B6637" t="s">
        <v>100</v>
      </c>
      <c r="C6637" s="1">
        <v>43733.857638888891</v>
      </c>
    </row>
    <row r="6638" spans="1:3" x14ac:dyDescent="0.2">
      <c r="A6638">
        <v>883491</v>
      </c>
      <c r="B6638" t="s">
        <v>56</v>
      </c>
      <c r="C6638" s="1">
        <v>43810.640277777777</v>
      </c>
    </row>
    <row r="6639" spans="1:3" x14ac:dyDescent="0.2">
      <c r="A6639">
        <v>883726</v>
      </c>
      <c r="B6639" t="s">
        <v>98</v>
      </c>
      <c r="C6639" s="1">
        <v>43700.727777777778</v>
      </c>
    </row>
    <row r="6640" spans="1:3" x14ac:dyDescent="0.2">
      <c r="A6640">
        <v>884206</v>
      </c>
      <c r="B6640" t="s">
        <v>19</v>
      </c>
      <c r="C6640" s="1">
        <v>43773.705555555556</v>
      </c>
    </row>
    <row r="6641" spans="1:3" x14ac:dyDescent="0.2">
      <c r="A6641">
        <v>884350</v>
      </c>
      <c r="B6641" t="s">
        <v>201</v>
      </c>
      <c r="C6641" s="1">
        <v>43691.868750000001</v>
      </c>
    </row>
    <row r="6642" spans="1:3" x14ac:dyDescent="0.2">
      <c r="A6642">
        <v>884443</v>
      </c>
      <c r="B6642" t="s">
        <v>98</v>
      </c>
      <c r="C6642" s="1">
        <v>43700.727083333331</v>
      </c>
    </row>
    <row r="6643" spans="1:3" x14ac:dyDescent="0.2">
      <c r="A6643">
        <v>884444</v>
      </c>
      <c r="B6643" t="s">
        <v>201</v>
      </c>
      <c r="C6643" s="1">
        <v>43691.681944444441</v>
      </c>
    </row>
    <row r="6644" spans="1:3" x14ac:dyDescent="0.2">
      <c r="A6644">
        <v>884445</v>
      </c>
      <c r="B6644" t="s">
        <v>89</v>
      </c>
      <c r="C6644" s="1">
        <v>43704.897916666669</v>
      </c>
    </row>
    <row r="6645" spans="1:3" x14ac:dyDescent="0.2">
      <c r="A6645">
        <v>884446</v>
      </c>
      <c r="B6645" s="2" t="s">
        <v>639</v>
      </c>
      <c r="C6645" s="1">
        <v>43690.765972222223</v>
      </c>
    </row>
    <row r="6646" spans="1:3" x14ac:dyDescent="0.2">
      <c r="A6646">
        <v>884456</v>
      </c>
      <c r="B6646" t="s">
        <v>2</v>
      </c>
      <c r="C6646" s="1">
        <v>43770.70208333333</v>
      </c>
    </row>
    <row r="6647" spans="1:3" x14ac:dyDescent="0.2">
      <c r="A6647">
        <v>884530</v>
      </c>
      <c r="B6647" t="s">
        <v>482</v>
      </c>
      <c r="C6647" s="1">
        <v>43788.810416666667</v>
      </c>
    </row>
    <row r="6648" spans="1:3" x14ac:dyDescent="0.2">
      <c r="A6648">
        <v>884531</v>
      </c>
      <c r="B6648" t="s">
        <v>147</v>
      </c>
      <c r="C6648" s="1">
        <v>43819.80972222222</v>
      </c>
    </row>
    <row r="6649" spans="1:3" x14ac:dyDescent="0.2">
      <c r="A6649">
        <v>884600</v>
      </c>
      <c r="B6649" t="s">
        <v>64</v>
      </c>
      <c r="C6649" s="1">
        <v>43735.713888888888</v>
      </c>
    </row>
    <row r="6650" spans="1:3" x14ac:dyDescent="0.2">
      <c r="A6650">
        <v>884616</v>
      </c>
      <c r="B6650" t="s">
        <v>119</v>
      </c>
      <c r="C6650" s="1">
        <v>43734.638888888891</v>
      </c>
    </row>
    <row r="6651" spans="1:3" x14ac:dyDescent="0.2">
      <c r="A6651">
        <v>884617</v>
      </c>
      <c r="B6651" t="s">
        <v>57</v>
      </c>
      <c r="C6651" s="1">
        <v>43762.831944444442</v>
      </c>
    </row>
    <row r="6652" spans="1:3" x14ac:dyDescent="0.2">
      <c r="A6652">
        <v>884796</v>
      </c>
      <c r="B6652" s="2" t="s">
        <v>102</v>
      </c>
      <c r="C6652" s="1">
        <v>43837.788194444445</v>
      </c>
    </row>
    <row r="6653" spans="1:3" x14ac:dyDescent="0.2">
      <c r="A6653">
        <v>884905</v>
      </c>
      <c r="B6653" t="s">
        <v>73</v>
      </c>
      <c r="C6653" s="1">
        <v>43710.859722222223</v>
      </c>
    </row>
    <row r="6654" spans="1:3" x14ac:dyDescent="0.2">
      <c r="A6654">
        <v>885039</v>
      </c>
      <c r="B6654" t="s">
        <v>62</v>
      </c>
      <c r="C6654" s="1">
        <v>43703.736805555556</v>
      </c>
    </row>
    <row r="6655" spans="1:3" x14ac:dyDescent="0.2">
      <c r="A6655">
        <v>885100</v>
      </c>
      <c r="B6655" t="s">
        <v>151</v>
      </c>
      <c r="C6655" s="1">
        <v>43801.84097222222</v>
      </c>
    </row>
    <row r="6656" spans="1:3" x14ac:dyDescent="0.2">
      <c r="A6656">
        <v>885101</v>
      </c>
      <c r="B6656" s="2" t="s">
        <v>102</v>
      </c>
      <c r="C6656" s="1">
        <v>43837.788888888892</v>
      </c>
    </row>
    <row r="6657" spans="1:3" x14ac:dyDescent="0.2">
      <c r="A6657">
        <v>885332</v>
      </c>
      <c r="B6657" t="s">
        <v>26</v>
      </c>
      <c r="C6657" s="1">
        <v>43812.730555555558</v>
      </c>
    </row>
    <row r="6658" spans="1:3" x14ac:dyDescent="0.2">
      <c r="A6658">
        <v>885581</v>
      </c>
      <c r="B6658" t="s">
        <v>61</v>
      </c>
      <c r="C6658" s="1">
        <v>43733.79791666667</v>
      </c>
    </row>
    <row r="6659" spans="1:3" x14ac:dyDescent="0.2">
      <c r="A6659">
        <v>885657</v>
      </c>
      <c r="B6659" t="s">
        <v>12</v>
      </c>
      <c r="C6659" s="1">
        <v>43810.794444444444</v>
      </c>
    </row>
    <row r="6660" spans="1:3" x14ac:dyDescent="0.2">
      <c r="A6660">
        <v>885734</v>
      </c>
      <c r="B6660" t="s">
        <v>509</v>
      </c>
      <c r="C6660" s="1">
        <v>43656.798611111109</v>
      </c>
    </row>
    <row r="6661" spans="1:3" x14ac:dyDescent="0.2">
      <c r="A6661">
        <v>885772</v>
      </c>
      <c r="B6661" s="2" t="s">
        <v>126</v>
      </c>
      <c r="C6661" s="1">
        <v>43732.836805555555</v>
      </c>
    </row>
    <row r="6662" spans="1:3" x14ac:dyDescent="0.2">
      <c r="A6662">
        <v>885773</v>
      </c>
      <c r="B6662" t="s">
        <v>8</v>
      </c>
      <c r="C6662" s="1">
        <v>43752.676388888889</v>
      </c>
    </row>
    <row r="6663" spans="1:3" x14ac:dyDescent="0.2">
      <c r="A6663">
        <v>885774</v>
      </c>
      <c r="B6663" t="s">
        <v>11</v>
      </c>
      <c r="C6663" s="1">
        <v>43761.856249999997</v>
      </c>
    </row>
    <row r="6664" spans="1:3" x14ac:dyDescent="0.2">
      <c r="A6664">
        <v>885775</v>
      </c>
      <c r="B6664" s="2" t="s">
        <v>71</v>
      </c>
      <c r="C6664" s="1">
        <v>43774.668749999997</v>
      </c>
    </row>
    <row r="6665" spans="1:3" x14ac:dyDescent="0.2">
      <c r="A6665">
        <v>885810</v>
      </c>
      <c r="B6665" t="s">
        <v>7</v>
      </c>
      <c r="C6665" s="1">
        <v>43837.667361111111</v>
      </c>
    </row>
    <row r="6666" spans="1:3" x14ac:dyDescent="0.2">
      <c r="A6666">
        <v>885823</v>
      </c>
      <c r="B6666" t="s">
        <v>218</v>
      </c>
      <c r="C6666" s="1">
        <v>43698.782638888886</v>
      </c>
    </row>
    <row r="6667" spans="1:3" x14ac:dyDescent="0.2">
      <c r="A6667">
        <v>885824</v>
      </c>
      <c r="B6667" t="s">
        <v>116</v>
      </c>
      <c r="C6667" s="1">
        <v>43685.833333333336</v>
      </c>
    </row>
    <row r="6668" spans="1:3" x14ac:dyDescent="0.2">
      <c r="A6668">
        <v>885944</v>
      </c>
      <c r="B6668" t="s">
        <v>57</v>
      </c>
      <c r="C6668" s="1">
        <v>43762.832638888889</v>
      </c>
    </row>
    <row r="6669" spans="1:3" x14ac:dyDescent="0.2">
      <c r="A6669">
        <v>885967</v>
      </c>
      <c r="B6669" s="2" t="s">
        <v>55</v>
      </c>
      <c r="C6669" s="1">
        <v>43815.848611111112</v>
      </c>
    </row>
    <row r="6670" spans="1:3" x14ac:dyDescent="0.2">
      <c r="A6670">
        <v>885968</v>
      </c>
      <c r="B6670" t="s">
        <v>133</v>
      </c>
      <c r="C6670" s="1">
        <v>43789.8</v>
      </c>
    </row>
    <row r="6671" spans="1:3" x14ac:dyDescent="0.2">
      <c r="A6671">
        <v>886063</v>
      </c>
      <c r="B6671" t="s">
        <v>236</v>
      </c>
      <c r="C6671" s="1">
        <v>43817.837500000001</v>
      </c>
    </row>
    <row r="6672" spans="1:3" x14ac:dyDescent="0.2">
      <c r="A6672">
        <v>886134</v>
      </c>
      <c r="B6672" t="s">
        <v>106</v>
      </c>
      <c r="C6672" s="1">
        <v>43837.838194444441</v>
      </c>
    </row>
    <row r="6673" spans="1:3" x14ac:dyDescent="0.2">
      <c r="A6673">
        <v>886398</v>
      </c>
      <c r="B6673" t="s">
        <v>10</v>
      </c>
      <c r="C6673" s="1">
        <v>43739.712500000001</v>
      </c>
    </row>
    <row r="6674" spans="1:3" x14ac:dyDescent="0.2">
      <c r="A6674">
        <v>886452</v>
      </c>
      <c r="B6674" t="s">
        <v>714</v>
      </c>
      <c r="C6674" s="1">
        <v>43699.069444444445</v>
      </c>
    </row>
    <row r="6675" spans="1:3" x14ac:dyDescent="0.2">
      <c r="A6675">
        <v>886453</v>
      </c>
      <c r="B6675" t="s">
        <v>715</v>
      </c>
      <c r="C6675" s="1">
        <v>43741.605555555558</v>
      </c>
    </row>
    <row r="6676" spans="1:3" x14ac:dyDescent="0.2">
      <c r="A6676">
        <v>886454</v>
      </c>
      <c r="B6676" t="s">
        <v>549</v>
      </c>
      <c r="C6676" s="1">
        <v>43699.93472222222</v>
      </c>
    </row>
    <row r="6677" spans="1:3" x14ac:dyDescent="0.2">
      <c r="A6677">
        <v>886455</v>
      </c>
      <c r="B6677" t="s">
        <v>716</v>
      </c>
      <c r="C6677" s="1">
        <v>43725.020138888889</v>
      </c>
    </row>
    <row r="6678" spans="1:3" x14ac:dyDescent="0.2">
      <c r="A6678">
        <v>886456</v>
      </c>
      <c r="B6678" t="s">
        <v>41</v>
      </c>
      <c r="C6678" s="1">
        <v>43710.720138888886</v>
      </c>
    </row>
    <row r="6679" spans="1:3" x14ac:dyDescent="0.2">
      <c r="A6679">
        <v>886461</v>
      </c>
      <c r="B6679" t="s">
        <v>79</v>
      </c>
      <c r="C6679" s="1">
        <v>43707.666666666664</v>
      </c>
    </row>
    <row r="6680" spans="1:3" x14ac:dyDescent="0.2">
      <c r="A6680">
        <v>886518</v>
      </c>
      <c r="B6680" t="s">
        <v>28</v>
      </c>
      <c r="C6680" s="1">
        <v>43693.720833333333</v>
      </c>
    </row>
    <row r="6681" spans="1:3" x14ac:dyDescent="0.2">
      <c r="A6681">
        <v>886553</v>
      </c>
      <c r="B6681" t="s">
        <v>29</v>
      </c>
      <c r="C6681" s="1">
        <v>43836.604861111111</v>
      </c>
    </row>
    <row r="6682" spans="1:3" x14ac:dyDescent="0.2">
      <c r="A6682">
        <v>886554</v>
      </c>
      <c r="B6682" t="s">
        <v>482</v>
      </c>
      <c r="C6682" s="1">
        <v>43788.811111111114</v>
      </c>
    </row>
    <row r="6683" spans="1:3" x14ac:dyDescent="0.2">
      <c r="A6683">
        <v>886559</v>
      </c>
      <c r="B6683" t="s">
        <v>130</v>
      </c>
      <c r="C6683" s="1">
        <v>43718.642361111109</v>
      </c>
    </row>
    <row r="6684" spans="1:3" x14ac:dyDescent="0.2">
      <c r="A6684">
        <v>886674</v>
      </c>
      <c r="B6684" t="s">
        <v>18</v>
      </c>
      <c r="C6684" s="1">
        <v>43774.791666666664</v>
      </c>
    </row>
    <row r="6685" spans="1:3" x14ac:dyDescent="0.2">
      <c r="A6685">
        <v>886675</v>
      </c>
      <c r="B6685" t="s">
        <v>11</v>
      </c>
      <c r="C6685" s="1">
        <v>43761.856249999997</v>
      </c>
    </row>
    <row r="6686" spans="1:3" x14ac:dyDescent="0.2">
      <c r="A6686">
        <v>886677</v>
      </c>
      <c r="B6686" t="s">
        <v>103</v>
      </c>
      <c r="C6686" s="1">
        <v>43677.645833333336</v>
      </c>
    </row>
    <row r="6687" spans="1:3" x14ac:dyDescent="0.2">
      <c r="A6687">
        <v>886704</v>
      </c>
      <c r="B6687" t="s">
        <v>72</v>
      </c>
      <c r="C6687" s="1">
        <v>43759.841666666667</v>
      </c>
    </row>
    <row r="6688" spans="1:3" x14ac:dyDescent="0.2">
      <c r="A6688">
        <v>887079</v>
      </c>
      <c r="B6688" t="s">
        <v>59</v>
      </c>
      <c r="C6688" s="1">
        <v>43684.881944444445</v>
      </c>
    </row>
    <row r="6689" spans="1:3" x14ac:dyDescent="0.2">
      <c r="A6689">
        <v>887145</v>
      </c>
      <c r="B6689" t="s">
        <v>138</v>
      </c>
      <c r="C6689" s="1">
        <v>43815.835416666669</v>
      </c>
    </row>
    <row r="6690" spans="1:3" x14ac:dyDescent="0.2">
      <c r="A6690">
        <v>887294</v>
      </c>
      <c r="B6690" t="s">
        <v>115</v>
      </c>
      <c r="C6690" s="1">
        <v>43838.789583333331</v>
      </c>
    </row>
    <row r="6691" spans="1:3" x14ac:dyDescent="0.2">
      <c r="A6691">
        <v>887305</v>
      </c>
      <c r="B6691" t="s">
        <v>45</v>
      </c>
      <c r="C6691" s="1">
        <v>43682.822916666664</v>
      </c>
    </row>
    <row r="6692" spans="1:3" x14ac:dyDescent="0.2">
      <c r="A6692">
        <v>887360</v>
      </c>
      <c r="B6692" t="s">
        <v>66</v>
      </c>
      <c r="C6692" s="1">
        <v>43745.652083333334</v>
      </c>
    </row>
    <row r="6693" spans="1:3" x14ac:dyDescent="0.2">
      <c r="A6693">
        <v>887549</v>
      </c>
      <c r="B6693" t="s">
        <v>37</v>
      </c>
      <c r="C6693" s="1">
        <v>43690.884722222225</v>
      </c>
    </row>
    <row r="6694" spans="1:3" x14ac:dyDescent="0.2">
      <c r="A6694">
        <v>887550</v>
      </c>
      <c r="B6694" t="s">
        <v>156</v>
      </c>
      <c r="C6694" s="1">
        <v>43684.715277777781</v>
      </c>
    </row>
    <row r="6695" spans="1:3" x14ac:dyDescent="0.2">
      <c r="A6695">
        <v>887674</v>
      </c>
      <c r="B6695" t="s">
        <v>142</v>
      </c>
      <c r="C6695" s="1">
        <v>43697.875</v>
      </c>
    </row>
    <row r="6696" spans="1:3" x14ac:dyDescent="0.2">
      <c r="A6696">
        <v>887675</v>
      </c>
      <c r="B6696" t="s">
        <v>156</v>
      </c>
      <c r="C6696" s="1">
        <v>43684.715277777781</v>
      </c>
    </row>
    <row r="6697" spans="1:3" x14ac:dyDescent="0.2">
      <c r="A6697">
        <v>887676</v>
      </c>
      <c r="B6697" t="s">
        <v>109</v>
      </c>
      <c r="C6697" s="1">
        <v>43696.952777777777</v>
      </c>
    </row>
    <row r="6698" spans="1:3" x14ac:dyDescent="0.2">
      <c r="A6698">
        <v>887830</v>
      </c>
      <c r="B6698" t="s">
        <v>416</v>
      </c>
      <c r="C6698" s="1">
        <v>43672.757638888892</v>
      </c>
    </row>
    <row r="6699" spans="1:3" x14ac:dyDescent="0.2">
      <c r="A6699">
        <v>887831</v>
      </c>
      <c r="B6699" t="s">
        <v>130</v>
      </c>
      <c r="C6699" s="1">
        <v>43718.642361111109</v>
      </c>
    </row>
    <row r="6700" spans="1:3" x14ac:dyDescent="0.2">
      <c r="A6700">
        <v>887896</v>
      </c>
      <c r="B6700" t="s">
        <v>56</v>
      </c>
      <c r="C6700" s="1">
        <v>43810.640277777777</v>
      </c>
    </row>
    <row r="6701" spans="1:3" x14ac:dyDescent="0.2">
      <c r="A6701">
        <v>888358</v>
      </c>
      <c r="B6701" t="s">
        <v>63</v>
      </c>
      <c r="C6701" s="1">
        <v>43773.652777777781</v>
      </c>
    </row>
    <row r="6702" spans="1:3" x14ac:dyDescent="0.2">
      <c r="A6702">
        <v>888390</v>
      </c>
      <c r="B6702" t="s">
        <v>50</v>
      </c>
      <c r="C6702" s="1">
        <v>43733.633333333331</v>
      </c>
    </row>
    <row r="6703" spans="1:3" x14ac:dyDescent="0.2">
      <c r="A6703">
        <v>888391</v>
      </c>
      <c r="B6703" t="s">
        <v>148</v>
      </c>
      <c r="C6703" s="1">
        <v>43767.863194444442</v>
      </c>
    </row>
    <row r="6704" spans="1:3" x14ac:dyDescent="0.2">
      <c r="A6704">
        <v>888504</v>
      </c>
      <c r="B6704" t="s">
        <v>386</v>
      </c>
      <c r="C6704" s="1">
        <v>43783.704861111109</v>
      </c>
    </row>
    <row r="6705" spans="1:3" x14ac:dyDescent="0.2">
      <c r="A6705">
        <v>888960</v>
      </c>
      <c r="B6705" t="s">
        <v>157</v>
      </c>
      <c r="C6705" s="1">
        <v>43710.631249999999</v>
      </c>
    </row>
    <row r="6706" spans="1:3" x14ac:dyDescent="0.2">
      <c r="A6706">
        <v>888961</v>
      </c>
      <c r="B6706" t="s">
        <v>612</v>
      </c>
      <c r="C6706" s="1">
        <v>43670.73541666667</v>
      </c>
    </row>
    <row r="6707" spans="1:3" x14ac:dyDescent="0.2">
      <c r="A6707">
        <v>889309</v>
      </c>
      <c r="B6707" t="s">
        <v>59</v>
      </c>
      <c r="C6707" s="1">
        <v>43684.881944444445</v>
      </c>
    </row>
    <row r="6708" spans="1:3" x14ac:dyDescent="0.2">
      <c r="A6708">
        <v>889310</v>
      </c>
      <c r="B6708" s="2" t="s">
        <v>155</v>
      </c>
      <c r="C6708" s="1">
        <v>43748.925000000003</v>
      </c>
    </row>
    <row r="6709" spans="1:3" x14ac:dyDescent="0.2">
      <c r="A6709">
        <v>889311</v>
      </c>
      <c r="B6709" t="s">
        <v>53</v>
      </c>
      <c r="C6709" s="1">
        <v>43770.79791666667</v>
      </c>
    </row>
    <row r="6710" spans="1:3" x14ac:dyDescent="0.2">
      <c r="A6710">
        <v>889727</v>
      </c>
      <c r="B6710" t="e">
        <f>_xlfn.SINGLE(HoyMismoTSI _xlfn.SINGLE(JuanOrlandoH muy bueno lo Que se ve gracias por demostrar Que en esta comunidad hicieron la villa navide√±a Que bueno estamos muy alegres))</f>
        <v>#NAME?</v>
      </c>
      <c r="C6710" s="1">
        <v>43829.890972222223</v>
      </c>
    </row>
    <row r="6711" spans="1:3" x14ac:dyDescent="0.2">
      <c r="A6711">
        <v>890501</v>
      </c>
      <c r="B6711" t="s">
        <v>717</v>
      </c>
      <c r="C6711" s="1">
        <v>43682.671527777777</v>
      </c>
    </row>
    <row r="6712" spans="1:3" x14ac:dyDescent="0.2">
      <c r="A6712">
        <v>890750</v>
      </c>
      <c r="B6712" t="e">
        <f>HoyMismoTSI Definimos Que se hace esto por perjudicar al pais ya basta porfavor dejen de hacerle da√±o a la naci√≥n</f>
        <v>#NAME?</v>
      </c>
      <c r="C6712" s="1">
        <v>43759.923611111109</v>
      </c>
    </row>
    <row r="6713" spans="1:3" x14ac:dyDescent="0.2">
      <c r="A6713">
        <v>891041</v>
      </c>
      <c r="B6713" t="e">
        <f>HoyMismoTSI Es muy excelente Presidente JOH Que se hagan estas cosas de apoyo de alfabetizaci√≥n Que bueno lo Que se hace en nuestro pa√≠s Que bien</f>
        <v>#NAME?</v>
      </c>
      <c r="C6713" s="1">
        <v>43836.814583333333</v>
      </c>
    </row>
    <row r="6714" spans="1:3" x14ac:dyDescent="0.2">
      <c r="A6714">
        <v>898123</v>
      </c>
      <c r="B6714" t="e">
        <f>_xlfn.SINGLE(HoyMismoTSI _xlfn.SINGLE(ccithn con esta nueva capital semilla Que bueno Es favorable por Que Es muy bueno para los Honduras muy bien estamos muy agradecidos vamos por mas avances))</f>
        <v>#NAME?</v>
      </c>
      <c r="C6714" s="1">
        <v>43811.730555555558</v>
      </c>
    </row>
    <row r="6715" spans="1:3" x14ac:dyDescent="0.2">
      <c r="A6715">
        <v>899431</v>
      </c>
      <c r="B6715" t="e">
        <f>HoyMismoTSI todos estamos muy contentos por el gran trabajo Que hace el Presidente</f>
        <v>#NAME?</v>
      </c>
      <c r="C6715" s="1">
        <v>43705.745833333334</v>
      </c>
    </row>
    <row r="6716" spans="1:3" x14ac:dyDescent="0.2">
      <c r="A6716">
        <v>900032</v>
      </c>
      <c r="B6716" t="s">
        <v>718</v>
      </c>
      <c r="C6716" s="1">
        <v>43749.65625</v>
      </c>
    </row>
    <row r="6717" spans="1:3" x14ac:dyDescent="0.2">
      <c r="A6717">
        <v>900741</v>
      </c>
      <c r="B6717" t="e">
        <f>HoyMismoTSI Que gran desempe√±o lo Que se ve estamos agradecidos por Que se demuestra lo importante Que Es el cafe para el pais</f>
        <v>#NAME?</v>
      </c>
      <c r="C6717" s="1">
        <v>43748.717361111114</v>
      </c>
    </row>
    <row r="6718" spans="1:3" x14ac:dyDescent="0.2">
      <c r="A6718">
        <v>902280</v>
      </c>
      <c r="B6718" t="e">
        <f>HoyMismoTSI excelente trabajo Que se haga lo Que se tenga Que hacer estamos agradecidos por estas buenas acciones a favor del pueblo</f>
        <v>#NAME?</v>
      </c>
      <c r="C6718" s="1">
        <v>43676.847916666666</v>
      </c>
    </row>
    <row r="6719" spans="1:3" x14ac:dyDescent="0.2">
      <c r="A6719">
        <v>903303</v>
      </c>
      <c r="B6719" t="e">
        <f>elpulsohn estamos cansados de ver como por estas personas Que destruyen a la naci√≥n Pucha deterioran tomar conciencia y ver lo bueno Que ha hecho JOH</f>
        <v>#NAME?</v>
      </c>
      <c r="C6719" s="1">
        <v>43763.683333333334</v>
      </c>
    </row>
    <row r="6720" spans="1:3" x14ac:dyDescent="0.2">
      <c r="A6720">
        <v>903744</v>
      </c>
      <c r="B6720" t="e">
        <f>HoyMismoTSI Muchas gracias Presidente por estar al pendiente de su pueblo</f>
        <v>#NAME?</v>
      </c>
      <c r="C6720" s="1">
        <v>43718.818749999999</v>
      </c>
    </row>
    <row r="6721" spans="1:3" x14ac:dyDescent="0.2">
      <c r="A6721">
        <v>904697</v>
      </c>
      <c r="B6721" t="e">
        <f>_xlfn.SINGLE(HoyMismoTSI _xlfn.SINGLE(JuanOrlandoH Es muy bueno lo Que se esta viendo ya est√°n dando las grandes noticias de Que se llegan cruceros Que bien))</f>
        <v>#NAME?</v>
      </c>
      <c r="C6721" s="1">
        <v>43808.696527777778</v>
      </c>
    </row>
    <row r="6722" spans="1:3" x14ac:dyDescent="0.2">
      <c r="A6722">
        <v>905215</v>
      </c>
      <c r="B6722" t="e">
        <f>HoyMismoTSI muy bien Que Dios benmdiga la vida de las autoridades y de nuestro Presidente por Que ellos hacen lo mejor por la ciudadan√≠a</f>
        <v>#NAME?</v>
      </c>
      <c r="C6722" s="1">
        <v>43817.683333333334</v>
      </c>
    </row>
    <row r="6723" spans="1:3" x14ac:dyDescent="0.2">
      <c r="A6723">
        <v>914047</v>
      </c>
      <c r="B6723" t="e">
        <f>HoyMismoTSI muy bien se√±or Presidente Que gran trabajo lo Que usted hace por el medio ambiente vamos por lo bueno en mi Honduras</f>
        <v>#NAME?</v>
      </c>
      <c r="C6723" s="1">
        <v>43759.870833333334</v>
      </c>
    </row>
    <row r="6724" spans="1:3" x14ac:dyDescent="0.2">
      <c r="A6724">
        <v>915313</v>
      </c>
      <c r="B6724" t="e">
        <f>HoyMismoTSI Es muy bueno Que la primera dama de la naci√≥n haga estas excelentes visitas para un gran beneficio del pueblo Que bueno</f>
        <v>#NAME?</v>
      </c>
      <c r="C6724" s="1">
        <v>43817.659722222219</v>
      </c>
    </row>
    <row r="6725" spans="1:3" x14ac:dyDescent="0.2">
      <c r="A6725">
        <v>915314</v>
      </c>
      <c r="B6725" t="e">
        <f>HoyMismoTSI muy bueno lo Que est√°n haciendo los campesinos Que gran manera de ver bien las cosas en mi pais Que bueno</f>
        <v>#NAME?</v>
      </c>
      <c r="C6725" s="1">
        <v>43754.868055555555</v>
      </c>
    </row>
    <row r="6726" spans="1:3" x14ac:dyDescent="0.2">
      <c r="A6726">
        <v>917573</v>
      </c>
      <c r="B6726" t="e">
        <f>HoyMismoTSI Vemos como la naci√≥n esta avanzando Que importante Es ver como Honduras mejora vamos por mas y mas estrategias Que bien</f>
        <v>#NAME?</v>
      </c>
      <c r="C6726" s="1">
        <v>43819.926388888889</v>
      </c>
    </row>
    <row r="6727" spans="1:3" x14ac:dyDescent="0.2">
      <c r="A6727">
        <v>917687</v>
      </c>
      <c r="B6727" t="e">
        <f>HoyMismoTSI con estos programas se ve lo bueno para la naci√≥n Que bien Que mi Honduras este en mejores avances</f>
        <v>#NAME?</v>
      </c>
      <c r="C6727" s="1">
        <v>43756.776388888888</v>
      </c>
    </row>
    <row r="6728" spans="1:3" x14ac:dyDescent="0.2">
      <c r="A6728">
        <v>919434</v>
      </c>
      <c r="B6728" t="e">
        <f>HoyMismoTSI Que bueno Que se haga lo mejor por Que la econom√≠a avance a futuro Que bueno</f>
        <v>#NAME?</v>
      </c>
      <c r="C6728" s="1">
        <v>43755.720138888886</v>
      </c>
    </row>
    <row r="6729" spans="1:3" x14ac:dyDescent="0.2">
      <c r="A6729">
        <v>929285</v>
      </c>
      <c r="B6729" t="s">
        <v>335</v>
      </c>
      <c r="C6729" s="1">
        <v>43808.713194444441</v>
      </c>
    </row>
    <row r="6730" spans="1:3" x14ac:dyDescent="0.2">
      <c r="A6730">
        <v>929394</v>
      </c>
      <c r="B6730" s="2" t="s">
        <v>95</v>
      </c>
      <c r="C6730" s="1">
        <v>43690.682638888888</v>
      </c>
    </row>
    <row r="6731" spans="1:3" x14ac:dyDescent="0.2">
      <c r="A6731">
        <v>929513</v>
      </c>
      <c r="B6731" t="s">
        <v>142</v>
      </c>
      <c r="C6731" s="1">
        <v>43697.874305555553</v>
      </c>
    </row>
    <row r="6732" spans="1:3" x14ac:dyDescent="0.2">
      <c r="A6732">
        <v>929576</v>
      </c>
      <c r="B6732" s="2" t="s">
        <v>102</v>
      </c>
      <c r="C6732" s="1">
        <v>43837.789583333331</v>
      </c>
    </row>
    <row r="6733" spans="1:3" x14ac:dyDescent="0.2">
      <c r="A6733">
        <v>929768</v>
      </c>
      <c r="B6733" t="s">
        <v>94</v>
      </c>
      <c r="C6733" s="1">
        <v>43726.870833333334</v>
      </c>
    </row>
    <row r="6734" spans="1:3" x14ac:dyDescent="0.2">
      <c r="A6734">
        <v>929783</v>
      </c>
      <c r="B6734" t="s">
        <v>5</v>
      </c>
      <c r="C6734" s="1">
        <v>43762.693749999999</v>
      </c>
    </row>
    <row r="6735" spans="1:3" x14ac:dyDescent="0.2">
      <c r="A6735">
        <v>929784</v>
      </c>
      <c r="B6735" t="s">
        <v>53</v>
      </c>
      <c r="C6735" s="1">
        <v>43770.79791666667</v>
      </c>
    </row>
    <row r="6736" spans="1:3" x14ac:dyDescent="0.2">
      <c r="A6736">
        <v>929859</v>
      </c>
      <c r="B6736" t="s">
        <v>37</v>
      </c>
      <c r="C6736" s="1">
        <v>43690.886111111111</v>
      </c>
    </row>
    <row r="6737" spans="1:3" x14ac:dyDescent="0.2">
      <c r="A6737">
        <v>930226</v>
      </c>
      <c r="B6737" t="s">
        <v>62</v>
      </c>
      <c r="C6737" s="1">
        <v>43703.736805555556</v>
      </c>
    </row>
    <row r="6738" spans="1:3" x14ac:dyDescent="0.2">
      <c r="A6738">
        <v>930227</v>
      </c>
      <c r="B6738" t="s">
        <v>72</v>
      </c>
      <c r="C6738" s="1">
        <v>43759.841666666667</v>
      </c>
    </row>
    <row r="6739" spans="1:3" x14ac:dyDescent="0.2">
      <c r="A6739">
        <v>930291</v>
      </c>
      <c r="B6739" t="s">
        <v>198</v>
      </c>
      <c r="C6739" s="1">
        <v>43689.750694444447</v>
      </c>
    </row>
    <row r="6740" spans="1:3" x14ac:dyDescent="0.2">
      <c r="A6740">
        <v>930477</v>
      </c>
      <c r="B6740" t="s">
        <v>105</v>
      </c>
      <c r="C6740" s="1">
        <v>43746.861111111109</v>
      </c>
    </row>
    <row r="6741" spans="1:3" x14ac:dyDescent="0.2">
      <c r="A6741">
        <v>930478</v>
      </c>
      <c r="B6741" t="s">
        <v>146</v>
      </c>
      <c r="C6741" s="1">
        <v>43705.70208333333</v>
      </c>
    </row>
    <row r="6742" spans="1:3" x14ac:dyDescent="0.2">
      <c r="A6742">
        <v>930640</v>
      </c>
      <c r="B6742" t="s">
        <v>415</v>
      </c>
      <c r="C6742" s="1">
        <v>43777.819444444445</v>
      </c>
    </row>
    <row r="6743" spans="1:3" x14ac:dyDescent="0.2">
      <c r="A6743">
        <v>930641</v>
      </c>
      <c r="B6743" t="s">
        <v>26</v>
      </c>
      <c r="C6743" s="1">
        <v>43812.730555555558</v>
      </c>
    </row>
    <row r="6744" spans="1:3" x14ac:dyDescent="0.2">
      <c r="A6744">
        <v>930728</v>
      </c>
      <c r="B6744" s="2" t="s">
        <v>4</v>
      </c>
      <c r="C6744" s="1">
        <v>43731.661805555559</v>
      </c>
    </row>
    <row r="6745" spans="1:3" x14ac:dyDescent="0.2">
      <c r="A6745">
        <v>930729</v>
      </c>
      <c r="B6745" t="s">
        <v>54</v>
      </c>
      <c r="C6745" s="1">
        <v>43685.64166666667</v>
      </c>
    </row>
    <row r="6746" spans="1:3" x14ac:dyDescent="0.2">
      <c r="A6746">
        <v>930756</v>
      </c>
      <c r="B6746" t="s">
        <v>260</v>
      </c>
      <c r="C6746" s="1">
        <v>43691.87777777778</v>
      </c>
    </row>
    <row r="6747" spans="1:3" x14ac:dyDescent="0.2">
      <c r="A6747">
        <v>930783</v>
      </c>
      <c r="B6747" t="s">
        <v>32</v>
      </c>
      <c r="C6747" s="1">
        <v>43801.792361111111</v>
      </c>
    </row>
    <row r="6748" spans="1:3" x14ac:dyDescent="0.2">
      <c r="A6748">
        <v>930785</v>
      </c>
      <c r="B6748" t="s">
        <v>36</v>
      </c>
      <c r="C6748" s="1">
        <v>43724.849305555559</v>
      </c>
    </row>
    <row r="6749" spans="1:3" x14ac:dyDescent="0.2">
      <c r="A6749">
        <v>930999</v>
      </c>
      <c r="B6749" s="2" t="s">
        <v>132</v>
      </c>
      <c r="C6749" s="1">
        <v>43812.856249999997</v>
      </c>
    </row>
    <row r="6750" spans="1:3" x14ac:dyDescent="0.2">
      <c r="A6750">
        <v>931004</v>
      </c>
      <c r="B6750" s="2" t="s">
        <v>92</v>
      </c>
      <c r="C6750" s="1">
        <v>43775.65625</v>
      </c>
    </row>
    <row r="6751" spans="1:3" x14ac:dyDescent="0.2">
      <c r="A6751">
        <v>931007</v>
      </c>
      <c r="B6751" t="s">
        <v>53</v>
      </c>
      <c r="C6751" s="1">
        <v>43770.798611111109</v>
      </c>
    </row>
    <row r="6752" spans="1:3" x14ac:dyDescent="0.2">
      <c r="A6752">
        <v>931111</v>
      </c>
      <c r="B6752" t="s">
        <v>35</v>
      </c>
      <c r="C6752" s="1">
        <v>43783.852083333331</v>
      </c>
    </row>
    <row r="6753" spans="1:3" x14ac:dyDescent="0.2">
      <c r="A6753">
        <v>931124</v>
      </c>
      <c r="B6753" t="s">
        <v>719</v>
      </c>
      <c r="C6753" s="1">
        <v>43741.702777777777</v>
      </c>
    </row>
    <row r="6754" spans="1:3" x14ac:dyDescent="0.2">
      <c r="A6754">
        <v>931125</v>
      </c>
      <c r="B6754" s="2" t="s">
        <v>4</v>
      </c>
      <c r="C6754" s="1">
        <v>43731.663194444445</v>
      </c>
    </row>
    <row r="6755" spans="1:3" x14ac:dyDescent="0.2">
      <c r="A6755">
        <v>931126</v>
      </c>
      <c r="B6755" t="s">
        <v>720</v>
      </c>
      <c r="C6755" s="1">
        <v>43709.605555555558</v>
      </c>
    </row>
    <row r="6756" spans="1:3" x14ac:dyDescent="0.2">
      <c r="A6756">
        <v>931130</v>
      </c>
      <c r="B6756" t="s">
        <v>34</v>
      </c>
      <c r="C6756" s="1">
        <v>43691.808333333334</v>
      </c>
    </row>
    <row r="6757" spans="1:3" x14ac:dyDescent="0.2">
      <c r="A6757">
        <v>931131</v>
      </c>
      <c r="B6757" t="s">
        <v>142</v>
      </c>
      <c r="C6757" s="1">
        <v>43697.874305555553</v>
      </c>
    </row>
    <row r="6758" spans="1:3" x14ac:dyDescent="0.2">
      <c r="A6758">
        <v>931282</v>
      </c>
      <c r="B6758" t="s">
        <v>96</v>
      </c>
      <c r="C6758" s="1">
        <v>43745.859027777777</v>
      </c>
    </row>
    <row r="6759" spans="1:3" x14ac:dyDescent="0.2">
      <c r="A6759">
        <v>931283</v>
      </c>
      <c r="B6759" t="s">
        <v>185</v>
      </c>
      <c r="C6759" s="1">
        <v>43721.673611111109</v>
      </c>
    </row>
    <row r="6760" spans="1:3" x14ac:dyDescent="0.2">
      <c r="A6760">
        <v>931284</v>
      </c>
      <c r="B6760" t="s">
        <v>130</v>
      </c>
      <c r="C6760" s="1">
        <v>43718.64166666667</v>
      </c>
    </row>
    <row r="6761" spans="1:3" x14ac:dyDescent="0.2">
      <c r="A6761">
        <v>931471</v>
      </c>
      <c r="B6761" t="s">
        <v>17</v>
      </c>
      <c r="C6761" s="1">
        <v>43676.642361111109</v>
      </c>
    </row>
    <row r="6762" spans="1:3" x14ac:dyDescent="0.2">
      <c r="A6762">
        <v>931472</v>
      </c>
      <c r="B6762" t="s">
        <v>72</v>
      </c>
      <c r="C6762" s="1">
        <v>43759.84097222222</v>
      </c>
    </row>
    <row r="6763" spans="1:3" x14ac:dyDescent="0.2">
      <c r="A6763">
        <v>931473</v>
      </c>
      <c r="B6763" t="s">
        <v>89</v>
      </c>
      <c r="C6763" s="1">
        <v>43704.897222222222</v>
      </c>
    </row>
    <row r="6764" spans="1:3" x14ac:dyDescent="0.2">
      <c r="A6764">
        <v>931474</v>
      </c>
      <c r="B6764" t="s">
        <v>60</v>
      </c>
      <c r="C6764" s="1">
        <v>43761.711805555555</v>
      </c>
    </row>
    <row r="6765" spans="1:3" x14ac:dyDescent="0.2">
      <c r="A6765">
        <v>931478</v>
      </c>
      <c r="B6765" t="s">
        <v>198</v>
      </c>
      <c r="C6765" s="1">
        <v>43689.750694444447</v>
      </c>
    </row>
    <row r="6766" spans="1:3" x14ac:dyDescent="0.2">
      <c r="A6766">
        <v>931539</v>
      </c>
      <c r="B6766" s="2" t="s">
        <v>140</v>
      </c>
      <c r="C6766" s="1">
        <v>43755.854166666664</v>
      </c>
    </row>
    <row r="6767" spans="1:3" x14ac:dyDescent="0.2">
      <c r="A6767">
        <v>931708</v>
      </c>
      <c r="B6767" t="s">
        <v>311</v>
      </c>
      <c r="C6767" s="1">
        <v>43685.736111111109</v>
      </c>
    </row>
    <row r="6768" spans="1:3" x14ac:dyDescent="0.2">
      <c r="A6768">
        <v>931709</v>
      </c>
      <c r="B6768" t="s">
        <v>721</v>
      </c>
      <c r="C6768" s="1">
        <v>43667.03125</v>
      </c>
    </row>
    <row r="6769" spans="1:3" x14ac:dyDescent="0.2">
      <c r="A6769">
        <v>931710</v>
      </c>
      <c r="B6769" t="s">
        <v>722</v>
      </c>
      <c r="C6769" s="1">
        <v>43666.859027777777</v>
      </c>
    </row>
    <row r="6770" spans="1:3" x14ac:dyDescent="0.2">
      <c r="A6770">
        <v>931724</v>
      </c>
      <c r="B6770" t="s">
        <v>137</v>
      </c>
      <c r="C6770" s="1">
        <v>43705.822222222225</v>
      </c>
    </row>
    <row r="6771" spans="1:3" x14ac:dyDescent="0.2">
      <c r="A6771">
        <v>931796</v>
      </c>
      <c r="B6771" t="s">
        <v>52</v>
      </c>
      <c r="C6771" s="1">
        <v>43763.714583333334</v>
      </c>
    </row>
    <row r="6772" spans="1:3" x14ac:dyDescent="0.2">
      <c r="A6772">
        <v>931885</v>
      </c>
      <c r="B6772" t="s">
        <v>80</v>
      </c>
      <c r="C6772" s="1">
        <v>43838.849305555559</v>
      </c>
    </row>
    <row r="6773" spans="1:3" x14ac:dyDescent="0.2">
      <c r="A6773">
        <v>931889</v>
      </c>
      <c r="B6773" t="s">
        <v>156</v>
      </c>
      <c r="C6773" s="1">
        <v>43684.71597222222</v>
      </c>
    </row>
    <row r="6774" spans="1:3" x14ac:dyDescent="0.2">
      <c r="A6774">
        <v>931890</v>
      </c>
      <c r="B6774" t="s">
        <v>17</v>
      </c>
      <c r="C6774" s="1">
        <v>43676.643055555556</v>
      </c>
    </row>
    <row r="6775" spans="1:3" x14ac:dyDescent="0.2">
      <c r="A6775">
        <v>932188</v>
      </c>
      <c r="B6775" t="s">
        <v>259</v>
      </c>
      <c r="C6775" s="1">
        <v>43675.877083333333</v>
      </c>
    </row>
    <row r="6776" spans="1:3" x14ac:dyDescent="0.2">
      <c r="A6776">
        <v>932189</v>
      </c>
      <c r="B6776" t="s">
        <v>76</v>
      </c>
      <c r="C6776" s="1">
        <v>43767.801388888889</v>
      </c>
    </row>
    <row r="6777" spans="1:3" x14ac:dyDescent="0.2">
      <c r="A6777">
        <v>932190</v>
      </c>
      <c r="B6777" t="s">
        <v>259</v>
      </c>
      <c r="C6777" s="1">
        <v>43675.877083333333</v>
      </c>
    </row>
    <row r="6778" spans="1:3" x14ac:dyDescent="0.2">
      <c r="A6778">
        <v>932325</v>
      </c>
      <c r="B6778" t="s">
        <v>29</v>
      </c>
      <c r="C6778" s="1">
        <v>43836.604861111111</v>
      </c>
    </row>
    <row r="6779" spans="1:3" x14ac:dyDescent="0.2">
      <c r="A6779">
        <v>932326</v>
      </c>
      <c r="B6779" t="s">
        <v>104</v>
      </c>
      <c r="C6779" s="1">
        <v>43787.79791666667</v>
      </c>
    </row>
    <row r="6780" spans="1:3" x14ac:dyDescent="0.2">
      <c r="A6780">
        <v>932374</v>
      </c>
      <c r="B6780" t="s">
        <v>110</v>
      </c>
      <c r="C6780" s="1">
        <v>43664.905555555553</v>
      </c>
    </row>
    <row r="6781" spans="1:3" x14ac:dyDescent="0.2">
      <c r="A6781">
        <v>932375</v>
      </c>
      <c r="B6781" t="s">
        <v>723</v>
      </c>
      <c r="C6781" s="1">
        <v>43679.714583333334</v>
      </c>
    </row>
    <row r="6782" spans="1:3" x14ac:dyDescent="0.2">
      <c r="A6782">
        <v>932425</v>
      </c>
      <c r="B6782" s="2" t="s">
        <v>23</v>
      </c>
      <c r="C6782" s="1">
        <v>43768.652777777781</v>
      </c>
    </row>
    <row r="6783" spans="1:3" x14ac:dyDescent="0.2">
      <c r="A6783">
        <v>932426</v>
      </c>
      <c r="B6783" t="s">
        <v>125</v>
      </c>
      <c r="C6783" s="1">
        <v>43754.85833333333</v>
      </c>
    </row>
    <row r="6784" spans="1:3" x14ac:dyDescent="0.2">
      <c r="A6784">
        <v>932467</v>
      </c>
      <c r="B6784" t="s">
        <v>54</v>
      </c>
      <c r="C6784" s="1">
        <v>43685.64166666667</v>
      </c>
    </row>
    <row r="6785" spans="1:3" x14ac:dyDescent="0.2">
      <c r="A6785">
        <v>932570</v>
      </c>
      <c r="B6785" t="s">
        <v>482</v>
      </c>
      <c r="C6785" s="1">
        <v>43788.811111111114</v>
      </c>
    </row>
    <row r="6786" spans="1:3" x14ac:dyDescent="0.2">
      <c r="A6786">
        <v>932571</v>
      </c>
      <c r="B6786" t="s">
        <v>35</v>
      </c>
      <c r="C6786" s="1">
        <v>43783.852777777778</v>
      </c>
    </row>
    <row r="6787" spans="1:3" x14ac:dyDescent="0.2">
      <c r="A6787">
        <v>932714</v>
      </c>
      <c r="B6787" t="s">
        <v>198</v>
      </c>
      <c r="C6787" s="1">
        <v>43689.749305555553</v>
      </c>
    </row>
    <row r="6788" spans="1:3" x14ac:dyDescent="0.2">
      <c r="A6788">
        <v>932799</v>
      </c>
      <c r="B6788" t="s">
        <v>139</v>
      </c>
      <c r="C6788" s="1">
        <v>43754.765972222223</v>
      </c>
    </row>
    <row r="6789" spans="1:3" x14ac:dyDescent="0.2">
      <c r="A6789">
        <v>932868</v>
      </c>
      <c r="B6789" t="s">
        <v>9</v>
      </c>
      <c r="C6789" s="1">
        <v>43794.72152777778</v>
      </c>
    </row>
    <row r="6790" spans="1:3" x14ac:dyDescent="0.2">
      <c r="A6790">
        <v>932869</v>
      </c>
      <c r="B6790" t="s">
        <v>99</v>
      </c>
      <c r="C6790" s="1">
        <v>43790.69027777778</v>
      </c>
    </row>
    <row r="6791" spans="1:3" x14ac:dyDescent="0.2">
      <c r="A6791">
        <v>933033</v>
      </c>
      <c r="B6791" t="s">
        <v>72</v>
      </c>
      <c r="C6791" s="1">
        <v>43759.841666666667</v>
      </c>
    </row>
    <row r="6792" spans="1:3" x14ac:dyDescent="0.2">
      <c r="A6792">
        <v>933034</v>
      </c>
      <c r="B6792" t="s">
        <v>108</v>
      </c>
      <c r="C6792" s="1">
        <v>43718.728472222225</v>
      </c>
    </row>
    <row r="6793" spans="1:3" x14ac:dyDescent="0.2">
      <c r="A6793">
        <v>933136</v>
      </c>
      <c r="B6793" t="s">
        <v>237</v>
      </c>
      <c r="C6793" s="1">
        <v>43710.671527777777</v>
      </c>
    </row>
    <row r="6794" spans="1:3" x14ac:dyDescent="0.2">
      <c r="A6794">
        <v>933275</v>
      </c>
      <c r="B6794" t="s">
        <v>34</v>
      </c>
      <c r="C6794" s="1">
        <v>43691.809027777781</v>
      </c>
    </row>
    <row r="6795" spans="1:3" x14ac:dyDescent="0.2">
      <c r="A6795">
        <v>933358</v>
      </c>
      <c r="B6795" t="s">
        <v>50</v>
      </c>
      <c r="C6795" s="1">
        <v>43733.633333333331</v>
      </c>
    </row>
    <row r="6796" spans="1:3" x14ac:dyDescent="0.2">
      <c r="A6796">
        <v>933364</v>
      </c>
      <c r="B6796" t="s">
        <v>119</v>
      </c>
      <c r="C6796" s="1">
        <v>43734.638888888891</v>
      </c>
    </row>
    <row r="6797" spans="1:3" x14ac:dyDescent="0.2">
      <c r="A6797">
        <v>933365</v>
      </c>
      <c r="B6797" t="s">
        <v>97</v>
      </c>
      <c r="C6797" s="1">
        <v>43733.708333333336</v>
      </c>
    </row>
    <row r="6798" spans="1:3" x14ac:dyDescent="0.2">
      <c r="A6798">
        <v>933366</v>
      </c>
      <c r="B6798" t="s">
        <v>5</v>
      </c>
      <c r="C6798" s="1">
        <v>43762.693749999999</v>
      </c>
    </row>
    <row r="6799" spans="1:3" x14ac:dyDescent="0.2">
      <c r="A6799">
        <v>933368</v>
      </c>
      <c r="B6799" t="s">
        <v>54</v>
      </c>
      <c r="C6799" s="1">
        <v>43685.642361111109</v>
      </c>
    </row>
    <row r="6800" spans="1:3" x14ac:dyDescent="0.2">
      <c r="A6800">
        <v>933419</v>
      </c>
      <c r="B6800" s="2" t="s">
        <v>92</v>
      </c>
      <c r="C6800" s="1">
        <v>43775.655555555553</v>
      </c>
    </row>
    <row r="6801" spans="1:3" x14ac:dyDescent="0.2">
      <c r="A6801">
        <v>933512</v>
      </c>
      <c r="B6801" t="s">
        <v>336</v>
      </c>
      <c r="C6801" s="1">
        <v>43784.645138888889</v>
      </c>
    </row>
    <row r="6802" spans="1:3" x14ac:dyDescent="0.2">
      <c r="A6802">
        <v>933513</v>
      </c>
      <c r="B6802" t="s">
        <v>67</v>
      </c>
      <c r="C6802" s="1">
        <v>43810.826388888891</v>
      </c>
    </row>
    <row r="6803" spans="1:3" x14ac:dyDescent="0.2">
      <c r="A6803">
        <v>933621</v>
      </c>
      <c r="B6803" t="s">
        <v>34</v>
      </c>
      <c r="C6803" s="1">
        <v>43691.808333333334</v>
      </c>
    </row>
    <row r="6804" spans="1:3" x14ac:dyDescent="0.2">
      <c r="A6804">
        <v>933774</v>
      </c>
      <c r="B6804" s="2" t="s">
        <v>140</v>
      </c>
      <c r="C6804" s="1">
        <v>43755.854166666664</v>
      </c>
    </row>
    <row r="6805" spans="1:3" x14ac:dyDescent="0.2">
      <c r="A6805">
        <v>934048</v>
      </c>
      <c r="B6805" t="s">
        <v>20</v>
      </c>
      <c r="C6805" s="1">
        <v>43705.669444444444</v>
      </c>
    </row>
    <row r="6806" spans="1:3" x14ac:dyDescent="0.2">
      <c r="A6806">
        <v>934163</v>
      </c>
      <c r="B6806" t="s">
        <v>139</v>
      </c>
      <c r="C6806" s="1">
        <v>43754.765972222223</v>
      </c>
    </row>
    <row r="6807" spans="1:3" x14ac:dyDescent="0.2">
      <c r="A6807">
        <v>934164</v>
      </c>
      <c r="B6807" t="s">
        <v>77</v>
      </c>
      <c r="C6807" s="1">
        <v>43749.711111111108</v>
      </c>
    </row>
    <row r="6808" spans="1:3" x14ac:dyDescent="0.2">
      <c r="A6808">
        <v>934166</v>
      </c>
      <c r="B6808" t="s">
        <v>237</v>
      </c>
      <c r="C6808" s="1">
        <v>43710.671527777777</v>
      </c>
    </row>
    <row r="6809" spans="1:3" x14ac:dyDescent="0.2">
      <c r="A6809">
        <v>934226</v>
      </c>
      <c r="B6809" s="2" t="s">
        <v>102</v>
      </c>
      <c r="C6809" s="1">
        <v>43837.788888888892</v>
      </c>
    </row>
    <row r="6810" spans="1:3" x14ac:dyDescent="0.2">
      <c r="A6810">
        <v>934375</v>
      </c>
      <c r="B6810" t="s">
        <v>60</v>
      </c>
      <c r="C6810" s="1">
        <v>43761.711111111108</v>
      </c>
    </row>
    <row r="6811" spans="1:3" x14ac:dyDescent="0.2">
      <c r="A6811">
        <v>934376</v>
      </c>
      <c r="B6811" t="s">
        <v>79</v>
      </c>
      <c r="C6811" s="1">
        <v>43707.665972222225</v>
      </c>
    </row>
    <row r="6812" spans="1:3" x14ac:dyDescent="0.2">
      <c r="A6812">
        <v>934377</v>
      </c>
      <c r="B6812" t="s">
        <v>61</v>
      </c>
      <c r="C6812" s="1">
        <v>43733.797222222223</v>
      </c>
    </row>
    <row r="6813" spans="1:3" x14ac:dyDescent="0.2">
      <c r="A6813">
        <v>934378</v>
      </c>
      <c r="B6813" t="s">
        <v>148</v>
      </c>
      <c r="C6813" s="1">
        <v>43767.861805555556</v>
      </c>
    </row>
    <row r="6814" spans="1:3" x14ac:dyDescent="0.2">
      <c r="A6814">
        <v>934515</v>
      </c>
      <c r="B6814" t="s">
        <v>119</v>
      </c>
      <c r="C6814" s="1">
        <v>43734.638888888891</v>
      </c>
    </row>
    <row r="6815" spans="1:3" x14ac:dyDescent="0.2">
      <c r="A6815">
        <v>934583</v>
      </c>
      <c r="B6815" t="s">
        <v>22</v>
      </c>
      <c r="C6815" s="1">
        <v>43794.834722222222</v>
      </c>
    </row>
    <row r="6816" spans="1:3" x14ac:dyDescent="0.2">
      <c r="A6816">
        <v>934736</v>
      </c>
      <c r="B6816" t="s">
        <v>43</v>
      </c>
      <c r="C6816" s="1">
        <v>43717.784722222219</v>
      </c>
    </row>
    <row r="6817" spans="1:3" x14ac:dyDescent="0.2">
      <c r="A6817">
        <v>934737</v>
      </c>
      <c r="B6817" t="s">
        <v>311</v>
      </c>
      <c r="C6817" s="1">
        <v>43685.734027777777</v>
      </c>
    </row>
    <row r="6818" spans="1:3" x14ac:dyDescent="0.2">
      <c r="A6818">
        <v>934738</v>
      </c>
      <c r="B6818" t="s">
        <v>144</v>
      </c>
      <c r="C6818" s="1">
        <v>43656.73541666667</v>
      </c>
    </row>
    <row r="6819" spans="1:3" x14ac:dyDescent="0.2">
      <c r="A6819">
        <v>934739</v>
      </c>
      <c r="B6819" t="s">
        <v>661</v>
      </c>
      <c r="C6819" s="1">
        <v>43662.89166666667</v>
      </c>
    </row>
    <row r="6820" spans="1:3" x14ac:dyDescent="0.2">
      <c r="A6820">
        <v>934983</v>
      </c>
      <c r="B6820" t="s">
        <v>58</v>
      </c>
      <c r="C6820" s="1">
        <v>43817.727083333331</v>
      </c>
    </row>
    <row r="6821" spans="1:3" x14ac:dyDescent="0.2">
      <c r="A6821">
        <v>934984</v>
      </c>
      <c r="B6821" s="2" t="s">
        <v>102</v>
      </c>
      <c r="C6821" s="1">
        <v>43837.789583333331</v>
      </c>
    </row>
    <row r="6822" spans="1:3" x14ac:dyDescent="0.2">
      <c r="A6822">
        <v>934992</v>
      </c>
      <c r="B6822" s="2" t="s">
        <v>155</v>
      </c>
      <c r="C6822" s="1">
        <v>43748.926388888889</v>
      </c>
    </row>
    <row r="6823" spans="1:3" x14ac:dyDescent="0.2">
      <c r="A6823">
        <v>935099</v>
      </c>
      <c r="B6823" t="s">
        <v>107</v>
      </c>
      <c r="C6823" s="1">
        <v>43784.704861111109</v>
      </c>
    </row>
    <row r="6824" spans="1:3" x14ac:dyDescent="0.2">
      <c r="A6824">
        <v>935172</v>
      </c>
      <c r="B6824" t="s">
        <v>152</v>
      </c>
      <c r="C6824" s="1">
        <v>43731.865972222222</v>
      </c>
    </row>
    <row r="6825" spans="1:3" x14ac:dyDescent="0.2">
      <c r="A6825">
        <v>935173</v>
      </c>
      <c r="B6825" t="s">
        <v>41</v>
      </c>
      <c r="C6825" s="1">
        <v>43710.720138888886</v>
      </c>
    </row>
    <row r="6826" spans="1:3" x14ac:dyDescent="0.2">
      <c r="A6826">
        <v>935180</v>
      </c>
      <c r="B6826" t="s">
        <v>202</v>
      </c>
      <c r="C6826" s="1">
        <v>43670.916666666664</v>
      </c>
    </row>
    <row r="6827" spans="1:3" x14ac:dyDescent="0.2">
      <c r="A6827">
        <v>935181</v>
      </c>
      <c r="B6827" t="s">
        <v>204</v>
      </c>
      <c r="C6827" s="1">
        <v>43670.650694444441</v>
      </c>
    </row>
    <row r="6828" spans="1:3" x14ac:dyDescent="0.2">
      <c r="A6828">
        <v>935311</v>
      </c>
      <c r="B6828" t="s">
        <v>218</v>
      </c>
      <c r="C6828" s="1">
        <v>43698.78402777778</v>
      </c>
    </row>
    <row r="6829" spans="1:3" x14ac:dyDescent="0.2">
      <c r="A6829">
        <v>935557</v>
      </c>
      <c r="B6829" t="s">
        <v>57</v>
      </c>
      <c r="C6829" s="1">
        <v>43762.831944444442</v>
      </c>
    </row>
    <row r="6830" spans="1:3" x14ac:dyDescent="0.2">
      <c r="A6830">
        <v>935558</v>
      </c>
      <c r="B6830" s="2" t="s">
        <v>65</v>
      </c>
      <c r="C6830" s="1">
        <v>43768.873611111114</v>
      </c>
    </row>
    <row r="6831" spans="1:3" x14ac:dyDescent="0.2">
      <c r="A6831">
        <v>935609</v>
      </c>
      <c r="B6831" t="s">
        <v>91</v>
      </c>
      <c r="C6831" s="1">
        <v>43745.724305555559</v>
      </c>
    </row>
    <row r="6832" spans="1:3" x14ac:dyDescent="0.2">
      <c r="A6832">
        <v>935619</v>
      </c>
      <c r="B6832" t="s">
        <v>93</v>
      </c>
      <c r="C6832" s="1">
        <v>43703.67291666667</v>
      </c>
    </row>
    <row r="6833" spans="1:3" x14ac:dyDescent="0.2">
      <c r="A6833">
        <v>935620</v>
      </c>
      <c r="B6833" t="s">
        <v>5</v>
      </c>
      <c r="C6833" s="1">
        <v>43762.693749999999</v>
      </c>
    </row>
    <row r="6834" spans="1:3" x14ac:dyDescent="0.2">
      <c r="A6834">
        <v>935686</v>
      </c>
      <c r="B6834" t="s">
        <v>81</v>
      </c>
      <c r="C6834" s="1">
        <v>43817.645833333336</v>
      </c>
    </row>
    <row r="6835" spans="1:3" x14ac:dyDescent="0.2">
      <c r="A6835">
        <v>935687</v>
      </c>
      <c r="B6835" t="s">
        <v>67</v>
      </c>
      <c r="C6835" s="1">
        <v>43810.826388888891</v>
      </c>
    </row>
    <row r="6836" spans="1:3" x14ac:dyDescent="0.2">
      <c r="A6836">
        <v>935688</v>
      </c>
      <c r="B6836" t="s">
        <v>133</v>
      </c>
      <c r="C6836" s="1">
        <v>43789.8</v>
      </c>
    </row>
    <row r="6837" spans="1:3" x14ac:dyDescent="0.2">
      <c r="A6837">
        <v>935702</v>
      </c>
      <c r="B6837" t="s">
        <v>724</v>
      </c>
      <c r="C6837" s="1">
        <v>43724.134027777778</v>
      </c>
    </row>
    <row r="6838" spans="1:3" x14ac:dyDescent="0.2">
      <c r="A6838">
        <v>935703</v>
      </c>
      <c r="B6838" t="s">
        <v>725</v>
      </c>
      <c r="C6838" s="1">
        <v>43709.912499999999</v>
      </c>
    </row>
    <row r="6839" spans="1:3" x14ac:dyDescent="0.2">
      <c r="A6839">
        <v>935704</v>
      </c>
      <c r="B6839" t="s">
        <v>79</v>
      </c>
      <c r="C6839" s="1">
        <v>43707.666666666664</v>
      </c>
    </row>
    <row r="6840" spans="1:3" x14ac:dyDescent="0.2">
      <c r="A6840">
        <v>935705</v>
      </c>
      <c r="B6840" t="s">
        <v>105</v>
      </c>
      <c r="C6840" s="1">
        <v>43746.861111111109</v>
      </c>
    </row>
    <row r="6841" spans="1:3" x14ac:dyDescent="0.2">
      <c r="A6841">
        <v>935710</v>
      </c>
      <c r="B6841" t="s">
        <v>117</v>
      </c>
      <c r="C6841" s="1">
        <v>43662.948611111111</v>
      </c>
    </row>
    <row r="6842" spans="1:3" x14ac:dyDescent="0.2">
      <c r="A6842">
        <v>935711</v>
      </c>
      <c r="B6842" t="s">
        <v>689</v>
      </c>
      <c r="C6842" s="1">
        <v>43656.826388888891</v>
      </c>
    </row>
    <row r="6843" spans="1:3" x14ac:dyDescent="0.2">
      <c r="A6843">
        <v>935790</v>
      </c>
      <c r="B6843" t="s">
        <v>98</v>
      </c>
      <c r="C6843" s="1">
        <v>43700.727777777778</v>
      </c>
    </row>
    <row r="6844" spans="1:3" x14ac:dyDescent="0.2">
      <c r="A6844">
        <v>935791</v>
      </c>
      <c r="B6844" t="s">
        <v>37</v>
      </c>
      <c r="C6844" s="1">
        <v>43690.886111111111</v>
      </c>
    </row>
    <row r="6845" spans="1:3" x14ac:dyDescent="0.2">
      <c r="A6845">
        <v>935942</v>
      </c>
      <c r="B6845" t="s">
        <v>46</v>
      </c>
      <c r="C6845" s="1">
        <v>43791.81527777778</v>
      </c>
    </row>
    <row r="6846" spans="1:3" x14ac:dyDescent="0.2">
      <c r="A6846">
        <v>936623</v>
      </c>
      <c r="B6846" t="s">
        <v>10</v>
      </c>
      <c r="C6846" s="1">
        <v>43739.712500000001</v>
      </c>
    </row>
    <row r="6847" spans="1:3" x14ac:dyDescent="0.2">
      <c r="A6847">
        <v>936736</v>
      </c>
      <c r="B6847" t="s">
        <v>6</v>
      </c>
      <c r="C6847" s="1">
        <v>43829.757638888892</v>
      </c>
    </row>
    <row r="6848" spans="1:3" x14ac:dyDescent="0.2">
      <c r="A6848">
        <v>936737</v>
      </c>
      <c r="B6848" s="2" t="s">
        <v>102</v>
      </c>
      <c r="C6848" s="1">
        <v>43837.788194444445</v>
      </c>
    </row>
    <row r="6849" spans="1:3" x14ac:dyDescent="0.2">
      <c r="A6849">
        <v>936738</v>
      </c>
      <c r="B6849" t="s">
        <v>199</v>
      </c>
      <c r="C6849" s="1">
        <v>43836.726388888892</v>
      </c>
    </row>
    <row r="6850" spans="1:3" x14ac:dyDescent="0.2">
      <c r="A6850">
        <v>936739</v>
      </c>
      <c r="B6850" t="s">
        <v>29</v>
      </c>
      <c r="C6850" s="1">
        <v>43836.604166666664</v>
      </c>
    </row>
    <row r="6851" spans="1:3" x14ac:dyDescent="0.2">
      <c r="A6851">
        <v>936799</v>
      </c>
      <c r="B6851" t="s">
        <v>106</v>
      </c>
      <c r="C6851" s="1">
        <v>43837.838888888888</v>
      </c>
    </row>
    <row r="6852" spans="1:3" x14ac:dyDescent="0.2">
      <c r="A6852">
        <v>936812</v>
      </c>
      <c r="B6852" t="s">
        <v>20</v>
      </c>
      <c r="C6852" s="1">
        <v>43705.634027777778</v>
      </c>
    </row>
    <row r="6853" spans="1:3" x14ac:dyDescent="0.2">
      <c r="A6853">
        <v>936849</v>
      </c>
      <c r="B6853" t="s">
        <v>32</v>
      </c>
      <c r="C6853" s="1">
        <v>43801.790972222225</v>
      </c>
    </row>
    <row r="6854" spans="1:3" x14ac:dyDescent="0.2">
      <c r="A6854">
        <v>936850</v>
      </c>
      <c r="B6854" t="s">
        <v>366</v>
      </c>
      <c r="C6854" s="1">
        <v>43816.818749999999</v>
      </c>
    </row>
    <row r="6855" spans="1:3" x14ac:dyDescent="0.2">
      <c r="A6855">
        <v>937053</v>
      </c>
      <c r="B6855" t="s">
        <v>57</v>
      </c>
      <c r="C6855" s="1">
        <v>43762.831250000003</v>
      </c>
    </row>
    <row r="6856" spans="1:3" x14ac:dyDescent="0.2">
      <c r="A6856">
        <v>937054</v>
      </c>
      <c r="B6856" t="s">
        <v>198</v>
      </c>
      <c r="C6856" s="1">
        <v>43689.75</v>
      </c>
    </row>
    <row r="6857" spans="1:3" x14ac:dyDescent="0.2">
      <c r="A6857">
        <v>937127</v>
      </c>
      <c r="B6857" t="s">
        <v>146</v>
      </c>
      <c r="C6857" s="1">
        <v>43705.701388888891</v>
      </c>
    </row>
    <row r="6858" spans="1:3" x14ac:dyDescent="0.2">
      <c r="A6858">
        <v>937186</v>
      </c>
      <c r="B6858" t="s">
        <v>64</v>
      </c>
      <c r="C6858" s="1">
        <v>43735.713888888888</v>
      </c>
    </row>
    <row r="6859" spans="1:3" x14ac:dyDescent="0.2">
      <c r="A6859">
        <v>937267</v>
      </c>
      <c r="B6859" t="s">
        <v>549</v>
      </c>
      <c r="C6859" s="1">
        <v>43699.934027777781</v>
      </c>
    </row>
    <row r="6860" spans="1:3" x14ac:dyDescent="0.2">
      <c r="A6860">
        <v>937305</v>
      </c>
      <c r="B6860" t="s">
        <v>61</v>
      </c>
      <c r="C6860" s="1">
        <v>43733.797222222223</v>
      </c>
    </row>
    <row r="6861" spans="1:3" x14ac:dyDescent="0.2">
      <c r="A6861">
        <v>937459</v>
      </c>
      <c r="B6861" t="s">
        <v>482</v>
      </c>
      <c r="C6861" s="1">
        <v>43788.810416666667</v>
      </c>
    </row>
    <row r="6862" spans="1:3" x14ac:dyDescent="0.2">
      <c r="A6862">
        <v>937468</v>
      </c>
      <c r="B6862" t="s">
        <v>726</v>
      </c>
      <c r="C6862" s="1">
        <v>43719.055555555555</v>
      </c>
    </row>
    <row r="6863" spans="1:3" x14ac:dyDescent="0.2">
      <c r="A6863">
        <v>937469</v>
      </c>
      <c r="B6863" t="s">
        <v>176</v>
      </c>
      <c r="C6863" s="1">
        <v>43705.919444444444</v>
      </c>
    </row>
    <row r="6864" spans="1:3" x14ac:dyDescent="0.2">
      <c r="A6864">
        <v>937470</v>
      </c>
      <c r="B6864" t="s">
        <v>14</v>
      </c>
      <c r="C6864" s="1">
        <v>43690.953472222223</v>
      </c>
    </row>
    <row r="6865" spans="1:3" x14ac:dyDescent="0.2">
      <c r="A6865">
        <v>937471</v>
      </c>
      <c r="B6865" t="s">
        <v>727</v>
      </c>
      <c r="C6865" s="1">
        <v>43738.076388888891</v>
      </c>
    </row>
    <row r="6866" spans="1:3" x14ac:dyDescent="0.2">
      <c r="A6866">
        <v>937475</v>
      </c>
      <c r="B6866" s="2" t="s">
        <v>639</v>
      </c>
      <c r="C6866" s="1">
        <v>43690.765972222223</v>
      </c>
    </row>
    <row r="6867" spans="1:3" x14ac:dyDescent="0.2">
      <c r="A6867">
        <v>937661</v>
      </c>
      <c r="B6867" t="s">
        <v>336</v>
      </c>
      <c r="C6867" s="1">
        <v>43784.645833333336</v>
      </c>
    </row>
    <row r="6868" spans="1:3" x14ac:dyDescent="0.2">
      <c r="A6868">
        <v>937669</v>
      </c>
      <c r="B6868" s="2" t="s">
        <v>92</v>
      </c>
      <c r="C6868" s="1">
        <v>43775.656944444447</v>
      </c>
    </row>
    <row r="6869" spans="1:3" x14ac:dyDescent="0.2">
      <c r="A6869">
        <v>937865</v>
      </c>
      <c r="B6869" s="2" t="s">
        <v>140</v>
      </c>
      <c r="C6869" s="1">
        <v>43755.854166666664</v>
      </c>
    </row>
    <row r="6870" spans="1:3" x14ac:dyDescent="0.2">
      <c r="A6870">
        <v>937878</v>
      </c>
      <c r="B6870" s="2" t="s">
        <v>155</v>
      </c>
      <c r="C6870" s="1">
        <v>43748.925694444442</v>
      </c>
    </row>
    <row r="6871" spans="1:3" x14ac:dyDescent="0.2">
      <c r="A6871">
        <v>937879</v>
      </c>
      <c r="B6871" s="2" t="s">
        <v>126</v>
      </c>
      <c r="C6871" s="1">
        <v>43732.837500000001</v>
      </c>
    </row>
    <row r="6872" spans="1:3" x14ac:dyDescent="0.2">
      <c r="A6872">
        <v>937880</v>
      </c>
      <c r="B6872" t="s">
        <v>235</v>
      </c>
      <c r="C6872" s="1">
        <v>43700.834027777775</v>
      </c>
    </row>
    <row r="6873" spans="1:3" x14ac:dyDescent="0.2">
      <c r="A6873">
        <v>937940</v>
      </c>
      <c r="B6873" t="s">
        <v>40</v>
      </c>
      <c r="C6873" s="1">
        <v>43677.750694444447</v>
      </c>
    </row>
    <row r="6874" spans="1:3" x14ac:dyDescent="0.2">
      <c r="A6874">
        <v>937941</v>
      </c>
      <c r="B6874" t="s">
        <v>122</v>
      </c>
      <c r="C6874" s="1">
        <v>43746.734027777777</v>
      </c>
    </row>
    <row r="6875" spans="1:3" x14ac:dyDescent="0.2">
      <c r="A6875">
        <v>938035</v>
      </c>
      <c r="B6875" t="s">
        <v>141</v>
      </c>
      <c r="C6875" s="1">
        <v>43783.836805555555</v>
      </c>
    </row>
    <row r="6876" spans="1:3" x14ac:dyDescent="0.2">
      <c r="A6876">
        <v>938182</v>
      </c>
      <c r="B6876" t="s">
        <v>114</v>
      </c>
      <c r="C6876" s="1">
        <v>43746.885416666664</v>
      </c>
    </row>
    <row r="6877" spans="1:3" x14ac:dyDescent="0.2">
      <c r="A6877">
        <v>938183</v>
      </c>
      <c r="B6877" s="2" t="s">
        <v>65</v>
      </c>
      <c r="C6877" s="1">
        <v>43768.872916666667</v>
      </c>
    </row>
    <row r="6878" spans="1:3" x14ac:dyDescent="0.2">
      <c r="A6878">
        <v>938233</v>
      </c>
      <c r="B6878" t="s">
        <v>41</v>
      </c>
      <c r="C6878" s="1">
        <v>43710.720138888886</v>
      </c>
    </row>
    <row r="6879" spans="1:3" x14ac:dyDescent="0.2">
      <c r="A6879">
        <v>938234</v>
      </c>
      <c r="B6879" t="s">
        <v>50</v>
      </c>
      <c r="C6879" s="1">
        <v>43733.632638888892</v>
      </c>
    </row>
    <row r="6880" spans="1:3" x14ac:dyDescent="0.2">
      <c r="A6880">
        <v>938235</v>
      </c>
      <c r="B6880" t="s">
        <v>187</v>
      </c>
      <c r="C6880" s="1">
        <v>43735.671527777777</v>
      </c>
    </row>
    <row r="6881" spans="1:3" x14ac:dyDescent="0.2">
      <c r="A6881">
        <v>938236</v>
      </c>
      <c r="B6881" t="s">
        <v>103</v>
      </c>
      <c r="C6881" s="1">
        <v>43677.646527777775</v>
      </c>
    </row>
    <row r="6882" spans="1:3" x14ac:dyDescent="0.2">
      <c r="A6882">
        <v>938273</v>
      </c>
      <c r="B6882" s="2" t="s">
        <v>95</v>
      </c>
      <c r="C6882" s="1">
        <v>43690.681250000001</v>
      </c>
    </row>
    <row r="6883" spans="1:3" x14ac:dyDescent="0.2">
      <c r="A6883">
        <v>938274</v>
      </c>
      <c r="B6883" s="2" t="s">
        <v>150</v>
      </c>
      <c r="C6883" s="1">
        <v>43718.697222222225</v>
      </c>
    </row>
    <row r="6884" spans="1:3" x14ac:dyDescent="0.2">
      <c r="A6884">
        <v>938275</v>
      </c>
      <c r="B6884" t="s">
        <v>157</v>
      </c>
      <c r="C6884" s="1">
        <v>43710.631249999999</v>
      </c>
    </row>
    <row r="6885" spans="1:3" x14ac:dyDescent="0.2">
      <c r="A6885">
        <v>938323</v>
      </c>
      <c r="B6885" t="s">
        <v>133</v>
      </c>
      <c r="C6885" s="1">
        <v>43789.8</v>
      </c>
    </row>
    <row r="6886" spans="1:3" x14ac:dyDescent="0.2">
      <c r="A6886">
        <v>938388</v>
      </c>
      <c r="B6886" t="s">
        <v>214</v>
      </c>
      <c r="C6886" s="1">
        <v>43801.691666666666</v>
      </c>
    </row>
    <row r="6887" spans="1:3" x14ac:dyDescent="0.2">
      <c r="A6887">
        <v>938603</v>
      </c>
      <c r="B6887" t="s">
        <v>96</v>
      </c>
      <c r="C6887" s="1">
        <v>43745.859027777777</v>
      </c>
    </row>
    <row r="6888" spans="1:3" x14ac:dyDescent="0.2">
      <c r="A6888">
        <v>938604</v>
      </c>
      <c r="B6888" t="s">
        <v>123</v>
      </c>
      <c r="C6888" s="1">
        <v>43763.820833333331</v>
      </c>
    </row>
    <row r="6889" spans="1:3" x14ac:dyDescent="0.2">
      <c r="A6889">
        <v>938605</v>
      </c>
      <c r="B6889" t="s">
        <v>124</v>
      </c>
      <c r="C6889" s="1">
        <v>43731.5625</v>
      </c>
    </row>
    <row r="6890" spans="1:3" x14ac:dyDescent="0.2">
      <c r="A6890">
        <v>938715</v>
      </c>
      <c r="B6890" s="2" t="s">
        <v>47</v>
      </c>
      <c r="C6890" s="1">
        <v>43832.834027777775</v>
      </c>
    </row>
    <row r="6891" spans="1:3" x14ac:dyDescent="0.2">
      <c r="A6891">
        <v>938777</v>
      </c>
      <c r="B6891" t="s">
        <v>141</v>
      </c>
      <c r="C6891" s="1">
        <v>43783.836805555555</v>
      </c>
    </row>
    <row r="6892" spans="1:3" x14ac:dyDescent="0.2">
      <c r="A6892">
        <v>938818</v>
      </c>
      <c r="B6892" t="s">
        <v>142</v>
      </c>
      <c r="C6892" s="1">
        <v>43697.875694444447</v>
      </c>
    </row>
    <row r="6893" spans="1:3" x14ac:dyDescent="0.2">
      <c r="A6893">
        <v>939027</v>
      </c>
      <c r="B6893" t="s">
        <v>20</v>
      </c>
      <c r="C6893" s="1">
        <v>43705.669444444444</v>
      </c>
    </row>
    <row r="6894" spans="1:3" x14ac:dyDescent="0.2">
      <c r="A6894">
        <v>939062</v>
      </c>
      <c r="B6894" t="s">
        <v>157</v>
      </c>
      <c r="C6894" s="1">
        <v>43710.631944444445</v>
      </c>
    </row>
    <row r="6895" spans="1:3" x14ac:dyDescent="0.2">
      <c r="A6895">
        <v>939063</v>
      </c>
      <c r="B6895" t="s">
        <v>114</v>
      </c>
      <c r="C6895" s="1">
        <v>43746.886111111111</v>
      </c>
    </row>
    <row r="6896" spans="1:3" x14ac:dyDescent="0.2">
      <c r="A6896">
        <v>939064</v>
      </c>
      <c r="B6896" t="s">
        <v>89</v>
      </c>
      <c r="C6896" s="1">
        <v>43704.897916666669</v>
      </c>
    </row>
    <row r="6897" spans="1:3" x14ac:dyDescent="0.2">
      <c r="A6897">
        <v>939166</v>
      </c>
      <c r="B6897" t="s">
        <v>26</v>
      </c>
      <c r="C6897" s="1">
        <v>43812.730555555558</v>
      </c>
    </row>
    <row r="6898" spans="1:3" x14ac:dyDescent="0.2">
      <c r="A6898">
        <v>939362</v>
      </c>
      <c r="B6898" s="2" t="s">
        <v>140</v>
      </c>
      <c r="C6898" s="1">
        <v>43755.854166666664</v>
      </c>
    </row>
    <row r="6899" spans="1:3" x14ac:dyDescent="0.2">
      <c r="A6899">
        <v>939363</v>
      </c>
      <c r="B6899" t="s">
        <v>109</v>
      </c>
      <c r="C6899" s="1">
        <v>43696.956944444442</v>
      </c>
    </row>
    <row r="6900" spans="1:3" x14ac:dyDescent="0.2">
      <c r="A6900">
        <v>939539</v>
      </c>
      <c r="B6900" t="s">
        <v>149</v>
      </c>
      <c r="C6900" s="1">
        <v>43678.737500000003</v>
      </c>
    </row>
    <row r="6901" spans="1:3" x14ac:dyDescent="0.2">
      <c r="A6901">
        <v>939540</v>
      </c>
      <c r="B6901" t="s">
        <v>2</v>
      </c>
      <c r="C6901" s="1">
        <v>43770.701388888891</v>
      </c>
    </row>
    <row r="6902" spans="1:3" x14ac:dyDescent="0.2">
      <c r="A6902">
        <v>939541</v>
      </c>
      <c r="B6902" t="s">
        <v>8</v>
      </c>
      <c r="C6902" s="1">
        <v>43752.677083333336</v>
      </c>
    </row>
    <row r="6903" spans="1:3" x14ac:dyDescent="0.2">
      <c r="A6903">
        <v>939660</v>
      </c>
      <c r="B6903" t="s">
        <v>87</v>
      </c>
      <c r="C6903" s="1">
        <v>43816.865972222222</v>
      </c>
    </row>
    <row r="6904" spans="1:3" x14ac:dyDescent="0.2">
      <c r="A6904">
        <v>939724</v>
      </c>
      <c r="B6904" t="s">
        <v>31</v>
      </c>
      <c r="C6904" s="1">
        <v>43804.794444444444</v>
      </c>
    </row>
    <row r="6905" spans="1:3" x14ac:dyDescent="0.2">
      <c r="A6905">
        <v>939802</v>
      </c>
      <c r="B6905" t="s">
        <v>386</v>
      </c>
      <c r="C6905" s="1">
        <v>43783.704861111109</v>
      </c>
    </row>
    <row r="6906" spans="1:3" x14ac:dyDescent="0.2">
      <c r="A6906">
        <v>940041</v>
      </c>
      <c r="B6906" t="s">
        <v>236</v>
      </c>
      <c r="C6906" s="1">
        <v>43817.837500000001</v>
      </c>
    </row>
    <row r="6907" spans="1:3" x14ac:dyDescent="0.2">
      <c r="A6907">
        <v>940042</v>
      </c>
      <c r="B6907" t="s">
        <v>30</v>
      </c>
      <c r="C6907" s="1">
        <v>43802.713888888888</v>
      </c>
    </row>
    <row r="6908" spans="1:3" x14ac:dyDescent="0.2">
      <c r="A6908">
        <v>940043</v>
      </c>
      <c r="B6908" t="s">
        <v>133</v>
      </c>
      <c r="C6908" s="1">
        <v>43789.8</v>
      </c>
    </row>
    <row r="6909" spans="1:3" x14ac:dyDescent="0.2">
      <c r="A6909">
        <v>940168</v>
      </c>
      <c r="B6909" t="s">
        <v>52</v>
      </c>
      <c r="C6909" s="1">
        <v>43763.714583333334</v>
      </c>
    </row>
    <row r="6910" spans="1:3" x14ac:dyDescent="0.2">
      <c r="A6910">
        <v>940282</v>
      </c>
      <c r="B6910" t="s">
        <v>21</v>
      </c>
      <c r="C6910" s="1">
        <v>43811.839583333334</v>
      </c>
    </row>
    <row r="6911" spans="1:3" x14ac:dyDescent="0.2">
      <c r="A6911">
        <v>940514</v>
      </c>
      <c r="B6911" t="s">
        <v>157</v>
      </c>
      <c r="C6911" s="1">
        <v>43710.631944444445</v>
      </c>
    </row>
    <row r="6912" spans="1:3" x14ac:dyDescent="0.2">
      <c r="A6912">
        <v>940551</v>
      </c>
      <c r="B6912" t="s">
        <v>48</v>
      </c>
      <c r="C6912" s="1">
        <v>43706.873611111114</v>
      </c>
    </row>
    <row r="6913" spans="1:3" x14ac:dyDescent="0.2">
      <c r="A6913">
        <v>940552</v>
      </c>
      <c r="B6913" t="s">
        <v>39</v>
      </c>
      <c r="C6913" s="1">
        <v>43719.68472222222</v>
      </c>
    </row>
    <row r="6914" spans="1:3" x14ac:dyDescent="0.2">
      <c r="A6914">
        <v>940768</v>
      </c>
      <c r="B6914" t="s">
        <v>123</v>
      </c>
      <c r="C6914" s="1">
        <v>43763.820833333331</v>
      </c>
    </row>
    <row r="6915" spans="1:3" x14ac:dyDescent="0.2">
      <c r="A6915">
        <v>940930</v>
      </c>
      <c r="B6915" t="s">
        <v>45</v>
      </c>
      <c r="C6915" s="1">
        <v>43682.821527777778</v>
      </c>
    </row>
    <row r="6916" spans="1:3" x14ac:dyDescent="0.2">
      <c r="A6916">
        <v>940931</v>
      </c>
      <c r="B6916" t="s">
        <v>109</v>
      </c>
      <c r="C6916" s="1">
        <v>43696.951388888891</v>
      </c>
    </row>
    <row r="6917" spans="1:3" x14ac:dyDescent="0.2">
      <c r="A6917">
        <v>941041</v>
      </c>
      <c r="B6917" t="s">
        <v>423</v>
      </c>
      <c r="C6917" s="1">
        <v>43658.086111111108</v>
      </c>
    </row>
    <row r="6918" spans="1:3" x14ac:dyDescent="0.2">
      <c r="A6918">
        <v>941042</v>
      </c>
      <c r="B6918" t="s">
        <v>59</v>
      </c>
      <c r="C6918" s="1">
        <v>43684.883333333331</v>
      </c>
    </row>
    <row r="6919" spans="1:3" x14ac:dyDescent="0.2">
      <c r="A6919">
        <v>941109</v>
      </c>
      <c r="B6919" t="s">
        <v>61</v>
      </c>
      <c r="C6919" s="1">
        <v>43733.798611111109</v>
      </c>
    </row>
    <row r="6920" spans="1:3" x14ac:dyDescent="0.2">
      <c r="A6920">
        <v>941144</v>
      </c>
      <c r="B6920" t="s">
        <v>15</v>
      </c>
      <c r="C6920" s="1">
        <v>43809.684027777781</v>
      </c>
    </row>
    <row r="6921" spans="1:3" x14ac:dyDescent="0.2">
      <c r="A6921">
        <v>941145</v>
      </c>
      <c r="B6921" t="s">
        <v>31</v>
      </c>
      <c r="C6921" s="1">
        <v>43804.794444444444</v>
      </c>
    </row>
    <row r="6922" spans="1:3" x14ac:dyDescent="0.2">
      <c r="A6922">
        <v>941329</v>
      </c>
      <c r="B6922" t="s">
        <v>78</v>
      </c>
      <c r="C6922" s="1">
        <v>43791.847916666666</v>
      </c>
    </row>
    <row r="6923" spans="1:3" x14ac:dyDescent="0.2">
      <c r="A6923">
        <v>941431</v>
      </c>
      <c r="B6923" t="s">
        <v>103</v>
      </c>
      <c r="C6923" s="1">
        <v>43677.646527777775</v>
      </c>
    </row>
    <row r="6924" spans="1:3" x14ac:dyDescent="0.2">
      <c r="A6924">
        <v>941432</v>
      </c>
      <c r="B6924" t="s">
        <v>97</v>
      </c>
      <c r="C6924" s="1">
        <v>43733.708333333336</v>
      </c>
    </row>
    <row r="6925" spans="1:3" x14ac:dyDescent="0.2">
      <c r="A6925">
        <v>941501</v>
      </c>
      <c r="B6925" s="2" t="s">
        <v>49</v>
      </c>
      <c r="C6925" s="1">
        <v>43725.925000000003</v>
      </c>
    </row>
    <row r="6926" spans="1:3" x14ac:dyDescent="0.2">
      <c r="A6926">
        <v>941502</v>
      </c>
      <c r="B6926" t="s">
        <v>185</v>
      </c>
      <c r="C6926" s="1">
        <v>43721.674305555556</v>
      </c>
    </row>
    <row r="6927" spans="1:3" x14ac:dyDescent="0.2">
      <c r="A6927">
        <v>941503</v>
      </c>
      <c r="B6927" t="s">
        <v>105</v>
      </c>
      <c r="C6927" s="1">
        <v>43746.861111111109</v>
      </c>
    </row>
    <row r="6928" spans="1:3" x14ac:dyDescent="0.2">
      <c r="A6928">
        <v>941623</v>
      </c>
      <c r="B6928" t="s">
        <v>116</v>
      </c>
      <c r="C6928" s="1">
        <v>43685.833333333336</v>
      </c>
    </row>
    <row r="6929" spans="1:3" x14ac:dyDescent="0.2">
      <c r="A6929">
        <v>941707</v>
      </c>
      <c r="B6929" t="s">
        <v>76</v>
      </c>
      <c r="C6929" s="1">
        <v>43767.801388888889</v>
      </c>
    </row>
    <row r="6930" spans="1:3" x14ac:dyDescent="0.2">
      <c r="A6930">
        <v>941721</v>
      </c>
      <c r="B6930" t="s">
        <v>116</v>
      </c>
      <c r="C6930" s="1">
        <v>43685.834027777775</v>
      </c>
    </row>
    <row r="6931" spans="1:3" x14ac:dyDescent="0.2">
      <c r="A6931">
        <v>941722</v>
      </c>
      <c r="B6931" t="s">
        <v>34</v>
      </c>
      <c r="C6931" s="1">
        <v>43691.808333333334</v>
      </c>
    </row>
    <row r="6932" spans="1:3" x14ac:dyDescent="0.2">
      <c r="A6932">
        <v>942080</v>
      </c>
      <c r="B6932" t="s">
        <v>96</v>
      </c>
      <c r="C6932" s="1">
        <v>43745.859027777777</v>
      </c>
    </row>
    <row r="6933" spans="1:3" x14ac:dyDescent="0.2">
      <c r="A6933">
        <v>942287</v>
      </c>
      <c r="B6933" t="s">
        <v>57</v>
      </c>
      <c r="C6933" s="1">
        <v>43762.832638888889</v>
      </c>
    </row>
    <row r="6934" spans="1:3" x14ac:dyDescent="0.2">
      <c r="A6934">
        <v>942288</v>
      </c>
      <c r="B6934" t="s">
        <v>8</v>
      </c>
      <c r="C6934" s="1">
        <v>43752.677083333336</v>
      </c>
    </row>
    <row r="6935" spans="1:3" x14ac:dyDescent="0.2">
      <c r="A6935">
        <v>942289</v>
      </c>
      <c r="B6935" t="s">
        <v>98</v>
      </c>
      <c r="C6935" s="1">
        <v>43700.727777777778</v>
      </c>
    </row>
    <row r="6936" spans="1:3" x14ac:dyDescent="0.2">
      <c r="A6936">
        <v>942290</v>
      </c>
      <c r="B6936" s="2" t="s">
        <v>92</v>
      </c>
      <c r="C6936" s="1">
        <v>43775.656944444447</v>
      </c>
    </row>
    <row r="6937" spans="1:3" x14ac:dyDescent="0.2">
      <c r="A6937">
        <v>942377</v>
      </c>
      <c r="B6937" t="s">
        <v>48</v>
      </c>
      <c r="C6937" s="1">
        <v>43706.873611111114</v>
      </c>
    </row>
    <row r="6938" spans="1:3" x14ac:dyDescent="0.2">
      <c r="A6938">
        <v>942809</v>
      </c>
      <c r="B6938" t="s">
        <v>90</v>
      </c>
      <c r="C6938" s="1">
        <v>43689.895138888889</v>
      </c>
    </row>
    <row r="6939" spans="1:3" x14ac:dyDescent="0.2">
      <c r="A6939">
        <v>942810</v>
      </c>
      <c r="B6939" t="s">
        <v>103</v>
      </c>
      <c r="C6939" s="1">
        <v>43677.646527777775</v>
      </c>
    </row>
    <row r="6940" spans="1:3" x14ac:dyDescent="0.2">
      <c r="A6940">
        <v>942811</v>
      </c>
      <c r="B6940" t="s">
        <v>17</v>
      </c>
      <c r="C6940" s="1">
        <v>43676.643055555556</v>
      </c>
    </row>
    <row r="6941" spans="1:3" x14ac:dyDescent="0.2">
      <c r="A6941">
        <v>942812</v>
      </c>
      <c r="B6941" t="s">
        <v>75</v>
      </c>
      <c r="C6941" s="1">
        <v>43676.802083333336</v>
      </c>
    </row>
    <row r="6942" spans="1:3" x14ac:dyDescent="0.2">
      <c r="A6942">
        <v>942884</v>
      </c>
      <c r="B6942" t="s">
        <v>133</v>
      </c>
      <c r="C6942" s="1">
        <v>43789.8</v>
      </c>
    </row>
    <row r="6943" spans="1:3" x14ac:dyDescent="0.2">
      <c r="A6943">
        <v>942919</v>
      </c>
      <c r="B6943" t="s">
        <v>148</v>
      </c>
      <c r="C6943" s="1">
        <v>43767.862500000003</v>
      </c>
    </row>
    <row r="6944" spans="1:3" x14ac:dyDescent="0.2">
      <c r="A6944">
        <v>943024</v>
      </c>
      <c r="B6944" t="s">
        <v>109</v>
      </c>
      <c r="C6944" s="1">
        <v>43696.95208333333</v>
      </c>
    </row>
    <row r="6945" spans="1:3" x14ac:dyDescent="0.2">
      <c r="A6945">
        <v>943326</v>
      </c>
      <c r="B6945" t="s">
        <v>60</v>
      </c>
      <c r="C6945" s="1">
        <v>43761.712500000001</v>
      </c>
    </row>
    <row r="6946" spans="1:3" x14ac:dyDescent="0.2">
      <c r="A6946">
        <v>943331</v>
      </c>
      <c r="B6946" t="s">
        <v>45</v>
      </c>
      <c r="C6946" s="1">
        <v>43682.822916666664</v>
      </c>
    </row>
    <row r="6947" spans="1:3" x14ac:dyDescent="0.2">
      <c r="A6947">
        <v>943367</v>
      </c>
      <c r="B6947" t="s">
        <v>342</v>
      </c>
      <c r="C6947" s="1">
        <v>43707.927083333336</v>
      </c>
    </row>
    <row r="6948" spans="1:3" x14ac:dyDescent="0.2">
      <c r="A6948">
        <v>943469</v>
      </c>
      <c r="B6948" t="s">
        <v>45</v>
      </c>
      <c r="C6948" s="1">
        <v>43682.822916666664</v>
      </c>
    </row>
    <row r="6949" spans="1:3" x14ac:dyDescent="0.2">
      <c r="A6949">
        <v>943582</v>
      </c>
      <c r="B6949" t="s">
        <v>186</v>
      </c>
      <c r="C6949" s="1">
        <v>43703.832638888889</v>
      </c>
    </row>
    <row r="6950" spans="1:3" x14ac:dyDescent="0.2">
      <c r="A6950">
        <v>943583</v>
      </c>
      <c r="B6950" t="s">
        <v>93</v>
      </c>
      <c r="C6950" s="1">
        <v>43703.672222222223</v>
      </c>
    </row>
    <row r="6951" spans="1:3" x14ac:dyDescent="0.2">
      <c r="A6951">
        <v>943707</v>
      </c>
      <c r="B6951" t="s">
        <v>119</v>
      </c>
      <c r="C6951" s="1">
        <v>43734.63958333333</v>
      </c>
    </row>
    <row r="6952" spans="1:3" x14ac:dyDescent="0.2">
      <c r="A6952">
        <v>943718</v>
      </c>
      <c r="B6952" t="s">
        <v>311</v>
      </c>
      <c r="C6952" s="1">
        <v>43685.734722222223</v>
      </c>
    </row>
    <row r="6953" spans="1:3" x14ac:dyDescent="0.2">
      <c r="A6953">
        <v>943786</v>
      </c>
      <c r="B6953" t="s">
        <v>72</v>
      </c>
      <c r="C6953" s="1">
        <v>43759.841666666667</v>
      </c>
    </row>
    <row r="6954" spans="1:3" x14ac:dyDescent="0.2">
      <c r="A6954">
        <v>944316</v>
      </c>
      <c r="B6954" t="s">
        <v>226</v>
      </c>
      <c r="C6954" s="1">
        <v>43819.670138888891</v>
      </c>
    </row>
    <row r="6955" spans="1:3" x14ac:dyDescent="0.2">
      <c r="A6955">
        <v>944345</v>
      </c>
      <c r="B6955" t="s">
        <v>638</v>
      </c>
      <c r="C6955" s="1">
        <v>43719.926388888889</v>
      </c>
    </row>
    <row r="6956" spans="1:3" x14ac:dyDescent="0.2">
      <c r="A6956">
        <v>944719</v>
      </c>
      <c r="B6956" t="s">
        <v>116</v>
      </c>
      <c r="C6956" s="1">
        <v>43685.834722222222</v>
      </c>
    </row>
    <row r="6957" spans="1:3" x14ac:dyDescent="0.2">
      <c r="A6957">
        <v>944720</v>
      </c>
      <c r="B6957" t="s">
        <v>93</v>
      </c>
      <c r="C6957" s="1">
        <v>43703.67291666667</v>
      </c>
    </row>
    <row r="6958" spans="1:3" x14ac:dyDescent="0.2">
      <c r="A6958">
        <v>944790</v>
      </c>
      <c r="B6958" t="s">
        <v>46</v>
      </c>
      <c r="C6958" s="1">
        <v>43791.815972222219</v>
      </c>
    </row>
    <row r="6959" spans="1:3" x14ac:dyDescent="0.2">
      <c r="A6959">
        <v>944791</v>
      </c>
      <c r="B6959" t="s">
        <v>31</v>
      </c>
      <c r="C6959" s="1">
        <v>43804.795138888891</v>
      </c>
    </row>
    <row r="6960" spans="1:3" x14ac:dyDescent="0.2">
      <c r="A6960">
        <v>944914</v>
      </c>
      <c r="B6960" t="s">
        <v>366</v>
      </c>
      <c r="C6960" s="1">
        <v>43816.818749999999</v>
      </c>
    </row>
    <row r="6961" spans="1:3" x14ac:dyDescent="0.2">
      <c r="A6961">
        <v>944929</v>
      </c>
      <c r="B6961" t="s">
        <v>76</v>
      </c>
      <c r="C6961" s="1">
        <v>43767.801388888889</v>
      </c>
    </row>
    <row r="6962" spans="1:3" x14ac:dyDescent="0.2">
      <c r="A6962">
        <v>945008</v>
      </c>
      <c r="B6962" t="s">
        <v>7</v>
      </c>
      <c r="C6962" s="1">
        <v>43837.667361111111</v>
      </c>
    </row>
    <row r="6963" spans="1:3" x14ac:dyDescent="0.2">
      <c r="A6963">
        <v>945024</v>
      </c>
      <c r="B6963" t="s">
        <v>28</v>
      </c>
      <c r="C6963" s="1">
        <v>43693.722222222219</v>
      </c>
    </row>
    <row r="6964" spans="1:3" x14ac:dyDescent="0.2">
      <c r="A6964">
        <v>945025</v>
      </c>
      <c r="B6964" s="2" t="s">
        <v>140</v>
      </c>
      <c r="C6964" s="1">
        <v>43755.854166666664</v>
      </c>
    </row>
    <row r="6965" spans="1:3" x14ac:dyDescent="0.2">
      <c r="A6965">
        <v>945402</v>
      </c>
      <c r="B6965" t="s">
        <v>214</v>
      </c>
      <c r="C6965" s="1">
        <v>43801.691666666666</v>
      </c>
    </row>
    <row r="6966" spans="1:3" x14ac:dyDescent="0.2">
      <c r="A6966">
        <v>945445</v>
      </c>
      <c r="B6966" t="s">
        <v>5</v>
      </c>
      <c r="C6966" s="1">
        <v>43762.693749999999</v>
      </c>
    </row>
    <row r="6967" spans="1:3" x14ac:dyDescent="0.2">
      <c r="A6967">
        <v>945446</v>
      </c>
      <c r="B6967" t="s">
        <v>8</v>
      </c>
      <c r="C6967" s="1">
        <v>43752.677083333336</v>
      </c>
    </row>
    <row r="6968" spans="1:3" x14ac:dyDescent="0.2">
      <c r="A6968">
        <v>945447</v>
      </c>
      <c r="B6968" t="s">
        <v>57</v>
      </c>
      <c r="C6968" s="1">
        <v>43762.832638888889</v>
      </c>
    </row>
    <row r="6969" spans="1:3" x14ac:dyDescent="0.2">
      <c r="A6969">
        <v>945501</v>
      </c>
      <c r="B6969" t="s">
        <v>53</v>
      </c>
      <c r="C6969" s="1">
        <v>43770.798611111109</v>
      </c>
    </row>
    <row r="6970" spans="1:3" x14ac:dyDescent="0.2">
      <c r="A6970">
        <v>945699</v>
      </c>
      <c r="B6970" t="s">
        <v>10</v>
      </c>
      <c r="C6970" s="1">
        <v>43739.712500000001</v>
      </c>
    </row>
    <row r="6971" spans="1:3" x14ac:dyDescent="0.2">
      <c r="A6971">
        <v>945700</v>
      </c>
      <c r="B6971" t="s">
        <v>123</v>
      </c>
      <c r="C6971" s="1">
        <v>43763.820833333331</v>
      </c>
    </row>
    <row r="6972" spans="1:3" x14ac:dyDescent="0.2">
      <c r="A6972">
        <v>945823</v>
      </c>
      <c r="B6972" t="s">
        <v>5</v>
      </c>
      <c r="C6972" s="1">
        <v>43762.694444444445</v>
      </c>
    </row>
    <row r="6973" spans="1:3" x14ac:dyDescent="0.2">
      <c r="A6973">
        <v>945852</v>
      </c>
      <c r="B6973" t="s">
        <v>38</v>
      </c>
      <c r="C6973" s="1">
        <v>43689.831250000003</v>
      </c>
    </row>
    <row r="6974" spans="1:3" x14ac:dyDescent="0.2">
      <c r="A6974">
        <v>945977</v>
      </c>
      <c r="B6974" t="s">
        <v>139</v>
      </c>
      <c r="C6974" s="1">
        <v>43754.765972222223</v>
      </c>
    </row>
    <row r="6975" spans="1:3" x14ac:dyDescent="0.2">
      <c r="A6975">
        <v>945978</v>
      </c>
      <c r="B6975" t="s">
        <v>143</v>
      </c>
      <c r="C6975" s="1">
        <v>43706.811805555553</v>
      </c>
    </row>
    <row r="6976" spans="1:3" x14ac:dyDescent="0.2">
      <c r="A6976">
        <v>945979</v>
      </c>
      <c r="B6976" t="s">
        <v>77</v>
      </c>
      <c r="C6976" s="1">
        <v>43749.711111111108</v>
      </c>
    </row>
    <row r="6977" spans="1:3" x14ac:dyDescent="0.2">
      <c r="A6977">
        <v>946043</v>
      </c>
      <c r="B6977" t="s">
        <v>138</v>
      </c>
      <c r="C6977" s="1">
        <v>43815.834722222222</v>
      </c>
    </row>
    <row r="6978" spans="1:3" x14ac:dyDescent="0.2">
      <c r="A6978">
        <v>946351</v>
      </c>
      <c r="B6978" t="s">
        <v>66</v>
      </c>
      <c r="C6978" s="1">
        <v>43745.652083333334</v>
      </c>
    </row>
    <row r="6979" spans="1:3" x14ac:dyDescent="0.2">
      <c r="A6979">
        <v>946440</v>
      </c>
      <c r="B6979" t="s">
        <v>78</v>
      </c>
      <c r="C6979" s="1">
        <v>43791.848611111112</v>
      </c>
    </row>
    <row r="6980" spans="1:3" x14ac:dyDescent="0.2">
      <c r="A6980">
        <v>946441</v>
      </c>
      <c r="B6980" t="s">
        <v>122</v>
      </c>
      <c r="C6980" s="1">
        <v>43746.734027777777</v>
      </c>
    </row>
    <row r="6981" spans="1:3" x14ac:dyDescent="0.2">
      <c r="A6981">
        <v>946461</v>
      </c>
      <c r="B6981" t="s">
        <v>11</v>
      </c>
      <c r="C6981" s="1">
        <v>43761.856944444444</v>
      </c>
    </row>
    <row r="6982" spans="1:3" x14ac:dyDescent="0.2">
      <c r="A6982">
        <v>946462</v>
      </c>
      <c r="B6982" t="s">
        <v>198</v>
      </c>
      <c r="C6982" s="1">
        <v>43689.75</v>
      </c>
    </row>
    <row r="6983" spans="1:3" x14ac:dyDescent="0.2">
      <c r="A6983">
        <v>946463</v>
      </c>
      <c r="B6983" t="s">
        <v>51</v>
      </c>
      <c r="C6983" s="1">
        <v>43755.736805555556</v>
      </c>
    </row>
    <row r="6984" spans="1:3" x14ac:dyDescent="0.2">
      <c r="A6984">
        <v>946464</v>
      </c>
      <c r="B6984" t="s">
        <v>119</v>
      </c>
      <c r="C6984" s="1">
        <v>43734.63958333333</v>
      </c>
    </row>
    <row r="6985" spans="1:3" x14ac:dyDescent="0.2">
      <c r="A6985">
        <v>946516</v>
      </c>
      <c r="B6985" t="s">
        <v>29</v>
      </c>
      <c r="C6985" s="1">
        <v>43836.605555555558</v>
      </c>
    </row>
    <row r="6986" spans="1:3" x14ac:dyDescent="0.2">
      <c r="A6986">
        <v>946517</v>
      </c>
      <c r="B6986" t="s">
        <v>46</v>
      </c>
      <c r="C6986" s="1">
        <v>43791.815972222219</v>
      </c>
    </row>
    <row r="6987" spans="1:3" x14ac:dyDescent="0.2">
      <c r="A6987">
        <v>946987</v>
      </c>
      <c r="B6987" t="s">
        <v>235</v>
      </c>
      <c r="C6987" s="1">
        <v>43700.834027777775</v>
      </c>
    </row>
    <row r="6988" spans="1:3" x14ac:dyDescent="0.2">
      <c r="A6988">
        <v>947396</v>
      </c>
      <c r="B6988" t="s">
        <v>116</v>
      </c>
      <c r="C6988" s="1">
        <v>43685.834722222222</v>
      </c>
    </row>
    <row r="6989" spans="1:3" x14ac:dyDescent="0.2">
      <c r="A6989">
        <v>949745</v>
      </c>
      <c r="B6989" t="e">
        <f>HoyMismoTSI felicitamos a la INFOP por Que han elaborado grandiosas cosas en el pa√≠s Que grandes cualidades hacen por el apis muy bien</f>
        <v>#NAME?</v>
      </c>
      <c r="C6989" s="1">
        <v>43726.628472222219</v>
      </c>
    </row>
    <row r="6990" spans="1:3" x14ac:dyDescent="0.2">
      <c r="A6990">
        <v>950505</v>
      </c>
      <c r="B6990" t="e">
        <f>_xlfn.SINGLE(HoyMismoTSI _xlfn.SINGLE(JuanOrlandoH Honduras avanza Que bueno lo Que se ve Que en cuidad Espa√±a estas viviendo con seguridad Que excelente))</f>
        <v>#NAME?</v>
      </c>
      <c r="C6990" s="1">
        <v>43802.806944444441</v>
      </c>
    </row>
    <row r="6991" spans="1:3" x14ac:dyDescent="0.2">
      <c r="A6991">
        <v>950510</v>
      </c>
      <c r="B6991" t="s">
        <v>728</v>
      </c>
      <c r="C6991" s="1">
        <v>43652.90902777778</v>
      </c>
    </row>
    <row r="6992" spans="1:3" x14ac:dyDescent="0.2">
      <c r="A6992">
        <v>950694</v>
      </c>
      <c r="B6992" t="e">
        <f>HoyMismoTSI sabemos Que el Presidente Es una gran persona se sabe Que el hace lo bueno para mi Honduras Que ha demostrado Que son de una familia muy decentes Que bien</f>
        <v>#NAME?</v>
      </c>
      <c r="C6992" s="1">
        <v>43731.629861111112</v>
      </c>
    </row>
    <row r="6993" spans="1:3" x14ac:dyDescent="0.2">
      <c r="A6993">
        <v>953961</v>
      </c>
      <c r="B6993" t="e">
        <f>HoyMismoTSI Es un gran trabajo si se unen hacer estas grandiosas cosas para Que mejore la economia de el pais Que gran trabajo lo Que se ve por nuestra Honduras muy bien</f>
        <v>#NAME?</v>
      </c>
      <c r="C6993" s="1">
        <v>43704.72152777778</v>
      </c>
    </row>
    <row r="6994" spans="1:3" x14ac:dyDescent="0.2">
      <c r="A6994">
        <v>954873</v>
      </c>
      <c r="B6994" t="e">
        <f>HoyMismoTSI Es una buena misi√≥n Que admirable se√±or JOH Que Dios lo bendiga para Que se hag lo mejor por el pais muy bien vamos por mas y mas avances</f>
        <v>#NAME?</v>
      </c>
      <c r="C6994" s="1">
        <v>43812.79583333333</v>
      </c>
    </row>
    <row r="6995" spans="1:3" x14ac:dyDescent="0.2">
      <c r="A6995">
        <v>956125</v>
      </c>
      <c r="B6995" t="e">
        <f>HoyMismoTSI todos los Hondure√±os estamos prepar√°ndonos Sobre esta sequ√≠a</f>
        <v>#NAME?</v>
      </c>
      <c r="C6995" s="1">
        <v>43718.818055555559</v>
      </c>
    </row>
    <row r="6996" spans="1:3" x14ac:dyDescent="0.2">
      <c r="A6996">
        <v>958354</v>
      </c>
      <c r="B6996" t="e">
        <f>_xlfn.SINGLE(HoyMismoTSI _xlfn.SINGLE(ccithn Definitivamente estas son las buenasa entregas Que bueno lo Que se ve estamos aprendiendo de lo bueno Que pasa en el pais Que bien vamos por un gran desarrollo))</f>
        <v>#NAME?</v>
      </c>
      <c r="C6996" s="1">
        <v>43811.730555555558</v>
      </c>
    </row>
    <row r="6997" spans="1:3" x14ac:dyDescent="0.2">
      <c r="A6997">
        <v>959098</v>
      </c>
      <c r="B6997" t="e">
        <f>elpulsohn Vemos Que se demuestran las mejores cosas de parte de JOH porque la naci√≥n mejore cada dia Muchas gracias Que Dio lo bendiga grandemente</f>
        <v>#NAME?</v>
      </c>
      <c r="C6997" s="1">
        <v>43808.833333333336</v>
      </c>
    </row>
    <row r="6998" spans="1:3" x14ac:dyDescent="0.2">
      <c r="A6998">
        <v>963757</v>
      </c>
      <c r="B6998" t="e">
        <f>HoyMismoTSI Aplaudimos la buena labor Que esta haciendo el gobierno en mejorar la salud del pa√≠s por Que Es importante Que se combatan estas enfermedades</f>
        <v>#NAME?</v>
      </c>
      <c r="C6998" s="1">
        <v>43752.695138888892</v>
      </c>
    </row>
    <row r="6999" spans="1:3" x14ac:dyDescent="0.2">
      <c r="A6999">
        <v>964086</v>
      </c>
      <c r="B6999" t="e">
        <f>_xlfn.SINGLE(HoyMismoTSI _xlfn.SINGLE(PMOP016 Es muy bueno Que se brinde la mayor seguridad para Que ese dia este resguardado todo lo Que se quiera hacer saludos  alas autoridades))</f>
        <v>#NAME?</v>
      </c>
      <c r="C6999" s="1">
        <v>43728.644444444442</v>
      </c>
    </row>
    <row r="7000" spans="1:3" x14ac:dyDescent="0.2">
      <c r="A7000">
        <v>965931</v>
      </c>
      <c r="B7000" t="e">
        <f>HoyMismoTSI ya va esta gente chusma haciendo lo malo para el pais necesitamos Que tomen conciencia de Que Honduras y el pueblo lo Que quiere Es paz</f>
        <v>#NAME?</v>
      </c>
      <c r="C7000" s="1">
        <v>43759.924305555556</v>
      </c>
    </row>
    <row r="7001" spans="1:3" x14ac:dyDescent="0.2">
      <c r="A7001">
        <v>966314</v>
      </c>
      <c r="B7001" t="s">
        <v>729</v>
      </c>
      <c r="C7001" s="1">
        <v>43683.638888888891</v>
      </c>
    </row>
    <row r="7002" spans="1:3" x14ac:dyDescent="0.2">
      <c r="A7002">
        <v>966358</v>
      </c>
      <c r="B7002" t="e">
        <f>HoyMismoTSI Aplaudimos la buena labor  departe de el Presidente y de las fuerzas armadas Que bueno lo Que hacen por el pueblo</f>
        <v>#NAME?</v>
      </c>
      <c r="C7002" s="1">
        <v>43763.745833333334</v>
      </c>
    </row>
    <row r="7003" spans="1:3" x14ac:dyDescent="0.2">
      <c r="A7003">
        <v>966714</v>
      </c>
      <c r="B7003" t="e">
        <f>HoyMismoTSI Es muy bueno lo Que est√° iniciando fusi√≥n Que gran trabajo Que se haga lo bueno por el pais Que grandes avances</f>
        <v>#NAME?</v>
      </c>
      <c r="C7003" s="1">
        <v>43733.657638888886</v>
      </c>
    </row>
    <row r="7004" spans="1:3" x14ac:dyDescent="0.2">
      <c r="A7004">
        <v>967140</v>
      </c>
      <c r="B7004" t="e">
        <f>HoyMismoTSI por eso decimos Que el Que nada debe nada teme JOH lo unico Que hace Es apoyar a su hermano por Que cea com o cea Es su sangre JOH Dios lo bendiga</f>
        <v>#NAME?</v>
      </c>
      <c r="C7004" s="1">
        <v>43731.630555555559</v>
      </c>
    </row>
    <row r="7005" spans="1:3" x14ac:dyDescent="0.2">
      <c r="A7005">
        <v>967918</v>
      </c>
      <c r="B7005" t="e">
        <f>_xlfn.SINGLE(HoyMismoTSI _xlfn.SINGLE(PartidoLibre _xlfn.SINGLE(JariDixon _xlfn.SINGLE(SalvaPresidente da tristeza ver como gente como este diputado de libre solo tirar veneno saben no se cual Es Tanto lo Que se tienen))))</f>
        <v>#NAME?</v>
      </c>
      <c r="C7005" s="1">
        <v>43782.67083333333</v>
      </c>
    </row>
    <row r="7006" spans="1:3" x14ac:dyDescent="0.2">
      <c r="A7006">
        <v>968614</v>
      </c>
      <c r="B7006" t="e">
        <f>_xlfn.SINGLE(HoyMismoTSI _xlfn.SINGLE(TSiHonduras ya Es tiempo Que les ponga un alto a esta gente ya Es demasiado))</f>
        <v>#NAME?</v>
      </c>
      <c r="C7006" s="1">
        <v>43655.818749999999</v>
      </c>
    </row>
    <row r="7007" spans="1:3" x14ac:dyDescent="0.2">
      <c r="A7007">
        <v>969698</v>
      </c>
      <c r="B7007" t="s">
        <v>730</v>
      </c>
      <c r="C7007" s="1">
        <v>43767.731249999997</v>
      </c>
    </row>
    <row r="7008" spans="1:3" x14ac:dyDescent="0.2">
      <c r="A7008">
        <v>971178</v>
      </c>
      <c r="B7008" t="e">
        <f>HoyMismoTSI muy bueno estos proyectos de carreteras Que bueno vamos por mas excelente trabajo</f>
        <v>#NAME?</v>
      </c>
      <c r="C7008" s="1">
        <v>43749.863888888889</v>
      </c>
    </row>
    <row r="7009" spans="1:3" x14ac:dyDescent="0.2">
      <c r="A7009">
        <v>971888</v>
      </c>
      <c r="B7009" t="e">
        <f>HoyMismoTSI Es muy bueno lo Que se ve en el pai uqe gran trabajo Que se haya firmado este gran acuerdo para el bien estar de los inmigrantes</f>
        <v>#NAME?</v>
      </c>
      <c r="C7009" s="1">
        <v>43734.556250000001</v>
      </c>
    </row>
    <row r="7010" spans="1:3" x14ac:dyDescent="0.2">
      <c r="A7010">
        <v>972402</v>
      </c>
      <c r="B7010" t="s">
        <v>22</v>
      </c>
      <c r="C7010" s="1">
        <v>43794.834722222222</v>
      </c>
    </row>
    <row r="7011" spans="1:3" x14ac:dyDescent="0.2">
      <c r="A7011">
        <v>972409</v>
      </c>
      <c r="B7011" t="s">
        <v>731</v>
      </c>
      <c r="C7011" s="1">
        <v>43722.106249999997</v>
      </c>
    </row>
    <row r="7012" spans="1:3" x14ac:dyDescent="0.2">
      <c r="A7012">
        <v>972410</v>
      </c>
      <c r="B7012" t="s">
        <v>732</v>
      </c>
      <c r="C7012" s="1">
        <v>43700.049305555556</v>
      </c>
    </row>
    <row r="7013" spans="1:3" x14ac:dyDescent="0.2">
      <c r="A7013">
        <v>972411</v>
      </c>
      <c r="B7013" t="s">
        <v>733</v>
      </c>
      <c r="C7013" s="1">
        <v>43728.025000000001</v>
      </c>
    </row>
    <row r="7014" spans="1:3" x14ac:dyDescent="0.2">
      <c r="A7014">
        <v>972412</v>
      </c>
      <c r="B7014" t="s">
        <v>734</v>
      </c>
      <c r="C7014" s="1">
        <v>43698.126388888886</v>
      </c>
    </row>
    <row r="7015" spans="1:3" x14ac:dyDescent="0.2">
      <c r="A7015">
        <v>972460</v>
      </c>
      <c r="B7015" t="s">
        <v>9</v>
      </c>
      <c r="C7015" s="1">
        <v>43794.723611111112</v>
      </c>
    </row>
    <row r="7016" spans="1:3" x14ac:dyDescent="0.2">
      <c r="A7016">
        <v>972461</v>
      </c>
      <c r="B7016" s="2" t="s">
        <v>132</v>
      </c>
      <c r="C7016" s="1">
        <v>43812.856249999997</v>
      </c>
    </row>
    <row r="7017" spans="1:3" x14ac:dyDescent="0.2">
      <c r="A7017">
        <v>972462</v>
      </c>
      <c r="B7017" t="s">
        <v>151</v>
      </c>
      <c r="C7017" s="1">
        <v>43801.842361111114</v>
      </c>
    </row>
    <row r="7018" spans="1:3" x14ac:dyDescent="0.2">
      <c r="A7018">
        <v>972641</v>
      </c>
      <c r="B7018" t="s">
        <v>108</v>
      </c>
      <c r="C7018" s="1">
        <v>43718.728472222225</v>
      </c>
    </row>
    <row r="7019" spans="1:3" x14ac:dyDescent="0.2">
      <c r="A7019">
        <v>972642</v>
      </c>
      <c r="B7019" t="s">
        <v>57</v>
      </c>
      <c r="C7019" s="1">
        <v>43762.831944444442</v>
      </c>
    </row>
    <row r="7020" spans="1:3" x14ac:dyDescent="0.2">
      <c r="A7020">
        <v>972643</v>
      </c>
      <c r="B7020" t="s">
        <v>101</v>
      </c>
      <c r="C7020" s="1">
        <v>43766.681250000001</v>
      </c>
    </row>
    <row r="7021" spans="1:3" x14ac:dyDescent="0.2">
      <c r="A7021">
        <v>973047</v>
      </c>
      <c r="B7021" t="s">
        <v>6</v>
      </c>
      <c r="C7021" s="1">
        <v>43829.758333333331</v>
      </c>
    </row>
    <row r="7022" spans="1:3" x14ac:dyDescent="0.2">
      <c r="A7022">
        <v>973048</v>
      </c>
      <c r="B7022" t="s">
        <v>214</v>
      </c>
      <c r="C7022" s="1">
        <v>43801.690972222219</v>
      </c>
    </row>
    <row r="7023" spans="1:3" x14ac:dyDescent="0.2">
      <c r="A7023">
        <v>973165</v>
      </c>
      <c r="B7023" s="2" t="s">
        <v>65</v>
      </c>
      <c r="C7023" s="1">
        <v>43768.873611111114</v>
      </c>
    </row>
    <row r="7024" spans="1:3" x14ac:dyDescent="0.2">
      <c r="A7024">
        <v>973236</v>
      </c>
      <c r="B7024" t="s">
        <v>70</v>
      </c>
      <c r="C7024" s="1">
        <v>43718.822916666664</v>
      </c>
    </row>
    <row r="7025" spans="1:3" x14ac:dyDescent="0.2">
      <c r="A7025">
        <v>973412</v>
      </c>
      <c r="B7025" t="s">
        <v>201</v>
      </c>
      <c r="C7025" s="1">
        <v>43691.869444444441</v>
      </c>
    </row>
    <row r="7026" spans="1:3" x14ac:dyDescent="0.2">
      <c r="A7026">
        <v>973413</v>
      </c>
      <c r="B7026" t="s">
        <v>148</v>
      </c>
      <c r="C7026" s="1">
        <v>43767.862500000003</v>
      </c>
    </row>
    <row r="7027" spans="1:3" x14ac:dyDescent="0.2">
      <c r="A7027">
        <v>973414</v>
      </c>
      <c r="B7027" t="s">
        <v>98</v>
      </c>
      <c r="C7027" s="1">
        <v>43700.727083333331</v>
      </c>
    </row>
    <row r="7028" spans="1:3" x14ac:dyDescent="0.2">
      <c r="A7028">
        <v>973415</v>
      </c>
      <c r="B7028" t="s">
        <v>52</v>
      </c>
      <c r="C7028" s="1">
        <v>43763.714583333334</v>
      </c>
    </row>
    <row r="7029" spans="1:3" x14ac:dyDescent="0.2">
      <c r="A7029">
        <v>973416</v>
      </c>
      <c r="B7029" t="s">
        <v>89</v>
      </c>
      <c r="C7029" s="1">
        <v>43704.897222222222</v>
      </c>
    </row>
    <row r="7030" spans="1:3" x14ac:dyDescent="0.2">
      <c r="A7030">
        <v>973461</v>
      </c>
      <c r="B7030" s="2" t="s">
        <v>47</v>
      </c>
      <c r="C7030" s="1">
        <v>43832.833333333336</v>
      </c>
    </row>
    <row r="7031" spans="1:3" x14ac:dyDescent="0.2">
      <c r="A7031">
        <v>973463</v>
      </c>
      <c r="B7031" t="s">
        <v>57</v>
      </c>
      <c r="C7031" s="1">
        <v>43762.831944444442</v>
      </c>
    </row>
    <row r="7032" spans="1:3" x14ac:dyDescent="0.2">
      <c r="A7032">
        <v>973464</v>
      </c>
      <c r="B7032" t="s">
        <v>19</v>
      </c>
      <c r="C7032" s="1">
        <v>43773.705555555556</v>
      </c>
    </row>
    <row r="7033" spans="1:3" x14ac:dyDescent="0.2">
      <c r="A7033">
        <v>973647</v>
      </c>
      <c r="B7033" t="s">
        <v>201</v>
      </c>
      <c r="C7033" s="1">
        <v>43691.870138888888</v>
      </c>
    </row>
    <row r="7034" spans="1:3" x14ac:dyDescent="0.2">
      <c r="A7034">
        <v>973753</v>
      </c>
      <c r="B7034" t="s">
        <v>116</v>
      </c>
      <c r="C7034" s="1">
        <v>43685.834722222222</v>
      </c>
    </row>
    <row r="7035" spans="1:3" x14ac:dyDescent="0.2">
      <c r="A7035">
        <v>974056</v>
      </c>
      <c r="B7035" t="s">
        <v>28</v>
      </c>
      <c r="C7035" s="1">
        <v>43693.720833333333</v>
      </c>
    </row>
    <row r="7036" spans="1:3" x14ac:dyDescent="0.2">
      <c r="A7036">
        <v>974136</v>
      </c>
      <c r="B7036" t="s">
        <v>61</v>
      </c>
      <c r="C7036" s="1">
        <v>43733.79791666667</v>
      </c>
    </row>
    <row r="7037" spans="1:3" x14ac:dyDescent="0.2">
      <c r="A7037">
        <v>974137</v>
      </c>
      <c r="B7037" t="s">
        <v>73</v>
      </c>
      <c r="C7037" s="1">
        <v>43710.86041666667</v>
      </c>
    </row>
    <row r="7038" spans="1:3" x14ac:dyDescent="0.2">
      <c r="A7038">
        <v>974375</v>
      </c>
      <c r="B7038" t="s">
        <v>14</v>
      </c>
      <c r="C7038" s="1">
        <v>43690.953472222223</v>
      </c>
    </row>
    <row r="7039" spans="1:3" x14ac:dyDescent="0.2">
      <c r="A7039">
        <v>974694</v>
      </c>
      <c r="B7039" t="s">
        <v>36</v>
      </c>
      <c r="C7039" s="1">
        <v>43724.849305555559</v>
      </c>
    </row>
    <row r="7040" spans="1:3" x14ac:dyDescent="0.2">
      <c r="A7040">
        <v>974695</v>
      </c>
      <c r="B7040" t="s">
        <v>51</v>
      </c>
      <c r="C7040" s="1">
        <v>43755.736805555556</v>
      </c>
    </row>
    <row r="7041" spans="1:3" x14ac:dyDescent="0.2">
      <c r="A7041">
        <v>974867</v>
      </c>
      <c r="B7041" t="s">
        <v>45</v>
      </c>
      <c r="C7041" s="1">
        <v>43682.821527777778</v>
      </c>
    </row>
    <row r="7042" spans="1:3" x14ac:dyDescent="0.2">
      <c r="A7042">
        <v>975059</v>
      </c>
      <c r="B7042" t="s">
        <v>101</v>
      </c>
      <c r="C7042" s="1">
        <v>43766.681250000001</v>
      </c>
    </row>
    <row r="7043" spans="1:3" x14ac:dyDescent="0.2">
      <c r="A7043">
        <v>975095</v>
      </c>
      <c r="B7043" s="2" t="s">
        <v>155</v>
      </c>
      <c r="C7043" s="1">
        <v>43748.925694444442</v>
      </c>
    </row>
    <row r="7044" spans="1:3" x14ac:dyDescent="0.2">
      <c r="A7044">
        <v>975096</v>
      </c>
      <c r="B7044" t="s">
        <v>123</v>
      </c>
      <c r="C7044" s="1">
        <v>43763.821527777778</v>
      </c>
    </row>
    <row r="7045" spans="1:3" x14ac:dyDescent="0.2">
      <c r="A7045">
        <v>975301</v>
      </c>
      <c r="B7045" t="s">
        <v>7</v>
      </c>
      <c r="C7045" s="1">
        <v>43837.666666666664</v>
      </c>
    </row>
    <row r="7046" spans="1:3" x14ac:dyDescent="0.2">
      <c r="A7046">
        <v>975311</v>
      </c>
      <c r="B7046" t="s">
        <v>43</v>
      </c>
      <c r="C7046" s="1">
        <v>43717.785416666666</v>
      </c>
    </row>
    <row r="7047" spans="1:3" x14ac:dyDescent="0.2">
      <c r="A7047">
        <v>975383</v>
      </c>
      <c r="B7047" t="s">
        <v>90</v>
      </c>
      <c r="C7047" s="1">
        <v>43689.894444444442</v>
      </c>
    </row>
    <row r="7048" spans="1:3" x14ac:dyDescent="0.2">
      <c r="A7048">
        <v>975384</v>
      </c>
      <c r="B7048" t="s">
        <v>24</v>
      </c>
      <c r="C7048" s="1">
        <v>43731.734722222223</v>
      </c>
    </row>
    <row r="7049" spans="1:3" x14ac:dyDescent="0.2">
      <c r="A7049">
        <v>975513</v>
      </c>
      <c r="B7049" t="s">
        <v>30</v>
      </c>
      <c r="C7049" s="1">
        <v>43802.713194444441</v>
      </c>
    </row>
    <row r="7050" spans="1:3" x14ac:dyDescent="0.2">
      <c r="A7050">
        <v>975651</v>
      </c>
      <c r="B7050" t="s">
        <v>57</v>
      </c>
      <c r="C7050" s="1">
        <v>43762.832638888889</v>
      </c>
    </row>
    <row r="7051" spans="1:3" x14ac:dyDescent="0.2">
      <c r="A7051">
        <v>975840</v>
      </c>
      <c r="B7051" t="s">
        <v>78</v>
      </c>
      <c r="C7051" s="1">
        <v>43791.849305555559</v>
      </c>
    </row>
    <row r="7052" spans="1:3" x14ac:dyDescent="0.2">
      <c r="A7052">
        <v>975946</v>
      </c>
      <c r="B7052" t="s">
        <v>366</v>
      </c>
      <c r="C7052" s="1">
        <v>43816.818749999999</v>
      </c>
    </row>
    <row r="7053" spans="1:3" x14ac:dyDescent="0.2">
      <c r="A7053">
        <v>976030</v>
      </c>
      <c r="B7053" t="s">
        <v>612</v>
      </c>
      <c r="C7053" s="1">
        <v>43670.736111111109</v>
      </c>
    </row>
    <row r="7054" spans="1:3" x14ac:dyDescent="0.2">
      <c r="A7054">
        <v>976031</v>
      </c>
      <c r="B7054" t="s">
        <v>149</v>
      </c>
      <c r="C7054" s="1">
        <v>43678.737500000003</v>
      </c>
    </row>
    <row r="7055" spans="1:3" x14ac:dyDescent="0.2">
      <c r="A7055">
        <v>976101</v>
      </c>
      <c r="B7055" t="s">
        <v>13</v>
      </c>
      <c r="C7055" s="1">
        <v>43689.64166666667</v>
      </c>
    </row>
    <row r="7056" spans="1:3" x14ac:dyDescent="0.2">
      <c r="A7056">
        <v>976417</v>
      </c>
      <c r="B7056" t="s">
        <v>104</v>
      </c>
      <c r="C7056" s="1">
        <v>43787.79791666667</v>
      </c>
    </row>
    <row r="7057" spans="1:3" x14ac:dyDescent="0.2">
      <c r="A7057">
        <v>976431</v>
      </c>
      <c r="B7057" t="s">
        <v>735</v>
      </c>
      <c r="C7057" s="1">
        <v>43765.731249999997</v>
      </c>
    </row>
    <row r="7058" spans="1:3" x14ac:dyDescent="0.2">
      <c r="A7058">
        <v>976432</v>
      </c>
      <c r="B7058" t="s">
        <v>59</v>
      </c>
      <c r="C7058" s="1">
        <v>43684.883333333331</v>
      </c>
    </row>
    <row r="7059" spans="1:3" x14ac:dyDescent="0.2">
      <c r="A7059">
        <v>976433</v>
      </c>
      <c r="B7059" t="s">
        <v>736</v>
      </c>
      <c r="C7059" s="1">
        <v>43765.958333333336</v>
      </c>
    </row>
    <row r="7060" spans="1:3" x14ac:dyDescent="0.2">
      <c r="A7060">
        <v>976434</v>
      </c>
      <c r="B7060" t="s">
        <v>737</v>
      </c>
      <c r="C7060" s="1">
        <v>43757.800694444442</v>
      </c>
    </row>
    <row r="7061" spans="1:3" x14ac:dyDescent="0.2">
      <c r="A7061">
        <v>976435</v>
      </c>
      <c r="B7061" t="s">
        <v>738</v>
      </c>
      <c r="C7061" s="1">
        <v>43725.12222222222</v>
      </c>
    </row>
    <row r="7062" spans="1:3" x14ac:dyDescent="0.2">
      <c r="A7062">
        <v>976436</v>
      </c>
      <c r="B7062" t="s">
        <v>739</v>
      </c>
      <c r="C7062" s="1">
        <v>43757.840277777781</v>
      </c>
    </row>
    <row r="7063" spans="1:3" x14ac:dyDescent="0.2">
      <c r="A7063">
        <v>976701</v>
      </c>
      <c r="B7063" t="s">
        <v>74</v>
      </c>
      <c r="C7063" s="1">
        <v>43714.794444444444</v>
      </c>
    </row>
    <row r="7064" spans="1:3" x14ac:dyDescent="0.2">
      <c r="A7064">
        <v>976702</v>
      </c>
      <c r="B7064" t="s">
        <v>96</v>
      </c>
      <c r="C7064" s="1">
        <v>43745.859722222223</v>
      </c>
    </row>
    <row r="7065" spans="1:3" x14ac:dyDescent="0.2">
      <c r="A7065">
        <v>976865</v>
      </c>
      <c r="B7065" t="s">
        <v>226</v>
      </c>
      <c r="C7065" s="1">
        <v>43819.670138888891</v>
      </c>
    </row>
    <row r="7066" spans="1:3" x14ac:dyDescent="0.2">
      <c r="A7066">
        <v>976909</v>
      </c>
      <c r="B7066" t="s">
        <v>64</v>
      </c>
      <c r="C7066" s="1">
        <v>43735.713888888888</v>
      </c>
    </row>
    <row r="7067" spans="1:3" x14ac:dyDescent="0.2">
      <c r="A7067">
        <v>976910</v>
      </c>
      <c r="B7067" t="s">
        <v>91</v>
      </c>
      <c r="C7067" s="1">
        <v>43745.724999999999</v>
      </c>
    </row>
    <row r="7068" spans="1:3" x14ac:dyDescent="0.2">
      <c r="A7068">
        <v>976964</v>
      </c>
      <c r="B7068" t="s">
        <v>60</v>
      </c>
      <c r="C7068" s="1">
        <v>43761.711805555555</v>
      </c>
    </row>
    <row r="7069" spans="1:3" x14ac:dyDescent="0.2">
      <c r="A7069">
        <v>977054</v>
      </c>
      <c r="B7069" t="s">
        <v>19</v>
      </c>
      <c r="C7069" s="1">
        <v>43773.704861111109</v>
      </c>
    </row>
    <row r="7070" spans="1:3" x14ac:dyDescent="0.2">
      <c r="A7070">
        <v>977108</v>
      </c>
      <c r="B7070" t="s">
        <v>133</v>
      </c>
      <c r="C7070" s="1">
        <v>43789.8</v>
      </c>
    </row>
    <row r="7071" spans="1:3" x14ac:dyDescent="0.2">
      <c r="A7071">
        <v>977109</v>
      </c>
      <c r="B7071" t="s">
        <v>99</v>
      </c>
      <c r="C7071" s="1">
        <v>43790.690972222219</v>
      </c>
    </row>
    <row r="7072" spans="1:3" x14ac:dyDescent="0.2">
      <c r="A7072">
        <v>977159</v>
      </c>
      <c r="B7072" t="s">
        <v>108</v>
      </c>
      <c r="C7072" s="1">
        <v>43718.728472222225</v>
      </c>
    </row>
    <row r="7073" spans="1:3" x14ac:dyDescent="0.2">
      <c r="A7073">
        <v>977160</v>
      </c>
      <c r="B7073" t="s">
        <v>64</v>
      </c>
      <c r="C7073" s="1">
        <v>43735.713888888888</v>
      </c>
    </row>
    <row r="7074" spans="1:3" x14ac:dyDescent="0.2">
      <c r="A7074">
        <v>977161</v>
      </c>
      <c r="B7074" t="s">
        <v>69</v>
      </c>
      <c r="C7074" s="1">
        <v>43756.749305555553</v>
      </c>
    </row>
    <row r="7075" spans="1:3" x14ac:dyDescent="0.2">
      <c r="A7075">
        <v>977162</v>
      </c>
      <c r="B7075" t="s">
        <v>16</v>
      </c>
      <c r="C7075" s="1">
        <v>43719.737500000003</v>
      </c>
    </row>
    <row r="7076" spans="1:3" x14ac:dyDescent="0.2">
      <c r="A7076">
        <v>977538</v>
      </c>
      <c r="B7076" t="s">
        <v>134</v>
      </c>
      <c r="C7076" s="1">
        <v>43678.840277777781</v>
      </c>
    </row>
    <row r="7077" spans="1:3" x14ac:dyDescent="0.2">
      <c r="A7077">
        <v>977710</v>
      </c>
      <c r="B7077" t="s">
        <v>228</v>
      </c>
      <c r="C7077" s="1">
        <v>43672.730555555558</v>
      </c>
    </row>
    <row r="7078" spans="1:3" x14ac:dyDescent="0.2">
      <c r="A7078">
        <v>977773</v>
      </c>
      <c r="B7078" t="s">
        <v>89</v>
      </c>
      <c r="C7078" s="1">
        <v>43704.897916666669</v>
      </c>
    </row>
    <row r="7079" spans="1:3" x14ac:dyDescent="0.2">
      <c r="A7079">
        <v>977774</v>
      </c>
      <c r="B7079" t="s">
        <v>259</v>
      </c>
      <c r="C7079" s="1">
        <v>43675.877083333333</v>
      </c>
    </row>
    <row r="7080" spans="1:3" x14ac:dyDescent="0.2">
      <c r="A7080">
        <v>977811</v>
      </c>
      <c r="B7080" t="s">
        <v>44</v>
      </c>
      <c r="C7080" s="1">
        <v>43748.834027777775</v>
      </c>
    </row>
    <row r="7081" spans="1:3" x14ac:dyDescent="0.2">
      <c r="A7081">
        <v>977817</v>
      </c>
      <c r="B7081" t="s">
        <v>198</v>
      </c>
      <c r="C7081" s="1">
        <v>43689.750694444447</v>
      </c>
    </row>
    <row r="7082" spans="1:3" x14ac:dyDescent="0.2">
      <c r="A7082">
        <v>977923</v>
      </c>
      <c r="B7082" t="s">
        <v>32</v>
      </c>
      <c r="C7082" s="1">
        <v>43801.791666666664</v>
      </c>
    </row>
    <row r="7083" spans="1:3" x14ac:dyDescent="0.2">
      <c r="A7083">
        <v>977998</v>
      </c>
      <c r="B7083" t="s">
        <v>29</v>
      </c>
      <c r="C7083" s="1">
        <v>43836.605555555558</v>
      </c>
    </row>
    <row r="7084" spans="1:3" x14ac:dyDescent="0.2">
      <c r="A7084">
        <v>977999</v>
      </c>
      <c r="B7084" t="s">
        <v>21</v>
      </c>
      <c r="C7084" s="1">
        <v>43811.84097222222</v>
      </c>
    </row>
    <row r="7085" spans="1:3" x14ac:dyDescent="0.2">
      <c r="A7085">
        <v>978260</v>
      </c>
      <c r="B7085" t="s">
        <v>90</v>
      </c>
      <c r="C7085" s="1">
        <v>43689.893750000003</v>
      </c>
    </row>
    <row r="7086" spans="1:3" x14ac:dyDescent="0.2">
      <c r="A7086">
        <v>978595</v>
      </c>
      <c r="B7086" t="s">
        <v>151</v>
      </c>
      <c r="C7086" s="1">
        <v>43801.84097222222</v>
      </c>
    </row>
    <row r="7087" spans="1:3" x14ac:dyDescent="0.2">
      <c r="A7087">
        <v>978609</v>
      </c>
      <c r="B7087" t="s">
        <v>59</v>
      </c>
      <c r="C7087" s="1">
        <v>43684.882638888892</v>
      </c>
    </row>
    <row r="7088" spans="1:3" x14ac:dyDescent="0.2">
      <c r="A7088">
        <v>978732</v>
      </c>
      <c r="B7088" t="s">
        <v>80</v>
      </c>
      <c r="C7088" s="1">
        <v>43838.848611111112</v>
      </c>
    </row>
    <row r="7089" spans="1:3" x14ac:dyDescent="0.2">
      <c r="A7089">
        <v>978775</v>
      </c>
      <c r="B7089" t="s">
        <v>227</v>
      </c>
      <c r="C7089" s="1">
        <v>43700.93472222222</v>
      </c>
    </row>
    <row r="7090" spans="1:3" x14ac:dyDescent="0.2">
      <c r="A7090">
        <v>978964</v>
      </c>
      <c r="B7090" t="s">
        <v>122</v>
      </c>
      <c r="C7090" s="1">
        <v>43746.734027777777</v>
      </c>
    </row>
    <row r="7091" spans="1:3" x14ac:dyDescent="0.2">
      <c r="A7091">
        <v>978965</v>
      </c>
      <c r="B7091" t="s">
        <v>143</v>
      </c>
      <c r="C7091" s="1">
        <v>43706.811805555553</v>
      </c>
    </row>
    <row r="7092" spans="1:3" x14ac:dyDescent="0.2">
      <c r="A7092">
        <v>978966</v>
      </c>
      <c r="B7092" t="s">
        <v>41</v>
      </c>
      <c r="C7092" s="1">
        <v>43710.720833333333</v>
      </c>
    </row>
    <row r="7093" spans="1:3" x14ac:dyDescent="0.2">
      <c r="A7093">
        <v>979055</v>
      </c>
      <c r="B7093" t="s">
        <v>555</v>
      </c>
      <c r="C7093" s="1">
        <v>43663.883333333331</v>
      </c>
    </row>
    <row r="7094" spans="1:3" x14ac:dyDescent="0.2">
      <c r="A7094">
        <v>979113</v>
      </c>
      <c r="B7094" t="s">
        <v>58</v>
      </c>
      <c r="C7094" s="1">
        <v>43817.727777777778</v>
      </c>
    </row>
    <row r="7095" spans="1:3" x14ac:dyDescent="0.2">
      <c r="A7095">
        <v>979180</v>
      </c>
      <c r="B7095" t="s">
        <v>482</v>
      </c>
      <c r="C7095" s="1">
        <v>43788.811111111114</v>
      </c>
    </row>
    <row r="7096" spans="1:3" x14ac:dyDescent="0.2">
      <c r="A7096">
        <v>979185</v>
      </c>
      <c r="B7096" t="s">
        <v>5</v>
      </c>
      <c r="C7096" s="1">
        <v>43762.694444444445</v>
      </c>
    </row>
    <row r="7097" spans="1:3" x14ac:dyDescent="0.2">
      <c r="A7097">
        <v>979186</v>
      </c>
      <c r="B7097" t="s">
        <v>114</v>
      </c>
      <c r="C7097" s="1">
        <v>43746.886111111111</v>
      </c>
    </row>
    <row r="7098" spans="1:3" x14ac:dyDescent="0.2">
      <c r="A7098">
        <v>979357</v>
      </c>
      <c r="B7098" t="s">
        <v>96</v>
      </c>
      <c r="C7098" s="1">
        <v>43745.859027777777</v>
      </c>
    </row>
    <row r="7099" spans="1:3" x14ac:dyDescent="0.2">
      <c r="A7099">
        <v>979358</v>
      </c>
      <c r="B7099" t="s">
        <v>198</v>
      </c>
      <c r="C7099" s="1">
        <v>43689.75</v>
      </c>
    </row>
    <row r="7100" spans="1:3" x14ac:dyDescent="0.2">
      <c r="A7100">
        <v>979359</v>
      </c>
      <c r="B7100" t="s">
        <v>36</v>
      </c>
      <c r="C7100" s="1">
        <v>43724.849305555559</v>
      </c>
    </row>
    <row r="7101" spans="1:3" x14ac:dyDescent="0.2">
      <c r="A7101">
        <v>979421</v>
      </c>
      <c r="B7101" s="2" t="s">
        <v>132</v>
      </c>
      <c r="C7101" s="1">
        <v>43812.856944444444</v>
      </c>
    </row>
    <row r="7102" spans="1:3" x14ac:dyDescent="0.2">
      <c r="A7102">
        <v>979727</v>
      </c>
      <c r="B7102" t="s">
        <v>91</v>
      </c>
      <c r="C7102" s="1">
        <v>43745.724305555559</v>
      </c>
    </row>
    <row r="7103" spans="1:3" x14ac:dyDescent="0.2">
      <c r="A7103">
        <v>979728</v>
      </c>
      <c r="B7103" t="s">
        <v>11</v>
      </c>
      <c r="C7103" s="1">
        <v>43761.856944444444</v>
      </c>
    </row>
    <row r="7104" spans="1:3" x14ac:dyDescent="0.2">
      <c r="A7104">
        <v>979896</v>
      </c>
      <c r="B7104" t="s">
        <v>139</v>
      </c>
      <c r="C7104" s="1">
        <v>43754.765972222223</v>
      </c>
    </row>
    <row r="7105" spans="1:3" x14ac:dyDescent="0.2">
      <c r="A7105">
        <v>979955</v>
      </c>
      <c r="B7105" t="s">
        <v>36</v>
      </c>
      <c r="C7105" s="1">
        <v>43724.848611111112</v>
      </c>
    </row>
    <row r="7106" spans="1:3" x14ac:dyDescent="0.2">
      <c r="A7106">
        <v>979998</v>
      </c>
      <c r="B7106" t="s">
        <v>76</v>
      </c>
      <c r="C7106" s="1">
        <v>43767.801388888889</v>
      </c>
    </row>
    <row r="7107" spans="1:3" x14ac:dyDescent="0.2">
      <c r="A7107">
        <v>979999</v>
      </c>
      <c r="B7107" t="s">
        <v>10</v>
      </c>
      <c r="C7107" s="1">
        <v>43739.712500000001</v>
      </c>
    </row>
    <row r="7108" spans="1:3" x14ac:dyDescent="0.2">
      <c r="A7108">
        <v>980059</v>
      </c>
      <c r="B7108" t="s">
        <v>27</v>
      </c>
      <c r="C7108" s="1">
        <v>43809.818055555559</v>
      </c>
    </row>
    <row r="7109" spans="1:3" x14ac:dyDescent="0.2">
      <c r="A7109">
        <v>980171</v>
      </c>
      <c r="B7109" t="s">
        <v>104</v>
      </c>
      <c r="C7109" s="1">
        <v>43787.798611111109</v>
      </c>
    </row>
    <row r="7110" spans="1:3" x14ac:dyDescent="0.2">
      <c r="A7110">
        <v>980354</v>
      </c>
      <c r="B7110" s="2" t="s">
        <v>132</v>
      </c>
      <c r="C7110" s="1">
        <v>43812.856944444444</v>
      </c>
    </row>
    <row r="7111" spans="1:3" x14ac:dyDescent="0.2">
      <c r="A7111">
        <v>980363</v>
      </c>
      <c r="B7111" t="s">
        <v>70</v>
      </c>
      <c r="C7111" s="1">
        <v>43718.822916666664</v>
      </c>
    </row>
    <row r="7112" spans="1:3" x14ac:dyDescent="0.2">
      <c r="A7112">
        <v>980364</v>
      </c>
      <c r="B7112" t="s">
        <v>34</v>
      </c>
      <c r="C7112" s="1">
        <v>43691.808333333334</v>
      </c>
    </row>
    <row r="7113" spans="1:3" x14ac:dyDescent="0.2">
      <c r="A7113">
        <v>980495</v>
      </c>
      <c r="B7113" t="s">
        <v>226</v>
      </c>
      <c r="C7113" s="1">
        <v>43819.670138888891</v>
      </c>
    </row>
    <row r="7114" spans="1:3" x14ac:dyDescent="0.2">
      <c r="A7114">
        <v>980503</v>
      </c>
      <c r="B7114" t="s">
        <v>740</v>
      </c>
      <c r="C7114" s="1">
        <v>43698.025000000001</v>
      </c>
    </row>
    <row r="7115" spans="1:3" x14ac:dyDescent="0.2">
      <c r="A7115">
        <v>980504</v>
      </c>
      <c r="B7115" t="s">
        <v>741</v>
      </c>
      <c r="C7115" s="1">
        <v>43765.759027777778</v>
      </c>
    </row>
    <row r="7116" spans="1:3" x14ac:dyDescent="0.2">
      <c r="A7116">
        <v>980505</v>
      </c>
      <c r="B7116" t="s">
        <v>742</v>
      </c>
      <c r="C7116" s="1">
        <v>43746.236111111109</v>
      </c>
    </row>
    <row r="7117" spans="1:3" x14ac:dyDescent="0.2">
      <c r="A7117">
        <v>980511</v>
      </c>
      <c r="B7117" t="s">
        <v>110</v>
      </c>
      <c r="C7117" s="1">
        <v>43664.905555555553</v>
      </c>
    </row>
    <row r="7118" spans="1:3" x14ac:dyDescent="0.2">
      <c r="A7118">
        <v>980721</v>
      </c>
      <c r="B7118" t="s">
        <v>61</v>
      </c>
      <c r="C7118" s="1">
        <v>43733.79791666667</v>
      </c>
    </row>
    <row r="7119" spans="1:3" x14ac:dyDescent="0.2">
      <c r="A7119">
        <v>980722</v>
      </c>
      <c r="B7119" s="2" t="s">
        <v>71</v>
      </c>
      <c r="C7119" s="1">
        <v>43774.668749999997</v>
      </c>
    </row>
    <row r="7120" spans="1:3" x14ac:dyDescent="0.2">
      <c r="A7120">
        <v>980768</v>
      </c>
      <c r="B7120" t="s">
        <v>41</v>
      </c>
      <c r="C7120" s="1">
        <v>43710.720138888886</v>
      </c>
    </row>
    <row r="7121" spans="1:3" x14ac:dyDescent="0.2">
      <c r="A7121">
        <v>980769</v>
      </c>
      <c r="B7121" s="2" t="s">
        <v>65</v>
      </c>
      <c r="C7121" s="1">
        <v>43768.873611111114</v>
      </c>
    </row>
    <row r="7122" spans="1:3" x14ac:dyDescent="0.2">
      <c r="A7122">
        <v>980770</v>
      </c>
      <c r="B7122" t="s">
        <v>64</v>
      </c>
      <c r="C7122" s="1">
        <v>43735.713194444441</v>
      </c>
    </row>
    <row r="7123" spans="1:3" x14ac:dyDescent="0.2">
      <c r="A7123">
        <v>980941</v>
      </c>
      <c r="B7123" t="s">
        <v>18</v>
      </c>
      <c r="C7123" s="1">
        <v>43774.791666666664</v>
      </c>
    </row>
    <row r="7124" spans="1:3" x14ac:dyDescent="0.2">
      <c r="A7124">
        <v>981122</v>
      </c>
      <c r="B7124" t="s">
        <v>41</v>
      </c>
      <c r="C7124" s="1">
        <v>43710.720138888886</v>
      </c>
    </row>
    <row r="7125" spans="1:3" x14ac:dyDescent="0.2">
      <c r="A7125">
        <v>981298</v>
      </c>
      <c r="B7125" t="s">
        <v>7</v>
      </c>
      <c r="C7125" s="1">
        <v>43837.667361111111</v>
      </c>
    </row>
    <row r="7126" spans="1:3" x14ac:dyDescent="0.2">
      <c r="A7126">
        <v>981378</v>
      </c>
      <c r="B7126" t="s">
        <v>32</v>
      </c>
      <c r="C7126" s="1">
        <v>43801.792361111111</v>
      </c>
    </row>
    <row r="7127" spans="1:3" x14ac:dyDescent="0.2">
      <c r="A7127">
        <v>981471</v>
      </c>
      <c r="B7127" t="s">
        <v>123</v>
      </c>
      <c r="C7127" s="1">
        <v>43763.821527777778</v>
      </c>
    </row>
    <row r="7128" spans="1:3" x14ac:dyDescent="0.2">
      <c r="A7128">
        <v>981472</v>
      </c>
      <c r="B7128" s="2" t="s">
        <v>23</v>
      </c>
      <c r="C7128" s="1">
        <v>43768.65347222222</v>
      </c>
    </row>
    <row r="7129" spans="1:3" x14ac:dyDescent="0.2">
      <c r="A7129">
        <v>981625</v>
      </c>
      <c r="B7129" t="s">
        <v>156</v>
      </c>
      <c r="C7129" s="1">
        <v>43684.71597222222</v>
      </c>
    </row>
    <row r="7130" spans="1:3" x14ac:dyDescent="0.2">
      <c r="A7130">
        <v>981626</v>
      </c>
      <c r="B7130" t="s">
        <v>34</v>
      </c>
      <c r="C7130" s="1">
        <v>43691.808333333334</v>
      </c>
    </row>
    <row r="7131" spans="1:3" x14ac:dyDescent="0.2">
      <c r="A7131">
        <v>981627</v>
      </c>
      <c r="B7131" t="s">
        <v>18</v>
      </c>
      <c r="C7131" s="1">
        <v>43774.792361111111</v>
      </c>
    </row>
    <row r="7132" spans="1:3" x14ac:dyDescent="0.2">
      <c r="A7132">
        <v>981628</v>
      </c>
      <c r="B7132" s="2" t="s">
        <v>92</v>
      </c>
      <c r="C7132" s="1">
        <v>43775.65625</v>
      </c>
    </row>
    <row r="7133" spans="1:3" x14ac:dyDescent="0.2">
      <c r="A7133">
        <v>981656</v>
      </c>
      <c r="B7133" t="s">
        <v>9</v>
      </c>
      <c r="C7133" s="1">
        <v>43794.723611111112</v>
      </c>
    </row>
    <row r="7134" spans="1:3" x14ac:dyDescent="0.2">
      <c r="A7134">
        <v>981663</v>
      </c>
      <c r="B7134" s="2" t="s">
        <v>65</v>
      </c>
      <c r="C7134" s="1">
        <v>43768.873611111114</v>
      </c>
    </row>
    <row r="7135" spans="1:3" x14ac:dyDescent="0.2">
      <c r="A7135">
        <v>981665</v>
      </c>
      <c r="B7135" t="s">
        <v>94</v>
      </c>
      <c r="C7135" s="1">
        <v>43726.870833333334</v>
      </c>
    </row>
    <row r="7136" spans="1:3" x14ac:dyDescent="0.2">
      <c r="A7136">
        <v>981845</v>
      </c>
      <c r="B7136" t="s">
        <v>77</v>
      </c>
      <c r="C7136" s="1">
        <v>43749.711111111108</v>
      </c>
    </row>
    <row r="7137" spans="1:3" x14ac:dyDescent="0.2">
      <c r="A7137">
        <v>981846</v>
      </c>
      <c r="B7137" t="s">
        <v>14</v>
      </c>
      <c r="C7137" s="1">
        <v>43690.952777777777</v>
      </c>
    </row>
    <row r="7138" spans="1:3" x14ac:dyDescent="0.2">
      <c r="A7138">
        <v>981847</v>
      </c>
      <c r="B7138" t="s">
        <v>157</v>
      </c>
      <c r="C7138" s="1">
        <v>43710.631249999999</v>
      </c>
    </row>
    <row r="7139" spans="1:3" x14ac:dyDescent="0.2">
      <c r="A7139">
        <v>981848</v>
      </c>
      <c r="B7139" t="s">
        <v>146</v>
      </c>
      <c r="C7139" s="1">
        <v>43705.70208333333</v>
      </c>
    </row>
    <row r="7140" spans="1:3" x14ac:dyDescent="0.2">
      <c r="A7140">
        <v>981988</v>
      </c>
      <c r="B7140" t="s">
        <v>201</v>
      </c>
      <c r="C7140" s="1">
        <v>43691.869444444441</v>
      </c>
    </row>
    <row r="7141" spans="1:3" x14ac:dyDescent="0.2">
      <c r="A7141">
        <v>982032</v>
      </c>
      <c r="B7141" t="s">
        <v>151</v>
      </c>
      <c r="C7141" s="1">
        <v>43801.840277777781</v>
      </c>
    </row>
    <row r="7142" spans="1:3" x14ac:dyDescent="0.2">
      <c r="A7142">
        <v>982033</v>
      </c>
      <c r="B7142" t="s">
        <v>141</v>
      </c>
      <c r="C7142" s="1">
        <v>43783.836805555555</v>
      </c>
    </row>
    <row r="7143" spans="1:3" x14ac:dyDescent="0.2">
      <c r="A7143">
        <v>982121</v>
      </c>
      <c r="B7143" s="2" t="s">
        <v>71</v>
      </c>
      <c r="C7143" s="1">
        <v>43774.669444444444</v>
      </c>
    </row>
    <row r="7144" spans="1:3" x14ac:dyDescent="0.2">
      <c r="A7144">
        <v>982122</v>
      </c>
      <c r="B7144" s="2" t="s">
        <v>92</v>
      </c>
      <c r="C7144" s="1">
        <v>43775.656944444447</v>
      </c>
    </row>
    <row r="7145" spans="1:3" x14ac:dyDescent="0.2">
      <c r="A7145">
        <v>982162</v>
      </c>
      <c r="B7145" s="2" t="s">
        <v>92</v>
      </c>
      <c r="C7145" s="1">
        <v>43775.656944444447</v>
      </c>
    </row>
    <row r="7146" spans="1:3" x14ac:dyDescent="0.2">
      <c r="A7146">
        <v>982163</v>
      </c>
      <c r="B7146" t="s">
        <v>94</v>
      </c>
      <c r="C7146" s="1">
        <v>43726.870833333334</v>
      </c>
    </row>
    <row r="7147" spans="1:3" x14ac:dyDescent="0.2">
      <c r="A7147">
        <v>982244</v>
      </c>
      <c r="B7147" t="s">
        <v>336</v>
      </c>
      <c r="C7147" s="1">
        <v>43784.645138888889</v>
      </c>
    </row>
    <row r="7148" spans="1:3" x14ac:dyDescent="0.2">
      <c r="A7148">
        <v>982245</v>
      </c>
      <c r="B7148" t="s">
        <v>236</v>
      </c>
      <c r="C7148" s="1">
        <v>43817.836805555555</v>
      </c>
    </row>
    <row r="7149" spans="1:3" x14ac:dyDescent="0.2">
      <c r="A7149">
        <v>982246</v>
      </c>
      <c r="B7149" t="s">
        <v>31</v>
      </c>
      <c r="C7149" s="1">
        <v>43804.794444444444</v>
      </c>
    </row>
    <row r="7150" spans="1:3" x14ac:dyDescent="0.2">
      <c r="A7150">
        <v>982247</v>
      </c>
      <c r="B7150" t="s">
        <v>121</v>
      </c>
      <c r="C7150" s="1">
        <v>43832.668749999997</v>
      </c>
    </row>
    <row r="7151" spans="1:3" x14ac:dyDescent="0.2">
      <c r="A7151">
        <v>982349</v>
      </c>
      <c r="B7151" t="s">
        <v>311</v>
      </c>
      <c r="C7151" s="1">
        <v>43685.734722222223</v>
      </c>
    </row>
    <row r="7152" spans="1:3" x14ac:dyDescent="0.2">
      <c r="A7152">
        <v>982350</v>
      </c>
      <c r="B7152" t="s">
        <v>59</v>
      </c>
      <c r="C7152" s="1">
        <v>43684.882638888892</v>
      </c>
    </row>
    <row r="7153" spans="1:3" x14ac:dyDescent="0.2">
      <c r="A7153">
        <v>982351</v>
      </c>
      <c r="B7153" t="s">
        <v>156</v>
      </c>
      <c r="C7153" s="1">
        <v>43684.71597222222</v>
      </c>
    </row>
    <row r="7154" spans="1:3" x14ac:dyDescent="0.2">
      <c r="A7154">
        <v>982708</v>
      </c>
      <c r="B7154" t="s">
        <v>143</v>
      </c>
      <c r="C7154" s="1">
        <v>43706.811111111114</v>
      </c>
    </row>
    <row r="7155" spans="1:3" x14ac:dyDescent="0.2">
      <c r="A7155">
        <v>982981</v>
      </c>
      <c r="B7155" t="s">
        <v>109</v>
      </c>
      <c r="C7155" s="1">
        <v>43696.952777777777</v>
      </c>
    </row>
    <row r="7156" spans="1:3" x14ac:dyDescent="0.2">
      <c r="A7156">
        <v>982982</v>
      </c>
      <c r="B7156" t="s">
        <v>20</v>
      </c>
      <c r="C7156" s="1">
        <v>43705.669444444444</v>
      </c>
    </row>
    <row r="7157" spans="1:3" x14ac:dyDescent="0.2">
      <c r="A7157">
        <v>982983</v>
      </c>
      <c r="B7157" t="s">
        <v>137</v>
      </c>
      <c r="C7157" s="1">
        <v>43705.821527777778</v>
      </c>
    </row>
    <row r="7158" spans="1:3" x14ac:dyDescent="0.2">
      <c r="A7158">
        <v>982984</v>
      </c>
      <c r="B7158" s="2" t="s">
        <v>4</v>
      </c>
      <c r="C7158" s="1">
        <v>43731.662499999999</v>
      </c>
    </row>
    <row r="7159" spans="1:3" x14ac:dyDescent="0.2">
      <c r="A7159">
        <v>982985</v>
      </c>
      <c r="B7159" t="s">
        <v>5</v>
      </c>
      <c r="C7159" s="1">
        <v>43762.694444444445</v>
      </c>
    </row>
    <row r="7160" spans="1:3" x14ac:dyDescent="0.2">
      <c r="A7160">
        <v>983081</v>
      </c>
      <c r="B7160" t="s">
        <v>612</v>
      </c>
      <c r="C7160" s="1">
        <v>43670.736111111109</v>
      </c>
    </row>
    <row r="7161" spans="1:3" x14ac:dyDescent="0.2">
      <c r="A7161">
        <v>983222</v>
      </c>
      <c r="B7161" t="s">
        <v>76</v>
      </c>
      <c r="C7161" s="1">
        <v>43767.801388888889</v>
      </c>
    </row>
    <row r="7162" spans="1:3" x14ac:dyDescent="0.2">
      <c r="A7162">
        <v>983234</v>
      </c>
      <c r="B7162" t="s">
        <v>143</v>
      </c>
      <c r="C7162" s="1">
        <v>43706.811805555553</v>
      </c>
    </row>
    <row r="7163" spans="1:3" x14ac:dyDescent="0.2">
      <c r="A7163">
        <v>983235</v>
      </c>
      <c r="B7163" t="s">
        <v>124</v>
      </c>
      <c r="C7163" s="1">
        <v>43731.5625</v>
      </c>
    </row>
    <row r="7164" spans="1:3" x14ac:dyDescent="0.2">
      <c r="A7164">
        <v>983236</v>
      </c>
      <c r="B7164" t="s">
        <v>16</v>
      </c>
      <c r="C7164" s="1">
        <v>43719.736805555556</v>
      </c>
    </row>
    <row r="7165" spans="1:3" x14ac:dyDescent="0.2">
      <c r="A7165">
        <v>983237</v>
      </c>
      <c r="B7165" t="s">
        <v>139</v>
      </c>
      <c r="C7165" s="1">
        <v>43754.765972222223</v>
      </c>
    </row>
    <row r="7166" spans="1:3" x14ac:dyDescent="0.2">
      <c r="A7166">
        <v>983238</v>
      </c>
      <c r="B7166" t="s">
        <v>73</v>
      </c>
      <c r="C7166" s="1">
        <v>43710.859722222223</v>
      </c>
    </row>
    <row r="7167" spans="1:3" x14ac:dyDescent="0.2">
      <c r="A7167">
        <v>983349</v>
      </c>
      <c r="B7167" t="s">
        <v>94</v>
      </c>
      <c r="C7167" s="1">
        <v>43726.870833333334</v>
      </c>
    </row>
    <row r="7168" spans="1:3" x14ac:dyDescent="0.2">
      <c r="A7168">
        <v>983350</v>
      </c>
      <c r="B7168" t="s">
        <v>499</v>
      </c>
      <c r="C7168" s="1">
        <v>43696.743750000001</v>
      </c>
    </row>
    <row r="7169" spans="1:3" x14ac:dyDescent="0.2">
      <c r="A7169">
        <v>983351</v>
      </c>
      <c r="B7169" t="s">
        <v>14</v>
      </c>
      <c r="C7169" s="1">
        <v>43690.952777777777</v>
      </c>
    </row>
    <row r="7170" spans="1:3" x14ac:dyDescent="0.2">
      <c r="A7170">
        <v>983493</v>
      </c>
      <c r="B7170" t="s">
        <v>3</v>
      </c>
      <c r="C7170" s="1">
        <v>43686.644444444442</v>
      </c>
    </row>
    <row r="7171" spans="1:3" x14ac:dyDescent="0.2">
      <c r="A7171">
        <v>983494</v>
      </c>
      <c r="B7171" t="s">
        <v>101</v>
      </c>
      <c r="C7171" s="1">
        <v>43766.681944444441</v>
      </c>
    </row>
    <row r="7172" spans="1:3" x14ac:dyDescent="0.2">
      <c r="A7172">
        <v>983495</v>
      </c>
      <c r="B7172" t="s">
        <v>135</v>
      </c>
      <c r="C7172" s="1">
        <v>43721.828472222223</v>
      </c>
    </row>
    <row r="7173" spans="1:3" x14ac:dyDescent="0.2">
      <c r="A7173">
        <v>983554</v>
      </c>
      <c r="B7173" t="s">
        <v>67</v>
      </c>
      <c r="C7173" s="1">
        <v>43810.826388888891</v>
      </c>
    </row>
    <row r="7174" spans="1:3" x14ac:dyDescent="0.2">
      <c r="A7174">
        <v>983614</v>
      </c>
      <c r="B7174" t="s">
        <v>28</v>
      </c>
      <c r="C7174" s="1">
        <v>43693.722222222219</v>
      </c>
    </row>
    <row r="7175" spans="1:3" x14ac:dyDescent="0.2">
      <c r="A7175">
        <v>983843</v>
      </c>
      <c r="B7175" t="s">
        <v>37</v>
      </c>
      <c r="C7175" s="1">
        <v>43690.884722222225</v>
      </c>
    </row>
    <row r="7176" spans="1:3" x14ac:dyDescent="0.2">
      <c r="A7176">
        <v>983964</v>
      </c>
      <c r="B7176" t="s">
        <v>136</v>
      </c>
      <c r="C7176" s="1">
        <v>43819.877083333333</v>
      </c>
    </row>
    <row r="7177" spans="1:3" x14ac:dyDescent="0.2">
      <c r="A7177">
        <v>984183</v>
      </c>
      <c r="B7177" t="s">
        <v>100</v>
      </c>
      <c r="C7177" s="1">
        <v>43733.856944444444</v>
      </c>
    </row>
    <row r="7178" spans="1:3" x14ac:dyDescent="0.2">
      <c r="A7178">
        <v>984184</v>
      </c>
      <c r="B7178" s="2" t="s">
        <v>23</v>
      </c>
      <c r="C7178" s="1">
        <v>43768.65347222222</v>
      </c>
    </row>
    <row r="7179" spans="1:3" x14ac:dyDescent="0.2">
      <c r="A7179">
        <v>984222</v>
      </c>
      <c r="B7179" t="s">
        <v>105</v>
      </c>
      <c r="C7179" s="1">
        <v>43746.861111111109</v>
      </c>
    </row>
    <row r="7180" spans="1:3" x14ac:dyDescent="0.2">
      <c r="A7180">
        <v>984223</v>
      </c>
      <c r="B7180" t="s">
        <v>101</v>
      </c>
      <c r="C7180" s="1">
        <v>43766.681944444441</v>
      </c>
    </row>
    <row r="7181" spans="1:3" x14ac:dyDescent="0.2">
      <c r="A7181">
        <v>984224</v>
      </c>
      <c r="B7181" t="s">
        <v>48</v>
      </c>
      <c r="C7181" s="1">
        <v>43706.873611111114</v>
      </c>
    </row>
    <row r="7182" spans="1:3" x14ac:dyDescent="0.2">
      <c r="A7182">
        <v>984416</v>
      </c>
      <c r="B7182" s="2" t="s">
        <v>155</v>
      </c>
      <c r="C7182" s="1">
        <v>43748.925000000003</v>
      </c>
    </row>
    <row r="7183" spans="1:3" x14ac:dyDescent="0.2">
      <c r="A7183">
        <v>984720</v>
      </c>
      <c r="B7183" t="s">
        <v>336</v>
      </c>
      <c r="C7183" s="1">
        <v>43784.645833333336</v>
      </c>
    </row>
    <row r="7184" spans="1:3" x14ac:dyDescent="0.2">
      <c r="A7184">
        <v>984803</v>
      </c>
      <c r="B7184" t="s">
        <v>139</v>
      </c>
      <c r="C7184" s="1">
        <v>43754.76666666667</v>
      </c>
    </row>
    <row r="7185" spans="1:3" x14ac:dyDescent="0.2">
      <c r="A7185">
        <v>984855</v>
      </c>
      <c r="B7185" s="2" t="s">
        <v>102</v>
      </c>
      <c r="C7185" s="1">
        <v>43837.788888888892</v>
      </c>
    </row>
    <row r="7186" spans="1:3" x14ac:dyDescent="0.2">
      <c r="A7186">
        <v>984856</v>
      </c>
      <c r="B7186" t="s">
        <v>35</v>
      </c>
      <c r="C7186" s="1">
        <v>43783.852777777778</v>
      </c>
    </row>
    <row r="7187" spans="1:3" x14ac:dyDescent="0.2">
      <c r="A7187">
        <v>985018</v>
      </c>
      <c r="B7187" t="s">
        <v>91</v>
      </c>
      <c r="C7187" s="1">
        <v>43745.723611111112</v>
      </c>
    </row>
    <row r="7188" spans="1:3" x14ac:dyDescent="0.2">
      <c r="A7188">
        <v>985019</v>
      </c>
      <c r="B7188" t="s">
        <v>185</v>
      </c>
      <c r="C7188" s="1">
        <v>43721.673611111109</v>
      </c>
    </row>
    <row r="7189" spans="1:3" x14ac:dyDescent="0.2">
      <c r="A7189">
        <v>985020</v>
      </c>
      <c r="B7189" t="s">
        <v>14</v>
      </c>
      <c r="C7189" s="1">
        <v>43690.952777777777</v>
      </c>
    </row>
    <row r="7190" spans="1:3" x14ac:dyDescent="0.2">
      <c r="A7190">
        <v>985021</v>
      </c>
      <c r="B7190" t="s">
        <v>76</v>
      </c>
      <c r="C7190" s="1">
        <v>43767.801388888889</v>
      </c>
    </row>
    <row r="7191" spans="1:3" x14ac:dyDescent="0.2">
      <c r="A7191">
        <v>985250</v>
      </c>
      <c r="B7191" t="s">
        <v>152</v>
      </c>
      <c r="C7191" s="1">
        <v>43731.865972222222</v>
      </c>
    </row>
    <row r="7192" spans="1:3" x14ac:dyDescent="0.2">
      <c r="A7192">
        <v>985251</v>
      </c>
      <c r="B7192" t="s">
        <v>89</v>
      </c>
      <c r="C7192" s="1">
        <v>43704.897222222222</v>
      </c>
    </row>
    <row r="7193" spans="1:3" x14ac:dyDescent="0.2">
      <c r="A7193">
        <v>985252</v>
      </c>
      <c r="B7193" t="s">
        <v>146</v>
      </c>
      <c r="C7193" s="1">
        <v>43705.70208333333</v>
      </c>
    </row>
    <row r="7194" spans="1:3" x14ac:dyDescent="0.2">
      <c r="A7194">
        <v>985257</v>
      </c>
      <c r="B7194" t="s">
        <v>260</v>
      </c>
      <c r="C7194" s="1">
        <v>43691.878472222219</v>
      </c>
    </row>
    <row r="7195" spans="1:3" x14ac:dyDescent="0.2">
      <c r="A7195">
        <v>985544</v>
      </c>
      <c r="B7195" t="s">
        <v>100</v>
      </c>
      <c r="C7195" s="1">
        <v>43733.856249999997</v>
      </c>
    </row>
    <row r="7196" spans="1:3" x14ac:dyDescent="0.2">
      <c r="A7196">
        <v>985545</v>
      </c>
      <c r="B7196" t="s">
        <v>114</v>
      </c>
      <c r="C7196" s="1">
        <v>43746.885416666664</v>
      </c>
    </row>
    <row r="7197" spans="1:3" x14ac:dyDescent="0.2">
      <c r="A7197">
        <v>985624</v>
      </c>
      <c r="B7197" t="s">
        <v>124</v>
      </c>
      <c r="C7197" s="1">
        <v>43731.5625</v>
      </c>
    </row>
    <row r="7198" spans="1:3" x14ac:dyDescent="0.2">
      <c r="A7198">
        <v>985625</v>
      </c>
      <c r="B7198" t="s">
        <v>52</v>
      </c>
      <c r="C7198" s="1">
        <v>43763.714583333334</v>
      </c>
    </row>
    <row r="7199" spans="1:3" x14ac:dyDescent="0.2">
      <c r="A7199">
        <v>985635</v>
      </c>
      <c r="B7199" t="s">
        <v>143</v>
      </c>
      <c r="C7199" s="1">
        <v>43706.811805555553</v>
      </c>
    </row>
    <row r="7200" spans="1:3" x14ac:dyDescent="0.2">
      <c r="A7200">
        <v>986053</v>
      </c>
      <c r="B7200" t="s">
        <v>104</v>
      </c>
      <c r="C7200" s="1">
        <v>43787.797222222223</v>
      </c>
    </row>
    <row r="7201" spans="1:3" x14ac:dyDescent="0.2">
      <c r="A7201">
        <v>986224</v>
      </c>
      <c r="B7201" t="s">
        <v>124</v>
      </c>
      <c r="C7201" s="1">
        <v>43731.5625</v>
      </c>
    </row>
    <row r="7202" spans="1:3" x14ac:dyDescent="0.2">
      <c r="A7202">
        <v>986237</v>
      </c>
      <c r="B7202" t="s">
        <v>416</v>
      </c>
      <c r="C7202" s="1">
        <v>43672.757638888892</v>
      </c>
    </row>
    <row r="7203" spans="1:3" x14ac:dyDescent="0.2">
      <c r="A7203">
        <v>986404</v>
      </c>
      <c r="B7203" t="s">
        <v>342</v>
      </c>
      <c r="C7203" s="1">
        <v>43707.926388888889</v>
      </c>
    </row>
    <row r="7204" spans="1:3" x14ac:dyDescent="0.2">
      <c r="A7204">
        <v>986434</v>
      </c>
      <c r="B7204" t="s">
        <v>78</v>
      </c>
      <c r="C7204" s="1">
        <v>43791.848611111112</v>
      </c>
    </row>
    <row r="7205" spans="1:3" x14ac:dyDescent="0.2">
      <c r="A7205">
        <v>986435</v>
      </c>
      <c r="B7205" t="s">
        <v>115</v>
      </c>
      <c r="C7205" s="1">
        <v>43838.789583333331</v>
      </c>
    </row>
    <row r="7206" spans="1:3" x14ac:dyDescent="0.2">
      <c r="A7206">
        <v>986436</v>
      </c>
      <c r="B7206" t="s">
        <v>104</v>
      </c>
      <c r="C7206" s="1">
        <v>43787.79791666667</v>
      </c>
    </row>
    <row r="7207" spans="1:3" x14ac:dyDescent="0.2">
      <c r="A7207">
        <v>986498</v>
      </c>
      <c r="B7207" t="s">
        <v>124</v>
      </c>
      <c r="C7207" s="1">
        <v>43731.5625</v>
      </c>
    </row>
    <row r="7208" spans="1:3" x14ac:dyDescent="0.2">
      <c r="A7208">
        <v>986499</v>
      </c>
      <c r="B7208" t="s">
        <v>3</v>
      </c>
      <c r="C7208" s="1">
        <v>43686.644444444442</v>
      </c>
    </row>
    <row r="7209" spans="1:3" x14ac:dyDescent="0.2">
      <c r="A7209">
        <v>986500</v>
      </c>
      <c r="B7209" t="s">
        <v>17</v>
      </c>
      <c r="C7209" s="1">
        <v>43676.642361111109</v>
      </c>
    </row>
    <row r="7210" spans="1:3" x14ac:dyDescent="0.2">
      <c r="A7210">
        <v>986787</v>
      </c>
      <c r="B7210" s="2" t="s">
        <v>155</v>
      </c>
      <c r="C7210" s="1">
        <v>43748.925694444442</v>
      </c>
    </row>
    <row r="7211" spans="1:3" x14ac:dyDescent="0.2">
      <c r="A7211">
        <v>986788</v>
      </c>
      <c r="B7211" t="s">
        <v>185</v>
      </c>
      <c r="C7211" s="1">
        <v>43721.674305555556</v>
      </c>
    </row>
    <row r="7212" spans="1:3" x14ac:dyDescent="0.2">
      <c r="A7212">
        <v>986944</v>
      </c>
      <c r="B7212" t="s">
        <v>37</v>
      </c>
      <c r="C7212" s="1">
        <v>43690.885416666664</v>
      </c>
    </row>
    <row r="7213" spans="1:3" x14ac:dyDescent="0.2">
      <c r="A7213">
        <v>986993</v>
      </c>
      <c r="B7213" t="s">
        <v>6</v>
      </c>
      <c r="C7213" s="1">
        <v>43829.757638888892</v>
      </c>
    </row>
    <row r="7214" spans="1:3" x14ac:dyDescent="0.2">
      <c r="A7214">
        <v>987088</v>
      </c>
      <c r="B7214" t="s">
        <v>30</v>
      </c>
      <c r="C7214" s="1">
        <v>43802.713888888888</v>
      </c>
    </row>
    <row r="7215" spans="1:3" x14ac:dyDescent="0.2">
      <c r="A7215">
        <v>987096</v>
      </c>
      <c r="B7215" t="s">
        <v>63</v>
      </c>
      <c r="C7215" s="1">
        <v>43773.652777777781</v>
      </c>
    </row>
    <row r="7216" spans="1:3" x14ac:dyDescent="0.2">
      <c r="A7216">
        <v>987156</v>
      </c>
      <c r="B7216" t="s">
        <v>139</v>
      </c>
      <c r="C7216" s="1">
        <v>43754.765972222223</v>
      </c>
    </row>
    <row r="7217" spans="1:3" x14ac:dyDescent="0.2">
      <c r="A7217">
        <v>987177</v>
      </c>
      <c r="B7217" t="s">
        <v>108</v>
      </c>
      <c r="C7217" s="1">
        <v>43718.728472222225</v>
      </c>
    </row>
    <row r="7218" spans="1:3" x14ac:dyDescent="0.2">
      <c r="A7218">
        <v>987178</v>
      </c>
      <c r="B7218" t="s">
        <v>45</v>
      </c>
      <c r="C7218" s="1">
        <v>43682.822222222225</v>
      </c>
    </row>
    <row r="7219" spans="1:3" x14ac:dyDescent="0.2">
      <c r="A7219">
        <v>987284</v>
      </c>
      <c r="B7219" s="2" t="s">
        <v>4</v>
      </c>
      <c r="C7219" s="1">
        <v>43731.662499999999</v>
      </c>
    </row>
    <row r="7220" spans="1:3" x14ac:dyDescent="0.2">
      <c r="A7220">
        <v>987285</v>
      </c>
      <c r="B7220" t="s">
        <v>44</v>
      </c>
      <c r="C7220" s="1">
        <v>43748.833333333336</v>
      </c>
    </row>
    <row r="7221" spans="1:3" x14ac:dyDescent="0.2">
      <c r="A7221">
        <v>987286</v>
      </c>
      <c r="B7221" t="s">
        <v>16</v>
      </c>
      <c r="C7221" s="1">
        <v>43719.736805555556</v>
      </c>
    </row>
    <row r="7222" spans="1:3" x14ac:dyDescent="0.2">
      <c r="A7222">
        <v>987287</v>
      </c>
      <c r="B7222" t="s">
        <v>114</v>
      </c>
      <c r="C7222" s="1">
        <v>43746.886111111111</v>
      </c>
    </row>
    <row r="7223" spans="1:3" x14ac:dyDescent="0.2">
      <c r="A7223">
        <v>987335</v>
      </c>
      <c r="B7223" t="s">
        <v>69</v>
      </c>
      <c r="C7223" s="1">
        <v>43756.748611111114</v>
      </c>
    </row>
    <row r="7224" spans="1:3" x14ac:dyDescent="0.2">
      <c r="A7224">
        <v>987336</v>
      </c>
      <c r="B7224" t="s">
        <v>152</v>
      </c>
      <c r="C7224" s="1">
        <v>43731.865972222222</v>
      </c>
    </row>
    <row r="7225" spans="1:3" x14ac:dyDescent="0.2">
      <c r="A7225">
        <v>987337</v>
      </c>
      <c r="B7225" t="s">
        <v>50</v>
      </c>
      <c r="C7225" s="1">
        <v>43733.632638888892</v>
      </c>
    </row>
    <row r="7226" spans="1:3" x14ac:dyDescent="0.2">
      <c r="A7226">
        <v>987338</v>
      </c>
      <c r="B7226" t="s">
        <v>13</v>
      </c>
      <c r="C7226" s="1">
        <v>43689.640972222223</v>
      </c>
    </row>
    <row r="7227" spans="1:3" x14ac:dyDescent="0.2">
      <c r="A7227">
        <v>987339</v>
      </c>
      <c r="B7227" t="s">
        <v>45</v>
      </c>
      <c r="C7227" s="1">
        <v>43682.822222222225</v>
      </c>
    </row>
    <row r="7228" spans="1:3" x14ac:dyDescent="0.2">
      <c r="A7228">
        <v>987472</v>
      </c>
      <c r="B7228" t="s">
        <v>50</v>
      </c>
      <c r="C7228" s="1">
        <v>43733.632638888892</v>
      </c>
    </row>
    <row r="7229" spans="1:3" x14ac:dyDescent="0.2">
      <c r="A7229">
        <v>987473</v>
      </c>
      <c r="B7229" t="s">
        <v>148</v>
      </c>
      <c r="C7229" s="1">
        <v>43767.862500000003</v>
      </c>
    </row>
    <row r="7230" spans="1:3" x14ac:dyDescent="0.2">
      <c r="A7230">
        <v>987623</v>
      </c>
      <c r="B7230" t="s">
        <v>199</v>
      </c>
      <c r="C7230" s="1">
        <v>43836.727083333331</v>
      </c>
    </row>
    <row r="7231" spans="1:3" x14ac:dyDescent="0.2">
      <c r="A7231">
        <v>987624</v>
      </c>
      <c r="B7231" t="s">
        <v>147</v>
      </c>
      <c r="C7231" s="1">
        <v>43819.80972222222</v>
      </c>
    </row>
    <row r="7232" spans="1:3" x14ac:dyDescent="0.2">
      <c r="A7232">
        <v>987640</v>
      </c>
      <c r="B7232" t="s">
        <v>260</v>
      </c>
      <c r="C7232" s="1">
        <v>43691.878472222219</v>
      </c>
    </row>
    <row r="7233" spans="1:3" x14ac:dyDescent="0.2">
      <c r="A7233">
        <v>987991</v>
      </c>
      <c r="B7233" t="s">
        <v>121</v>
      </c>
      <c r="C7233" s="1">
        <v>43832.670138888891</v>
      </c>
    </row>
    <row r="7234" spans="1:3" x14ac:dyDescent="0.2">
      <c r="A7234">
        <v>988301</v>
      </c>
      <c r="B7234" s="2" t="s">
        <v>140</v>
      </c>
      <c r="C7234" s="1">
        <v>43755.854861111111</v>
      </c>
    </row>
    <row r="7235" spans="1:3" x14ac:dyDescent="0.2">
      <c r="A7235">
        <v>988559</v>
      </c>
      <c r="B7235" t="s">
        <v>29</v>
      </c>
      <c r="C7235" s="1">
        <v>43836.604861111111</v>
      </c>
    </row>
    <row r="7236" spans="1:3" x14ac:dyDescent="0.2">
      <c r="A7236">
        <v>988568</v>
      </c>
      <c r="B7236" t="s">
        <v>743</v>
      </c>
      <c r="C7236" s="1">
        <v>43742.026388888888</v>
      </c>
    </row>
    <row r="7237" spans="1:3" x14ac:dyDescent="0.2">
      <c r="A7237">
        <v>988569</v>
      </c>
      <c r="B7237" s="2" t="s">
        <v>639</v>
      </c>
      <c r="C7237" s="1">
        <v>43690.76666666667</v>
      </c>
    </row>
    <row r="7238" spans="1:3" x14ac:dyDescent="0.2">
      <c r="A7238">
        <v>988570</v>
      </c>
      <c r="B7238" t="s">
        <v>37</v>
      </c>
      <c r="C7238" s="1">
        <v>43690.886805555558</v>
      </c>
    </row>
    <row r="7239" spans="1:3" x14ac:dyDescent="0.2">
      <c r="A7239">
        <v>988571</v>
      </c>
      <c r="B7239" t="s">
        <v>123</v>
      </c>
      <c r="C7239" s="1">
        <v>43763.821527777778</v>
      </c>
    </row>
    <row r="7240" spans="1:3" x14ac:dyDescent="0.2">
      <c r="A7240">
        <v>988578</v>
      </c>
      <c r="B7240" t="s">
        <v>549</v>
      </c>
      <c r="C7240" s="1">
        <v>43699.934027777781</v>
      </c>
    </row>
    <row r="7241" spans="1:3" x14ac:dyDescent="0.2">
      <c r="A7241">
        <v>988579</v>
      </c>
      <c r="B7241" t="s">
        <v>28</v>
      </c>
      <c r="C7241" s="1">
        <v>43693.722222222219</v>
      </c>
    </row>
    <row r="7242" spans="1:3" x14ac:dyDescent="0.2">
      <c r="A7242">
        <v>988785</v>
      </c>
      <c r="B7242" t="s">
        <v>100</v>
      </c>
      <c r="C7242" s="1">
        <v>43733.857638888891</v>
      </c>
    </row>
    <row r="7243" spans="1:3" x14ac:dyDescent="0.2">
      <c r="A7243">
        <v>988810</v>
      </c>
      <c r="B7243" s="2" t="s">
        <v>155</v>
      </c>
      <c r="C7243" s="1">
        <v>43748.925694444442</v>
      </c>
    </row>
    <row r="7244" spans="1:3" x14ac:dyDescent="0.2">
      <c r="A7244">
        <v>988910</v>
      </c>
      <c r="B7244" t="s">
        <v>260</v>
      </c>
      <c r="C7244" s="1">
        <v>43691.878472222219</v>
      </c>
    </row>
    <row r="7245" spans="1:3" x14ac:dyDescent="0.2">
      <c r="A7245">
        <v>988977</v>
      </c>
      <c r="B7245" t="s">
        <v>80</v>
      </c>
      <c r="C7245" s="1">
        <v>43838.848611111112</v>
      </c>
    </row>
    <row r="7246" spans="1:3" x14ac:dyDescent="0.2">
      <c r="A7246">
        <v>988978</v>
      </c>
      <c r="B7246" t="s">
        <v>519</v>
      </c>
      <c r="C7246" s="1">
        <v>43780.878472222219</v>
      </c>
    </row>
    <row r="7247" spans="1:3" x14ac:dyDescent="0.2">
      <c r="A7247">
        <v>989252</v>
      </c>
      <c r="B7247" t="s">
        <v>78</v>
      </c>
      <c r="C7247" s="1">
        <v>43791.847916666666</v>
      </c>
    </row>
    <row r="7248" spans="1:3" x14ac:dyDescent="0.2">
      <c r="A7248">
        <v>989253</v>
      </c>
      <c r="B7248" t="s">
        <v>133</v>
      </c>
      <c r="C7248" s="1">
        <v>43789.799305555556</v>
      </c>
    </row>
    <row r="7249" spans="1:3" x14ac:dyDescent="0.2">
      <c r="A7249">
        <v>989404</v>
      </c>
      <c r="B7249" t="s">
        <v>108</v>
      </c>
      <c r="C7249" s="1">
        <v>43718.728472222225</v>
      </c>
    </row>
    <row r="7250" spans="1:3" x14ac:dyDescent="0.2">
      <c r="A7250">
        <v>989405</v>
      </c>
      <c r="B7250" t="s">
        <v>62</v>
      </c>
      <c r="C7250" s="1">
        <v>43703.736805555556</v>
      </c>
    </row>
    <row r="7251" spans="1:3" x14ac:dyDescent="0.2">
      <c r="A7251">
        <v>989538</v>
      </c>
      <c r="B7251" t="s">
        <v>89</v>
      </c>
      <c r="C7251" s="1">
        <v>43704.897916666669</v>
      </c>
    </row>
    <row r="7252" spans="1:3" x14ac:dyDescent="0.2">
      <c r="A7252">
        <v>989612</v>
      </c>
      <c r="B7252" s="2" t="s">
        <v>155</v>
      </c>
      <c r="C7252" s="1">
        <v>43748.925694444442</v>
      </c>
    </row>
    <row r="7253" spans="1:3" x14ac:dyDescent="0.2">
      <c r="A7253">
        <v>989697</v>
      </c>
      <c r="B7253" t="s">
        <v>21</v>
      </c>
      <c r="C7253" s="1">
        <v>43811.84097222222</v>
      </c>
    </row>
    <row r="7254" spans="1:3" x14ac:dyDescent="0.2">
      <c r="A7254">
        <v>989700</v>
      </c>
      <c r="B7254" t="s">
        <v>148</v>
      </c>
      <c r="C7254" s="1">
        <v>43767.862500000003</v>
      </c>
    </row>
    <row r="7255" spans="1:3" x14ac:dyDescent="0.2">
      <c r="A7255">
        <v>989959</v>
      </c>
      <c r="B7255" t="s">
        <v>57</v>
      </c>
      <c r="C7255" s="1">
        <v>43762.831944444442</v>
      </c>
    </row>
    <row r="7256" spans="1:3" x14ac:dyDescent="0.2">
      <c r="A7256">
        <v>990067</v>
      </c>
      <c r="B7256" t="s">
        <v>137</v>
      </c>
      <c r="C7256" s="1">
        <v>43705.821527777778</v>
      </c>
    </row>
    <row r="7257" spans="1:3" x14ac:dyDescent="0.2">
      <c r="A7257">
        <v>990139</v>
      </c>
      <c r="B7257" t="s">
        <v>52</v>
      </c>
      <c r="C7257" s="1">
        <v>43763.714583333334</v>
      </c>
    </row>
    <row r="7258" spans="1:3" x14ac:dyDescent="0.2">
      <c r="A7258">
        <v>990140</v>
      </c>
      <c r="B7258" t="s">
        <v>43</v>
      </c>
      <c r="C7258" s="1">
        <v>43717.785416666666</v>
      </c>
    </row>
    <row r="7259" spans="1:3" x14ac:dyDescent="0.2">
      <c r="A7259">
        <v>990141</v>
      </c>
      <c r="B7259" t="s">
        <v>3</v>
      </c>
      <c r="C7259" s="1">
        <v>43686.644444444442</v>
      </c>
    </row>
    <row r="7260" spans="1:3" x14ac:dyDescent="0.2">
      <c r="A7260">
        <v>990142</v>
      </c>
      <c r="B7260" t="s">
        <v>96</v>
      </c>
      <c r="C7260" s="1">
        <v>43745.859722222223</v>
      </c>
    </row>
    <row r="7261" spans="1:3" x14ac:dyDescent="0.2">
      <c r="A7261">
        <v>990218</v>
      </c>
      <c r="B7261" t="s">
        <v>744</v>
      </c>
      <c r="C7261" s="1">
        <v>43674.113888888889</v>
      </c>
    </row>
    <row r="7262" spans="1:3" x14ac:dyDescent="0.2">
      <c r="A7262">
        <v>990230</v>
      </c>
      <c r="B7262" t="s">
        <v>2</v>
      </c>
      <c r="C7262" s="1">
        <v>43770.701388888891</v>
      </c>
    </row>
    <row r="7263" spans="1:3" x14ac:dyDescent="0.2">
      <c r="A7263">
        <v>990294</v>
      </c>
      <c r="B7263" t="s">
        <v>94</v>
      </c>
      <c r="C7263" s="1">
        <v>43726.870833333334</v>
      </c>
    </row>
    <row r="7264" spans="1:3" x14ac:dyDescent="0.2">
      <c r="A7264">
        <v>990414</v>
      </c>
      <c r="B7264" t="s">
        <v>30</v>
      </c>
      <c r="C7264" s="1">
        <v>43802.713194444441</v>
      </c>
    </row>
    <row r="7265" spans="1:3" x14ac:dyDescent="0.2">
      <c r="A7265">
        <v>990672</v>
      </c>
      <c r="B7265" t="s">
        <v>147</v>
      </c>
      <c r="C7265" s="1">
        <v>43819.80972222222</v>
      </c>
    </row>
    <row r="7266" spans="1:3" x14ac:dyDescent="0.2">
      <c r="A7266">
        <v>990681</v>
      </c>
      <c r="B7266" t="s">
        <v>42</v>
      </c>
      <c r="C7266" s="1">
        <v>43683.727777777778</v>
      </c>
    </row>
    <row r="7267" spans="1:3" x14ac:dyDescent="0.2">
      <c r="A7267">
        <v>990682</v>
      </c>
      <c r="B7267" s="2" t="s">
        <v>95</v>
      </c>
      <c r="C7267" s="1">
        <v>43690.681944444441</v>
      </c>
    </row>
    <row r="7268" spans="1:3" x14ac:dyDescent="0.2">
      <c r="A7268">
        <v>990739</v>
      </c>
      <c r="B7268" t="s">
        <v>156</v>
      </c>
      <c r="C7268" s="1">
        <v>43684.715277777781</v>
      </c>
    </row>
    <row r="7269" spans="1:3" x14ac:dyDescent="0.2">
      <c r="A7269">
        <v>990971</v>
      </c>
      <c r="B7269" t="s">
        <v>45</v>
      </c>
      <c r="C7269" s="1">
        <v>43682.822916666664</v>
      </c>
    </row>
    <row r="7270" spans="1:3" x14ac:dyDescent="0.2">
      <c r="A7270">
        <v>991286</v>
      </c>
      <c r="B7270" s="2" t="s">
        <v>92</v>
      </c>
      <c r="C7270" s="1">
        <v>43775.65625</v>
      </c>
    </row>
    <row r="7271" spans="1:3" x14ac:dyDescent="0.2">
      <c r="A7271">
        <v>991295</v>
      </c>
      <c r="B7271" t="s">
        <v>45</v>
      </c>
      <c r="C7271" s="1">
        <v>43682.822222222225</v>
      </c>
    </row>
    <row r="7272" spans="1:3" x14ac:dyDescent="0.2">
      <c r="A7272">
        <v>991364</v>
      </c>
      <c r="B7272" t="s">
        <v>18</v>
      </c>
      <c r="C7272" s="1">
        <v>43774.792361111111</v>
      </c>
    </row>
    <row r="7273" spans="1:3" x14ac:dyDescent="0.2">
      <c r="A7273">
        <v>991588</v>
      </c>
      <c r="B7273" t="s">
        <v>37</v>
      </c>
      <c r="C7273" s="1">
        <v>43690.885416666664</v>
      </c>
    </row>
    <row r="7274" spans="1:3" x14ac:dyDescent="0.2">
      <c r="A7274">
        <v>991912</v>
      </c>
      <c r="B7274" t="s">
        <v>415</v>
      </c>
      <c r="C7274" s="1">
        <v>43777.819444444445</v>
      </c>
    </row>
    <row r="7275" spans="1:3" x14ac:dyDescent="0.2">
      <c r="A7275">
        <v>991977</v>
      </c>
      <c r="B7275" t="s">
        <v>87</v>
      </c>
      <c r="C7275" s="1">
        <v>43816.866666666669</v>
      </c>
    </row>
    <row r="7276" spans="1:3" x14ac:dyDescent="0.2">
      <c r="A7276">
        <v>992091</v>
      </c>
      <c r="B7276" t="s">
        <v>68</v>
      </c>
      <c r="C7276" s="1">
        <v>43749.90625</v>
      </c>
    </row>
    <row r="7277" spans="1:3" x14ac:dyDescent="0.2">
      <c r="A7277">
        <v>992176</v>
      </c>
      <c r="B7277" s="2" t="s">
        <v>47</v>
      </c>
      <c r="C7277" s="1">
        <v>43832.833333333336</v>
      </c>
    </row>
    <row r="7278" spans="1:3" x14ac:dyDescent="0.2">
      <c r="A7278">
        <v>992252</v>
      </c>
      <c r="B7278" t="s">
        <v>12</v>
      </c>
      <c r="C7278" s="1">
        <v>43810.795138888891</v>
      </c>
    </row>
    <row r="7279" spans="1:3" x14ac:dyDescent="0.2">
      <c r="A7279">
        <v>992268</v>
      </c>
      <c r="B7279" s="2" t="s">
        <v>150</v>
      </c>
      <c r="C7279" s="1">
        <v>43718.697222222225</v>
      </c>
    </row>
    <row r="7280" spans="1:3" x14ac:dyDescent="0.2">
      <c r="A7280">
        <v>992475</v>
      </c>
      <c r="B7280" t="s">
        <v>39</v>
      </c>
      <c r="C7280" s="1">
        <v>43719.685416666667</v>
      </c>
    </row>
    <row r="7281" spans="1:3" x14ac:dyDescent="0.2">
      <c r="A7281">
        <v>992593</v>
      </c>
      <c r="B7281" t="s">
        <v>139</v>
      </c>
      <c r="C7281" s="1">
        <v>43754.765972222223</v>
      </c>
    </row>
    <row r="7282" spans="1:3" x14ac:dyDescent="0.2">
      <c r="A7282">
        <v>992594</v>
      </c>
      <c r="B7282" s="2" t="s">
        <v>150</v>
      </c>
      <c r="C7282" s="1">
        <v>43718.697222222225</v>
      </c>
    </row>
    <row r="7283" spans="1:3" x14ac:dyDescent="0.2">
      <c r="A7283">
        <v>992858</v>
      </c>
      <c r="B7283" t="s">
        <v>93</v>
      </c>
      <c r="C7283" s="1">
        <v>43703.67291666667</v>
      </c>
    </row>
    <row r="7284" spans="1:3" x14ac:dyDescent="0.2">
      <c r="A7284">
        <v>992859</v>
      </c>
      <c r="B7284" t="s">
        <v>149</v>
      </c>
      <c r="C7284" s="1">
        <v>43678.736805555556</v>
      </c>
    </row>
    <row r="7285" spans="1:3" x14ac:dyDescent="0.2">
      <c r="A7285">
        <v>992860</v>
      </c>
      <c r="B7285" t="s">
        <v>260</v>
      </c>
      <c r="C7285" s="1">
        <v>43691.878472222219</v>
      </c>
    </row>
    <row r="7286" spans="1:3" x14ac:dyDescent="0.2">
      <c r="A7286">
        <v>992995</v>
      </c>
      <c r="B7286" t="s">
        <v>14</v>
      </c>
      <c r="C7286" s="1">
        <v>43690.953472222223</v>
      </c>
    </row>
    <row r="7287" spans="1:3" x14ac:dyDescent="0.2">
      <c r="A7287">
        <v>993157</v>
      </c>
      <c r="B7287" t="s">
        <v>66</v>
      </c>
      <c r="C7287" s="1">
        <v>43745.652083333334</v>
      </c>
    </row>
    <row r="7288" spans="1:3" x14ac:dyDescent="0.2">
      <c r="A7288">
        <v>993308</v>
      </c>
      <c r="B7288" t="s">
        <v>259</v>
      </c>
      <c r="C7288" s="1">
        <v>43675.877083333333</v>
      </c>
    </row>
    <row r="7289" spans="1:3" x14ac:dyDescent="0.2">
      <c r="A7289">
        <v>993480</v>
      </c>
      <c r="B7289" t="s">
        <v>27</v>
      </c>
      <c r="C7289" s="1">
        <v>43809.818749999999</v>
      </c>
    </row>
    <row r="7290" spans="1:3" x14ac:dyDescent="0.2">
      <c r="A7290">
        <v>993489</v>
      </c>
      <c r="B7290" t="s">
        <v>38</v>
      </c>
      <c r="C7290" s="1">
        <v>43689.832638888889</v>
      </c>
    </row>
    <row r="7291" spans="1:3" x14ac:dyDescent="0.2">
      <c r="A7291">
        <v>993490</v>
      </c>
      <c r="B7291" t="s">
        <v>39</v>
      </c>
      <c r="C7291" s="1">
        <v>43719.68472222222</v>
      </c>
    </row>
    <row r="7292" spans="1:3" x14ac:dyDescent="0.2">
      <c r="A7292">
        <v>993491</v>
      </c>
      <c r="B7292" t="s">
        <v>260</v>
      </c>
      <c r="C7292" s="1">
        <v>43691.87777777778</v>
      </c>
    </row>
    <row r="7293" spans="1:3" x14ac:dyDescent="0.2">
      <c r="A7293">
        <v>993884</v>
      </c>
      <c r="B7293" t="s">
        <v>119</v>
      </c>
      <c r="C7293" s="1">
        <v>43734.63958333333</v>
      </c>
    </row>
    <row r="7294" spans="1:3" x14ac:dyDescent="0.2">
      <c r="A7294">
        <v>994134</v>
      </c>
      <c r="B7294" t="s">
        <v>58</v>
      </c>
      <c r="C7294" s="1">
        <v>43817.726388888892</v>
      </c>
    </row>
    <row r="7295" spans="1:3" x14ac:dyDescent="0.2">
      <c r="A7295">
        <v>994210</v>
      </c>
      <c r="B7295" t="s">
        <v>19</v>
      </c>
      <c r="C7295" s="1">
        <v>43773.704861111109</v>
      </c>
    </row>
    <row r="7296" spans="1:3" x14ac:dyDescent="0.2">
      <c r="A7296">
        <v>994387</v>
      </c>
      <c r="B7296" s="2" t="s">
        <v>155</v>
      </c>
      <c r="C7296" s="1">
        <v>43748.925000000003</v>
      </c>
    </row>
    <row r="7297" spans="1:3" x14ac:dyDescent="0.2">
      <c r="A7297">
        <v>994510</v>
      </c>
      <c r="B7297" s="2" t="s">
        <v>95</v>
      </c>
      <c r="C7297" s="1">
        <v>43690.681250000001</v>
      </c>
    </row>
    <row r="7298" spans="1:3" x14ac:dyDescent="0.2">
      <c r="A7298">
        <v>994677</v>
      </c>
      <c r="B7298" t="e">
        <f>HoyMismoTSI Sobre todo se ha visto lo malo Que hacen para la naci√≥n la gente de libre les gusta perjudicar la econom√≠a y todo lo del pueblo</f>
        <v>#NAME?</v>
      </c>
      <c r="C7298" s="1">
        <v>43759.925000000003</v>
      </c>
    </row>
    <row r="7299" spans="1:3" x14ac:dyDescent="0.2">
      <c r="A7299">
        <v>995532</v>
      </c>
      <c r="B7299" t="s">
        <v>106</v>
      </c>
      <c r="C7299" s="1">
        <v>43837.839583333334</v>
      </c>
    </row>
    <row r="7300" spans="1:3" x14ac:dyDescent="0.2">
      <c r="A7300">
        <v>995762</v>
      </c>
      <c r="B7300" t="s">
        <v>149</v>
      </c>
      <c r="C7300" s="1">
        <v>43678.737500000003</v>
      </c>
    </row>
    <row r="7301" spans="1:3" x14ac:dyDescent="0.2">
      <c r="A7301">
        <v>995825</v>
      </c>
      <c r="B7301" t="s">
        <v>67</v>
      </c>
      <c r="C7301" s="1">
        <v>43810.82708333333</v>
      </c>
    </row>
    <row r="7302" spans="1:3" x14ac:dyDescent="0.2">
      <c r="A7302">
        <v>995924</v>
      </c>
      <c r="B7302" t="s">
        <v>130</v>
      </c>
      <c r="C7302" s="1">
        <v>43718.64166666667</v>
      </c>
    </row>
    <row r="7303" spans="1:3" x14ac:dyDescent="0.2">
      <c r="A7303">
        <v>995925</v>
      </c>
      <c r="B7303" t="s">
        <v>109</v>
      </c>
      <c r="C7303" s="1">
        <v>43696.95208333333</v>
      </c>
    </row>
    <row r="7304" spans="1:3" x14ac:dyDescent="0.2">
      <c r="A7304">
        <v>996094</v>
      </c>
      <c r="B7304" t="s">
        <v>151</v>
      </c>
      <c r="C7304" s="1">
        <v>43801.841666666667</v>
      </c>
    </row>
    <row r="7305" spans="1:3" x14ac:dyDescent="0.2">
      <c r="A7305">
        <v>996095</v>
      </c>
      <c r="B7305" t="s">
        <v>141</v>
      </c>
      <c r="C7305" s="1">
        <v>43783.836805555555</v>
      </c>
    </row>
    <row r="7306" spans="1:3" x14ac:dyDescent="0.2">
      <c r="A7306">
        <v>996096</v>
      </c>
      <c r="B7306" t="s">
        <v>80</v>
      </c>
      <c r="C7306" s="1">
        <v>43838.849305555559</v>
      </c>
    </row>
    <row r="7307" spans="1:3" x14ac:dyDescent="0.2">
      <c r="A7307">
        <v>996166</v>
      </c>
      <c r="B7307" t="s">
        <v>32</v>
      </c>
      <c r="C7307" s="1">
        <v>43801.791666666664</v>
      </c>
    </row>
    <row r="7308" spans="1:3" x14ac:dyDescent="0.2">
      <c r="A7308">
        <v>996596</v>
      </c>
      <c r="B7308" t="e">
        <f>_xlfn.SINGLE(HoyMismoTSI _xlfn.SINGLE(TSiHonduras gracias por Que se esta dando este gran reconocimiento a los maestro Que bien estamos a lo mejor))</f>
        <v>#NAME?</v>
      </c>
      <c r="C7308" s="1">
        <v>43725.830555555556</v>
      </c>
    </row>
    <row r="7309" spans="1:3" x14ac:dyDescent="0.2">
      <c r="A7309">
        <v>996647</v>
      </c>
      <c r="B7309" t="e">
        <f>HoyMismoTSI muy bien Que se est√°n haciendo estos programas de empleos para lo mejor del pueblo Que gran manera de ver lo bueno por mi Honduras vamos por mas</f>
        <v>#NAME?</v>
      </c>
      <c r="C7309" s="1">
        <v>43748.645138888889</v>
      </c>
    </row>
    <row r="7310" spans="1:3" x14ac:dyDescent="0.2">
      <c r="A7310">
        <v>997690</v>
      </c>
      <c r="B7310" t="e">
        <f>HoyMismoTSI gracias al gobierno Que se trabaja en apoyo alas mujeres Que gran y nueva ayuda se hace lo mejor Que excelente</f>
        <v>#NAME?</v>
      </c>
      <c r="C7310" s="1">
        <v>43677.725694444445</v>
      </c>
    </row>
    <row r="7311" spans="1:3" x14ac:dyDescent="0.2">
      <c r="A7311">
        <v>999960</v>
      </c>
      <c r="B7311" t="e">
        <f>HoyMismoTSI se ve Que s esta dando el mayor apoyo por Que Es importante Que se detenga esto para la salud de la gente Que gran trabajo</f>
        <v>#NAME?</v>
      </c>
      <c r="C7311" s="1">
        <v>43676.847222222219</v>
      </c>
    </row>
    <row r="7312" spans="1:3" x14ac:dyDescent="0.2">
      <c r="A7312">
        <v>1000570</v>
      </c>
      <c r="B7312" t="e">
        <f>HoyMismoTSI Sobre todo Que se ponga la mayor seguridad en el pais Que gran trabajo vamos  con nuevas acciones excelente</f>
        <v>#NAME?</v>
      </c>
      <c r="C7312" s="1">
        <v>43773.648611111108</v>
      </c>
    </row>
    <row r="7313" spans="1:3" x14ac:dyDescent="0.2">
      <c r="A7313">
        <v>1005023</v>
      </c>
      <c r="B7313" t="e">
        <f>HoyMismoTSI por favor Que dejen de Tanto vandalismo Que dejen de hacer lo malo por la naci√≥n cean cerios queremos paz</f>
        <v>#NAME?</v>
      </c>
      <c r="C7313" s="1">
        <v>43762.823611111111</v>
      </c>
    </row>
    <row r="7314" spans="1:3" x14ac:dyDescent="0.2">
      <c r="A7314">
        <v>1005088</v>
      </c>
      <c r="B7314" t="e">
        <f>_xlfn.SINGLE(HoyMismoTSI _xlfn.SINGLE(JuanOrlandoH Es muy bueno Que se hagan estas competencias Que excelente trabajo lo Que se ve con la juventud Hondure√±a Que bien))</f>
        <v>#NAME?</v>
      </c>
      <c r="C7314" s="1">
        <v>43816.665277777778</v>
      </c>
    </row>
    <row r="7315" spans="1:3" x14ac:dyDescent="0.2">
      <c r="A7315">
        <v>1006106</v>
      </c>
      <c r="B7315" t="e">
        <f>HoyMismoTSI excelente todos le Damos la bienvenida</f>
        <v>#NAME?</v>
      </c>
      <c r="C7315" s="1">
        <v>43707.914583333331</v>
      </c>
    </row>
    <row r="7316" spans="1:3" x14ac:dyDescent="0.2">
      <c r="A7316">
        <v>1007429</v>
      </c>
      <c r="B7316" t="e">
        <f>_xlfn.SINGLE(HoyMismoTSI _xlfn.SINGLE(JuanOrlandoH excelente Que se vean grandes resultados con las nuevas oportunidades en los cruceros Que bien vamos por lo mas y mas))</f>
        <v>#NAME?</v>
      </c>
      <c r="C7316" s="1">
        <v>43773.795138888891</v>
      </c>
    </row>
    <row r="7317" spans="1:3" x14ac:dyDescent="0.2">
      <c r="A7317">
        <v>1010449</v>
      </c>
      <c r="B7317" t="e">
        <f>HoyMismoTSI Que se haga lo Que se tenga Que hacer Que bien Que se  haga lo correcto y Que se tome lo mejor para Que puedan colocar a este Hombre excelente</f>
        <v>#NAME?</v>
      </c>
      <c r="C7317" s="1">
        <v>43810.581944444442</v>
      </c>
    </row>
    <row r="7318" spans="1:3" x14ac:dyDescent="0.2">
      <c r="A7318">
        <v>1013517</v>
      </c>
      <c r="B7318" t="e">
        <f>_xlfn.SINGLE(HoyMismoTSI _xlfn.SINGLE(PartidoLibre _xlfn.SINGLE(JariDixon _xlfn.SINGLE(SalvaPresidente ve y a este Que mosca le pico Pobre cito da pesar metiendo ce en lo Que no le interesa se cerio por favor))))</f>
        <v>#NAME?</v>
      </c>
      <c r="C7318" s="1">
        <v>43782.670138888891</v>
      </c>
    </row>
    <row r="7319" spans="1:3" x14ac:dyDescent="0.2">
      <c r="A7319">
        <v>1014018</v>
      </c>
      <c r="B7319" t="e">
        <f>HoyMismoTSI contentos de Que se haga lo bueno para Que Honduras avance y Sobre todo hayan precios accesibles para el pueblo</f>
        <v>#NAME?</v>
      </c>
      <c r="C7319" s="1">
        <v>43763.634722222225</v>
      </c>
    </row>
    <row r="7320" spans="1:3" x14ac:dyDescent="0.2">
      <c r="A7320">
        <v>1017215</v>
      </c>
      <c r="B7320" t="e">
        <f>_xlfn.SINGLE(HoyMismoTSI _xlfn.SINGLE(JuanOrlandoH Dios bendiga su vida se√±or Presidente Muchas gracias por Que usted Es una gran persona Que hace lo bueno por la naci√≥n Muchas gracias y bendiciones))</f>
        <v>#NAME?</v>
      </c>
      <c r="C7320" s="1">
        <v>43754.737500000003</v>
      </c>
    </row>
    <row r="7321" spans="1:3" x14ac:dyDescent="0.2">
      <c r="A7321">
        <v>1021478</v>
      </c>
      <c r="B7321" t="e">
        <f>HoyMismoTSI excelente Que se esta regenerando este evento con excito y Que las personas se aboquen aun empleo</f>
        <v>#NAME?</v>
      </c>
      <c r="C7321" s="1">
        <v>43727.738194444442</v>
      </c>
    </row>
    <row r="7322" spans="1:3" x14ac:dyDescent="0.2">
      <c r="A7322">
        <v>1022373</v>
      </c>
      <c r="B7322" t="e">
        <f>HoyMismoTSI Pucha deben de ver lo mejor por el pais ya basta de Tanto relajo queremos paz en mi naci√≥n</f>
        <v>#NAME?</v>
      </c>
      <c r="C7322" s="1">
        <v>43762.822222222225</v>
      </c>
    </row>
    <row r="7323" spans="1:3" x14ac:dyDescent="0.2">
      <c r="A7323">
        <v>1023455</v>
      </c>
      <c r="B7323" t="s">
        <v>28</v>
      </c>
      <c r="C7323" s="1">
        <v>43693.722222222219</v>
      </c>
    </row>
    <row r="7324" spans="1:3" x14ac:dyDescent="0.2">
      <c r="A7324">
        <v>1023483</v>
      </c>
      <c r="B7324" t="s">
        <v>63</v>
      </c>
      <c r="C7324" s="1">
        <v>43773.652777777781</v>
      </c>
    </row>
    <row r="7325" spans="1:3" x14ac:dyDescent="0.2">
      <c r="A7325">
        <v>1023621</v>
      </c>
      <c r="B7325" t="s">
        <v>41</v>
      </c>
      <c r="C7325" s="1">
        <v>43710.720833333333</v>
      </c>
    </row>
    <row r="7326" spans="1:3" x14ac:dyDescent="0.2">
      <c r="A7326">
        <v>1023627</v>
      </c>
      <c r="B7326" t="s">
        <v>79</v>
      </c>
      <c r="C7326" s="1">
        <v>43707.666666666664</v>
      </c>
    </row>
    <row r="7327" spans="1:3" x14ac:dyDescent="0.2">
      <c r="A7327">
        <v>1023704</v>
      </c>
      <c r="B7327" t="s">
        <v>24</v>
      </c>
      <c r="C7327" s="1">
        <v>43731.73541666667</v>
      </c>
    </row>
    <row r="7328" spans="1:3" x14ac:dyDescent="0.2">
      <c r="A7328">
        <v>1023856</v>
      </c>
      <c r="B7328" t="s">
        <v>9</v>
      </c>
      <c r="C7328" s="1">
        <v>43794.722916666666</v>
      </c>
    </row>
    <row r="7329" spans="1:3" x14ac:dyDescent="0.2">
      <c r="A7329">
        <v>1023870</v>
      </c>
      <c r="B7329" t="s">
        <v>54</v>
      </c>
      <c r="C7329" s="1">
        <v>43685.642361111109</v>
      </c>
    </row>
    <row r="7330" spans="1:3" x14ac:dyDescent="0.2">
      <c r="A7330">
        <v>1024103</v>
      </c>
      <c r="B7330" t="s">
        <v>26</v>
      </c>
      <c r="C7330" s="1">
        <v>43812.730555555558</v>
      </c>
    </row>
    <row r="7331" spans="1:3" x14ac:dyDescent="0.2">
      <c r="A7331">
        <v>1024115</v>
      </c>
      <c r="B7331" t="s">
        <v>745</v>
      </c>
      <c r="C7331" s="1">
        <v>43757.87777777778</v>
      </c>
    </row>
    <row r="7332" spans="1:3" x14ac:dyDescent="0.2">
      <c r="A7332">
        <v>1024116</v>
      </c>
      <c r="B7332" t="s">
        <v>746</v>
      </c>
      <c r="C7332" s="1">
        <v>43709.845833333333</v>
      </c>
    </row>
    <row r="7333" spans="1:3" x14ac:dyDescent="0.2">
      <c r="A7333">
        <v>1024117</v>
      </c>
      <c r="B7333" s="2" t="s">
        <v>747</v>
      </c>
      <c r="C7333" s="1">
        <v>43718.109722222223</v>
      </c>
    </row>
    <row r="7334" spans="1:3" x14ac:dyDescent="0.2">
      <c r="A7334">
        <v>1024123</v>
      </c>
      <c r="B7334" t="s">
        <v>748</v>
      </c>
      <c r="C7334" s="1">
        <v>43664.774305555555</v>
      </c>
    </row>
    <row r="7335" spans="1:3" x14ac:dyDescent="0.2">
      <c r="A7335">
        <v>1024124</v>
      </c>
      <c r="B7335" s="2" t="s">
        <v>95</v>
      </c>
      <c r="C7335" s="1">
        <v>43690.681944444441</v>
      </c>
    </row>
    <row r="7336" spans="1:3" x14ac:dyDescent="0.2">
      <c r="A7336">
        <v>1024945</v>
      </c>
      <c r="B7336" t="e">
        <f>_xlfn.SINGLE(HoyMismoTSI _xlfn.SINGLE(JuanOrlandoH _xlfn.SINGLE(OEA_MACCIH esta bueno se√±or Presidente Que se tome la mayor decisi√≥n Que bien Que se decida si la MACCIH sigue en el pais)))</f>
        <v>#NAME?</v>
      </c>
      <c r="C7336" s="1">
        <v>43783.555555555555</v>
      </c>
    </row>
    <row r="7337" spans="1:3" x14ac:dyDescent="0.2">
      <c r="A7337">
        <v>1025623</v>
      </c>
      <c r="B7337" t="s">
        <v>11</v>
      </c>
      <c r="C7337" s="1">
        <v>43761.856944444444</v>
      </c>
    </row>
    <row r="7338" spans="1:3" x14ac:dyDescent="0.2">
      <c r="A7338">
        <v>1025725</v>
      </c>
      <c r="B7338" t="s">
        <v>7</v>
      </c>
      <c r="C7338" s="1">
        <v>43837.666666666664</v>
      </c>
    </row>
    <row r="7339" spans="1:3" x14ac:dyDescent="0.2">
      <c r="A7339">
        <v>1025726</v>
      </c>
      <c r="B7339" t="s">
        <v>22</v>
      </c>
      <c r="C7339" s="1">
        <v>43794.834722222222</v>
      </c>
    </row>
    <row r="7340" spans="1:3" x14ac:dyDescent="0.2">
      <c r="A7340">
        <v>1025727</v>
      </c>
      <c r="B7340" t="s">
        <v>67</v>
      </c>
      <c r="C7340" s="1">
        <v>43810.825694444444</v>
      </c>
    </row>
    <row r="7341" spans="1:3" x14ac:dyDescent="0.2">
      <c r="A7341">
        <v>1025728</v>
      </c>
      <c r="B7341" t="s">
        <v>6</v>
      </c>
      <c r="C7341" s="1">
        <v>43829.757638888892</v>
      </c>
    </row>
    <row r="7342" spans="1:3" x14ac:dyDescent="0.2">
      <c r="A7342">
        <v>1025827</v>
      </c>
      <c r="B7342" t="s">
        <v>100</v>
      </c>
      <c r="C7342" s="1">
        <v>43733.856944444444</v>
      </c>
    </row>
    <row r="7343" spans="1:3" x14ac:dyDescent="0.2">
      <c r="A7343">
        <v>1025966</v>
      </c>
      <c r="B7343" t="s">
        <v>30</v>
      </c>
      <c r="C7343" s="1">
        <v>43802.713888888888</v>
      </c>
    </row>
    <row r="7344" spans="1:3" x14ac:dyDescent="0.2">
      <c r="A7344">
        <v>1025967</v>
      </c>
      <c r="B7344" t="s">
        <v>9</v>
      </c>
      <c r="C7344" s="1">
        <v>43794.722222222219</v>
      </c>
    </row>
    <row r="7345" spans="1:3" x14ac:dyDescent="0.2">
      <c r="A7345">
        <v>1026040</v>
      </c>
      <c r="B7345" t="s">
        <v>114</v>
      </c>
      <c r="C7345" s="1">
        <v>43746.886111111111</v>
      </c>
    </row>
    <row r="7346" spans="1:3" x14ac:dyDescent="0.2">
      <c r="A7346">
        <v>1026127</v>
      </c>
      <c r="B7346" t="s">
        <v>748</v>
      </c>
      <c r="C7346" s="1">
        <v>43664.773611111108</v>
      </c>
    </row>
    <row r="7347" spans="1:3" x14ac:dyDescent="0.2">
      <c r="A7347">
        <v>1026171</v>
      </c>
      <c r="B7347" t="s">
        <v>91</v>
      </c>
      <c r="C7347" s="1">
        <v>43745.724999999999</v>
      </c>
    </row>
    <row r="7348" spans="1:3" x14ac:dyDescent="0.2">
      <c r="A7348">
        <v>1026192</v>
      </c>
      <c r="B7348" t="s">
        <v>11</v>
      </c>
      <c r="C7348" s="1">
        <v>43761.856944444444</v>
      </c>
    </row>
    <row r="7349" spans="1:3" x14ac:dyDescent="0.2">
      <c r="A7349">
        <v>1026193</v>
      </c>
      <c r="B7349" t="s">
        <v>146</v>
      </c>
      <c r="C7349" s="1">
        <v>43705.70208333333</v>
      </c>
    </row>
    <row r="7350" spans="1:3" x14ac:dyDescent="0.2">
      <c r="A7350">
        <v>1026194</v>
      </c>
      <c r="B7350" t="s">
        <v>259</v>
      </c>
      <c r="C7350" s="1">
        <v>43675.876388888886</v>
      </c>
    </row>
    <row r="7351" spans="1:3" x14ac:dyDescent="0.2">
      <c r="A7351">
        <v>1026623</v>
      </c>
      <c r="B7351" t="s">
        <v>187</v>
      </c>
      <c r="C7351" s="1">
        <v>43735.67083333333</v>
      </c>
    </row>
    <row r="7352" spans="1:3" x14ac:dyDescent="0.2">
      <c r="A7352">
        <v>1026624</v>
      </c>
      <c r="B7352" t="s">
        <v>148</v>
      </c>
      <c r="C7352" s="1">
        <v>43767.862500000003</v>
      </c>
    </row>
    <row r="7353" spans="1:3" x14ac:dyDescent="0.2">
      <c r="A7353">
        <v>1026716</v>
      </c>
      <c r="B7353" t="s">
        <v>748</v>
      </c>
      <c r="C7353" s="1">
        <v>43664.774305555555</v>
      </c>
    </row>
    <row r="7354" spans="1:3" x14ac:dyDescent="0.2">
      <c r="A7354">
        <v>1026717</v>
      </c>
      <c r="B7354" t="s">
        <v>423</v>
      </c>
      <c r="C7354" s="1">
        <v>43658.10833333333</v>
      </c>
    </row>
    <row r="7355" spans="1:3" x14ac:dyDescent="0.2">
      <c r="A7355">
        <v>1026954</v>
      </c>
      <c r="B7355" t="s">
        <v>61</v>
      </c>
      <c r="C7355" s="1">
        <v>43733.79791666667</v>
      </c>
    </row>
    <row r="7356" spans="1:3" x14ac:dyDescent="0.2">
      <c r="A7356">
        <v>1026955</v>
      </c>
      <c r="B7356" t="s">
        <v>74</v>
      </c>
      <c r="C7356" s="1">
        <v>43714.794444444444</v>
      </c>
    </row>
    <row r="7357" spans="1:3" x14ac:dyDescent="0.2">
      <c r="A7357">
        <v>1027374</v>
      </c>
      <c r="B7357" t="s">
        <v>98</v>
      </c>
      <c r="C7357" s="1">
        <v>43700.727777777778</v>
      </c>
    </row>
    <row r="7358" spans="1:3" x14ac:dyDescent="0.2">
      <c r="A7358">
        <v>1027384</v>
      </c>
      <c r="B7358" t="s">
        <v>370</v>
      </c>
      <c r="C7358" s="1">
        <v>43655.655555555553</v>
      </c>
    </row>
    <row r="7359" spans="1:3" x14ac:dyDescent="0.2">
      <c r="A7359">
        <v>1027385</v>
      </c>
      <c r="B7359" t="s">
        <v>260</v>
      </c>
      <c r="C7359" s="1">
        <v>43691.878472222219</v>
      </c>
    </row>
    <row r="7360" spans="1:3" x14ac:dyDescent="0.2">
      <c r="A7360">
        <v>1027553</v>
      </c>
      <c r="B7360" t="s">
        <v>53</v>
      </c>
      <c r="C7360" s="1">
        <v>43770.799305555556</v>
      </c>
    </row>
    <row r="7361" spans="1:3" x14ac:dyDescent="0.2">
      <c r="A7361">
        <v>1027554</v>
      </c>
      <c r="B7361" t="s">
        <v>114</v>
      </c>
      <c r="C7361" s="1">
        <v>43746.886111111111</v>
      </c>
    </row>
    <row r="7362" spans="1:3" x14ac:dyDescent="0.2">
      <c r="A7362">
        <v>1027555</v>
      </c>
      <c r="B7362" t="s">
        <v>105</v>
      </c>
      <c r="C7362" s="1">
        <v>43746.861805555556</v>
      </c>
    </row>
    <row r="7363" spans="1:3" x14ac:dyDescent="0.2">
      <c r="A7363">
        <v>1027876</v>
      </c>
      <c r="B7363" t="s">
        <v>499</v>
      </c>
      <c r="C7363" s="1">
        <v>43696.743750000001</v>
      </c>
    </row>
    <row r="7364" spans="1:3" x14ac:dyDescent="0.2">
      <c r="A7364">
        <v>1027901</v>
      </c>
      <c r="B7364" t="s">
        <v>199</v>
      </c>
      <c r="C7364" s="1">
        <v>43836.727083333331</v>
      </c>
    </row>
    <row r="7365" spans="1:3" x14ac:dyDescent="0.2">
      <c r="A7365">
        <v>1027984</v>
      </c>
      <c r="B7365" t="s">
        <v>51</v>
      </c>
      <c r="C7365" s="1">
        <v>43755.736805555556</v>
      </c>
    </row>
    <row r="7366" spans="1:3" x14ac:dyDescent="0.2">
      <c r="A7366">
        <v>1027985</v>
      </c>
      <c r="B7366" s="2" t="s">
        <v>92</v>
      </c>
      <c r="C7366" s="1">
        <v>43775.65625</v>
      </c>
    </row>
    <row r="7367" spans="1:3" x14ac:dyDescent="0.2">
      <c r="A7367">
        <v>1028147</v>
      </c>
      <c r="B7367" s="2" t="s">
        <v>92</v>
      </c>
      <c r="C7367" s="1">
        <v>43775.65625</v>
      </c>
    </row>
    <row r="7368" spans="1:3" x14ac:dyDescent="0.2">
      <c r="A7368">
        <v>1028212</v>
      </c>
      <c r="B7368" t="s">
        <v>61</v>
      </c>
      <c r="C7368" s="1">
        <v>43733.798611111109</v>
      </c>
    </row>
    <row r="7369" spans="1:3" x14ac:dyDescent="0.2">
      <c r="A7369">
        <v>1028218</v>
      </c>
      <c r="B7369" t="s">
        <v>237</v>
      </c>
      <c r="C7369" s="1">
        <v>43710.67083333333</v>
      </c>
    </row>
    <row r="7370" spans="1:3" x14ac:dyDescent="0.2">
      <c r="A7370">
        <v>1028221</v>
      </c>
      <c r="B7370" t="s">
        <v>201</v>
      </c>
      <c r="C7370" s="1">
        <v>43691.869444444441</v>
      </c>
    </row>
    <row r="7371" spans="1:3" x14ac:dyDescent="0.2">
      <c r="A7371">
        <v>1028336</v>
      </c>
      <c r="B7371" t="s">
        <v>99</v>
      </c>
      <c r="C7371" s="1">
        <v>43790.690972222219</v>
      </c>
    </row>
    <row r="7372" spans="1:3" x14ac:dyDescent="0.2">
      <c r="A7372">
        <v>1028588</v>
      </c>
      <c r="B7372" t="s">
        <v>63</v>
      </c>
      <c r="C7372" s="1">
        <v>43773.652777777781</v>
      </c>
    </row>
    <row r="7373" spans="1:3" x14ac:dyDescent="0.2">
      <c r="A7373">
        <v>1028641</v>
      </c>
      <c r="B7373" t="s">
        <v>48</v>
      </c>
      <c r="C7373" s="1">
        <v>43706.873611111114</v>
      </c>
    </row>
    <row r="7374" spans="1:3" x14ac:dyDescent="0.2">
      <c r="A7374">
        <v>1028642</v>
      </c>
      <c r="B7374" t="s">
        <v>114</v>
      </c>
      <c r="C7374" s="1">
        <v>43746.886111111111</v>
      </c>
    </row>
    <row r="7375" spans="1:3" x14ac:dyDescent="0.2">
      <c r="A7375">
        <v>1028847</v>
      </c>
      <c r="B7375" t="s">
        <v>151</v>
      </c>
      <c r="C7375" s="1">
        <v>43801.840277777781</v>
      </c>
    </row>
    <row r="7376" spans="1:3" x14ac:dyDescent="0.2">
      <c r="A7376">
        <v>1028848</v>
      </c>
      <c r="B7376" t="s">
        <v>46</v>
      </c>
      <c r="C7376" s="1">
        <v>43791.814583333333</v>
      </c>
    </row>
    <row r="7377" spans="1:3" x14ac:dyDescent="0.2">
      <c r="A7377">
        <v>1028916</v>
      </c>
      <c r="B7377" t="s">
        <v>187</v>
      </c>
      <c r="C7377" s="1">
        <v>43735.671527777777</v>
      </c>
    </row>
    <row r="7378" spans="1:3" x14ac:dyDescent="0.2">
      <c r="A7378">
        <v>1028917</v>
      </c>
      <c r="B7378" t="s">
        <v>139</v>
      </c>
      <c r="C7378" s="1">
        <v>43754.765972222223</v>
      </c>
    </row>
    <row r="7379" spans="1:3" x14ac:dyDescent="0.2">
      <c r="A7379">
        <v>1029315</v>
      </c>
      <c r="B7379" t="s">
        <v>24</v>
      </c>
      <c r="C7379" s="1">
        <v>43731.73541666667</v>
      </c>
    </row>
    <row r="7380" spans="1:3" x14ac:dyDescent="0.2">
      <c r="A7380">
        <v>1029680</v>
      </c>
      <c r="B7380" s="2" t="s">
        <v>150</v>
      </c>
      <c r="C7380" s="1">
        <v>43718.697222222225</v>
      </c>
    </row>
    <row r="7381" spans="1:3" x14ac:dyDescent="0.2">
      <c r="A7381">
        <v>1029734</v>
      </c>
      <c r="B7381" t="s">
        <v>598</v>
      </c>
      <c r="C7381" s="1">
        <v>43726.925694444442</v>
      </c>
    </row>
    <row r="7382" spans="1:3" x14ac:dyDescent="0.2">
      <c r="A7382">
        <v>1029915</v>
      </c>
      <c r="B7382" t="s">
        <v>124</v>
      </c>
      <c r="C7382" s="1">
        <v>43731.5625</v>
      </c>
    </row>
    <row r="7383" spans="1:3" x14ac:dyDescent="0.2">
      <c r="A7383">
        <v>1029916</v>
      </c>
      <c r="B7383" s="2" t="s">
        <v>71</v>
      </c>
      <c r="C7383" s="1">
        <v>43774.669444444444</v>
      </c>
    </row>
    <row r="7384" spans="1:3" x14ac:dyDescent="0.2">
      <c r="A7384">
        <v>1029917</v>
      </c>
      <c r="B7384" t="s">
        <v>235</v>
      </c>
      <c r="C7384" s="1">
        <v>43700.834722222222</v>
      </c>
    </row>
    <row r="7385" spans="1:3" x14ac:dyDescent="0.2">
      <c r="A7385">
        <v>1030252</v>
      </c>
      <c r="B7385" t="s">
        <v>119</v>
      </c>
      <c r="C7385" s="1">
        <v>43734.63958333333</v>
      </c>
    </row>
    <row r="7386" spans="1:3" x14ac:dyDescent="0.2">
      <c r="A7386">
        <v>1030253</v>
      </c>
      <c r="B7386" t="s">
        <v>152</v>
      </c>
      <c r="C7386" s="1">
        <v>43731.866666666669</v>
      </c>
    </row>
    <row r="7387" spans="1:3" x14ac:dyDescent="0.2">
      <c r="A7387">
        <v>1030254</v>
      </c>
      <c r="B7387" s="2" t="s">
        <v>65</v>
      </c>
      <c r="C7387" s="1">
        <v>43768.873611111114</v>
      </c>
    </row>
    <row r="7388" spans="1:3" x14ac:dyDescent="0.2">
      <c r="A7388">
        <v>1030255</v>
      </c>
      <c r="B7388" t="s">
        <v>45</v>
      </c>
      <c r="C7388" s="1">
        <v>43682.822222222225</v>
      </c>
    </row>
    <row r="7389" spans="1:3" x14ac:dyDescent="0.2">
      <c r="A7389">
        <v>1030295</v>
      </c>
      <c r="B7389" t="s">
        <v>100</v>
      </c>
      <c r="C7389" s="1">
        <v>43733.857638888891</v>
      </c>
    </row>
    <row r="7390" spans="1:3" x14ac:dyDescent="0.2">
      <c r="A7390">
        <v>1030361</v>
      </c>
      <c r="B7390" s="2" t="s">
        <v>47</v>
      </c>
      <c r="C7390" s="1">
        <v>43832.833333333336</v>
      </c>
    </row>
    <row r="7391" spans="1:3" x14ac:dyDescent="0.2">
      <c r="A7391">
        <v>1030395</v>
      </c>
      <c r="B7391" s="2" t="s">
        <v>23</v>
      </c>
      <c r="C7391" s="1">
        <v>43768.654166666667</v>
      </c>
    </row>
    <row r="7392" spans="1:3" x14ac:dyDescent="0.2">
      <c r="A7392">
        <v>1030401</v>
      </c>
      <c r="B7392" t="s">
        <v>416</v>
      </c>
      <c r="C7392" s="1">
        <v>43672.757638888892</v>
      </c>
    </row>
    <row r="7393" spans="1:3" x14ac:dyDescent="0.2">
      <c r="A7393">
        <v>1030543</v>
      </c>
      <c r="B7393" t="s">
        <v>99</v>
      </c>
      <c r="C7393" s="1">
        <v>43790.691666666666</v>
      </c>
    </row>
    <row r="7394" spans="1:3" x14ac:dyDescent="0.2">
      <c r="A7394">
        <v>1030747</v>
      </c>
      <c r="B7394" t="s">
        <v>109</v>
      </c>
      <c r="C7394" s="1">
        <v>43696.95208333333</v>
      </c>
    </row>
    <row r="7395" spans="1:3" x14ac:dyDescent="0.2">
      <c r="A7395">
        <v>1030748</v>
      </c>
      <c r="B7395" t="s">
        <v>62</v>
      </c>
      <c r="C7395" s="1">
        <v>43703.736805555556</v>
      </c>
    </row>
    <row r="7396" spans="1:3" x14ac:dyDescent="0.2">
      <c r="A7396">
        <v>1030826</v>
      </c>
      <c r="B7396" t="s">
        <v>142</v>
      </c>
      <c r="C7396" s="1">
        <v>43697.875</v>
      </c>
    </row>
    <row r="7397" spans="1:3" x14ac:dyDescent="0.2">
      <c r="A7397">
        <v>1031087</v>
      </c>
      <c r="B7397" t="s">
        <v>93</v>
      </c>
      <c r="C7397" s="1">
        <v>43703.67291666667</v>
      </c>
    </row>
    <row r="7398" spans="1:3" x14ac:dyDescent="0.2">
      <c r="A7398">
        <v>1031210</v>
      </c>
      <c r="B7398" s="2" t="s">
        <v>82</v>
      </c>
      <c r="C7398" s="1">
        <v>43665.672222222223</v>
      </c>
    </row>
    <row r="7399" spans="1:3" x14ac:dyDescent="0.2">
      <c r="A7399">
        <v>1031232</v>
      </c>
      <c r="B7399" s="2" t="s">
        <v>92</v>
      </c>
      <c r="C7399" s="1">
        <v>43775.655555555553</v>
      </c>
    </row>
    <row r="7400" spans="1:3" x14ac:dyDescent="0.2">
      <c r="A7400">
        <v>1031233</v>
      </c>
      <c r="B7400" t="s">
        <v>96</v>
      </c>
      <c r="C7400" s="1">
        <v>43745.859027777777</v>
      </c>
    </row>
    <row r="7401" spans="1:3" x14ac:dyDescent="0.2">
      <c r="A7401">
        <v>1031361</v>
      </c>
      <c r="B7401" t="s">
        <v>101</v>
      </c>
      <c r="C7401" s="1">
        <v>43766.681944444441</v>
      </c>
    </row>
    <row r="7402" spans="1:3" x14ac:dyDescent="0.2">
      <c r="A7402">
        <v>1031393</v>
      </c>
      <c r="B7402" t="s">
        <v>122</v>
      </c>
      <c r="C7402" s="1">
        <v>43746.734722222223</v>
      </c>
    </row>
    <row r="7403" spans="1:3" x14ac:dyDescent="0.2">
      <c r="A7403">
        <v>1031402</v>
      </c>
      <c r="B7403" t="s">
        <v>28</v>
      </c>
      <c r="C7403" s="1">
        <v>43693.722222222219</v>
      </c>
    </row>
    <row r="7404" spans="1:3" x14ac:dyDescent="0.2">
      <c r="A7404">
        <v>1031485</v>
      </c>
      <c r="B7404" t="s">
        <v>29</v>
      </c>
      <c r="C7404" s="1">
        <v>43836.604166666664</v>
      </c>
    </row>
    <row r="7405" spans="1:3" x14ac:dyDescent="0.2">
      <c r="A7405">
        <v>1031645</v>
      </c>
      <c r="B7405" t="s">
        <v>21</v>
      </c>
      <c r="C7405" s="1">
        <v>43811.840277777781</v>
      </c>
    </row>
    <row r="7406" spans="1:3" x14ac:dyDescent="0.2">
      <c r="A7406">
        <v>1031646</v>
      </c>
      <c r="B7406" s="2" t="s">
        <v>111</v>
      </c>
      <c r="C7406" s="1">
        <v>43804.847916666666</v>
      </c>
    </row>
    <row r="7407" spans="1:3" x14ac:dyDescent="0.2">
      <c r="A7407">
        <v>1031647</v>
      </c>
      <c r="B7407" t="s">
        <v>12</v>
      </c>
      <c r="C7407" s="1">
        <v>43810.79583333333</v>
      </c>
    </row>
    <row r="7408" spans="1:3" x14ac:dyDescent="0.2">
      <c r="A7408">
        <v>1031731</v>
      </c>
      <c r="B7408" t="s">
        <v>147</v>
      </c>
      <c r="C7408" s="1">
        <v>43819.80972222222</v>
      </c>
    </row>
    <row r="7409" spans="1:3" x14ac:dyDescent="0.2">
      <c r="A7409">
        <v>1031732</v>
      </c>
      <c r="B7409" t="s">
        <v>7</v>
      </c>
      <c r="C7409" s="1">
        <v>43837.666666666664</v>
      </c>
    </row>
    <row r="7410" spans="1:3" x14ac:dyDescent="0.2">
      <c r="A7410">
        <v>1031747</v>
      </c>
      <c r="B7410" t="s">
        <v>70</v>
      </c>
      <c r="C7410" s="1">
        <v>43718.822916666664</v>
      </c>
    </row>
    <row r="7411" spans="1:3" x14ac:dyDescent="0.2">
      <c r="A7411">
        <v>1031924</v>
      </c>
      <c r="B7411" t="s">
        <v>76</v>
      </c>
      <c r="C7411" s="1">
        <v>43767.800694444442</v>
      </c>
    </row>
    <row r="7412" spans="1:3" x14ac:dyDescent="0.2">
      <c r="A7412">
        <v>1032066</v>
      </c>
      <c r="B7412" s="2" t="s">
        <v>132</v>
      </c>
      <c r="C7412" s="1">
        <v>43812.856944444444</v>
      </c>
    </row>
    <row r="7413" spans="1:3" x14ac:dyDescent="0.2">
      <c r="A7413">
        <v>1032109</v>
      </c>
      <c r="B7413" t="s">
        <v>13</v>
      </c>
      <c r="C7413" s="1">
        <v>43689.640972222223</v>
      </c>
    </row>
    <row r="7414" spans="1:3" x14ac:dyDescent="0.2">
      <c r="A7414">
        <v>1032112</v>
      </c>
      <c r="B7414" t="s">
        <v>134</v>
      </c>
      <c r="C7414" s="1">
        <v>43678.840277777781</v>
      </c>
    </row>
    <row r="7415" spans="1:3" x14ac:dyDescent="0.2">
      <c r="A7415">
        <v>1032752</v>
      </c>
      <c r="B7415" t="s">
        <v>36</v>
      </c>
      <c r="C7415" s="1">
        <v>43724.849305555559</v>
      </c>
    </row>
    <row r="7416" spans="1:3" x14ac:dyDescent="0.2">
      <c r="A7416">
        <v>1032753</v>
      </c>
      <c r="B7416" t="s">
        <v>53</v>
      </c>
      <c r="C7416" s="1">
        <v>43770.798611111109</v>
      </c>
    </row>
    <row r="7417" spans="1:3" x14ac:dyDescent="0.2">
      <c r="A7417">
        <v>1032754</v>
      </c>
      <c r="B7417" t="s">
        <v>311</v>
      </c>
      <c r="C7417" s="1">
        <v>43685.73541666667</v>
      </c>
    </row>
    <row r="7418" spans="1:3" x14ac:dyDescent="0.2">
      <c r="A7418">
        <v>1032755</v>
      </c>
      <c r="B7418" t="s">
        <v>25</v>
      </c>
      <c r="C7418" s="1">
        <v>43774.840277777781</v>
      </c>
    </row>
    <row r="7419" spans="1:3" x14ac:dyDescent="0.2">
      <c r="A7419">
        <v>1032802</v>
      </c>
      <c r="B7419" t="s">
        <v>5</v>
      </c>
      <c r="C7419" s="1">
        <v>43762.694444444445</v>
      </c>
    </row>
    <row r="7420" spans="1:3" x14ac:dyDescent="0.2">
      <c r="A7420">
        <v>1032803</v>
      </c>
      <c r="B7420" t="s">
        <v>19</v>
      </c>
      <c r="C7420" s="1">
        <v>43773.705555555556</v>
      </c>
    </row>
    <row r="7421" spans="1:3" x14ac:dyDescent="0.2">
      <c r="A7421">
        <v>1033000</v>
      </c>
      <c r="B7421" t="s">
        <v>143</v>
      </c>
      <c r="C7421" s="1">
        <v>43706.811111111114</v>
      </c>
    </row>
    <row r="7422" spans="1:3" x14ac:dyDescent="0.2">
      <c r="A7422">
        <v>1033028</v>
      </c>
      <c r="B7422" t="s">
        <v>87</v>
      </c>
      <c r="C7422" s="1">
        <v>43816.865972222222</v>
      </c>
    </row>
    <row r="7423" spans="1:3" x14ac:dyDescent="0.2">
      <c r="A7423">
        <v>1033119</v>
      </c>
      <c r="B7423" t="s">
        <v>5</v>
      </c>
      <c r="C7423" s="1">
        <v>43762.693749999999</v>
      </c>
    </row>
    <row r="7424" spans="1:3" x14ac:dyDescent="0.2">
      <c r="A7424">
        <v>1033120</v>
      </c>
      <c r="B7424" t="s">
        <v>25</v>
      </c>
      <c r="C7424" s="1">
        <v>43774.840277777781</v>
      </c>
    </row>
    <row r="7425" spans="1:3" x14ac:dyDescent="0.2">
      <c r="A7425">
        <v>1033121</v>
      </c>
      <c r="B7425" t="s">
        <v>44</v>
      </c>
      <c r="C7425" s="1">
        <v>43748.833333333336</v>
      </c>
    </row>
    <row r="7426" spans="1:3" x14ac:dyDescent="0.2">
      <c r="A7426">
        <v>1033266</v>
      </c>
      <c r="B7426" t="s">
        <v>94</v>
      </c>
      <c r="C7426" s="1">
        <v>43726.870833333334</v>
      </c>
    </row>
    <row r="7427" spans="1:3" x14ac:dyDescent="0.2">
      <c r="A7427">
        <v>1033267</v>
      </c>
      <c r="B7427" t="s">
        <v>53</v>
      </c>
      <c r="C7427" s="1">
        <v>43770.798611111109</v>
      </c>
    </row>
    <row r="7428" spans="1:3" x14ac:dyDescent="0.2">
      <c r="A7428">
        <v>1033606</v>
      </c>
      <c r="B7428" t="s">
        <v>5</v>
      </c>
      <c r="C7428" s="1">
        <v>43762.693749999999</v>
      </c>
    </row>
    <row r="7429" spans="1:3" x14ac:dyDescent="0.2">
      <c r="A7429">
        <v>1033607</v>
      </c>
      <c r="B7429" s="2" t="s">
        <v>4</v>
      </c>
      <c r="C7429" s="1">
        <v>43731.662499999999</v>
      </c>
    </row>
    <row r="7430" spans="1:3" x14ac:dyDescent="0.2">
      <c r="A7430">
        <v>1033608</v>
      </c>
      <c r="B7430" t="s">
        <v>123</v>
      </c>
      <c r="C7430" s="1">
        <v>43763.821527777778</v>
      </c>
    </row>
    <row r="7431" spans="1:3" x14ac:dyDescent="0.2">
      <c r="A7431">
        <v>1033785</v>
      </c>
      <c r="B7431" t="s">
        <v>186</v>
      </c>
      <c r="C7431" s="1">
        <v>43703.833333333336</v>
      </c>
    </row>
    <row r="7432" spans="1:3" x14ac:dyDescent="0.2">
      <c r="A7432">
        <v>1033850</v>
      </c>
      <c r="B7432" s="2" t="s">
        <v>111</v>
      </c>
      <c r="C7432" s="1">
        <v>43804.847916666666</v>
      </c>
    </row>
    <row r="7433" spans="1:3" x14ac:dyDescent="0.2">
      <c r="A7433">
        <v>1033851</v>
      </c>
      <c r="B7433" t="s">
        <v>29</v>
      </c>
      <c r="C7433" s="1">
        <v>43836.604861111111</v>
      </c>
    </row>
    <row r="7434" spans="1:3" x14ac:dyDescent="0.2">
      <c r="A7434">
        <v>1033856</v>
      </c>
      <c r="B7434" t="s">
        <v>218</v>
      </c>
      <c r="C7434" s="1">
        <v>43698.78402777778</v>
      </c>
    </row>
    <row r="7435" spans="1:3" x14ac:dyDescent="0.2">
      <c r="A7435">
        <v>1033857</v>
      </c>
      <c r="B7435" t="s">
        <v>260</v>
      </c>
      <c r="C7435" s="1">
        <v>43691.87777777778</v>
      </c>
    </row>
    <row r="7436" spans="1:3" x14ac:dyDescent="0.2">
      <c r="A7436">
        <v>1033907</v>
      </c>
      <c r="B7436" t="s">
        <v>99</v>
      </c>
      <c r="C7436" s="1">
        <v>43790.69027777778</v>
      </c>
    </row>
    <row r="7437" spans="1:3" x14ac:dyDescent="0.2">
      <c r="A7437">
        <v>1033948</v>
      </c>
      <c r="B7437" t="s">
        <v>79</v>
      </c>
      <c r="C7437" s="1">
        <v>43707.666666666664</v>
      </c>
    </row>
    <row r="7438" spans="1:3" x14ac:dyDescent="0.2">
      <c r="A7438">
        <v>1034011</v>
      </c>
      <c r="B7438" t="s">
        <v>2</v>
      </c>
      <c r="C7438" s="1">
        <v>43770.701388888891</v>
      </c>
    </row>
    <row r="7439" spans="1:3" x14ac:dyDescent="0.2">
      <c r="A7439">
        <v>1034731</v>
      </c>
      <c r="B7439" t="s">
        <v>199</v>
      </c>
      <c r="C7439" s="1">
        <v>43836.727083333331</v>
      </c>
    </row>
    <row r="7440" spans="1:3" x14ac:dyDescent="0.2">
      <c r="A7440">
        <v>1034862</v>
      </c>
      <c r="B7440" t="s">
        <v>63</v>
      </c>
      <c r="C7440" s="1">
        <v>43773.652777777781</v>
      </c>
    </row>
    <row r="7441" spans="1:3" x14ac:dyDescent="0.2">
      <c r="A7441">
        <v>1035067</v>
      </c>
      <c r="B7441" t="s">
        <v>125</v>
      </c>
      <c r="C7441" s="1">
        <v>43754.859027777777</v>
      </c>
    </row>
    <row r="7442" spans="1:3" x14ac:dyDescent="0.2">
      <c r="A7442">
        <v>1035068</v>
      </c>
      <c r="B7442" t="s">
        <v>63</v>
      </c>
      <c r="C7442" s="1">
        <v>43773.652777777781</v>
      </c>
    </row>
    <row r="7443" spans="1:3" x14ac:dyDescent="0.2">
      <c r="A7443">
        <v>1035069</v>
      </c>
      <c r="B7443" t="s">
        <v>124</v>
      </c>
      <c r="C7443" s="1">
        <v>43731.5625</v>
      </c>
    </row>
    <row r="7444" spans="1:3" x14ac:dyDescent="0.2">
      <c r="A7444">
        <v>1035301</v>
      </c>
      <c r="B7444" t="s">
        <v>199</v>
      </c>
      <c r="C7444" s="1">
        <v>43836.726388888892</v>
      </c>
    </row>
    <row r="7445" spans="1:3" x14ac:dyDescent="0.2">
      <c r="A7445">
        <v>1035302</v>
      </c>
      <c r="B7445" t="s">
        <v>81</v>
      </c>
      <c r="C7445" s="1">
        <v>43817.645833333336</v>
      </c>
    </row>
    <row r="7446" spans="1:3" x14ac:dyDescent="0.2">
      <c r="A7446">
        <v>1035445</v>
      </c>
      <c r="B7446" t="s">
        <v>28</v>
      </c>
      <c r="C7446" s="1">
        <v>43693.722222222219</v>
      </c>
    </row>
    <row r="7447" spans="1:3" x14ac:dyDescent="0.2">
      <c r="A7447">
        <v>1035655</v>
      </c>
      <c r="B7447" t="s">
        <v>135</v>
      </c>
      <c r="C7447" s="1">
        <v>43721.828472222223</v>
      </c>
    </row>
    <row r="7448" spans="1:3" x14ac:dyDescent="0.2">
      <c r="A7448">
        <v>1035814</v>
      </c>
      <c r="B7448" t="s">
        <v>18</v>
      </c>
      <c r="C7448" s="1">
        <v>43774.791666666664</v>
      </c>
    </row>
    <row r="7449" spans="1:3" x14ac:dyDescent="0.2">
      <c r="A7449">
        <v>1035897</v>
      </c>
      <c r="B7449" t="s">
        <v>21</v>
      </c>
      <c r="C7449" s="1">
        <v>43811.840277777781</v>
      </c>
    </row>
    <row r="7450" spans="1:3" x14ac:dyDescent="0.2">
      <c r="A7450">
        <v>1035971</v>
      </c>
      <c r="B7450" t="s">
        <v>109</v>
      </c>
      <c r="C7450" s="1">
        <v>43696.952777777777</v>
      </c>
    </row>
    <row r="7451" spans="1:3" x14ac:dyDescent="0.2">
      <c r="A7451">
        <v>1035972</v>
      </c>
      <c r="B7451" t="s">
        <v>93</v>
      </c>
      <c r="C7451" s="1">
        <v>43703.67291666667</v>
      </c>
    </row>
    <row r="7452" spans="1:3" x14ac:dyDescent="0.2">
      <c r="A7452">
        <v>1035985</v>
      </c>
      <c r="B7452" t="s">
        <v>14</v>
      </c>
      <c r="C7452" s="1">
        <v>43690.952777777777</v>
      </c>
    </row>
    <row r="7453" spans="1:3" x14ac:dyDescent="0.2">
      <c r="A7453">
        <v>1035986</v>
      </c>
      <c r="B7453" t="s">
        <v>43</v>
      </c>
      <c r="C7453" s="1">
        <v>43717.784722222219</v>
      </c>
    </row>
    <row r="7454" spans="1:3" x14ac:dyDescent="0.2">
      <c r="A7454">
        <v>1036161</v>
      </c>
      <c r="B7454" t="s">
        <v>50</v>
      </c>
      <c r="C7454" s="1">
        <v>43733.632638888892</v>
      </c>
    </row>
    <row r="7455" spans="1:3" x14ac:dyDescent="0.2">
      <c r="A7455">
        <v>1036340</v>
      </c>
      <c r="B7455" t="s">
        <v>235</v>
      </c>
      <c r="C7455" s="1">
        <v>43700.834722222222</v>
      </c>
    </row>
    <row r="7456" spans="1:3" x14ac:dyDescent="0.2">
      <c r="A7456">
        <v>1036341</v>
      </c>
      <c r="B7456" t="s">
        <v>218</v>
      </c>
      <c r="C7456" s="1">
        <v>43698.779166666667</v>
      </c>
    </row>
    <row r="7457" spans="1:3" x14ac:dyDescent="0.2">
      <c r="A7457">
        <v>1036342</v>
      </c>
      <c r="B7457" t="s">
        <v>120</v>
      </c>
      <c r="C7457" s="1">
        <v>43704.836805555555</v>
      </c>
    </row>
    <row r="7458" spans="1:3" x14ac:dyDescent="0.2">
      <c r="A7458">
        <v>1036376</v>
      </c>
      <c r="B7458" t="s">
        <v>133</v>
      </c>
      <c r="C7458" s="1">
        <v>43789.799305555556</v>
      </c>
    </row>
    <row r="7459" spans="1:3" x14ac:dyDescent="0.2">
      <c r="A7459">
        <v>1036574</v>
      </c>
      <c r="B7459" t="s">
        <v>16</v>
      </c>
      <c r="C7459" s="1">
        <v>43719.736805555556</v>
      </c>
    </row>
    <row r="7460" spans="1:3" x14ac:dyDescent="0.2">
      <c r="A7460">
        <v>1036625</v>
      </c>
      <c r="B7460" t="s">
        <v>217</v>
      </c>
      <c r="C7460" s="1">
        <v>43705.556944444441</v>
      </c>
    </row>
    <row r="7461" spans="1:3" x14ac:dyDescent="0.2">
      <c r="A7461">
        <v>1036626</v>
      </c>
      <c r="B7461" t="s">
        <v>24</v>
      </c>
      <c r="C7461" s="1">
        <v>43731.73541666667</v>
      </c>
    </row>
    <row r="7462" spans="1:3" x14ac:dyDescent="0.2">
      <c r="A7462">
        <v>1036739</v>
      </c>
      <c r="B7462" t="s">
        <v>124</v>
      </c>
      <c r="C7462" s="1">
        <v>43731.5625</v>
      </c>
    </row>
    <row r="7463" spans="1:3" x14ac:dyDescent="0.2">
      <c r="A7463">
        <v>1036740</v>
      </c>
      <c r="B7463" t="s">
        <v>98</v>
      </c>
      <c r="C7463" s="1">
        <v>43700.727777777778</v>
      </c>
    </row>
    <row r="7464" spans="1:3" x14ac:dyDescent="0.2">
      <c r="A7464">
        <v>1036741</v>
      </c>
      <c r="B7464" t="s">
        <v>73</v>
      </c>
      <c r="C7464" s="1">
        <v>43710.86041666667</v>
      </c>
    </row>
    <row r="7465" spans="1:3" x14ac:dyDescent="0.2">
      <c r="A7465">
        <v>1036806</v>
      </c>
      <c r="B7465" t="s">
        <v>214</v>
      </c>
      <c r="C7465" s="1">
        <v>43801.691666666666</v>
      </c>
    </row>
    <row r="7466" spans="1:3" x14ac:dyDescent="0.2">
      <c r="A7466">
        <v>1036921</v>
      </c>
      <c r="B7466" t="s">
        <v>141</v>
      </c>
      <c r="C7466" s="1">
        <v>43783.836111111108</v>
      </c>
    </row>
    <row r="7467" spans="1:3" x14ac:dyDescent="0.2">
      <c r="A7467">
        <v>1037514</v>
      </c>
      <c r="B7467" t="s">
        <v>35</v>
      </c>
      <c r="C7467" s="1">
        <v>43783.852083333331</v>
      </c>
    </row>
    <row r="7468" spans="1:3" x14ac:dyDescent="0.2">
      <c r="A7468">
        <v>1037553</v>
      </c>
      <c r="B7468" t="s">
        <v>156</v>
      </c>
      <c r="C7468" s="1">
        <v>43684.715277777781</v>
      </c>
    </row>
    <row r="7469" spans="1:3" x14ac:dyDescent="0.2">
      <c r="A7469">
        <v>1037770</v>
      </c>
      <c r="B7469" t="s">
        <v>77</v>
      </c>
      <c r="C7469" s="1">
        <v>43749.711111111108</v>
      </c>
    </row>
    <row r="7470" spans="1:3" x14ac:dyDescent="0.2">
      <c r="A7470">
        <v>1037771</v>
      </c>
      <c r="B7470" s="2" t="s">
        <v>4</v>
      </c>
      <c r="C7470" s="1">
        <v>43731.662499999999</v>
      </c>
    </row>
    <row r="7471" spans="1:3" x14ac:dyDescent="0.2">
      <c r="A7471">
        <v>1037787</v>
      </c>
      <c r="B7471" t="s">
        <v>201</v>
      </c>
      <c r="C7471" s="1">
        <v>43691.681944444441</v>
      </c>
    </row>
    <row r="7472" spans="1:3" x14ac:dyDescent="0.2">
      <c r="A7472">
        <v>1037788</v>
      </c>
      <c r="B7472" t="s">
        <v>103</v>
      </c>
      <c r="C7472" s="1">
        <v>43677.647222222222</v>
      </c>
    </row>
    <row r="7473" spans="1:3" x14ac:dyDescent="0.2">
      <c r="A7473">
        <v>1037789</v>
      </c>
      <c r="B7473" t="s">
        <v>38</v>
      </c>
      <c r="C7473" s="1">
        <v>43689.833333333336</v>
      </c>
    </row>
    <row r="7474" spans="1:3" x14ac:dyDescent="0.2">
      <c r="A7474">
        <v>1038052</v>
      </c>
      <c r="B7474" t="s">
        <v>63</v>
      </c>
      <c r="C7474" s="1">
        <v>43773.652777777781</v>
      </c>
    </row>
    <row r="7475" spans="1:3" x14ac:dyDescent="0.2">
      <c r="A7475">
        <v>1038053</v>
      </c>
      <c r="B7475" t="s">
        <v>149</v>
      </c>
      <c r="C7475" s="1">
        <v>43678.736805555556</v>
      </c>
    </row>
    <row r="7476" spans="1:3" x14ac:dyDescent="0.2">
      <c r="A7476">
        <v>1038252</v>
      </c>
      <c r="B7476" t="s">
        <v>11</v>
      </c>
      <c r="C7476" s="1">
        <v>43761.856249999997</v>
      </c>
    </row>
    <row r="7477" spans="1:3" x14ac:dyDescent="0.2">
      <c r="A7477">
        <v>1038253</v>
      </c>
      <c r="B7477" t="s">
        <v>68</v>
      </c>
      <c r="C7477" s="1">
        <v>43749.90625</v>
      </c>
    </row>
    <row r="7478" spans="1:3" x14ac:dyDescent="0.2">
      <c r="A7478">
        <v>1038450</v>
      </c>
      <c r="B7478" t="s">
        <v>42</v>
      </c>
      <c r="C7478" s="1">
        <v>43683.727083333331</v>
      </c>
    </row>
    <row r="7479" spans="1:3" x14ac:dyDescent="0.2">
      <c r="A7479">
        <v>1038581</v>
      </c>
      <c r="B7479" s="2" t="s">
        <v>49</v>
      </c>
      <c r="C7479" s="1">
        <v>43725.924305555556</v>
      </c>
    </row>
    <row r="7480" spans="1:3" x14ac:dyDescent="0.2">
      <c r="A7480">
        <v>1038582</v>
      </c>
      <c r="B7480" t="s">
        <v>90</v>
      </c>
      <c r="C7480" s="1">
        <v>43689.895138888889</v>
      </c>
    </row>
    <row r="7481" spans="1:3" x14ac:dyDescent="0.2">
      <c r="A7481">
        <v>1038691</v>
      </c>
      <c r="B7481" t="s">
        <v>27</v>
      </c>
      <c r="C7481" s="1">
        <v>43809.818749999999</v>
      </c>
    </row>
    <row r="7482" spans="1:3" x14ac:dyDescent="0.2">
      <c r="A7482">
        <v>1038794</v>
      </c>
      <c r="B7482" t="s">
        <v>519</v>
      </c>
      <c r="C7482" s="1">
        <v>43780.878472222219</v>
      </c>
    </row>
    <row r="7483" spans="1:3" x14ac:dyDescent="0.2">
      <c r="A7483">
        <v>1038795</v>
      </c>
      <c r="B7483" t="s">
        <v>80</v>
      </c>
      <c r="C7483" s="1">
        <v>43838.848611111112</v>
      </c>
    </row>
    <row r="7484" spans="1:3" x14ac:dyDescent="0.2">
      <c r="A7484">
        <v>1039187</v>
      </c>
      <c r="B7484" t="s">
        <v>16</v>
      </c>
      <c r="C7484" s="1">
        <v>43719.736805555556</v>
      </c>
    </row>
    <row r="7485" spans="1:3" x14ac:dyDescent="0.2">
      <c r="A7485">
        <v>1039346</v>
      </c>
      <c r="B7485" t="s">
        <v>151</v>
      </c>
      <c r="C7485" s="1">
        <v>43801.840277777781</v>
      </c>
    </row>
    <row r="7486" spans="1:3" x14ac:dyDescent="0.2">
      <c r="A7486">
        <v>1039362</v>
      </c>
      <c r="B7486" t="s">
        <v>125</v>
      </c>
      <c r="C7486" s="1">
        <v>43754.859027777777</v>
      </c>
    </row>
    <row r="7487" spans="1:3" x14ac:dyDescent="0.2">
      <c r="A7487">
        <v>1039422</v>
      </c>
      <c r="B7487" t="s">
        <v>36</v>
      </c>
      <c r="C7487" s="1">
        <v>43724.848611111112</v>
      </c>
    </row>
    <row r="7488" spans="1:3" x14ac:dyDescent="0.2">
      <c r="A7488">
        <v>1039513</v>
      </c>
      <c r="B7488" t="s">
        <v>91</v>
      </c>
      <c r="C7488" s="1">
        <v>43745.724305555559</v>
      </c>
    </row>
    <row r="7489" spans="1:3" x14ac:dyDescent="0.2">
      <c r="A7489">
        <v>1039514</v>
      </c>
      <c r="B7489" t="s">
        <v>25</v>
      </c>
      <c r="C7489" s="1">
        <v>43774.840277777781</v>
      </c>
    </row>
    <row r="7490" spans="1:3" x14ac:dyDescent="0.2">
      <c r="A7490">
        <v>1039622</v>
      </c>
      <c r="B7490" t="s">
        <v>416</v>
      </c>
      <c r="C7490" s="1">
        <v>43672.757638888892</v>
      </c>
    </row>
    <row r="7491" spans="1:3" x14ac:dyDescent="0.2">
      <c r="A7491">
        <v>1039657</v>
      </c>
      <c r="B7491" t="s">
        <v>32</v>
      </c>
      <c r="C7491" s="1">
        <v>43801.792361111111</v>
      </c>
    </row>
    <row r="7492" spans="1:3" x14ac:dyDescent="0.2">
      <c r="A7492">
        <v>1039658</v>
      </c>
      <c r="B7492" t="s">
        <v>199</v>
      </c>
      <c r="C7492" s="1">
        <v>43836.727083333331</v>
      </c>
    </row>
    <row r="7493" spans="1:3" x14ac:dyDescent="0.2">
      <c r="A7493">
        <v>1039661</v>
      </c>
      <c r="B7493" t="s">
        <v>91</v>
      </c>
      <c r="C7493" s="1">
        <v>43745.724999999999</v>
      </c>
    </row>
    <row r="7494" spans="1:3" x14ac:dyDescent="0.2">
      <c r="A7494">
        <v>1039748</v>
      </c>
      <c r="B7494" t="s">
        <v>116</v>
      </c>
      <c r="C7494" s="1">
        <v>43685.834722222222</v>
      </c>
    </row>
    <row r="7495" spans="1:3" x14ac:dyDescent="0.2">
      <c r="A7495">
        <v>1039749</v>
      </c>
      <c r="B7495" t="s">
        <v>60</v>
      </c>
      <c r="C7495" s="1">
        <v>43761.711805555555</v>
      </c>
    </row>
    <row r="7496" spans="1:3" x14ac:dyDescent="0.2">
      <c r="A7496">
        <v>1039750</v>
      </c>
      <c r="B7496" t="s">
        <v>103</v>
      </c>
      <c r="C7496" s="1">
        <v>43677.646527777775</v>
      </c>
    </row>
    <row r="7497" spans="1:3" x14ac:dyDescent="0.2">
      <c r="A7497">
        <v>1040196</v>
      </c>
      <c r="B7497" s="2" t="s">
        <v>71</v>
      </c>
      <c r="C7497" s="1">
        <v>43774.669444444444</v>
      </c>
    </row>
    <row r="7498" spans="1:3" x14ac:dyDescent="0.2">
      <c r="A7498">
        <v>1040400</v>
      </c>
      <c r="B7498" t="s">
        <v>81</v>
      </c>
      <c r="C7498" s="1">
        <v>43817.645833333336</v>
      </c>
    </row>
    <row r="7499" spans="1:3" x14ac:dyDescent="0.2">
      <c r="A7499">
        <v>1040401</v>
      </c>
      <c r="B7499" t="s">
        <v>121</v>
      </c>
      <c r="C7499" s="1">
        <v>43832.669444444444</v>
      </c>
    </row>
    <row r="7500" spans="1:3" x14ac:dyDescent="0.2">
      <c r="A7500">
        <v>1040474</v>
      </c>
      <c r="B7500" s="2" t="s">
        <v>23</v>
      </c>
      <c r="C7500" s="1">
        <v>43768.65347222222</v>
      </c>
    </row>
    <row r="7501" spans="1:3" x14ac:dyDescent="0.2">
      <c r="A7501">
        <v>1040554</v>
      </c>
      <c r="B7501" t="s">
        <v>28</v>
      </c>
      <c r="C7501" s="1">
        <v>43693.72152777778</v>
      </c>
    </row>
    <row r="7502" spans="1:3" x14ac:dyDescent="0.2">
      <c r="A7502">
        <v>1040555</v>
      </c>
      <c r="B7502" s="2" t="s">
        <v>150</v>
      </c>
      <c r="C7502" s="1">
        <v>43718.697222222225</v>
      </c>
    </row>
    <row r="7503" spans="1:3" x14ac:dyDescent="0.2">
      <c r="A7503">
        <v>1040637</v>
      </c>
      <c r="B7503" t="s">
        <v>25</v>
      </c>
      <c r="C7503" s="1">
        <v>43774.840277777781</v>
      </c>
    </row>
    <row r="7504" spans="1:3" x14ac:dyDescent="0.2">
      <c r="A7504">
        <v>1040638</v>
      </c>
      <c r="B7504" t="s">
        <v>125</v>
      </c>
      <c r="C7504" s="1">
        <v>43754.859027777777</v>
      </c>
    </row>
    <row r="7505" spans="1:3" x14ac:dyDescent="0.2">
      <c r="A7505">
        <v>1040677</v>
      </c>
      <c r="B7505" s="2" t="s">
        <v>132</v>
      </c>
      <c r="C7505" s="1">
        <v>43812.856944444444</v>
      </c>
    </row>
    <row r="7506" spans="1:3" x14ac:dyDescent="0.2">
      <c r="A7506">
        <v>1040879</v>
      </c>
      <c r="B7506" t="s">
        <v>101</v>
      </c>
      <c r="C7506" s="1">
        <v>43766.681250000001</v>
      </c>
    </row>
    <row r="7507" spans="1:3" x14ac:dyDescent="0.2">
      <c r="A7507">
        <v>1040880</v>
      </c>
      <c r="B7507" t="s">
        <v>79</v>
      </c>
      <c r="C7507" s="1">
        <v>43707.665972222225</v>
      </c>
    </row>
    <row r="7508" spans="1:3" x14ac:dyDescent="0.2">
      <c r="A7508">
        <v>1040881</v>
      </c>
      <c r="B7508" t="s">
        <v>157</v>
      </c>
      <c r="C7508" s="1">
        <v>43710.631249999999</v>
      </c>
    </row>
    <row r="7509" spans="1:3" x14ac:dyDescent="0.2">
      <c r="A7509">
        <v>1040951</v>
      </c>
      <c r="B7509" t="s">
        <v>689</v>
      </c>
      <c r="C7509" s="1">
        <v>43656.826388888891</v>
      </c>
    </row>
    <row r="7510" spans="1:3" x14ac:dyDescent="0.2">
      <c r="A7510">
        <v>1040952</v>
      </c>
      <c r="B7510" t="s">
        <v>117</v>
      </c>
      <c r="C7510" s="1">
        <v>43662.948611111111</v>
      </c>
    </row>
    <row r="7511" spans="1:3" x14ac:dyDescent="0.2">
      <c r="A7511">
        <v>1040989</v>
      </c>
      <c r="B7511" t="s">
        <v>415</v>
      </c>
      <c r="C7511" s="1">
        <v>43777.819444444445</v>
      </c>
    </row>
    <row r="7512" spans="1:3" x14ac:dyDescent="0.2">
      <c r="A7512">
        <v>1041036</v>
      </c>
      <c r="B7512" t="s">
        <v>142</v>
      </c>
      <c r="C7512" s="1">
        <v>43697.874305555553</v>
      </c>
    </row>
    <row r="7513" spans="1:3" x14ac:dyDescent="0.2">
      <c r="A7513">
        <v>1041037</v>
      </c>
      <c r="B7513" t="s">
        <v>175</v>
      </c>
      <c r="C7513" s="1">
        <v>43703.924305555556</v>
      </c>
    </row>
    <row r="7514" spans="1:3" x14ac:dyDescent="0.2">
      <c r="A7514">
        <v>1041064</v>
      </c>
      <c r="B7514" t="s">
        <v>69</v>
      </c>
      <c r="C7514" s="1">
        <v>43756.749305555553</v>
      </c>
    </row>
    <row r="7515" spans="1:3" x14ac:dyDescent="0.2">
      <c r="A7515">
        <v>1041065</v>
      </c>
      <c r="B7515" t="s">
        <v>50</v>
      </c>
      <c r="C7515" s="1">
        <v>43733.633333333331</v>
      </c>
    </row>
    <row r="7516" spans="1:3" x14ac:dyDescent="0.2">
      <c r="A7516">
        <v>1041066</v>
      </c>
      <c r="B7516" t="s">
        <v>143</v>
      </c>
      <c r="C7516" s="1">
        <v>43706.811805555553</v>
      </c>
    </row>
    <row r="7517" spans="1:3" x14ac:dyDescent="0.2">
      <c r="A7517">
        <v>1041606</v>
      </c>
      <c r="B7517" s="2" t="s">
        <v>126</v>
      </c>
      <c r="C7517" s="1">
        <v>43732.837500000001</v>
      </c>
    </row>
    <row r="7518" spans="1:3" x14ac:dyDescent="0.2">
      <c r="A7518">
        <v>1041619</v>
      </c>
      <c r="B7518" t="s">
        <v>116</v>
      </c>
      <c r="C7518" s="1">
        <v>43685.833333333336</v>
      </c>
    </row>
    <row r="7519" spans="1:3" x14ac:dyDescent="0.2">
      <c r="A7519">
        <v>1041811</v>
      </c>
      <c r="B7519" t="s">
        <v>90</v>
      </c>
      <c r="C7519" s="1">
        <v>43689.894444444442</v>
      </c>
    </row>
    <row r="7520" spans="1:3" x14ac:dyDescent="0.2">
      <c r="A7520">
        <v>1042113</v>
      </c>
      <c r="B7520" t="s">
        <v>72</v>
      </c>
      <c r="C7520" s="1">
        <v>43759.84097222222</v>
      </c>
    </row>
    <row r="7521" spans="1:3" x14ac:dyDescent="0.2">
      <c r="A7521">
        <v>1042301</v>
      </c>
      <c r="B7521" t="s">
        <v>54</v>
      </c>
      <c r="C7521" s="1">
        <v>43685.642361111109</v>
      </c>
    </row>
    <row r="7522" spans="1:3" x14ac:dyDescent="0.2">
      <c r="A7522">
        <v>1042302</v>
      </c>
      <c r="B7522" t="s">
        <v>130</v>
      </c>
      <c r="C7522" s="1">
        <v>43718.642361111109</v>
      </c>
    </row>
    <row r="7523" spans="1:3" x14ac:dyDescent="0.2">
      <c r="A7523">
        <v>1042303</v>
      </c>
      <c r="B7523" t="s">
        <v>186</v>
      </c>
      <c r="C7523" s="1">
        <v>43703.833333333336</v>
      </c>
    </row>
    <row r="7524" spans="1:3" x14ac:dyDescent="0.2">
      <c r="A7524">
        <v>1042629</v>
      </c>
      <c r="B7524" s="2" t="s">
        <v>49</v>
      </c>
      <c r="C7524" s="1">
        <v>43725.925000000003</v>
      </c>
    </row>
    <row r="7525" spans="1:3" x14ac:dyDescent="0.2">
      <c r="A7525">
        <v>1042702</v>
      </c>
      <c r="B7525" t="s">
        <v>44</v>
      </c>
      <c r="C7525" s="1">
        <v>43748.833333333336</v>
      </c>
    </row>
    <row r="7526" spans="1:3" x14ac:dyDescent="0.2">
      <c r="A7526">
        <v>1042790</v>
      </c>
      <c r="B7526" t="s">
        <v>199</v>
      </c>
      <c r="C7526" s="1">
        <v>43836.727083333331</v>
      </c>
    </row>
    <row r="7527" spans="1:3" x14ac:dyDescent="0.2">
      <c r="A7527">
        <v>1042791</v>
      </c>
      <c r="B7527" t="s">
        <v>46</v>
      </c>
      <c r="C7527" s="1">
        <v>43791.815972222219</v>
      </c>
    </row>
    <row r="7528" spans="1:3" x14ac:dyDescent="0.2">
      <c r="A7528">
        <v>1042876</v>
      </c>
      <c r="B7528" t="s">
        <v>39</v>
      </c>
      <c r="C7528" s="1">
        <v>43719.685416666667</v>
      </c>
    </row>
    <row r="7529" spans="1:3" x14ac:dyDescent="0.2">
      <c r="A7529">
        <v>1042929</v>
      </c>
      <c r="B7529" t="s">
        <v>612</v>
      </c>
      <c r="C7529" s="1">
        <v>43670.736111111109</v>
      </c>
    </row>
    <row r="7530" spans="1:3" x14ac:dyDescent="0.2">
      <c r="A7530">
        <v>1042930</v>
      </c>
      <c r="B7530" t="s">
        <v>260</v>
      </c>
      <c r="C7530" s="1">
        <v>43691.87777777778</v>
      </c>
    </row>
    <row r="7531" spans="1:3" x14ac:dyDescent="0.2">
      <c r="A7531">
        <v>1043102</v>
      </c>
      <c r="B7531" t="s">
        <v>48</v>
      </c>
      <c r="C7531" s="1">
        <v>43706.873611111114</v>
      </c>
    </row>
    <row r="7532" spans="1:3" x14ac:dyDescent="0.2">
      <c r="A7532">
        <v>1043178</v>
      </c>
      <c r="B7532" t="s">
        <v>36</v>
      </c>
      <c r="C7532" s="1">
        <v>43724.849305555559</v>
      </c>
    </row>
    <row r="7533" spans="1:3" x14ac:dyDescent="0.2">
      <c r="A7533">
        <v>1043179</v>
      </c>
      <c r="B7533" t="s">
        <v>44</v>
      </c>
      <c r="C7533" s="1">
        <v>43748.833333333336</v>
      </c>
    </row>
    <row r="7534" spans="1:3" x14ac:dyDescent="0.2">
      <c r="A7534">
        <v>1043258</v>
      </c>
      <c r="B7534" t="s">
        <v>6</v>
      </c>
      <c r="C7534" s="1">
        <v>43829.758333333331</v>
      </c>
    </row>
    <row r="7535" spans="1:3" x14ac:dyDescent="0.2">
      <c r="A7535">
        <v>1043309</v>
      </c>
      <c r="B7535" t="s">
        <v>90</v>
      </c>
      <c r="C7535" s="1">
        <v>43689.895138888889</v>
      </c>
    </row>
    <row r="7536" spans="1:3" x14ac:dyDescent="0.2">
      <c r="A7536">
        <v>1043685</v>
      </c>
      <c r="B7536" t="s">
        <v>100</v>
      </c>
      <c r="C7536" s="1">
        <v>43733.856944444444</v>
      </c>
    </row>
    <row r="7537" spans="1:3" x14ac:dyDescent="0.2">
      <c r="A7537">
        <v>1043705</v>
      </c>
      <c r="B7537" t="s">
        <v>142</v>
      </c>
      <c r="C7537" s="1">
        <v>43697.875694444447</v>
      </c>
    </row>
    <row r="7538" spans="1:3" x14ac:dyDescent="0.2">
      <c r="A7538">
        <v>1043784</v>
      </c>
      <c r="B7538" t="s">
        <v>29</v>
      </c>
      <c r="C7538" s="1">
        <v>43836.604861111111</v>
      </c>
    </row>
    <row r="7539" spans="1:3" x14ac:dyDescent="0.2">
      <c r="A7539">
        <v>1043832</v>
      </c>
      <c r="B7539" s="2" t="s">
        <v>92</v>
      </c>
      <c r="C7539" s="1">
        <v>43775.65625</v>
      </c>
    </row>
    <row r="7540" spans="1:3" x14ac:dyDescent="0.2">
      <c r="A7540">
        <v>1043833</v>
      </c>
      <c r="B7540" t="s">
        <v>311</v>
      </c>
      <c r="C7540" s="1">
        <v>43685.73541666667</v>
      </c>
    </row>
    <row r="7541" spans="1:3" x14ac:dyDescent="0.2">
      <c r="A7541">
        <v>1043834</v>
      </c>
      <c r="B7541" t="s">
        <v>185</v>
      </c>
      <c r="C7541" s="1">
        <v>43721.673611111109</v>
      </c>
    </row>
    <row r="7542" spans="1:3" x14ac:dyDescent="0.2">
      <c r="A7542">
        <v>1043945</v>
      </c>
      <c r="B7542" t="s">
        <v>19</v>
      </c>
      <c r="C7542" s="1">
        <v>43773.705555555556</v>
      </c>
    </row>
    <row r="7543" spans="1:3" x14ac:dyDescent="0.2">
      <c r="A7543">
        <v>1044001</v>
      </c>
      <c r="B7543" t="s">
        <v>13</v>
      </c>
      <c r="C7543" s="1">
        <v>43689.640972222223</v>
      </c>
    </row>
    <row r="7544" spans="1:3" x14ac:dyDescent="0.2">
      <c r="A7544">
        <v>1044476</v>
      </c>
      <c r="B7544" t="s">
        <v>8</v>
      </c>
      <c r="C7544" s="1">
        <v>43752.677083333336</v>
      </c>
    </row>
    <row r="7545" spans="1:3" x14ac:dyDescent="0.2">
      <c r="A7545">
        <v>1044532</v>
      </c>
      <c r="B7545" t="s">
        <v>22</v>
      </c>
      <c r="C7545" s="1">
        <v>43794.834722222222</v>
      </c>
    </row>
    <row r="7546" spans="1:3" x14ac:dyDescent="0.2">
      <c r="A7546">
        <v>1044731</v>
      </c>
      <c r="B7546" t="s">
        <v>30</v>
      </c>
      <c r="C7546" s="1">
        <v>43802.713194444441</v>
      </c>
    </row>
    <row r="7547" spans="1:3" x14ac:dyDescent="0.2">
      <c r="A7547">
        <v>1044833</v>
      </c>
      <c r="B7547" t="s">
        <v>94</v>
      </c>
      <c r="C7547" s="1">
        <v>43726.870833333334</v>
      </c>
    </row>
    <row r="7548" spans="1:3" x14ac:dyDescent="0.2">
      <c r="A7548">
        <v>1044915</v>
      </c>
      <c r="B7548" t="s">
        <v>50</v>
      </c>
      <c r="C7548" s="1">
        <v>43733.632638888892</v>
      </c>
    </row>
    <row r="7549" spans="1:3" x14ac:dyDescent="0.2">
      <c r="A7549">
        <v>1044916</v>
      </c>
      <c r="B7549" t="s">
        <v>101</v>
      </c>
      <c r="C7549" s="1">
        <v>43766.681250000001</v>
      </c>
    </row>
    <row r="7550" spans="1:3" x14ac:dyDescent="0.2">
      <c r="A7550">
        <v>1045043</v>
      </c>
      <c r="B7550" t="s">
        <v>130</v>
      </c>
      <c r="C7550" s="1">
        <v>43718.642361111109</v>
      </c>
    </row>
    <row r="7551" spans="1:3" x14ac:dyDescent="0.2">
      <c r="A7551">
        <v>1045044</v>
      </c>
      <c r="B7551" t="s">
        <v>74</v>
      </c>
      <c r="C7551" s="1">
        <v>43714.794444444444</v>
      </c>
    </row>
    <row r="7552" spans="1:3" x14ac:dyDescent="0.2">
      <c r="A7552">
        <v>1045142</v>
      </c>
      <c r="B7552" t="s">
        <v>187</v>
      </c>
      <c r="C7552" s="1">
        <v>43735.671527777777</v>
      </c>
    </row>
    <row r="7553" spans="1:3" x14ac:dyDescent="0.2">
      <c r="A7553">
        <v>1045161</v>
      </c>
      <c r="B7553" s="2" t="s">
        <v>49</v>
      </c>
      <c r="C7553" s="1">
        <v>43725.924305555556</v>
      </c>
    </row>
    <row r="7554" spans="1:3" x14ac:dyDescent="0.2">
      <c r="A7554">
        <v>1045162</v>
      </c>
      <c r="B7554" t="s">
        <v>16</v>
      </c>
      <c r="C7554" s="1">
        <v>43719.736805555556</v>
      </c>
    </row>
    <row r="7555" spans="1:3" x14ac:dyDescent="0.2">
      <c r="A7555">
        <v>1045192</v>
      </c>
      <c r="B7555" t="s">
        <v>72</v>
      </c>
      <c r="C7555" s="1">
        <v>43759.841666666667</v>
      </c>
    </row>
    <row r="7556" spans="1:3" x14ac:dyDescent="0.2">
      <c r="A7556">
        <v>1045251</v>
      </c>
      <c r="B7556" t="s">
        <v>147</v>
      </c>
      <c r="C7556" s="1">
        <v>43819.810416666667</v>
      </c>
    </row>
    <row r="7557" spans="1:3" x14ac:dyDescent="0.2">
      <c r="A7557">
        <v>1045503</v>
      </c>
      <c r="B7557" t="s">
        <v>311</v>
      </c>
      <c r="C7557" s="1">
        <v>43685.734722222223</v>
      </c>
    </row>
    <row r="7558" spans="1:3" x14ac:dyDescent="0.2">
      <c r="A7558">
        <v>1045504</v>
      </c>
      <c r="B7558" t="s">
        <v>90</v>
      </c>
      <c r="C7558" s="1">
        <v>43689.893750000003</v>
      </c>
    </row>
    <row r="7559" spans="1:3" x14ac:dyDescent="0.2">
      <c r="A7559">
        <v>1045588</v>
      </c>
      <c r="B7559" t="s">
        <v>29</v>
      </c>
      <c r="C7559" s="1">
        <v>43836.604861111111</v>
      </c>
    </row>
    <row r="7560" spans="1:3" x14ac:dyDescent="0.2">
      <c r="A7560">
        <v>1045872</v>
      </c>
      <c r="B7560" t="s">
        <v>72</v>
      </c>
      <c r="C7560" s="1">
        <v>43759.841666666667</v>
      </c>
    </row>
    <row r="7561" spans="1:3" x14ac:dyDescent="0.2">
      <c r="A7561">
        <v>1045873</v>
      </c>
      <c r="B7561" t="s">
        <v>116</v>
      </c>
      <c r="C7561" s="1">
        <v>43685.834722222222</v>
      </c>
    </row>
    <row r="7562" spans="1:3" x14ac:dyDescent="0.2">
      <c r="A7562">
        <v>1045913</v>
      </c>
      <c r="B7562" t="s">
        <v>8</v>
      </c>
      <c r="C7562" s="1">
        <v>43752.677777777775</v>
      </c>
    </row>
    <row r="7563" spans="1:3" x14ac:dyDescent="0.2">
      <c r="A7563">
        <v>1045917</v>
      </c>
      <c r="B7563" t="s">
        <v>42</v>
      </c>
      <c r="C7563" s="1">
        <v>43683.727777777778</v>
      </c>
    </row>
    <row r="7564" spans="1:3" x14ac:dyDescent="0.2">
      <c r="A7564">
        <v>1045918</v>
      </c>
      <c r="B7564" t="s">
        <v>54</v>
      </c>
      <c r="C7564" s="1">
        <v>43685.643055555556</v>
      </c>
    </row>
    <row r="7565" spans="1:3" x14ac:dyDescent="0.2">
      <c r="A7565">
        <v>1045988</v>
      </c>
      <c r="B7565" t="s">
        <v>214</v>
      </c>
      <c r="C7565" s="1">
        <v>43801.69027777778</v>
      </c>
    </row>
    <row r="7566" spans="1:3" x14ac:dyDescent="0.2">
      <c r="A7566">
        <v>1045989</v>
      </c>
      <c r="B7566" t="s">
        <v>27</v>
      </c>
      <c r="C7566" s="1">
        <v>43809.817361111112</v>
      </c>
    </row>
    <row r="7567" spans="1:3" x14ac:dyDescent="0.2">
      <c r="A7567">
        <v>1046154</v>
      </c>
      <c r="B7567" t="s">
        <v>186</v>
      </c>
      <c r="C7567" s="1">
        <v>43703.833333333336</v>
      </c>
    </row>
    <row r="7568" spans="1:3" x14ac:dyDescent="0.2">
      <c r="A7568">
        <v>1046155</v>
      </c>
      <c r="B7568" s="2" t="s">
        <v>140</v>
      </c>
      <c r="C7568" s="1">
        <v>43755.854166666664</v>
      </c>
    </row>
    <row r="7569" spans="1:3" x14ac:dyDescent="0.2">
      <c r="A7569">
        <v>1046156</v>
      </c>
      <c r="B7569" t="s">
        <v>2</v>
      </c>
      <c r="C7569" s="1">
        <v>43770.701388888891</v>
      </c>
    </row>
    <row r="7570" spans="1:3" x14ac:dyDescent="0.2">
      <c r="A7570">
        <v>1046237</v>
      </c>
      <c r="B7570" t="s">
        <v>46</v>
      </c>
      <c r="C7570" s="1">
        <v>43791.814583333333</v>
      </c>
    </row>
    <row r="7571" spans="1:3" x14ac:dyDescent="0.2">
      <c r="A7571">
        <v>1046249</v>
      </c>
      <c r="B7571" t="s">
        <v>77</v>
      </c>
      <c r="C7571" s="1">
        <v>43749.711111111108</v>
      </c>
    </row>
    <row r="7572" spans="1:3" x14ac:dyDescent="0.2">
      <c r="A7572">
        <v>1046323</v>
      </c>
      <c r="B7572" s="2" t="s">
        <v>102</v>
      </c>
      <c r="C7572" s="1">
        <v>43837.788888888892</v>
      </c>
    </row>
    <row r="7573" spans="1:3" x14ac:dyDescent="0.2">
      <c r="A7573">
        <v>1046478</v>
      </c>
      <c r="B7573" t="s">
        <v>58</v>
      </c>
      <c r="C7573" s="1">
        <v>43817.727083333331</v>
      </c>
    </row>
    <row r="7574" spans="1:3" x14ac:dyDescent="0.2">
      <c r="A7574">
        <v>1046490</v>
      </c>
      <c r="B7574" t="s">
        <v>91</v>
      </c>
      <c r="C7574" s="1">
        <v>43745.724305555559</v>
      </c>
    </row>
    <row r="7575" spans="1:3" x14ac:dyDescent="0.2">
      <c r="A7575">
        <v>1046770</v>
      </c>
      <c r="B7575" t="s">
        <v>79</v>
      </c>
      <c r="C7575" s="1">
        <v>43707.665972222225</v>
      </c>
    </row>
    <row r="7576" spans="1:3" x14ac:dyDescent="0.2">
      <c r="A7576">
        <v>1046953</v>
      </c>
      <c r="B7576" t="s">
        <v>152</v>
      </c>
      <c r="C7576" s="1">
        <v>43731.866666666669</v>
      </c>
    </row>
    <row r="7577" spans="1:3" x14ac:dyDescent="0.2">
      <c r="A7577">
        <v>1046973</v>
      </c>
      <c r="B7577" s="2" t="s">
        <v>47</v>
      </c>
      <c r="C7577" s="1">
        <v>43832.833333333336</v>
      </c>
    </row>
    <row r="7578" spans="1:3" x14ac:dyDescent="0.2">
      <c r="A7578">
        <v>1047032</v>
      </c>
      <c r="B7578" t="s">
        <v>90</v>
      </c>
      <c r="C7578" s="1">
        <v>43689.895138888889</v>
      </c>
    </row>
    <row r="7579" spans="1:3" x14ac:dyDescent="0.2">
      <c r="A7579">
        <v>1047097</v>
      </c>
      <c r="B7579" s="2" t="s">
        <v>150</v>
      </c>
      <c r="C7579" s="1">
        <v>43718.697222222225</v>
      </c>
    </row>
    <row r="7580" spans="1:3" x14ac:dyDescent="0.2">
      <c r="A7580">
        <v>1047098</v>
      </c>
      <c r="B7580" t="s">
        <v>186</v>
      </c>
      <c r="C7580" s="1">
        <v>43703.833333333336</v>
      </c>
    </row>
    <row r="7581" spans="1:3" x14ac:dyDescent="0.2">
      <c r="A7581">
        <v>1047099</v>
      </c>
      <c r="B7581" t="s">
        <v>43</v>
      </c>
      <c r="C7581" s="1">
        <v>43717.785416666666</v>
      </c>
    </row>
    <row r="7582" spans="1:3" x14ac:dyDescent="0.2">
      <c r="A7582">
        <v>1047144</v>
      </c>
      <c r="B7582" t="s">
        <v>115</v>
      </c>
      <c r="C7582" s="1">
        <v>43838.790277777778</v>
      </c>
    </row>
    <row r="7583" spans="1:3" x14ac:dyDescent="0.2">
      <c r="A7583">
        <v>1047351</v>
      </c>
      <c r="B7583" t="s">
        <v>204</v>
      </c>
      <c r="C7583" s="1">
        <v>43670.647916666669</v>
      </c>
    </row>
    <row r="7584" spans="1:3" x14ac:dyDescent="0.2">
      <c r="A7584">
        <v>1047603</v>
      </c>
      <c r="B7584" t="s">
        <v>185</v>
      </c>
      <c r="C7584" s="1">
        <v>43721.674305555556</v>
      </c>
    </row>
    <row r="7585" spans="1:3" x14ac:dyDescent="0.2">
      <c r="A7585">
        <v>1047627</v>
      </c>
      <c r="B7585" t="s">
        <v>115</v>
      </c>
      <c r="C7585" s="1">
        <v>43838.790277777778</v>
      </c>
    </row>
    <row r="7586" spans="1:3" x14ac:dyDescent="0.2">
      <c r="A7586">
        <v>1047628</v>
      </c>
      <c r="B7586" t="s">
        <v>56</v>
      </c>
      <c r="C7586" s="1">
        <v>43810.640277777777</v>
      </c>
    </row>
    <row r="7587" spans="1:3" x14ac:dyDescent="0.2">
      <c r="A7587">
        <v>1047916</v>
      </c>
      <c r="B7587" t="s">
        <v>749</v>
      </c>
      <c r="C7587" s="1">
        <v>43721.032638888886</v>
      </c>
    </row>
    <row r="7588" spans="1:3" x14ac:dyDescent="0.2">
      <c r="A7588">
        <v>1047917</v>
      </c>
      <c r="B7588" t="s">
        <v>750</v>
      </c>
      <c r="C7588" s="1">
        <v>43742.102083333331</v>
      </c>
    </row>
    <row r="7589" spans="1:3" x14ac:dyDescent="0.2">
      <c r="A7589">
        <v>1047918</v>
      </c>
      <c r="B7589" t="s">
        <v>751</v>
      </c>
      <c r="C7589" s="1">
        <v>43723.956944444442</v>
      </c>
    </row>
    <row r="7590" spans="1:3" x14ac:dyDescent="0.2">
      <c r="A7590">
        <v>1047919</v>
      </c>
      <c r="B7590" t="s">
        <v>73</v>
      </c>
      <c r="C7590" s="1">
        <v>43710.859722222223</v>
      </c>
    </row>
    <row r="7591" spans="1:3" x14ac:dyDescent="0.2">
      <c r="A7591">
        <v>1047971</v>
      </c>
      <c r="B7591" t="s">
        <v>138</v>
      </c>
      <c r="C7591" s="1">
        <v>43815.834722222222</v>
      </c>
    </row>
    <row r="7592" spans="1:3" x14ac:dyDescent="0.2">
      <c r="A7592">
        <v>1048030</v>
      </c>
      <c r="B7592" t="s">
        <v>6</v>
      </c>
      <c r="C7592" s="1">
        <v>43829.758333333331</v>
      </c>
    </row>
    <row r="7593" spans="1:3" x14ac:dyDescent="0.2">
      <c r="A7593">
        <v>1048106</v>
      </c>
      <c r="B7593" t="s">
        <v>34</v>
      </c>
      <c r="C7593" s="1">
        <v>43691.807638888888</v>
      </c>
    </row>
    <row r="7594" spans="1:3" x14ac:dyDescent="0.2">
      <c r="A7594">
        <v>1048107</v>
      </c>
      <c r="B7594" t="s">
        <v>42</v>
      </c>
      <c r="C7594" s="1">
        <v>43683.727083333331</v>
      </c>
    </row>
    <row r="7595" spans="1:3" x14ac:dyDescent="0.2">
      <c r="A7595">
        <v>1048108</v>
      </c>
      <c r="B7595" t="s">
        <v>134</v>
      </c>
      <c r="C7595" s="1">
        <v>43678.840277777781</v>
      </c>
    </row>
    <row r="7596" spans="1:3" x14ac:dyDescent="0.2">
      <c r="A7596">
        <v>1048109</v>
      </c>
      <c r="B7596" t="s">
        <v>13</v>
      </c>
      <c r="C7596" s="1">
        <v>43689.640277777777</v>
      </c>
    </row>
    <row r="7597" spans="1:3" x14ac:dyDescent="0.2">
      <c r="A7597">
        <v>1048339</v>
      </c>
      <c r="B7597" t="s">
        <v>311</v>
      </c>
      <c r="C7597" s="1">
        <v>43685.734027777777</v>
      </c>
    </row>
    <row r="7598" spans="1:3" x14ac:dyDescent="0.2">
      <c r="A7598">
        <v>1048340</v>
      </c>
      <c r="B7598" t="s">
        <v>416</v>
      </c>
      <c r="C7598" s="1">
        <v>43672.758333333331</v>
      </c>
    </row>
    <row r="7599" spans="1:3" x14ac:dyDescent="0.2">
      <c r="A7599">
        <v>1048369</v>
      </c>
      <c r="B7599" t="s">
        <v>61</v>
      </c>
      <c r="C7599" s="1">
        <v>43733.798611111109</v>
      </c>
    </row>
    <row r="7600" spans="1:3" x14ac:dyDescent="0.2">
      <c r="A7600">
        <v>1048388</v>
      </c>
      <c r="B7600" t="s">
        <v>68</v>
      </c>
      <c r="C7600" s="1">
        <v>43749.90625</v>
      </c>
    </row>
    <row r="7601" spans="1:3" x14ac:dyDescent="0.2">
      <c r="A7601">
        <v>1048390</v>
      </c>
      <c r="B7601" t="s">
        <v>13</v>
      </c>
      <c r="C7601" s="1">
        <v>43689.64166666667</v>
      </c>
    </row>
    <row r="7602" spans="1:3" x14ac:dyDescent="0.2">
      <c r="A7602">
        <v>1048496</v>
      </c>
      <c r="B7602" t="s">
        <v>75</v>
      </c>
      <c r="C7602" s="1">
        <v>43676.802083333336</v>
      </c>
    </row>
    <row r="7603" spans="1:3" x14ac:dyDescent="0.2">
      <c r="A7603">
        <v>1048497</v>
      </c>
      <c r="B7603" t="s">
        <v>148</v>
      </c>
      <c r="C7603" s="1">
        <v>43767.863194444442</v>
      </c>
    </row>
    <row r="7604" spans="1:3" x14ac:dyDescent="0.2">
      <c r="A7604">
        <v>1048538</v>
      </c>
      <c r="B7604" t="s">
        <v>17</v>
      </c>
      <c r="C7604" s="1">
        <v>43676.643055555556</v>
      </c>
    </row>
    <row r="7605" spans="1:3" x14ac:dyDescent="0.2">
      <c r="A7605">
        <v>1048539</v>
      </c>
      <c r="B7605" t="s">
        <v>52</v>
      </c>
      <c r="C7605" s="1">
        <v>43763.714583333334</v>
      </c>
    </row>
    <row r="7606" spans="1:3" x14ac:dyDescent="0.2">
      <c r="A7606">
        <v>1048576</v>
      </c>
      <c r="B7606" t="s">
        <v>7</v>
      </c>
      <c r="C7606" s="1">
        <v>43837.667361111111</v>
      </c>
    </row>
    <row r="7607" spans="1:3" x14ac:dyDescent="0.2">
      <c r="A7607">
        <v>1048938</v>
      </c>
      <c r="B7607" t="s">
        <v>5</v>
      </c>
      <c r="C7607" s="1">
        <v>43762.694444444445</v>
      </c>
    </row>
    <row r="7608" spans="1:3" x14ac:dyDescent="0.2">
      <c r="A7608">
        <v>1049015</v>
      </c>
      <c r="B7608" t="s">
        <v>25</v>
      </c>
      <c r="C7608" s="1">
        <v>43774.840277777781</v>
      </c>
    </row>
    <row r="7609" spans="1:3" x14ac:dyDescent="0.2">
      <c r="A7609">
        <v>1049086</v>
      </c>
      <c r="B7609" t="s">
        <v>723</v>
      </c>
      <c r="C7609" s="1">
        <v>43679.71597222222</v>
      </c>
    </row>
    <row r="7610" spans="1:3" x14ac:dyDescent="0.2">
      <c r="A7610">
        <v>1049260</v>
      </c>
      <c r="B7610" t="s">
        <v>38</v>
      </c>
      <c r="C7610" s="1">
        <v>43689.832638888889</v>
      </c>
    </row>
    <row r="7611" spans="1:3" x14ac:dyDescent="0.2">
      <c r="A7611">
        <v>1049261</v>
      </c>
      <c r="B7611" s="2" t="s">
        <v>4</v>
      </c>
      <c r="C7611" s="1">
        <v>43731.662499999999</v>
      </c>
    </row>
    <row r="7612" spans="1:3" x14ac:dyDescent="0.2">
      <c r="A7612">
        <v>1049291</v>
      </c>
      <c r="B7612" t="s">
        <v>29</v>
      </c>
      <c r="C7612" s="1">
        <v>43836.604166666664</v>
      </c>
    </row>
    <row r="7613" spans="1:3" x14ac:dyDescent="0.2">
      <c r="A7613">
        <v>1049313</v>
      </c>
      <c r="B7613" t="s">
        <v>73</v>
      </c>
      <c r="C7613" s="1">
        <v>43710.86041666667</v>
      </c>
    </row>
    <row r="7614" spans="1:3" x14ac:dyDescent="0.2">
      <c r="A7614">
        <v>1049545</v>
      </c>
      <c r="B7614" t="s">
        <v>11</v>
      </c>
      <c r="C7614" s="1">
        <v>43761.856944444444</v>
      </c>
    </row>
    <row r="7615" spans="1:3" x14ac:dyDescent="0.2">
      <c r="A7615">
        <v>1049546</v>
      </c>
      <c r="B7615" t="s">
        <v>142</v>
      </c>
      <c r="C7615" s="1">
        <v>43697.875694444447</v>
      </c>
    </row>
    <row r="7616" spans="1:3" x14ac:dyDescent="0.2">
      <c r="A7616">
        <v>1049547</v>
      </c>
      <c r="B7616" t="s">
        <v>64</v>
      </c>
      <c r="C7616" s="1">
        <v>43735.713888888888</v>
      </c>
    </row>
    <row r="7617" spans="1:3" x14ac:dyDescent="0.2">
      <c r="A7617">
        <v>1049853</v>
      </c>
      <c r="B7617" t="s">
        <v>19</v>
      </c>
      <c r="C7617" s="1">
        <v>43773.705555555556</v>
      </c>
    </row>
    <row r="7618" spans="1:3" x14ac:dyDescent="0.2">
      <c r="A7618">
        <v>1049963</v>
      </c>
      <c r="B7618" t="s">
        <v>96</v>
      </c>
      <c r="C7618" s="1">
        <v>43745.859027777777</v>
      </c>
    </row>
    <row r="7619" spans="1:3" x14ac:dyDescent="0.2">
      <c r="A7619">
        <v>1049964</v>
      </c>
      <c r="B7619" t="s">
        <v>41</v>
      </c>
      <c r="C7619" s="1">
        <v>43710.720138888886</v>
      </c>
    </row>
    <row r="7620" spans="1:3" x14ac:dyDescent="0.2">
      <c r="A7620">
        <v>1049987</v>
      </c>
      <c r="B7620" t="s">
        <v>115</v>
      </c>
      <c r="C7620" s="1">
        <v>43838.788888888892</v>
      </c>
    </row>
    <row r="7621" spans="1:3" x14ac:dyDescent="0.2">
      <c r="A7621">
        <v>1049988</v>
      </c>
      <c r="B7621" t="s">
        <v>138</v>
      </c>
      <c r="C7621" s="1">
        <v>43815.834722222222</v>
      </c>
    </row>
    <row r="7622" spans="1:3" x14ac:dyDescent="0.2">
      <c r="A7622">
        <v>1050002</v>
      </c>
      <c r="B7622" s="2" t="s">
        <v>49</v>
      </c>
      <c r="C7622" s="1">
        <v>43725.925000000003</v>
      </c>
    </row>
    <row r="7623" spans="1:3" x14ac:dyDescent="0.2">
      <c r="A7623">
        <v>1050775</v>
      </c>
      <c r="B7623" t="s">
        <v>76</v>
      </c>
      <c r="C7623" s="1">
        <v>43767.802083333336</v>
      </c>
    </row>
    <row r="7624" spans="1:3" x14ac:dyDescent="0.2">
      <c r="A7624">
        <v>1051011</v>
      </c>
      <c r="B7624" t="s">
        <v>52</v>
      </c>
      <c r="C7624" s="1">
        <v>43763.715277777781</v>
      </c>
    </row>
    <row r="7625" spans="1:3" x14ac:dyDescent="0.2">
      <c r="A7625">
        <v>1051119</v>
      </c>
      <c r="B7625" t="s">
        <v>157</v>
      </c>
      <c r="C7625" s="1">
        <v>43710.631944444445</v>
      </c>
    </row>
    <row r="7626" spans="1:3" x14ac:dyDescent="0.2">
      <c r="A7626">
        <v>1051272</v>
      </c>
      <c r="B7626" t="s">
        <v>121</v>
      </c>
      <c r="C7626" s="1">
        <v>43832.669444444444</v>
      </c>
    </row>
    <row r="7627" spans="1:3" x14ac:dyDescent="0.2">
      <c r="A7627">
        <v>1051381</v>
      </c>
      <c r="B7627" t="s">
        <v>335</v>
      </c>
      <c r="C7627" s="1">
        <v>43808.713194444441</v>
      </c>
    </row>
    <row r="7628" spans="1:3" x14ac:dyDescent="0.2">
      <c r="A7628">
        <v>1051732</v>
      </c>
      <c r="B7628" t="s">
        <v>125</v>
      </c>
      <c r="C7628" s="1">
        <v>43754.859722222223</v>
      </c>
    </row>
    <row r="7629" spans="1:3" x14ac:dyDescent="0.2">
      <c r="A7629">
        <v>1051814</v>
      </c>
      <c r="B7629" t="s">
        <v>75</v>
      </c>
      <c r="C7629" s="1">
        <v>43676.802083333336</v>
      </c>
    </row>
    <row r="7630" spans="1:3" x14ac:dyDescent="0.2">
      <c r="A7630">
        <v>1051815</v>
      </c>
      <c r="B7630" t="s">
        <v>186</v>
      </c>
      <c r="C7630" s="1">
        <v>43703.833333333336</v>
      </c>
    </row>
    <row r="7631" spans="1:3" x14ac:dyDescent="0.2">
      <c r="A7631">
        <v>1052017</v>
      </c>
      <c r="B7631" t="s">
        <v>152</v>
      </c>
      <c r="C7631" s="1">
        <v>43731.866666666669</v>
      </c>
    </row>
    <row r="7632" spans="1:3" x14ac:dyDescent="0.2">
      <c r="A7632">
        <v>1052333</v>
      </c>
      <c r="B7632" t="s">
        <v>70</v>
      </c>
      <c r="C7632" s="1">
        <v>43718.822916666664</v>
      </c>
    </row>
    <row r="7633" spans="1:3" x14ac:dyDescent="0.2">
      <c r="A7633">
        <v>1052447</v>
      </c>
      <c r="B7633" t="s">
        <v>21</v>
      </c>
      <c r="C7633" s="1">
        <v>43811.840277777781</v>
      </c>
    </row>
    <row r="7634" spans="1:3" x14ac:dyDescent="0.2">
      <c r="A7634">
        <v>1052448</v>
      </c>
      <c r="B7634" t="s">
        <v>115</v>
      </c>
      <c r="C7634" s="1">
        <v>43838.789583333331</v>
      </c>
    </row>
    <row r="7635" spans="1:3" x14ac:dyDescent="0.2">
      <c r="A7635">
        <v>1052475</v>
      </c>
      <c r="B7635" t="s">
        <v>237</v>
      </c>
      <c r="C7635" s="1">
        <v>43710.671527777777</v>
      </c>
    </row>
    <row r="7636" spans="1:3" x14ac:dyDescent="0.2">
      <c r="A7636">
        <v>1052476</v>
      </c>
      <c r="B7636" t="s">
        <v>34</v>
      </c>
      <c r="C7636" s="1">
        <v>43691.808333333334</v>
      </c>
    </row>
    <row r="7637" spans="1:3" x14ac:dyDescent="0.2">
      <c r="A7637">
        <v>1052769</v>
      </c>
      <c r="B7637" t="s">
        <v>32</v>
      </c>
      <c r="C7637" s="1">
        <v>43801.791666666664</v>
      </c>
    </row>
    <row r="7638" spans="1:3" x14ac:dyDescent="0.2">
      <c r="A7638">
        <v>1052770</v>
      </c>
      <c r="B7638" t="s">
        <v>12</v>
      </c>
      <c r="C7638" s="1">
        <v>43810.795138888891</v>
      </c>
    </row>
    <row r="7639" spans="1:3" x14ac:dyDescent="0.2">
      <c r="A7639">
        <v>1052771</v>
      </c>
      <c r="B7639" t="s">
        <v>35</v>
      </c>
      <c r="C7639" s="1">
        <v>43783.852083333331</v>
      </c>
    </row>
    <row r="7640" spans="1:3" x14ac:dyDescent="0.2">
      <c r="A7640">
        <v>1052804</v>
      </c>
      <c r="B7640" t="s">
        <v>72</v>
      </c>
      <c r="C7640" s="1">
        <v>43759.842361111114</v>
      </c>
    </row>
    <row r="7641" spans="1:3" x14ac:dyDescent="0.2">
      <c r="A7641">
        <v>1052805</v>
      </c>
      <c r="B7641" t="s">
        <v>123</v>
      </c>
      <c r="C7641" s="1">
        <v>43763.821527777778</v>
      </c>
    </row>
    <row r="7642" spans="1:3" x14ac:dyDescent="0.2">
      <c r="A7642">
        <v>1054064</v>
      </c>
      <c r="B7642" t="e">
        <f>HoyMismoTSI muy bueno Que se hagan los lanzamientos de las vacunas para Que se tenga una mejor salud para nuestra vida y la de nuestros hijos</f>
        <v>#NAME?</v>
      </c>
      <c r="C7642" s="1">
        <v>43836.651388888888</v>
      </c>
    </row>
    <row r="7643" spans="1:3" x14ac:dyDescent="0.2">
      <c r="A7643">
        <v>1054512</v>
      </c>
      <c r="B7643" t="e">
        <f>HoyMismoTSI Que bueno Que se hagan estas capacitaciones Que bien Que se trabaje por mas por nuestra Honduras</f>
        <v>#NAME?</v>
      </c>
      <c r="C7643" s="1">
        <v>43794.831250000003</v>
      </c>
    </row>
    <row r="7644" spans="1:3" x14ac:dyDescent="0.2">
      <c r="A7644">
        <v>1055831</v>
      </c>
      <c r="B7644" t="e">
        <f>HoyMismoTSI grandes proyectos Que son de gran beneficio Que gran manera de ver el cambio poor nuestra Honduras vamos por mas desempe√±os Que bien</f>
        <v>#NAME?</v>
      </c>
      <c r="C7644" s="1">
        <v>43836.815972222219</v>
      </c>
    </row>
    <row r="7645" spans="1:3" x14ac:dyDescent="0.2">
      <c r="A7645">
        <v>1059938</v>
      </c>
      <c r="B7645" t="e">
        <f>HoyMismoTSI muy bien Que se firme ese convenio para Que haya ese mejor hospital Que bueno lo Que se hace por mi pais Que gran trabajo</f>
        <v>#NAME?</v>
      </c>
      <c r="C7645" s="1">
        <v>43748.731944444444</v>
      </c>
    </row>
    <row r="7646" spans="1:3" x14ac:dyDescent="0.2">
      <c r="A7646">
        <v>1063150</v>
      </c>
      <c r="B7646" t="s">
        <v>752</v>
      </c>
      <c r="C7646" s="1">
        <v>43682.672222222223</v>
      </c>
    </row>
    <row r="7647" spans="1:3" x14ac:dyDescent="0.2">
      <c r="A7647">
        <v>1063174</v>
      </c>
      <c r="B7647" t="e">
        <f>HoyMismoTSI importante manera de ver las cosas uqe bien Que mi pais esta mejorando Que se tenga excito en esta semana y vacaciones</f>
        <v>#NAME?</v>
      </c>
      <c r="C7647" s="1">
        <v>43738.826388888891</v>
      </c>
    </row>
    <row r="7648" spans="1:3" x14ac:dyDescent="0.2">
      <c r="A7648">
        <v>1065776</v>
      </c>
      <c r="B7648" s="2" t="s">
        <v>753</v>
      </c>
      <c r="C7648" s="1">
        <v>43714.617361111108</v>
      </c>
    </row>
    <row r="7649" spans="1:3" x14ac:dyDescent="0.2">
      <c r="A7649">
        <v>1065849</v>
      </c>
      <c r="B7649" t="s">
        <v>754</v>
      </c>
      <c r="C7649" s="1">
        <v>43816.665972222225</v>
      </c>
    </row>
    <row r="7650" spans="1:3" x14ac:dyDescent="0.2">
      <c r="A7650">
        <v>1066530</v>
      </c>
      <c r="B7650" t="e">
        <f>HoyMismoTSI estamos muy agradecidos por su gran trabajo Presidente</f>
        <v>#NAME?</v>
      </c>
      <c r="C7650" s="1">
        <v>43689.909722222219</v>
      </c>
    </row>
    <row r="7651" spans="1:3" x14ac:dyDescent="0.2">
      <c r="A7651">
        <v>1068682</v>
      </c>
      <c r="B7651" t="e">
        <f>HoyMismoTSI muy excelente Que se tengan estas grandiosas supervisiones Que gran manera de Que se finalice muy bien este proyecto</f>
        <v>#NAME?</v>
      </c>
      <c r="C7651" s="1">
        <v>43776.707638888889</v>
      </c>
    </row>
    <row r="7652" spans="1:3" x14ac:dyDescent="0.2">
      <c r="A7652">
        <v>1073599</v>
      </c>
      <c r="B7652" t="e">
        <f>elpulsohn estamos muy Contento de ver Que grandes invenciones se hacen en el pais Que bien lo Que se ve Que nuestra econom√≠a mejore</f>
        <v>#NAME?</v>
      </c>
      <c r="C7652" s="1">
        <v>43816.729166666664</v>
      </c>
    </row>
    <row r="7653" spans="1:3" x14ac:dyDescent="0.2">
      <c r="A7653">
        <v>1075908</v>
      </c>
      <c r="B7653" t="e">
        <f>HoyMismoTSI gracias Presidente por su gran labor Que hace</f>
        <v>#NAME?</v>
      </c>
      <c r="C7653" s="1">
        <v>43717.7</v>
      </c>
    </row>
    <row r="7654" spans="1:3" x14ac:dyDescent="0.2">
      <c r="A7654">
        <v>1081599</v>
      </c>
      <c r="B7654" t="e">
        <f>HoyMismoTSI no cave duda Que se esta realizando un gran trabajo para la ciudadan√≠a vamos por lo mejor Es muy bueno</f>
        <v>#NAME?</v>
      </c>
      <c r="C7654" s="1">
        <v>43672.677083333336</v>
      </c>
    </row>
    <row r="7655" spans="1:3" x14ac:dyDescent="0.2">
      <c r="A7655">
        <v>1084311</v>
      </c>
      <c r="B7655" t="s">
        <v>728</v>
      </c>
      <c r="C7655" s="1">
        <v>43706.656944444447</v>
      </c>
    </row>
    <row r="7656" spans="1:3" x14ac:dyDescent="0.2">
      <c r="A7656">
        <v>1084578</v>
      </c>
      <c r="B7656" t="e">
        <f>HoyMismoTSI gran trabajo Que se haga lo bueno por mejorar las cosas en el pais y Que se apoyen las personas en el pais Que excelente</f>
        <v>#NAME?</v>
      </c>
      <c r="C7656" s="1">
        <v>43725.843055555553</v>
      </c>
    </row>
    <row r="7657" spans="1:3" x14ac:dyDescent="0.2">
      <c r="A7657">
        <v>1089390</v>
      </c>
      <c r="B7657" t="s">
        <v>68</v>
      </c>
      <c r="C7657" s="1">
        <v>43749.906944444447</v>
      </c>
    </row>
    <row r="7658" spans="1:3" x14ac:dyDescent="0.2">
      <c r="A7658">
        <v>1089391</v>
      </c>
      <c r="B7658" t="s">
        <v>59</v>
      </c>
      <c r="C7658" s="1">
        <v>43684.881944444445</v>
      </c>
    </row>
    <row r="7659" spans="1:3" x14ac:dyDescent="0.2">
      <c r="A7659">
        <v>1089392</v>
      </c>
      <c r="B7659" t="s">
        <v>52</v>
      </c>
      <c r="C7659" s="1">
        <v>43763.714583333334</v>
      </c>
    </row>
    <row r="7660" spans="1:3" x14ac:dyDescent="0.2">
      <c r="A7660">
        <v>1089472</v>
      </c>
      <c r="B7660" t="s">
        <v>20</v>
      </c>
      <c r="C7660" s="1">
        <v>43705.669444444444</v>
      </c>
    </row>
    <row r="7661" spans="1:3" x14ac:dyDescent="0.2">
      <c r="A7661">
        <v>1089854</v>
      </c>
      <c r="B7661" t="s">
        <v>36</v>
      </c>
      <c r="C7661" s="1">
        <v>43724.849305555559</v>
      </c>
    </row>
    <row r="7662" spans="1:3" x14ac:dyDescent="0.2">
      <c r="A7662">
        <v>1089855</v>
      </c>
      <c r="B7662" t="s">
        <v>91</v>
      </c>
      <c r="C7662" s="1">
        <v>43745.724305555559</v>
      </c>
    </row>
    <row r="7663" spans="1:3" x14ac:dyDescent="0.2">
      <c r="A7663">
        <v>1089856</v>
      </c>
      <c r="B7663" t="s">
        <v>68</v>
      </c>
      <c r="C7663" s="1">
        <v>43749.906944444447</v>
      </c>
    </row>
    <row r="7664" spans="1:3" x14ac:dyDescent="0.2">
      <c r="A7664">
        <v>1090192</v>
      </c>
      <c r="B7664" t="s">
        <v>122</v>
      </c>
      <c r="C7664" s="1">
        <v>43746.734027777777</v>
      </c>
    </row>
    <row r="7665" spans="1:3" x14ac:dyDescent="0.2">
      <c r="A7665">
        <v>1090209</v>
      </c>
      <c r="B7665" s="2" t="s">
        <v>95</v>
      </c>
      <c r="C7665" s="1">
        <v>43690.681944444441</v>
      </c>
    </row>
    <row r="7666" spans="1:3" x14ac:dyDescent="0.2">
      <c r="A7666">
        <v>1090210</v>
      </c>
      <c r="B7666" t="s">
        <v>201</v>
      </c>
      <c r="C7666" s="1">
        <v>43691.870138888888</v>
      </c>
    </row>
    <row r="7667" spans="1:3" x14ac:dyDescent="0.2">
      <c r="A7667">
        <v>1090211</v>
      </c>
      <c r="B7667" t="s">
        <v>260</v>
      </c>
      <c r="C7667" s="1">
        <v>43691.877083333333</v>
      </c>
    </row>
    <row r="7668" spans="1:3" x14ac:dyDescent="0.2">
      <c r="A7668">
        <v>1090638</v>
      </c>
      <c r="B7668" t="s">
        <v>152</v>
      </c>
      <c r="C7668" s="1">
        <v>43731.866666666669</v>
      </c>
    </row>
    <row r="7669" spans="1:3" x14ac:dyDescent="0.2">
      <c r="A7669">
        <v>1090639</v>
      </c>
      <c r="B7669" t="s">
        <v>2</v>
      </c>
      <c r="C7669" s="1">
        <v>43770.70208333333</v>
      </c>
    </row>
    <row r="7670" spans="1:3" x14ac:dyDescent="0.2">
      <c r="A7670">
        <v>1090735</v>
      </c>
      <c r="B7670" t="s">
        <v>289</v>
      </c>
      <c r="C7670" s="1">
        <v>43782.814583333333</v>
      </c>
    </row>
    <row r="7671" spans="1:3" x14ac:dyDescent="0.2">
      <c r="A7671">
        <v>1090917</v>
      </c>
      <c r="B7671" t="s">
        <v>31</v>
      </c>
      <c r="C7671" s="1">
        <v>43804.794444444444</v>
      </c>
    </row>
    <row r="7672" spans="1:3" x14ac:dyDescent="0.2">
      <c r="A7672">
        <v>1091014</v>
      </c>
      <c r="B7672" t="s">
        <v>136</v>
      </c>
      <c r="C7672" s="1">
        <v>43819.877083333333</v>
      </c>
    </row>
    <row r="7673" spans="1:3" x14ac:dyDescent="0.2">
      <c r="A7673">
        <v>1091015</v>
      </c>
      <c r="B7673" t="s">
        <v>11</v>
      </c>
      <c r="C7673" s="1">
        <v>43761.857638888891</v>
      </c>
    </row>
    <row r="7674" spans="1:3" x14ac:dyDescent="0.2">
      <c r="A7674">
        <v>1091130</v>
      </c>
      <c r="B7674" t="s">
        <v>5</v>
      </c>
      <c r="C7674" s="1">
        <v>43762.694444444445</v>
      </c>
    </row>
    <row r="7675" spans="1:3" x14ac:dyDescent="0.2">
      <c r="A7675">
        <v>1091131</v>
      </c>
      <c r="B7675" t="s">
        <v>61</v>
      </c>
      <c r="C7675" s="1">
        <v>43733.798611111109</v>
      </c>
    </row>
    <row r="7676" spans="1:3" x14ac:dyDescent="0.2">
      <c r="A7676">
        <v>1091132</v>
      </c>
      <c r="B7676" t="s">
        <v>11</v>
      </c>
      <c r="C7676" s="1">
        <v>43761.856944444444</v>
      </c>
    </row>
    <row r="7677" spans="1:3" x14ac:dyDescent="0.2">
      <c r="A7677">
        <v>1091133</v>
      </c>
      <c r="B7677" t="s">
        <v>217</v>
      </c>
      <c r="C7677" s="1">
        <v>43705.556944444441</v>
      </c>
    </row>
    <row r="7678" spans="1:3" x14ac:dyDescent="0.2">
      <c r="A7678">
        <v>1091234</v>
      </c>
      <c r="B7678" t="s">
        <v>227</v>
      </c>
      <c r="C7678" s="1">
        <v>43700.934027777781</v>
      </c>
    </row>
    <row r="7679" spans="1:3" x14ac:dyDescent="0.2">
      <c r="A7679">
        <v>1091435</v>
      </c>
      <c r="B7679" t="s">
        <v>116</v>
      </c>
      <c r="C7679" s="1">
        <v>43685.834722222222</v>
      </c>
    </row>
    <row r="7680" spans="1:3" x14ac:dyDescent="0.2">
      <c r="A7680">
        <v>1091809</v>
      </c>
      <c r="B7680" t="s">
        <v>17</v>
      </c>
      <c r="C7680" s="1">
        <v>43676.643055555556</v>
      </c>
    </row>
    <row r="7681" spans="1:3" x14ac:dyDescent="0.2">
      <c r="A7681">
        <v>1092793</v>
      </c>
      <c r="B7681" t="e">
        <f>_xlfn.SINGLE(HoyMismoTSI _xlfn.SINGLE(JuanOrlandoH Es muy bueno lo Que se ve con estos cruceros Que grandiosas maneras de ver como el pais avanza muy bien))</f>
        <v>#NAME?</v>
      </c>
      <c r="C7681" s="1">
        <v>43773.794444444444</v>
      </c>
    </row>
    <row r="7682" spans="1:3" x14ac:dyDescent="0.2">
      <c r="A7682">
        <v>1093507</v>
      </c>
      <c r="B7682" t="s">
        <v>123</v>
      </c>
      <c r="C7682" s="1">
        <v>43763.821527777778</v>
      </c>
    </row>
    <row r="7683" spans="1:3" x14ac:dyDescent="0.2">
      <c r="A7683">
        <v>1093577</v>
      </c>
      <c r="B7683" t="s">
        <v>226</v>
      </c>
      <c r="C7683" s="1">
        <v>43819.670138888891</v>
      </c>
    </row>
    <row r="7684" spans="1:3" x14ac:dyDescent="0.2">
      <c r="A7684">
        <v>1093578</v>
      </c>
      <c r="B7684" t="s">
        <v>236</v>
      </c>
      <c r="C7684" s="1">
        <v>43817.836805555555</v>
      </c>
    </row>
    <row r="7685" spans="1:3" x14ac:dyDescent="0.2">
      <c r="A7685">
        <v>1093592</v>
      </c>
      <c r="B7685" t="s">
        <v>36</v>
      </c>
      <c r="C7685" s="1">
        <v>43724.849305555559</v>
      </c>
    </row>
    <row r="7686" spans="1:3" x14ac:dyDescent="0.2">
      <c r="A7686">
        <v>1093593</v>
      </c>
      <c r="B7686" t="s">
        <v>120</v>
      </c>
      <c r="C7686" s="1">
        <v>43704.836805555555</v>
      </c>
    </row>
    <row r="7687" spans="1:3" x14ac:dyDescent="0.2">
      <c r="A7687">
        <v>1093594</v>
      </c>
      <c r="B7687" t="s">
        <v>39</v>
      </c>
      <c r="C7687" s="1">
        <v>43719.685416666667</v>
      </c>
    </row>
    <row r="7688" spans="1:3" x14ac:dyDescent="0.2">
      <c r="A7688">
        <v>1093655</v>
      </c>
      <c r="B7688" t="s">
        <v>116</v>
      </c>
      <c r="C7688" s="1">
        <v>43685.834027777775</v>
      </c>
    </row>
    <row r="7689" spans="1:3" x14ac:dyDescent="0.2">
      <c r="A7689">
        <v>1093656</v>
      </c>
      <c r="B7689" t="s">
        <v>37</v>
      </c>
      <c r="C7689" s="1">
        <v>43690.885416666664</v>
      </c>
    </row>
    <row r="7690" spans="1:3" x14ac:dyDescent="0.2">
      <c r="A7690">
        <v>1093657</v>
      </c>
      <c r="B7690" s="2" t="s">
        <v>65</v>
      </c>
      <c r="C7690" s="1">
        <v>43768.873611111114</v>
      </c>
    </row>
    <row r="7691" spans="1:3" x14ac:dyDescent="0.2">
      <c r="A7691">
        <v>1093725</v>
      </c>
      <c r="B7691" t="s">
        <v>43</v>
      </c>
      <c r="C7691" s="1">
        <v>43717.784722222219</v>
      </c>
    </row>
    <row r="7692" spans="1:3" x14ac:dyDescent="0.2">
      <c r="A7692">
        <v>1093788</v>
      </c>
      <c r="B7692" t="s">
        <v>80</v>
      </c>
      <c r="C7692" s="1">
        <v>43838.849305555559</v>
      </c>
    </row>
    <row r="7693" spans="1:3" x14ac:dyDescent="0.2">
      <c r="A7693">
        <v>1093924</v>
      </c>
      <c r="B7693" s="2" t="s">
        <v>47</v>
      </c>
      <c r="C7693" s="1">
        <v>43832.832638888889</v>
      </c>
    </row>
    <row r="7694" spans="1:3" x14ac:dyDescent="0.2">
      <c r="A7694">
        <v>1093925</v>
      </c>
      <c r="B7694" t="s">
        <v>78</v>
      </c>
      <c r="C7694" s="1">
        <v>43791.847916666666</v>
      </c>
    </row>
    <row r="7695" spans="1:3" x14ac:dyDescent="0.2">
      <c r="A7695">
        <v>1093940</v>
      </c>
      <c r="B7695" t="s">
        <v>119</v>
      </c>
      <c r="C7695" s="1">
        <v>43734.63958333333</v>
      </c>
    </row>
    <row r="7696" spans="1:3" x14ac:dyDescent="0.2">
      <c r="A7696">
        <v>1094068</v>
      </c>
      <c r="B7696" t="s">
        <v>366</v>
      </c>
      <c r="C7696" s="1">
        <v>43816.819444444445</v>
      </c>
    </row>
    <row r="7697" spans="1:3" x14ac:dyDescent="0.2">
      <c r="A7697">
        <v>1094129</v>
      </c>
      <c r="B7697" t="s">
        <v>64</v>
      </c>
      <c r="C7697" s="1">
        <v>43735.713888888888</v>
      </c>
    </row>
    <row r="7698" spans="1:3" x14ac:dyDescent="0.2">
      <c r="A7698">
        <v>1094224</v>
      </c>
      <c r="B7698" t="s">
        <v>22</v>
      </c>
      <c r="C7698" s="1">
        <v>43794.834722222222</v>
      </c>
    </row>
    <row r="7699" spans="1:3" x14ac:dyDescent="0.2">
      <c r="A7699">
        <v>1094225</v>
      </c>
      <c r="B7699" s="2" t="s">
        <v>102</v>
      </c>
      <c r="C7699" s="1">
        <v>43837.788888888892</v>
      </c>
    </row>
    <row r="7700" spans="1:3" x14ac:dyDescent="0.2">
      <c r="A7700">
        <v>1094240</v>
      </c>
      <c r="B7700" t="s">
        <v>14</v>
      </c>
      <c r="C7700" s="1">
        <v>43690.953472222223</v>
      </c>
    </row>
    <row r="7701" spans="1:3" x14ac:dyDescent="0.2">
      <c r="A7701">
        <v>1094241</v>
      </c>
      <c r="B7701" s="2" t="s">
        <v>4</v>
      </c>
      <c r="C7701" s="1">
        <v>43731.663194444445</v>
      </c>
    </row>
    <row r="7702" spans="1:3" x14ac:dyDescent="0.2">
      <c r="A7702">
        <v>1094242</v>
      </c>
      <c r="B7702" t="s">
        <v>60</v>
      </c>
      <c r="C7702" s="1">
        <v>43761.712500000001</v>
      </c>
    </row>
    <row r="7703" spans="1:3" x14ac:dyDescent="0.2">
      <c r="A7703">
        <v>1096407</v>
      </c>
      <c r="B7703" t="e">
        <f>HoyMismoTSI Es muy bueno lo Que hace el Presidente por Que hace Que en cada comunidad se elavore un parque de vida mejor Que excelente</f>
        <v>#NAME?</v>
      </c>
      <c r="C7703" s="1">
        <v>43808.816666666666</v>
      </c>
    </row>
    <row r="7704" spans="1:3" x14ac:dyDescent="0.2">
      <c r="A7704">
        <v>1096440</v>
      </c>
      <c r="B7704" t="e">
        <f>_xlfn.SINGLE(HoyMismoTSI _xlfn.SINGLE(radiohrn Es muy bueno lo Que se hace por la naci√≥n evitemos Que se haga lo malo para Honduras busquemos lo mejor))</f>
        <v>#NAME?</v>
      </c>
      <c r="C7704" s="1">
        <v>43761.756944444445</v>
      </c>
    </row>
    <row r="7705" spans="1:3" x14ac:dyDescent="0.2">
      <c r="A7705">
        <v>1096691</v>
      </c>
      <c r="B7705" t="e">
        <f>HoyMismoTSI Es un gran logro Que se mejore la econom√≠a en el sector cafetalero Es de gran ayuda para la econom√≠a del pais Que bien</f>
        <v>#NAME?</v>
      </c>
      <c r="C7705" s="1">
        <v>43829.722916666666</v>
      </c>
    </row>
    <row r="7706" spans="1:3" x14ac:dyDescent="0.2">
      <c r="A7706">
        <v>1097368</v>
      </c>
      <c r="B7706" t="e">
        <f>_xlfn.SINGLE(HoyMismoTSI _xlfn.SINGLE(radiohrn gracias por apoyar nuestro gobierno gracias estamos alegres de saber Que el pais avanza cada dia Que gran manera de ver el cambio))</f>
        <v>#NAME?</v>
      </c>
      <c r="C7706" s="1">
        <v>43761.757638888892</v>
      </c>
    </row>
    <row r="7707" spans="1:3" x14ac:dyDescent="0.2">
      <c r="A7707">
        <v>1101729</v>
      </c>
      <c r="B7707" t="e">
        <f>HoyMismoTSI vamos mi Presidente Que se tenga excito en todas las cosas Que usted haga por mi Honduras</f>
        <v>#NAME?</v>
      </c>
      <c r="C7707" s="1">
        <v>43718.806250000001</v>
      </c>
    </row>
    <row r="7708" spans="1:3" x14ac:dyDescent="0.2">
      <c r="A7708">
        <v>1103017</v>
      </c>
      <c r="B7708" t="e">
        <f>HoyMismoTSI Es muy bueno Que se hay rechazo Que se les de descanso a los Hombre porque sabemos Que se hace lo mejor por Honduras no hacer gente haragana</f>
        <v>#NAME?</v>
      </c>
      <c r="C7708" s="1">
        <v>43717.668749999997</v>
      </c>
    </row>
    <row r="7709" spans="1:3" x14ac:dyDescent="0.2">
      <c r="A7709">
        <v>1103390</v>
      </c>
      <c r="B7709" t="e">
        <f>HoyMismoTSI Damos la gracias a este gran avance Que gran manera de ver mi pais cambiando Que bueno vamos por mas</f>
        <v>#NAME?</v>
      </c>
      <c r="C7709" s="1">
        <v>43773.683333333334</v>
      </c>
    </row>
    <row r="7710" spans="1:3" x14ac:dyDescent="0.2">
      <c r="A7710">
        <v>1109030</v>
      </c>
      <c r="B7710" t="e">
        <f>_xlfn.SINGLE(HoyMismoTSI _xlfn.SINGLE(TSiHonduras esta se√±or de suyapa figueroa solo lo malo quiere para nuestra bella Honduras por favor Que ya no se permita esto))</f>
        <v>#NAME?</v>
      </c>
      <c r="C7710" s="1">
        <v>43812.65625</v>
      </c>
    </row>
    <row r="7711" spans="1:3" x14ac:dyDescent="0.2">
      <c r="A7711">
        <v>1110524</v>
      </c>
      <c r="B7711" t="e">
        <f>HoyMismoTSI vamonos para cualquiera de estos lugares a disfrutar par Que los divaguemos muy bien Que se haga lo mejor</f>
        <v>#NAME?</v>
      </c>
      <c r="C7711" s="1">
        <v>43735.822222222225</v>
      </c>
    </row>
    <row r="7712" spans="1:3" x14ac:dyDescent="0.2">
      <c r="A7712">
        <v>1112542</v>
      </c>
      <c r="B7712" t="e">
        <f>HoyMismoTSI estamos con nuestro mayor autoridad el mejor gobernante por Que el pueblo lo apoya por Que sabemos Que Es un gran mandatario Que ha gobernado y combatido a los narcotraficantes</f>
        <v>#NAME?</v>
      </c>
      <c r="C7712" s="1">
        <v>43749.813194444447</v>
      </c>
    </row>
    <row r="7713" spans="1:3" x14ac:dyDescent="0.2">
      <c r="A7713">
        <v>1116994</v>
      </c>
      <c r="B7713" t="e">
        <f>HoyMismoTSI Es muy bueno lo Que est√°n haciendo por mejorar las cosas en el pais por Que Es importante Que hayan oportunidades Que excelente</f>
        <v>#NAME?</v>
      </c>
      <c r="C7713" s="1">
        <v>43726.62777777778</v>
      </c>
    </row>
    <row r="7714" spans="1:3" x14ac:dyDescent="0.2">
      <c r="A7714">
        <v>1120746</v>
      </c>
      <c r="B7714" t="e">
        <f>HoyMismoTSI Es importante saber Que se ha hecho ver Que en el pa√≠s hay lugares bellos para disfrutar con la familia</f>
        <v>#NAME?</v>
      </c>
      <c r="C7714" s="1">
        <v>43735.821527777778</v>
      </c>
    </row>
    <row r="7715" spans="1:3" x14ac:dyDescent="0.2">
      <c r="A7715">
        <v>1125421</v>
      </c>
      <c r="B7715" t="e">
        <f>HoyMismoTSI Que se tenga grande excito en estas buenas cosas Que est√°n poniendo Que gran trabajo Que se dan grandes oportunidades para la naci√≥n</f>
        <v>#NAME?</v>
      </c>
      <c r="C7715" s="1">
        <v>43755.637499999997</v>
      </c>
    </row>
    <row r="7716" spans="1:3" x14ac:dyDescent="0.2">
      <c r="A7716">
        <v>1135439</v>
      </c>
      <c r="B7716" t="e">
        <f>HoyMismoTSI felicitamos ala primera dama Que ha demostrado Que Es una gran persona igual Que al Presidente Que bien Que se haga lo bueno por mi pais</f>
        <v>#NAME?</v>
      </c>
      <c r="C7716" s="1">
        <v>43754.824999999997</v>
      </c>
    </row>
    <row r="7717" spans="1:3" x14ac:dyDescent="0.2">
      <c r="A7717">
        <v>1135992</v>
      </c>
      <c r="B7717" s="2" t="s">
        <v>755</v>
      </c>
      <c r="C7717" s="1">
        <v>43714.615277777775</v>
      </c>
    </row>
    <row r="7718" spans="1:3" x14ac:dyDescent="0.2">
      <c r="A7718">
        <v>1140201</v>
      </c>
      <c r="B7718" t="e">
        <f>HoyMismoTSI Que √±angaras Que solo hacen lo peor para Que se atrace todo en el pais Que se ponga mano dura</f>
        <v>#NAME?</v>
      </c>
      <c r="C7718" s="1">
        <v>43757.105555555558</v>
      </c>
    </row>
    <row r="7719" spans="1:3" x14ac:dyDescent="0.2">
      <c r="A7719">
        <v>1141386</v>
      </c>
      <c r="B7719" t="e">
        <f>HoyMismoTSI contentos de mi pais esta dando los mayores resultados para Que todo se desenvuelve grandemente Que bien vamos por mas</f>
        <v>#NAME?</v>
      </c>
      <c r="C7719" s="1">
        <v>43733.718055555553</v>
      </c>
    </row>
    <row r="7720" spans="1:3" x14ac:dyDescent="0.2">
      <c r="A7720">
        <v>1141802</v>
      </c>
      <c r="B7720" t="e">
        <f>HoyMismoTSI Es muy excelente  Que se trabaje con estas investigaciones Que bien vamos por lo bueno</f>
        <v>#NAME?</v>
      </c>
      <c r="C7720" s="1">
        <v>43773.647916666669</v>
      </c>
    </row>
    <row r="7721" spans="1:3" x14ac:dyDescent="0.2">
      <c r="A7721">
        <v>1143584</v>
      </c>
      <c r="B7721" t="s">
        <v>756</v>
      </c>
      <c r="C7721" s="1">
        <v>43754.868750000001</v>
      </c>
    </row>
    <row r="7722" spans="1:3" x14ac:dyDescent="0.2">
      <c r="A7722">
        <v>1144894</v>
      </c>
      <c r="B7722" t="e">
        <f>elpulsohn Que barbaridad ben vez de ver lo positivo para el pais esta gente de libre solo lo malo quieren ver a peor destrucci√≥n en el pais</f>
        <v>#NAME?</v>
      </c>
      <c r="C7722" s="1">
        <v>43782.793055555558</v>
      </c>
    </row>
    <row r="7723" spans="1:3" x14ac:dyDescent="0.2">
      <c r="A7723">
        <v>1146848</v>
      </c>
      <c r="B7723" t="e">
        <f>HoyMismoTSI grandes resultados Que gran manera de ver lo bueno por mi Honduras vamos por grandes avances muy bien</f>
        <v>#NAME?</v>
      </c>
      <c r="C7723" s="1">
        <v>43752.695833333331</v>
      </c>
    </row>
    <row r="7724" spans="1:3" x14ac:dyDescent="0.2">
      <c r="A7724">
        <v>1156414</v>
      </c>
      <c r="B7724" t="e">
        <f>HoyMismoTSI les deseamos un grandioso excito para Que todo pueda mejorar Que bien Que se vean grandes oportunidades muy bien</f>
        <v>#NAME?</v>
      </c>
      <c r="C7724" s="1">
        <v>43748.717361111114</v>
      </c>
    </row>
    <row r="7725" spans="1:3" x14ac:dyDescent="0.2">
      <c r="A7725">
        <v>1161525</v>
      </c>
      <c r="B7725" t="e">
        <f>HoyMismoTSI Es muy bueno lo Que se ve por Que se esta aprobando la nueva ley de alivio de deuda Que excelente</f>
        <v>#NAME?</v>
      </c>
      <c r="C7725" s="1">
        <v>43773.681944444441</v>
      </c>
    </row>
    <row r="7726" spans="1:3" x14ac:dyDescent="0.2">
      <c r="A7726">
        <v>1164494</v>
      </c>
      <c r="B7726" t="e">
        <f>HoyMismoTSI estamos muy contentos de ver los grandes logros Que admirable Es ver lo bueno en el pais Que bien vamos por mas</f>
        <v>#NAME?</v>
      </c>
      <c r="C7726" s="1">
        <v>43776.708333333336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26"/>
  <sheetViews>
    <sheetView workbookViewId="0">
      <selection activeCell="D2" sqref="D2"/>
    </sheetView>
  </sheetViews>
  <sheetFormatPr baseColWidth="10" defaultRowHeight="16" x14ac:dyDescent="0.2"/>
  <cols>
    <col min="1" max="1" width="8.1640625" bestFit="1" customWidth="1"/>
    <col min="2" max="2" width="255.83203125" bestFit="1" customWidth="1"/>
    <col min="3" max="3" width="13.83203125" style="4" bestFit="1" customWidth="1"/>
    <col min="4" max="4" width="15" customWidth="1"/>
  </cols>
  <sheetData>
    <row r="1" spans="1:4" x14ac:dyDescent="0.2">
      <c r="B1" t="s">
        <v>0</v>
      </c>
      <c r="C1" s="4" t="s">
        <v>758</v>
      </c>
      <c r="D1" t="s">
        <v>757</v>
      </c>
    </row>
    <row r="2" spans="1:4" x14ac:dyDescent="0.2">
      <c r="A2">
        <v>61</v>
      </c>
      <c r="B2" t="s">
        <v>2</v>
      </c>
      <c r="C2" s="4">
        <v>43770</v>
      </c>
      <c r="D2" s="3">
        <v>0.70208333333333339</v>
      </c>
    </row>
    <row r="3" spans="1:4" x14ac:dyDescent="0.2">
      <c r="A3">
        <v>62</v>
      </c>
      <c r="B3" t="s">
        <v>3</v>
      </c>
      <c r="C3" s="4">
        <v>43686</v>
      </c>
      <c r="D3" s="3">
        <v>0.64513888888888882</v>
      </c>
    </row>
    <row r="4" spans="1:4" x14ac:dyDescent="0.2">
      <c r="A4">
        <v>63</v>
      </c>
      <c r="B4" s="2" t="s">
        <v>4</v>
      </c>
      <c r="C4" s="4">
        <v>43731</v>
      </c>
      <c r="D4" s="3">
        <v>0.66319444444444442</v>
      </c>
    </row>
    <row r="5" spans="1:4" x14ac:dyDescent="0.2">
      <c r="A5">
        <v>223</v>
      </c>
      <c r="B5" t="s">
        <v>5</v>
      </c>
      <c r="C5" s="4">
        <v>43762</v>
      </c>
      <c r="D5" s="3">
        <v>0.69374999999999998</v>
      </c>
    </row>
    <row r="6" spans="1:4" x14ac:dyDescent="0.2">
      <c r="A6">
        <v>325</v>
      </c>
      <c r="B6" t="s">
        <v>6</v>
      </c>
      <c r="C6" s="4">
        <v>43829</v>
      </c>
      <c r="D6" s="3">
        <v>0.7583333333333333</v>
      </c>
    </row>
    <row r="7" spans="1:4" x14ac:dyDescent="0.2">
      <c r="A7">
        <v>326</v>
      </c>
      <c r="B7" t="s">
        <v>7</v>
      </c>
      <c r="C7" s="4">
        <v>43837</v>
      </c>
      <c r="D7" s="3">
        <v>0.66666666666666663</v>
      </c>
    </row>
    <row r="8" spans="1:4" x14ac:dyDescent="0.2">
      <c r="A8">
        <v>410</v>
      </c>
      <c r="B8" t="s">
        <v>8</v>
      </c>
      <c r="C8" s="4">
        <v>43752</v>
      </c>
      <c r="D8" s="3">
        <v>0.67638888888888893</v>
      </c>
    </row>
    <row r="9" spans="1:4" x14ac:dyDescent="0.2">
      <c r="A9">
        <v>436</v>
      </c>
      <c r="B9" t="s">
        <v>9</v>
      </c>
      <c r="C9" s="4">
        <v>43794</v>
      </c>
      <c r="D9" s="3">
        <v>0.72291666666666676</v>
      </c>
    </row>
    <row r="10" spans="1:4" x14ac:dyDescent="0.2">
      <c r="A10">
        <v>674</v>
      </c>
      <c r="B10" t="e">
        <f>HoyMismoTSI Que se les ponga un alto a estos √±angaras Que solo lo malo hacen para nuestra naci√≥n ya basta queremos paz en Honduras</f>
        <v>#NAME?</v>
      </c>
      <c r="C10" s="4">
        <v>43762</v>
      </c>
      <c r="D10" s="3">
        <v>0.63680555555555551</v>
      </c>
    </row>
    <row r="11" spans="1:4" x14ac:dyDescent="0.2">
      <c r="A11">
        <v>771</v>
      </c>
      <c r="B11" t="s">
        <v>10</v>
      </c>
      <c r="C11" s="4">
        <v>43739</v>
      </c>
      <c r="D11" s="3">
        <v>0.71180555555555547</v>
      </c>
    </row>
    <row r="12" spans="1:4" x14ac:dyDescent="0.2">
      <c r="A12">
        <v>772</v>
      </c>
      <c r="B12" t="s">
        <v>11</v>
      </c>
      <c r="C12" s="4">
        <v>43761</v>
      </c>
      <c r="D12" s="3">
        <v>0.85625000000000007</v>
      </c>
    </row>
    <row r="13" spans="1:4" x14ac:dyDescent="0.2">
      <c r="A13">
        <v>927</v>
      </c>
      <c r="B13" t="s">
        <v>12</v>
      </c>
      <c r="C13" s="4">
        <v>43810</v>
      </c>
      <c r="D13" s="3">
        <v>0.79583333333333339</v>
      </c>
    </row>
    <row r="14" spans="1:4" x14ac:dyDescent="0.2">
      <c r="A14">
        <v>1775</v>
      </c>
      <c r="B14" t="s">
        <v>13</v>
      </c>
      <c r="C14" s="4">
        <v>43689</v>
      </c>
      <c r="D14" s="3">
        <v>0.64027777777777783</v>
      </c>
    </row>
    <row r="15" spans="1:4" x14ac:dyDescent="0.2">
      <c r="A15">
        <v>1816</v>
      </c>
      <c r="B15" t="s">
        <v>14</v>
      </c>
      <c r="C15" s="4">
        <v>43690</v>
      </c>
      <c r="D15" s="3">
        <v>0.95347222222222217</v>
      </c>
    </row>
    <row r="16" spans="1:4" x14ac:dyDescent="0.2">
      <c r="A16">
        <v>1973</v>
      </c>
      <c r="B16" t="s">
        <v>15</v>
      </c>
      <c r="C16" s="4">
        <v>43809</v>
      </c>
      <c r="D16" s="3">
        <v>0.68472222222222223</v>
      </c>
    </row>
    <row r="17" spans="1:4" x14ac:dyDescent="0.2">
      <c r="A17">
        <v>2069</v>
      </c>
      <c r="B17" t="s">
        <v>16</v>
      </c>
      <c r="C17" s="4">
        <v>43719</v>
      </c>
      <c r="D17" s="3">
        <v>0.7368055555555556</v>
      </c>
    </row>
    <row r="18" spans="1:4" x14ac:dyDescent="0.2">
      <c r="A18">
        <v>2070</v>
      </c>
      <c r="B18" t="s">
        <v>17</v>
      </c>
      <c r="C18" s="4">
        <v>43676</v>
      </c>
      <c r="D18" s="3">
        <v>0.64236111111111105</v>
      </c>
    </row>
    <row r="19" spans="1:4" x14ac:dyDescent="0.2">
      <c r="A19">
        <v>2071</v>
      </c>
      <c r="B19" t="s">
        <v>18</v>
      </c>
      <c r="C19" s="4">
        <v>43774</v>
      </c>
      <c r="D19" s="3">
        <v>0.79166666666666663</v>
      </c>
    </row>
    <row r="20" spans="1:4" x14ac:dyDescent="0.2">
      <c r="A20">
        <v>2140</v>
      </c>
      <c r="B20" t="s">
        <v>19</v>
      </c>
      <c r="C20" s="4">
        <v>43773</v>
      </c>
      <c r="D20" s="3">
        <v>0.7055555555555556</v>
      </c>
    </row>
    <row r="21" spans="1:4" x14ac:dyDescent="0.2">
      <c r="A21">
        <v>2163</v>
      </c>
      <c r="B21" t="s">
        <v>20</v>
      </c>
      <c r="C21" s="4">
        <v>43705</v>
      </c>
      <c r="D21" s="3">
        <v>0.63402777777777775</v>
      </c>
    </row>
    <row r="22" spans="1:4" x14ac:dyDescent="0.2">
      <c r="A22">
        <v>2349</v>
      </c>
      <c r="B22" t="s">
        <v>21</v>
      </c>
      <c r="C22" s="4">
        <v>43811</v>
      </c>
      <c r="D22" s="3">
        <v>0.83958333333333324</v>
      </c>
    </row>
    <row r="23" spans="1:4" x14ac:dyDescent="0.2">
      <c r="A23">
        <v>2350</v>
      </c>
      <c r="B23" t="s">
        <v>22</v>
      </c>
      <c r="C23" s="4">
        <v>43794</v>
      </c>
      <c r="D23" s="3">
        <v>0.8340277777777777</v>
      </c>
    </row>
    <row r="24" spans="1:4" x14ac:dyDescent="0.2">
      <c r="A24">
        <v>2521</v>
      </c>
      <c r="B24" s="2" t="s">
        <v>23</v>
      </c>
      <c r="C24" s="4">
        <v>43768</v>
      </c>
      <c r="D24" s="3">
        <v>0.65277777777777779</v>
      </c>
    </row>
    <row r="25" spans="1:4" x14ac:dyDescent="0.2">
      <c r="A25">
        <v>2522</v>
      </c>
      <c r="B25" t="s">
        <v>19</v>
      </c>
      <c r="C25" s="4">
        <v>43773</v>
      </c>
      <c r="D25" s="3">
        <v>0.70416666666666661</v>
      </c>
    </row>
    <row r="26" spans="1:4" x14ac:dyDescent="0.2">
      <c r="A26">
        <v>2565</v>
      </c>
      <c r="B26" t="s">
        <v>24</v>
      </c>
      <c r="C26" s="4">
        <v>43731</v>
      </c>
      <c r="D26" s="3">
        <v>0.73472222222222217</v>
      </c>
    </row>
    <row r="27" spans="1:4" x14ac:dyDescent="0.2">
      <c r="A27">
        <v>2566</v>
      </c>
      <c r="B27" t="s">
        <v>25</v>
      </c>
      <c r="C27" s="4">
        <v>43774</v>
      </c>
      <c r="D27" s="3">
        <v>0.83958333333333324</v>
      </c>
    </row>
    <row r="28" spans="1:4" x14ac:dyDescent="0.2">
      <c r="A28">
        <v>2645</v>
      </c>
      <c r="B28" t="s">
        <v>26</v>
      </c>
      <c r="C28" s="4">
        <v>43812</v>
      </c>
      <c r="D28" s="3">
        <v>0.73055555555555562</v>
      </c>
    </row>
    <row r="29" spans="1:4" x14ac:dyDescent="0.2">
      <c r="A29">
        <v>2646</v>
      </c>
      <c r="B29" t="s">
        <v>27</v>
      </c>
      <c r="C29" s="4">
        <v>43809</v>
      </c>
      <c r="D29" s="3">
        <v>0.81805555555555554</v>
      </c>
    </row>
    <row r="30" spans="1:4" x14ac:dyDescent="0.2">
      <c r="A30">
        <v>2660</v>
      </c>
      <c r="B30" t="s">
        <v>28</v>
      </c>
      <c r="C30" s="4">
        <v>43693</v>
      </c>
      <c r="D30" s="3">
        <v>0.72222222222222221</v>
      </c>
    </row>
    <row r="31" spans="1:4" x14ac:dyDescent="0.2">
      <c r="A31">
        <v>2729</v>
      </c>
      <c r="B31" t="s">
        <v>29</v>
      </c>
      <c r="C31" s="4">
        <v>43836</v>
      </c>
      <c r="D31" s="3">
        <v>0.60486111111111118</v>
      </c>
    </row>
    <row r="32" spans="1:4" x14ac:dyDescent="0.2">
      <c r="A32">
        <v>2730</v>
      </c>
      <c r="B32" t="s">
        <v>30</v>
      </c>
      <c r="C32" s="4">
        <v>43802</v>
      </c>
      <c r="D32" s="3">
        <v>0.71319444444444446</v>
      </c>
    </row>
    <row r="33" spans="1:4" x14ac:dyDescent="0.2">
      <c r="A33">
        <v>2731</v>
      </c>
      <c r="B33" t="s">
        <v>31</v>
      </c>
      <c r="C33" s="4">
        <v>43804</v>
      </c>
      <c r="D33" s="3">
        <v>0.7944444444444444</v>
      </c>
    </row>
    <row r="34" spans="1:4" x14ac:dyDescent="0.2">
      <c r="A34">
        <v>2881</v>
      </c>
      <c r="B34" t="s">
        <v>32</v>
      </c>
      <c r="C34" s="4">
        <v>43801</v>
      </c>
      <c r="D34" s="3">
        <v>0.79236111111111107</v>
      </c>
    </row>
    <row r="35" spans="1:4" x14ac:dyDescent="0.2">
      <c r="A35">
        <v>2933</v>
      </c>
      <c r="B35" t="s">
        <v>18</v>
      </c>
      <c r="C35" s="4">
        <v>43774</v>
      </c>
      <c r="D35" s="3">
        <v>0.79236111111111107</v>
      </c>
    </row>
    <row r="36" spans="1:4" x14ac:dyDescent="0.2">
      <c r="A36">
        <v>2976</v>
      </c>
      <c r="B36" t="e">
        <f>HoyMismoTSI estamos agradecidos con el gobierno por poner orden en nuestro pais Que gran maneras las Que se establecen muy bien</f>
        <v>#NAME?</v>
      </c>
      <c r="C36" s="4">
        <v>43712</v>
      </c>
      <c r="D36" s="3">
        <v>0.5444444444444444</v>
      </c>
    </row>
    <row r="37" spans="1:4" x14ac:dyDescent="0.2">
      <c r="A37">
        <v>3430</v>
      </c>
      <c r="B37" t="s">
        <v>33</v>
      </c>
      <c r="C37" s="4">
        <v>43714</v>
      </c>
      <c r="D37" s="3">
        <v>0.5805555555555556</v>
      </c>
    </row>
    <row r="38" spans="1:4" x14ac:dyDescent="0.2">
      <c r="A38">
        <v>3448</v>
      </c>
      <c r="B38" t="e">
        <f>HoyMismoTSI muy bueno Que se est√°n haciendo estas fabulosas cosas Que bien Que ya est√°n disfrutando de la maravillosa villa navide√±a</f>
        <v>#NAME?</v>
      </c>
      <c r="C38" s="4">
        <v>43815</v>
      </c>
      <c r="D38" s="3">
        <v>0.82291666666666663</v>
      </c>
    </row>
    <row r="39" spans="1:4" x14ac:dyDescent="0.2">
      <c r="A39">
        <v>3706</v>
      </c>
      <c r="B39" t="e">
        <f>HoyMismoTSI Es muy bueno Que se reconozca las buenas acciones Que ha hecho el Presidente en combatir el narcotrafico muy bien</f>
        <v>#NAME?</v>
      </c>
      <c r="C39" s="4">
        <v>43812</v>
      </c>
      <c r="D39" s="3">
        <v>0.7895833333333333</v>
      </c>
    </row>
    <row r="40" spans="1:4" x14ac:dyDescent="0.2">
      <c r="A40">
        <v>3991</v>
      </c>
      <c r="B40" t="s">
        <v>34</v>
      </c>
      <c r="C40" s="4">
        <v>43691</v>
      </c>
      <c r="D40" s="3">
        <v>0.80902777777777779</v>
      </c>
    </row>
    <row r="41" spans="1:4" x14ac:dyDescent="0.2">
      <c r="A41">
        <v>4061</v>
      </c>
      <c r="B41" t="s">
        <v>35</v>
      </c>
      <c r="C41" s="4">
        <v>43783</v>
      </c>
      <c r="D41" s="3">
        <v>0.85277777777777775</v>
      </c>
    </row>
    <row r="42" spans="1:4" x14ac:dyDescent="0.2">
      <c r="A42">
        <v>4064</v>
      </c>
      <c r="B42" t="s">
        <v>36</v>
      </c>
      <c r="C42" s="4">
        <v>43724</v>
      </c>
      <c r="D42" s="3">
        <v>0.84930555555555554</v>
      </c>
    </row>
    <row r="43" spans="1:4" x14ac:dyDescent="0.2">
      <c r="A43">
        <v>4065</v>
      </c>
      <c r="B43" t="s">
        <v>37</v>
      </c>
      <c r="C43" s="4">
        <v>43690</v>
      </c>
      <c r="D43" s="3">
        <v>0.88611111111111107</v>
      </c>
    </row>
    <row r="44" spans="1:4" x14ac:dyDescent="0.2">
      <c r="A44">
        <v>4066</v>
      </c>
      <c r="B44" t="s">
        <v>38</v>
      </c>
      <c r="C44" s="4">
        <v>43689</v>
      </c>
      <c r="D44" s="3">
        <v>0.83263888888888893</v>
      </c>
    </row>
    <row r="45" spans="1:4" x14ac:dyDescent="0.2">
      <c r="A45">
        <v>4431</v>
      </c>
      <c r="B45" t="s">
        <v>31</v>
      </c>
      <c r="C45" s="4">
        <v>43804</v>
      </c>
      <c r="D45" s="3">
        <v>0.7944444444444444</v>
      </c>
    </row>
    <row r="46" spans="1:4" x14ac:dyDescent="0.2">
      <c r="A46">
        <v>4444</v>
      </c>
      <c r="B46" t="s">
        <v>39</v>
      </c>
      <c r="C46" s="4">
        <v>43719</v>
      </c>
      <c r="D46" s="3">
        <v>0.68472222222222223</v>
      </c>
    </row>
    <row r="47" spans="1:4" x14ac:dyDescent="0.2">
      <c r="A47">
        <v>4445</v>
      </c>
      <c r="B47" t="s">
        <v>40</v>
      </c>
      <c r="C47" s="4">
        <v>43677</v>
      </c>
      <c r="D47" s="3">
        <v>0.75</v>
      </c>
    </row>
    <row r="48" spans="1:4" x14ac:dyDescent="0.2">
      <c r="A48">
        <v>4530</v>
      </c>
      <c r="B48" t="s">
        <v>41</v>
      </c>
      <c r="C48" s="4">
        <v>43710</v>
      </c>
      <c r="D48" s="3">
        <v>0.72013888888888899</v>
      </c>
    </row>
    <row r="49" spans="1:4" x14ac:dyDescent="0.2">
      <c r="A49">
        <v>4531</v>
      </c>
      <c r="B49" t="s">
        <v>42</v>
      </c>
      <c r="C49" s="4">
        <v>43683</v>
      </c>
      <c r="D49" s="3">
        <v>0.7270833333333333</v>
      </c>
    </row>
    <row r="50" spans="1:4" x14ac:dyDescent="0.2">
      <c r="A50">
        <v>4532</v>
      </c>
      <c r="B50" t="s">
        <v>43</v>
      </c>
      <c r="C50" s="4">
        <v>43717</v>
      </c>
      <c r="D50" s="3">
        <v>0.78472222222222221</v>
      </c>
    </row>
    <row r="51" spans="1:4" x14ac:dyDescent="0.2">
      <c r="A51">
        <v>4533</v>
      </c>
      <c r="B51" t="s">
        <v>44</v>
      </c>
      <c r="C51" s="4">
        <v>43748</v>
      </c>
      <c r="D51" s="3">
        <v>0.83263888888888893</v>
      </c>
    </row>
    <row r="52" spans="1:4" x14ac:dyDescent="0.2">
      <c r="A52">
        <v>4534</v>
      </c>
      <c r="B52" t="s">
        <v>45</v>
      </c>
      <c r="C52" s="4">
        <v>43682</v>
      </c>
      <c r="D52" s="3">
        <v>0.8222222222222223</v>
      </c>
    </row>
    <row r="53" spans="1:4" x14ac:dyDescent="0.2">
      <c r="A53">
        <v>4574</v>
      </c>
      <c r="B53" t="s">
        <v>9</v>
      </c>
      <c r="C53" s="4">
        <v>43794</v>
      </c>
      <c r="D53" s="3">
        <v>0.72152777777777777</v>
      </c>
    </row>
    <row r="54" spans="1:4" x14ac:dyDescent="0.2">
      <c r="A54">
        <v>4615</v>
      </c>
      <c r="B54" t="s">
        <v>6</v>
      </c>
      <c r="C54" s="4">
        <v>43829</v>
      </c>
      <c r="D54" s="3">
        <v>0.75902777777777775</v>
      </c>
    </row>
    <row r="55" spans="1:4" x14ac:dyDescent="0.2">
      <c r="A55">
        <v>4793</v>
      </c>
      <c r="B55" t="s">
        <v>46</v>
      </c>
      <c r="C55" s="4">
        <v>43791</v>
      </c>
      <c r="D55" s="3">
        <v>0.81527777777777777</v>
      </c>
    </row>
    <row r="56" spans="1:4" x14ac:dyDescent="0.2">
      <c r="A56">
        <v>4794</v>
      </c>
      <c r="B56" s="2" t="s">
        <v>47</v>
      </c>
      <c r="C56" s="4">
        <v>43832</v>
      </c>
      <c r="D56" s="3">
        <v>0.83263888888888893</v>
      </c>
    </row>
    <row r="57" spans="1:4" x14ac:dyDescent="0.2">
      <c r="A57">
        <v>4795</v>
      </c>
      <c r="B57" t="s">
        <v>30</v>
      </c>
      <c r="C57" s="4">
        <v>43802</v>
      </c>
      <c r="D57" s="3">
        <v>0.71319444444444446</v>
      </c>
    </row>
    <row r="58" spans="1:4" x14ac:dyDescent="0.2">
      <c r="A58">
        <v>4829</v>
      </c>
      <c r="B58" t="s">
        <v>48</v>
      </c>
      <c r="C58" s="4">
        <v>43706</v>
      </c>
      <c r="D58" s="3">
        <v>0.87361111111111101</v>
      </c>
    </row>
    <row r="59" spans="1:4" x14ac:dyDescent="0.2">
      <c r="A59">
        <v>4830</v>
      </c>
      <c r="B59" t="s">
        <v>34</v>
      </c>
      <c r="C59" s="4">
        <v>43691</v>
      </c>
      <c r="D59" s="3">
        <v>0.80902777777777779</v>
      </c>
    </row>
    <row r="60" spans="1:4" x14ac:dyDescent="0.2">
      <c r="A60">
        <v>4831</v>
      </c>
      <c r="B60" s="2" t="s">
        <v>49</v>
      </c>
      <c r="C60" s="4">
        <v>43725</v>
      </c>
      <c r="D60" s="3">
        <v>0.92499999999999993</v>
      </c>
    </row>
    <row r="61" spans="1:4" x14ac:dyDescent="0.2">
      <c r="A61">
        <v>5841</v>
      </c>
      <c r="B61" t="s">
        <v>50</v>
      </c>
      <c r="C61" s="4">
        <v>43733</v>
      </c>
      <c r="D61" s="3">
        <v>0.63194444444444442</v>
      </c>
    </row>
    <row r="62" spans="1:4" x14ac:dyDescent="0.2">
      <c r="A62">
        <v>5842</v>
      </c>
      <c r="B62" t="s">
        <v>51</v>
      </c>
      <c r="C62" s="4">
        <v>43755</v>
      </c>
      <c r="D62" s="3">
        <v>0.73611111111111116</v>
      </c>
    </row>
    <row r="63" spans="1:4" x14ac:dyDescent="0.2">
      <c r="A63">
        <v>5843</v>
      </c>
      <c r="B63" t="s">
        <v>52</v>
      </c>
      <c r="C63" s="4">
        <v>43763</v>
      </c>
      <c r="D63" s="3">
        <v>0.71388888888888891</v>
      </c>
    </row>
    <row r="64" spans="1:4" x14ac:dyDescent="0.2">
      <c r="A64">
        <v>5844</v>
      </c>
      <c r="B64" t="s">
        <v>53</v>
      </c>
      <c r="C64" s="4">
        <v>43770</v>
      </c>
      <c r="D64" s="3">
        <v>0.79791666666666661</v>
      </c>
    </row>
    <row r="65" spans="1:4" x14ac:dyDescent="0.2">
      <c r="A65">
        <v>6784</v>
      </c>
      <c r="B65" t="s">
        <v>54</v>
      </c>
      <c r="C65" s="4">
        <v>43685</v>
      </c>
      <c r="D65" s="3">
        <v>0.64236111111111105</v>
      </c>
    </row>
    <row r="66" spans="1:4" x14ac:dyDescent="0.2">
      <c r="A66">
        <v>6821</v>
      </c>
      <c r="B66" s="2" t="s">
        <v>55</v>
      </c>
      <c r="C66" s="4">
        <v>43815</v>
      </c>
      <c r="D66" s="3">
        <v>0.84930555555555554</v>
      </c>
    </row>
    <row r="67" spans="1:4" x14ac:dyDescent="0.2">
      <c r="A67">
        <v>6993</v>
      </c>
      <c r="B67" t="s">
        <v>3</v>
      </c>
      <c r="C67" s="4">
        <v>43686</v>
      </c>
      <c r="D67" s="3">
        <v>0.64444444444444449</v>
      </c>
    </row>
    <row r="68" spans="1:4" x14ac:dyDescent="0.2">
      <c r="A68">
        <v>7019</v>
      </c>
      <c r="B68" t="s">
        <v>56</v>
      </c>
      <c r="C68" s="4">
        <v>43810</v>
      </c>
      <c r="D68" s="3">
        <v>0.64097222222222217</v>
      </c>
    </row>
    <row r="69" spans="1:4" x14ac:dyDescent="0.2">
      <c r="A69">
        <v>7022</v>
      </c>
      <c r="B69" t="s">
        <v>11</v>
      </c>
      <c r="C69" s="4">
        <v>43761</v>
      </c>
      <c r="D69" s="3">
        <v>0.8569444444444444</v>
      </c>
    </row>
    <row r="70" spans="1:4" x14ac:dyDescent="0.2">
      <c r="A70">
        <v>7026</v>
      </c>
      <c r="B70" t="s">
        <v>11</v>
      </c>
      <c r="C70" s="4">
        <v>43761</v>
      </c>
      <c r="D70" s="3">
        <v>0.85763888888888884</v>
      </c>
    </row>
    <row r="71" spans="1:4" x14ac:dyDescent="0.2">
      <c r="A71">
        <v>7027</v>
      </c>
      <c r="B71" t="s">
        <v>5</v>
      </c>
      <c r="C71" s="4">
        <v>43762</v>
      </c>
      <c r="D71" s="3">
        <v>0.69444444444444453</v>
      </c>
    </row>
    <row r="72" spans="1:4" x14ac:dyDescent="0.2">
      <c r="A72">
        <v>7214</v>
      </c>
      <c r="B72" t="s">
        <v>57</v>
      </c>
      <c r="C72" s="4">
        <v>43762</v>
      </c>
      <c r="D72" s="3">
        <v>0.83124999999999993</v>
      </c>
    </row>
    <row r="73" spans="1:4" x14ac:dyDescent="0.2">
      <c r="A73">
        <v>7451</v>
      </c>
      <c r="B73" t="s">
        <v>58</v>
      </c>
      <c r="C73" s="4">
        <v>43817</v>
      </c>
      <c r="D73" s="3">
        <v>0.72777777777777775</v>
      </c>
    </row>
    <row r="74" spans="1:4" x14ac:dyDescent="0.2">
      <c r="A74">
        <v>7653</v>
      </c>
      <c r="B74" t="s">
        <v>30</v>
      </c>
      <c r="C74" s="4">
        <v>43802</v>
      </c>
      <c r="D74" s="3">
        <v>0.71388888888888891</v>
      </c>
    </row>
    <row r="75" spans="1:4" x14ac:dyDescent="0.2">
      <c r="A75">
        <v>7673</v>
      </c>
      <c r="B75" t="s">
        <v>59</v>
      </c>
      <c r="C75" s="4">
        <v>43684</v>
      </c>
      <c r="D75" s="3">
        <v>0.88194444444444453</v>
      </c>
    </row>
    <row r="76" spans="1:4" x14ac:dyDescent="0.2">
      <c r="A76">
        <v>7756</v>
      </c>
      <c r="B76" t="s">
        <v>60</v>
      </c>
      <c r="C76" s="4">
        <v>43761</v>
      </c>
      <c r="D76" s="3">
        <v>0.71180555555555547</v>
      </c>
    </row>
    <row r="77" spans="1:4" x14ac:dyDescent="0.2">
      <c r="A77">
        <v>7757</v>
      </c>
      <c r="B77" t="s">
        <v>61</v>
      </c>
      <c r="C77" s="4">
        <v>43733</v>
      </c>
      <c r="D77" s="3">
        <v>0.79722222222222217</v>
      </c>
    </row>
    <row r="78" spans="1:4" x14ac:dyDescent="0.2">
      <c r="A78">
        <v>7760</v>
      </c>
      <c r="B78" t="s">
        <v>62</v>
      </c>
      <c r="C78" s="4">
        <v>43703</v>
      </c>
      <c r="D78" s="3">
        <v>0.7368055555555556</v>
      </c>
    </row>
    <row r="79" spans="1:4" x14ac:dyDescent="0.2">
      <c r="A79">
        <v>7761</v>
      </c>
      <c r="B79" t="s">
        <v>18</v>
      </c>
      <c r="C79" s="4">
        <v>43774</v>
      </c>
      <c r="D79" s="3">
        <v>0.79236111111111107</v>
      </c>
    </row>
    <row r="80" spans="1:4" x14ac:dyDescent="0.2">
      <c r="A80">
        <v>7876</v>
      </c>
      <c r="B80" t="s">
        <v>63</v>
      </c>
      <c r="C80" s="4">
        <v>43773</v>
      </c>
      <c r="D80" s="3">
        <v>0.65208333333333335</v>
      </c>
    </row>
    <row r="81" spans="1:4" x14ac:dyDescent="0.2">
      <c r="A81">
        <v>8039</v>
      </c>
      <c r="B81" t="s">
        <v>10</v>
      </c>
      <c r="C81" s="4">
        <v>43739</v>
      </c>
      <c r="D81" s="3">
        <v>0.71250000000000002</v>
      </c>
    </row>
    <row r="82" spans="1:4" x14ac:dyDescent="0.2">
      <c r="A82">
        <v>8040</v>
      </c>
      <c r="B82" t="s">
        <v>64</v>
      </c>
      <c r="C82" s="4">
        <v>43735</v>
      </c>
      <c r="D82" s="3">
        <v>0.71388888888888891</v>
      </c>
    </row>
    <row r="83" spans="1:4" x14ac:dyDescent="0.2">
      <c r="A83">
        <v>8052</v>
      </c>
      <c r="B83" s="2" t="s">
        <v>65</v>
      </c>
      <c r="C83" s="4">
        <v>43768</v>
      </c>
      <c r="D83" s="3">
        <v>0.87291666666666667</v>
      </c>
    </row>
    <row r="84" spans="1:4" x14ac:dyDescent="0.2">
      <c r="A84">
        <v>8053</v>
      </c>
      <c r="B84" t="s">
        <v>66</v>
      </c>
      <c r="C84" s="4">
        <v>43745</v>
      </c>
      <c r="D84" s="3">
        <v>0.65138888888888891</v>
      </c>
    </row>
    <row r="85" spans="1:4" x14ac:dyDescent="0.2">
      <c r="A85">
        <v>8054</v>
      </c>
      <c r="B85" t="s">
        <v>44</v>
      </c>
      <c r="C85" s="4">
        <v>43748</v>
      </c>
      <c r="D85" s="3">
        <v>0.83263888888888893</v>
      </c>
    </row>
    <row r="86" spans="1:4" x14ac:dyDescent="0.2">
      <c r="A86">
        <v>8055</v>
      </c>
      <c r="B86" s="2" t="s">
        <v>4</v>
      </c>
      <c r="C86" s="4">
        <v>43731</v>
      </c>
      <c r="D86" s="3">
        <v>0.66249999999999998</v>
      </c>
    </row>
    <row r="87" spans="1:4" x14ac:dyDescent="0.2">
      <c r="A87">
        <v>8336</v>
      </c>
      <c r="B87" t="s">
        <v>67</v>
      </c>
      <c r="C87" s="4">
        <v>43810</v>
      </c>
      <c r="D87" s="3">
        <v>0.82638888888888884</v>
      </c>
    </row>
    <row r="88" spans="1:4" x14ac:dyDescent="0.2">
      <c r="A88">
        <v>8337</v>
      </c>
      <c r="B88" t="s">
        <v>12</v>
      </c>
      <c r="C88" s="4">
        <v>43810</v>
      </c>
      <c r="D88" s="3">
        <v>0.79513888888888884</v>
      </c>
    </row>
    <row r="89" spans="1:4" x14ac:dyDescent="0.2">
      <c r="A89">
        <v>8381</v>
      </c>
      <c r="B89" t="s">
        <v>68</v>
      </c>
      <c r="C89" s="4">
        <v>43749</v>
      </c>
      <c r="D89" s="3">
        <v>0.90625</v>
      </c>
    </row>
    <row r="90" spans="1:4" x14ac:dyDescent="0.2">
      <c r="A90">
        <v>8382</v>
      </c>
      <c r="B90" t="s">
        <v>39</v>
      </c>
      <c r="C90" s="4">
        <v>43719</v>
      </c>
      <c r="D90" s="3">
        <v>0.68472222222222223</v>
      </c>
    </row>
    <row r="91" spans="1:4" x14ac:dyDescent="0.2">
      <c r="A91">
        <v>8463</v>
      </c>
      <c r="B91" t="s">
        <v>69</v>
      </c>
      <c r="C91" s="4">
        <v>43756</v>
      </c>
      <c r="D91" s="3">
        <v>0.74791666666666667</v>
      </c>
    </row>
    <row r="92" spans="1:4" x14ac:dyDescent="0.2">
      <c r="A92">
        <v>8567</v>
      </c>
      <c r="B92" t="s">
        <v>70</v>
      </c>
      <c r="C92" s="4">
        <v>43718</v>
      </c>
      <c r="D92" s="3">
        <v>0.82361111111111107</v>
      </c>
    </row>
    <row r="93" spans="1:4" x14ac:dyDescent="0.2">
      <c r="A93">
        <v>8928</v>
      </c>
      <c r="B93" t="s">
        <v>30</v>
      </c>
      <c r="C93" s="4">
        <v>43802</v>
      </c>
      <c r="D93" s="3">
        <v>0.71388888888888891</v>
      </c>
    </row>
    <row r="94" spans="1:4" x14ac:dyDescent="0.2">
      <c r="A94">
        <v>8948</v>
      </c>
      <c r="B94" s="2" t="s">
        <v>71</v>
      </c>
      <c r="C94" s="4">
        <v>43774</v>
      </c>
      <c r="D94" s="3">
        <v>0.66875000000000007</v>
      </c>
    </row>
    <row r="95" spans="1:4" x14ac:dyDescent="0.2">
      <c r="A95">
        <v>8949</v>
      </c>
      <c r="B95" t="s">
        <v>64</v>
      </c>
      <c r="C95" s="4">
        <v>43735</v>
      </c>
      <c r="D95" s="3">
        <v>0.71388888888888891</v>
      </c>
    </row>
    <row r="96" spans="1:4" x14ac:dyDescent="0.2">
      <c r="A96">
        <v>8950</v>
      </c>
      <c r="B96" t="s">
        <v>72</v>
      </c>
      <c r="C96" s="4">
        <v>43759</v>
      </c>
      <c r="D96" s="3">
        <v>0.84166666666666667</v>
      </c>
    </row>
    <row r="97" spans="1:4" x14ac:dyDescent="0.2">
      <c r="A97">
        <v>8951</v>
      </c>
      <c r="B97" t="s">
        <v>13</v>
      </c>
      <c r="C97" s="4">
        <v>43689</v>
      </c>
      <c r="D97" s="3">
        <v>0.64166666666666672</v>
      </c>
    </row>
    <row r="98" spans="1:4" x14ac:dyDescent="0.2">
      <c r="A98">
        <v>8995</v>
      </c>
      <c r="B98" t="s">
        <v>73</v>
      </c>
      <c r="C98" s="4">
        <v>43710</v>
      </c>
      <c r="D98" s="3">
        <v>0.86041666666666661</v>
      </c>
    </row>
    <row r="99" spans="1:4" x14ac:dyDescent="0.2">
      <c r="A99">
        <v>9050</v>
      </c>
      <c r="B99" t="s">
        <v>74</v>
      </c>
      <c r="C99" s="4">
        <v>43714</v>
      </c>
      <c r="D99" s="3">
        <v>0.79375000000000007</v>
      </c>
    </row>
    <row r="100" spans="1:4" x14ac:dyDescent="0.2">
      <c r="A100">
        <v>9051</v>
      </c>
      <c r="B100" t="s">
        <v>75</v>
      </c>
      <c r="C100" s="4">
        <v>43676</v>
      </c>
      <c r="D100" s="3">
        <v>0.80138888888888893</v>
      </c>
    </row>
    <row r="101" spans="1:4" x14ac:dyDescent="0.2">
      <c r="A101">
        <v>9187</v>
      </c>
      <c r="B101" t="s">
        <v>76</v>
      </c>
      <c r="C101" s="4">
        <v>43767</v>
      </c>
      <c r="D101" s="3">
        <v>0.80138888888888893</v>
      </c>
    </row>
    <row r="102" spans="1:4" x14ac:dyDescent="0.2">
      <c r="A102">
        <v>9188</v>
      </c>
      <c r="B102" t="s">
        <v>53</v>
      </c>
      <c r="C102" s="4">
        <v>43770</v>
      </c>
      <c r="D102" s="3">
        <v>0.79791666666666661</v>
      </c>
    </row>
    <row r="103" spans="1:4" x14ac:dyDescent="0.2">
      <c r="A103">
        <v>9189</v>
      </c>
      <c r="B103" t="s">
        <v>2</v>
      </c>
      <c r="C103" s="4">
        <v>43770</v>
      </c>
      <c r="D103" s="3">
        <v>0.70138888888888884</v>
      </c>
    </row>
    <row r="104" spans="1:4" x14ac:dyDescent="0.2">
      <c r="A104">
        <v>9192</v>
      </c>
      <c r="B104" t="s">
        <v>77</v>
      </c>
      <c r="C104" s="4">
        <v>43749</v>
      </c>
      <c r="D104" s="3">
        <v>0.71111111111111114</v>
      </c>
    </row>
    <row r="105" spans="1:4" x14ac:dyDescent="0.2">
      <c r="A105">
        <v>9298</v>
      </c>
      <c r="B105" t="s">
        <v>78</v>
      </c>
      <c r="C105" s="4">
        <v>43791</v>
      </c>
      <c r="D105" s="3">
        <v>0.84861111111111109</v>
      </c>
    </row>
    <row r="106" spans="1:4" x14ac:dyDescent="0.2">
      <c r="A106">
        <v>9299</v>
      </c>
      <c r="B106" t="s">
        <v>67</v>
      </c>
      <c r="C106" s="4">
        <v>43810</v>
      </c>
      <c r="D106" s="3">
        <v>0.8256944444444444</v>
      </c>
    </row>
    <row r="107" spans="1:4" x14ac:dyDescent="0.2">
      <c r="A107">
        <v>9392</v>
      </c>
      <c r="B107" t="s">
        <v>79</v>
      </c>
      <c r="C107" s="4">
        <v>43707</v>
      </c>
      <c r="D107" s="3">
        <v>0.66597222222222219</v>
      </c>
    </row>
    <row r="108" spans="1:4" x14ac:dyDescent="0.2">
      <c r="A108">
        <v>9466</v>
      </c>
      <c r="B108" t="s">
        <v>26</v>
      </c>
      <c r="C108" s="4">
        <v>43812</v>
      </c>
      <c r="D108" s="3">
        <v>0.72986111111111107</v>
      </c>
    </row>
    <row r="109" spans="1:4" x14ac:dyDescent="0.2">
      <c r="A109">
        <v>9497</v>
      </c>
      <c r="B109" t="s">
        <v>80</v>
      </c>
      <c r="C109" s="4">
        <v>43838</v>
      </c>
      <c r="D109" s="3">
        <v>0.84861111111111109</v>
      </c>
    </row>
    <row r="110" spans="1:4" x14ac:dyDescent="0.2">
      <c r="A110">
        <v>9691</v>
      </c>
      <c r="B110" t="s">
        <v>81</v>
      </c>
      <c r="C110" s="4">
        <v>43817</v>
      </c>
      <c r="D110" s="3">
        <v>0.64583333333333337</v>
      </c>
    </row>
    <row r="111" spans="1:4" x14ac:dyDescent="0.2">
      <c r="A111">
        <v>9692</v>
      </c>
      <c r="B111" t="s">
        <v>78</v>
      </c>
      <c r="C111" s="4">
        <v>43791</v>
      </c>
      <c r="D111" s="3">
        <v>0.84791666666666676</v>
      </c>
    </row>
    <row r="112" spans="1:4" x14ac:dyDescent="0.2">
      <c r="A112">
        <v>9761</v>
      </c>
      <c r="B112" s="2" t="s">
        <v>82</v>
      </c>
      <c r="C112" s="4">
        <v>43665</v>
      </c>
      <c r="D112" s="3">
        <v>0.66736111111111107</v>
      </c>
    </row>
    <row r="113" spans="1:4" x14ac:dyDescent="0.2">
      <c r="A113">
        <v>9762</v>
      </c>
      <c r="B113" t="s">
        <v>83</v>
      </c>
      <c r="C113" s="4">
        <v>43663</v>
      </c>
      <c r="D113" s="3">
        <v>4.5138888888888888E-2</v>
      </c>
    </row>
    <row r="114" spans="1:4" x14ac:dyDescent="0.2">
      <c r="A114">
        <v>9763</v>
      </c>
      <c r="B114" t="s">
        <v>84</v>
      </c>
      <c r="C114" s="4">
        <v>43655</v>
      </c>
      <c r="D114" s="3">
        <v>0.92708333333333337</v>
      </c>
    </row>
    <row r="115" spans="1:4" x14ac:dyDescent="0.2">
      <c r="A115">
        <v>9764</v>
      </c>
      <c r="B115" t="s">
        <v>85</v>
      </c>
      <c r="C115" s="4">
        <v>43657</v>
      </c>
      <c r="D115" s="3">
        <v>0.8520833333333333</v>
      </c>
    </row>
    <row r="116" spans="1:4" x14ac:dyDescent="0.2">
      <c r="A116">
        <v>9765</v>
      </c>
      <c r="B116" t="s">
        <v>86</v>
      </c>
      <c r="C116" s="4">
        <v>43666</v>
      </c>
      <c r="D116" s="3">
        <v>0.79861111111111116</v>
      </c>
    </row>
    <row r="117" spans="1:4" x14ac:dyDescent="0.2">
      <c r="A117">
        <v>9823</v>
      </c>
      <c r="B117" t="s">
        <v>77</v>
      </c>
      <c r="C117" s="4">
        <v>43749</v>
      </c>
      <c r="D117" s="3">
        <v>0.7104166666666667</v>
      </c>
    </row>
    <row r="118" spans="1:4" x14ac:dyDescent="0.2">
      <c r="A118">
        <v>9824</v>
      </c>
      <c r="B118" t="s">
        <v>41</v>
      </c>
      <c r="C118" s="4">
        <v>43710</v>
      </c>
      <c r="D118" s="3">
        <v>0.72013888888888899</v>
      </c>
    </row>
    <row r="119" spans="1:4" x14ac:dyDescent="0.2">
      <c r="A119">
        <v>9865</v>
      </c>
      <c r="B119" t="s">
        <v>87</v>
      </c>
      <c r="C119" s="4">
        <v>43816</v>
      </c>
      <c r="D119" s="3">
        <v>0.86597222222222225</v>
      </c>
    </row>
    <row r="120" spans="1:4" x14ac:dyDescent="0.2">
      <c r="A120">
        <v>9924</v>
      </c>
      <c r="B120" t="s">
        <v>29</v>
      </c>
      <c r="C120" s="4">
        <v>43836</v>
      </c>
      <c r="D120" s="3">
        <v>0.60555555555555551</v>
      </c>
    </row>
    <row r="121" spans="1:4" x14ac:dyDescent="0.2">
      <c r="A121">
        <v>9925</v>
      </c>
      <c r="B121" t="s">
        <v>46</v>
      </c>
      <c r="C121" s="4">
        <v>43791</v>
      </c>
      <c r="D121" s="3">
        <v>0.81597222222222221</v>
      </c>
    </row>
    <row r="122" spans="1:4" x14ac:dyDescent="0.2">
      <c r="A122">
        <v>10047</v>
      </c>
      <c r="B122" t="s">
        <v>51</v>
      </c>
      <c r="C122" s="4">
        <v>43755</v>
      </c>
      <c r="D122" s="3">
        <v>0.73749999999999993</v>
      </c>
    </row>
    <row r="123" spans="1:4" x14ac:dyDescent="0.2">
      <c r="A123">
        <v>10048</v>
      </c>
      <c r="B123" t="s">
        <v>72</v>
      </c>
      <c r="C123" s="4">
        <v>43759</v>
      </c>
      <c r="D123" s="3">
        <v>0.84097222222222223</v>
      </c>
    </row>
    <row r="124" spans="1:4" x14ac:dyDescent="0.2">
      <c r="A124">
        <v>10050</v>
      </c>
      <c r="B124" s="2" t="s">
        <v>23</v>
      </c>
      <c r="C124" s="4">
        <v>43768</v>
      </c>
      <c r="D124" s="3">
        <v>0.65347222222222223</v>
      </c>
    </row>
    <row r="125" spans="1:4" x14ac:dyDescent="0.2">
      <c r="A125">
        <v>10051</v>
      </c>
      <c r="B125" s="2" t="s">
        <v>71</v>
      </c>
      <c r="C125" s="4">
        <v>43774</v>
      </c>
      <c r="D125" s="3">
        <v>0.6694444444444444</v>
      </c>
    </row>
    <row r="126" spans="1:4" x14ac:dyDescent="0.2">
      <c r="A126">
        <v>10081</v>
      </c>
      <c r="B126" t="s">
        <v>54</v>
      </c>
      <c r="C126" s="4">
        <v>43685</v>
      </c>
      <c r="D126" s="3">
        <v>0.64236111111111105</v>
      </c>
    </row>
    <row r="127" spans="1:4" x14ac:dyDescent="0.2">
      <c r="A127">
        <v>10122</v>
      </c>
      <c r="B127" t="s">
        <v>6</v>
      </c>
      <c r="C127" s="4">
        <v>43829</v>
      </c>
      <c r="D127" s="3">
        <v>0.7583333333333333</v>
      </c>
    </row>
    <row r="128" spans="1:4" x14ac:dyDescent="0.2">
      <c r="A128">
        <v>10573</v>
      </c>
      <c r="B128" t="s">
        <v>88</v>
      </c>
      <c r="C128" s="4">
        <v>43776</v>
      </c>
      <c r="D128" s="3">
        <v>0.71736111111111101</v>
      </c>
    </row>
    <row r="129" spans="1:4" x14ac:dyDescent="0.2">
      <c r="A129">
        <v>10589</v>
      </c>
      <c r="B129" t="e">
        <f>HoyMismoTSI Que admirable manera de Que se desarrolle lo bueno en apollo para mi naci√≥n Que gran trabajo Es muy bueno</f>
        <v>#NAME?</v>
      </c>
      <c r="C129" s="4">
        <v>43754</v>
      </c>
      <c r="D129" s="3">
        <v>0.86805555555555547</v>
      </c>
    </row>
    <row r="130" spans="1:4" x14ac:dyDescent="0.2">
      <c r="A130">
        <v>11123</v>
      </c>
      <c r="B130" t="s">
        <v>89</v>
      </c>
      <c r="C130" s="4">
        <v>43704</v>
      </c>
      <c r="D130" s="3">
        <v>0.89722222222222225</v>
      </c>
    </row>
    <row r="131" spans="1:4" x14ac:dyDescent="0.2">
      <c r="A131">
        <v>11124</v>
      </c>
      <c r="B131" t="s">
        <v>90</v>
      </c>
      <c r="C131" s="4">
        <v>43689</v>
      </c>
      <c r="D131" s="3">
        <v>0.89374999999999993</v>
      </c>
    </row>
    <row r="132" spans="1:4" x14ac:dyDescent="0.2">
      <c r="A132">
        <v>11125</v>
      </c>
      <c r="B132" t="s">
        <v>36</v>
      </c>
      <c r="C132" s="4">
        <v>43724</v>
      </c>
      <c r="D132" s="3">
        <v>0.84861111111111109</v>
      </c>
    </row>
    <row r="133" spans="1:4" x14ac:dyDescent="0.2">
      <c r="A133">
        <v>11126</v>
      </c>
      <c r="B133" t="s">
        <v>91</v>
      </c>
      <c r="C133" s="4">
        <v>43745</v>
      </c>
      <c r="D133" s="3">
        <v>0.72361111111111109</v>
      </c>
    </row>
    <row r="134" spans="1:4" x14ac:dyDescent="0.2">
      <c r="A134">
        <v>11379</v>
      </c>
      <c r="B134" t="s">
        <v>36</v>
      </c>
      <c r="C134" s="4">
        <v>43724</v>
      </c>
      <c r="D134" s="3">
        <v>0.84861111111111109</v>
      </c>
    </row>
    <row r="135" spans="1:4" x14ac:dyDescent="0.2">
      <c r="A135">
        <v>11380</v>
      </c>
      <c r="B135" t="s">
        <v>18</v>
      </c>
      <c r="C135" s="4">
        <v>43774</v>
      </c>
      <c r="D135" s="3">
        <v>0.7909722222222223</v>
      </c>
    </row>
    <row r="136" spans="1:4" x14ac:dyDescent="0.2">
      <c r="A136">
        <v>11381</v>
      </c>
      <c r="B136" t="s">
        <v>79</v>
      </c>
      <c r="C136" s="4">
        <v>43707</v>
      </c>
      <c r="D136" s="3">
        <v>0.66597222222222219</v>
      </c>
    </row>
    <row r="137" spans="1:4" x14ac:dyDescent="0.2">
      <c r="A137">
        <v>11419</v>
      </c>
      <c r="B137" s="2" t="s">
        <v>92</v>
      </c>
      <c r="C137" s="4">
        <v>43775</v>
      </c>
      <c r="D137" s="3">
        <v>0.65694444444444444</v>
      </c>
    </row>
    <row r="138" spans="1:4" x14ac:dyDescent="0.2">
      <c r="A138">
        <v>11420</v>
      </c>
      <c r="B138" t="s">
        <v>61</v>
      </c>
      <c r="C138" s="4">
        <v>43733</v>
      </c>
      <c r="D138" s="3">
        <v>0.79861111111111116</v>
      </c>
    </row>
    <row r="139" spans="1:4" x14ac:dyDescent="0.2">
      <c r="A139">
        <v>11559</v>
      </c>
      <c r="B139" t="s">
        <v>81</v>
      </c>
      <c r="C139" s="4">
        <v>43817</v>
      </c>
      <c r="D139" s="3">
        <v>0.64583333333333337</v>
      </c>
    </row>
    <row r="140" spans="1:4" x14ac:dyDescent="0.2">
      <c r="A140">
        <v>11567</v>
      </c>
      <c r="B140" t="s">
        <v>32</v>
      </c>
      <c r="C140" s="4">
        <v>43801</v>
      </c>
      <c r="D140" s="3">
        <v>0.79236111111111107</v>
      </c>
    </row>
    <row r="141" spans="1:4" x14ac:dyDescent="0.2">
      <c r="A141">
        <v>11573</v>
      </c>
      <c r="B141" t="s">
        <v>93</v>
      </c>
      <c r="C141" s="4">
        <v>43703</v>
      </c>
      <c r="D141" s="3">
        <v>0.67222222222222217</v>
      </c>
    </row>
    <row r="142" spans="1:4" x14ac:dyDescent="0.2">
      <c r="A142">
        <v>11704</v>
      </c>
      <c r="B142" t="s">
        <v>94</v>
      </c>
      <c r="C142" s="4">
        <v>43726</v>
      </c>
      <c r="D142" s="3">
        <v>0.87013888888888891</v>
      </c>
    </row>
    <row r="143" spans="1:4" x14ac:dyDescent="0.2">
      <c r="A143">
        <v>11705</v>
      </c>
      <c r="B143" t="s">
        <v>90</v>
      </c>
      <c r="C143" s="4">
        <v>43689</v>
      </c>
      <c r="D143" s="3">
        <v>0.89374999999999993</v>
      </c>
    </row>
    <row r="144" spans="1:4" x14ac:dyDescent="0.2">
      <c r="A144">
        <v>11706</v>
      </c>
      <c r="B144" s="2" t="s">
        <v>95</v>
      </c>
      <c r="C144" s="4">
        <v>43690</v>
      </c>
      <c r="D144" s="3">
        <v>0.68194444444444446</v>
      </c>
    </row>
    <row r="145" spans="1:4" x14ac:dyDescent="0.2">
      <c r="A145">
        <v>11781</v>
      </c>
      <c r="B145" t="s">
        <v>96</v>
      </c>
      <c r="C145" s="4">
        <v>43745</v>
      </c>
      <c r="D145" s="3">
        <v>0.85972222222222217</v>
      </c>
    </row>
    <row r="146" spans="1:4" x14ac:dyDescent="0.2">
      <c r="A146">
        <v>11832</v>
      </c>
      <c r="B146" t="s">
        <v>68</v>
      </c>
      <c r="C146" s="4">
        <v>43749</v>
      </c>
      <c r="D146" s="3">
        <v>0.90625</v>
      </c>
    </row>
    <row r="147" spans="1:4" x14ac:dyDescent="0.2">
      <c r="A147">
        <v>11833</v>
      </c>
      <c r="B147" t="s">
        <v>69</v>
      </c>
      <c r="C147" s="4">
        <v>43756</v>
      </c>
      <c r="D147" s="3">
        <v>0.74861111111111101</v>
      </c>
    </row>
    <row r="148" spans="1:4" x14ac:dyDescent="0.2">
      <c r="A148">
        <v>11834</v>
      </c>
      <c r="B148" t="s">
        <v>16</v>
      </c>
      <c r="C148" s="4">
        <v>43719</v>
      </c>
      <c r="D148" s="3">
        <v>0.7368055555555556</v>
      </c>
    </row>
    <row r="149" spans="1:4" x14ac:dyDescent="0.2">
      <c r="A149">
        <v>12068</v>
      </c>
      <c r="B149" t="s">
        <v>97</v>
      </c>
      <c r="C149" s="4">
        <v>43733</v>
      </c>
      <c r="D149" s="3">
        <v>0.70763888888888893</v>
      </c>
    </row>
    <row r="150" spans="1:4" x14ac:dyDescent="0.2">
      <c r="A150">
        <v>12278</v>
      </c>
      <c r="B150" t="e">
        <f>elpulsohn ya basta de tantas calumnias ustedes solo saben hablar mal de el Presidente bien se sabe Que se ha hecho lo mejor por Honduras ya dejen de chingar por favor</f>
        <v>#NAME?</v>
      </c>
      <c r="C150" s="4">
        <v>43749</v>
      </c>
      <c r="D150" s="3">
        <v>0.8847222222222223</v>
      </c>
    </row>
    <row r="151" spans="1:4" x14ac:dyDescent="0.2">
      <c r="A151">
        <v>12325</v>
      </c>
      <c r="B151" t="e">
        <f>HoyMismoTSI se ha trabajado por la ruta correcta Que buenas acciones ha desempe√±ado el gobierno porque ha combatido todo por el pais</f>
        <v>#NAME?</v>
      </c>
      <c r="C151" s="4">
        <v>43812</v>
      </c>
      <c r="D151" s="3">
        <v>0.7895833333333333</v>
      </c>
    </row>
    <row r="152" spans="1:4" x14ac:dyDescent="0.2">
      <c r="A152">
        <v>13211</v>
      </c>
      <c r="B152" s="2" t="s">
        <v>47</v>
      </c>
      <c r="C152" s="4">
        <v>43832</v>
      </c>
      <c r="D152" s="3">
        <v>0.8340277777777777</v>
      </c>
    </row>
    <row r="153" spans="1:4" x14ac:dyDescent="0.2">
      <c r="A153">
        <v>13321</v>
      </c>
      <c r="B153" t="s">
        <v>98</v>
      </c>
      <c r="C153" s="4">
        <v>43700</v>
      </c>
      <c r="D153" s="3">
        <v>0.72638888888888886</v>
      </c>
    </row>
    <row r="154" spans="1:4" x14ac:dyDescent="0.2">
      <c r="A154">
        <v>13401</v>
      </c>
      <c r="B154" t="s">
        <v>99</v>
      </c>
      <c r="C154" s="4">
        <v>43790</v>
      </c>
      <c r="D154" s="3">
        <v>0.69027777777777777</v>
      </c>
    </row>
    <row r="155" spans="1:4" x14ac:dyDescent="0.2">
      <c r="A155">
        <v>13458</v>
      </c>
      <c r="B155" t="s">
        <v>100</v>
      </c>
      <c r="C155" s="4">
        <v>43733</v>
      </c>
      <c r="D155" s="3">
        <v>0.85763888888888884</v>
      </c>
    </row>
    <row r="156" spans="1:4" x14ac:dyDescent="0.2">
      <c r="A156">
        <v>13488</v>
      </c>
      <c r="B156" t="s">
        <v>101</v>
      </c>
      <c r="C156" s="4">
        <v>43766</v>
      </c>
      <c r="D156" s="3">
        <v>0.68055555555555547</v>
      </c>
    </row>
    <row r="157" spans="1:4" x14ac:dyDescent="0.2">
      <c r="A157">
        <v>13518</v>
      </c>
      <c r="B157" t="s">
        <v>39</v>
      </c>
      <c r="C157" s="4">
        <v>43719</v>
      </c>
      <c r="D157" s="3">
        <v>0.68541666666666667</v>
      </c>
    </row>
    <row r="158" spans="1:4" x14ac:dyDescent="0.2">
      <c r="A158">
        <v>13577</v>
      </c>
      <c r="B158" t="s">
        <v>81</v>
      </c>
      <c r="C158" s="4">
        <v>43817</v>
      </c>
      <c r="D158" s="3">
        <v>0.64583333333333337</v>
      </c>
    </row>
    <row r="159" spans="1:4" x14ac:dyDescent="0.2">
      <c r="A159">
        <v>13578</v>
      </c>
      <c r="B159" s="2" t="s">
        <v>102</v>
      </c>
      <c r="C159" s="4">
        <v>43837</v>
      </c>
      <c r="D159" s="3">
        <v>0.78888888888888886</v>
      </c>
    </row>
    <row r="160" spans="1:4" x14ac:dyDescent="0.2">
      <c r="A160">
        <v>13631</v>
      </c>
      <c r="B160" t="s">
        <v>103</v>
      </c>
      <c r="C160" s="4">
        <v>43677</v>
      </c>
      <c r="D160" s="3">
        <v>0.64583333333333337</v>
      </c>
    </row>
    <row r="161" spans="1:4" x14ac:dyDescent="0.2">
      <c r="A161">
        <v>13715</v>
      </c>
      <c r="B161" t="s">
        <v>104</v>
      </c>
      <c r="C161" s="4">
        <v>43787</v>
      </c>
      <c r="D161" s="3">
        <v>0.79861111111111116</v>
      </c>
    </row>
    <row r="162" spans="1:4" x14ac:dyDescent="0.2">
      <c r="A162">
        <v>13716</v>
      </c>
      <c r="B162" t="s">
        <v>31</v>
      </c>
      <c r="C162" s="4">
        <v>43804</v>
      </c>
      <c r="D162" s="3">
        <v>0.79583333333333339</v>
      </c>
    </row>
    <row r="163" spans="1:4" x14ac:dyDescent="0.2">
      <c r="A163">
        <v>13717</v>
      </c>
      <c r="B163" t="s">
        <v>27</v>
      </c>
      <c r="C163" s="4">
        <v>43809</v>
      </c>
      <c r="D163" s="3">
        <v>0.81944444444444453</v>
      </c>
    </row>
    <row r="164" spans="1:4" x14ac:dyDescent="0.2">
      <c r="A164">
        <v>13722</v>
      </c>
      <c r="B164" t="s">
        <v>105</v>
      </c>
      <c r="C164" s="4">
        <v>43746</v>
      </c>
      <c r="D164" s="3">
        <v>0.86111111111111116</v>
      </c>
    </row>
    <row r="165" spans="1:4" x14ac:dyDescent="0.2">
      <c r="A165">
        <v>13755</v>
      </c>
      <c r="B165" t="s">
        <v>106</v>
      </c>
      <c r="C165" s="4">
        <v>43837</v>
      </c>
      <c r="D165" s="3">
        <v>0.83888888888888891</v>
      </c>
    </row>
    <row r="166" spans="1:4" x14ac:dyDescent="0.2">
      <c r="A166">
        <v>13756</v>
      </c>
      <c r="B166" t="s">
        <v>107</v>
      </c>
      <c r="C166" s="4">
        <v>43784</v>
      </c>
      <c r="D166" s="3">
        <v>0.70416666666666661</v>
      </c>
    </row>
    <row r="167" spans="1:4" x14ac:dyDescent="0.2">
      <c r="A167">
        <v>13758</v>
      </c>
      <c r="B167" t="s">
        <v>108</v>
      </c>
      <c r="C167" s="4">
        <v>43718</v>
      </c>
      <c r="D167" s="3">
        <v>0.72916666666666663</v>
      </c>
    </row>
    <row r="168" spans="1:4" x14ac:dyDescent="0.2">
      <c r="A168">
        <v>13811</v>
      </c>
      <c r="B168" t="s">
        <v>107</v>
      </c>
      <c r="C168" s="4">
        <v>43784</v>
      </c>
      <c r="D168" s="3">
        <v>0.70347222222222217</v>
      </c>
    </row>
    <row r="169" spans="1:4" x14ac:dyDescent="0.2">
      <c r="A169">
        <v>13911</v>
      </c>
      <c r="B169" t="s">
        <v>109</v>
      </c>
      <c r="C169" s="4">
        <v>43696</v>
      </c>
      <c r="D169" s="3">
        <v>0.95208333333333339</v>
      </c>
    </row>
    <row r="170" spans="1:4" x14ac:dyDescent="0.2">
      <c r="A170">
        <v>13912</v>
      </c>
      <c r="B170" t="s">
        <v>39</v>
      </c>
      <c r="C170" s="4">
        <v>43719</v>
      </c>
      <c r="D170" s="3">
        <v>0.68472222222222223</v>
      </c>
    </row>
    <row r="171" spans="1:4" x14ac:dyDescent="0.2">
      <c r="A171">
        <v>13952</v>
      </c>
      <c r="B171" t="s">
        <v>110</v>
      </c>
      <c r="C171" s="4">
        <v>43664</v>
      </c>
      <c r="D171" s="3">
        <v>0.90555555555555556</v>
      </c>
    </row>
    <row r="172" spans="1:4" x14ac:dyDescent="0.2">
      <c r="A172">
        <v>14033</v>
      </c>
      <c r="B172" s="2" t="s">
        <v>111</v>
      </c>
      <c r="C172" s="4">
        <v>43804</v>
      </c>
      <c r="D172" s="3">
        <v>0.84930555555555554</v>
      </c>
    </row>
    <row r="173" spans="1:4" x14ac:dyDescent="0.2">
      <c r="A173">
        <v>14107</v>
      </c>
      <c r="B173" t="s">
        <v>22</v>
      </c>
      <c r="C173" s="4">
        <v>43794</v>
      </c>
      <c r="D173" s="3">
        <v>0.83472222222222225</v>
      </c>
    </row>
    <row r="174" spans="1:4" x14ac:dyDescent="0.2">
      <c r="A174">
        <v>14161</v>
      </c>
      <c r="B174" t="s">
        <v>13</v>
      </c>
      <c r="C174" s="4">
        <v>43689</v>
      </c>
      <c r="D174" s="3">
        <v>0.64027777777777783</v>
      </c>
    </row>
    <row r="175" spans="1:4" x14ac:dyDescent="0.2">
      <c r="A175">
        <v>14222</v>
      </c>
      <c r="B175" t="s">
        <v>112</v>
      </c>
      <c r="C175" s="4">
        <v>43668</v>
      </c>
      <c r="D175" s="3">
        <v>2.361111111111111E-2</v>
      </c>
    </row>
    <row r="176" spans="1:4" x14ac:dyDescent="0.2">
      <c r="A176">
        <v>14223</v>
      </c>
      <c r="B176" t="s">
        <v>113</v>
      </c>
      <c r="C176" s="4">
        <v>43674</v>
      </c>
      <c r="D176" s="3">
        <v>2.9166666666666664E-2</v>
      </c>
    </row>
    <row r="177" spans="1:4" x14ac:dyDescent="0.2">
      <c r="A177">
        <v>14235</v>
      </c>
      <c r="B177" t="s">
        <v>100</v>
      </c>
      <c r="C177" s="4">
        <v>43733</v>
      </c>
      <c r="D177" s="3">
        <v>0.85625000000000007</v>
      </c>
    </row>
    <row r="178" spans="1:4" x14ac:dyDescent="0.2">
      <c r="A178">
        <v>14341</v>
      </c>
      <c r="B178" t="s">
        <v>114</v>
      </c>
      <c r="C178" s="4">
        <v>43746</v>
      </c>
      <c r="D178" s="3">
        <v>0.88541666666666663</v>
      </c>
    </row>
    <row r="179" spans="1:4" x14ac:dyDescent="0.2">
      <c r="A179">
        <v>14375</v>
      </c>
      <c r="B179" t="s">
        <v>100</v>
      </c>
      <c r="C179" s="4">
        <v>43733</v>
      </c>
      <c r="D179" s="3">
        <v>0.85625000000000007</v>
      </c>
    </row>
    <row r="180" spans="1:4" x14ac:dyDescent="0.2">
      <c r="A180">
        <v>14376</v>
      </c>
      <c r="B180" t="s">
        <v>60</v>
      </c>
      <c r="C180" s="4">
        <v>43761</v>
      </c>
      <c r="D180" s="3">
        <v>0.71111111111111114</v>
      </c>
    </row>
    <row r="181" spans="1:4" x14ac:dyDescent="0.2">
      <c r="A181">
        <v>14377</v>
      </c>
      <c r="B181" s="2" t="s">
        <v>49</v>
      </c>
      <c r="C181" s="4">
        <v>43725</v>
      </c>
      <c r="D181" s="3">
        <v>0.92361111111111116</v>
      </c>
    </row>
    <row r="182" spans="1:4" x14ac:dyDescent="0.2">
      <c r="A182">
        <v>14450</v>
      </c>
      <c r="B182" t="s">
        <v>115</v>
      </c>
      <c r="C182" s="4">
        <v>43838</v>
      </c>
      <c r="D182" s="3">
        <v>0.79027777777777775</v>
      </c>
    </row>
    <row r="183" spans="1:4" x14ac:dyDescent="0.2">
      <c r="A183">
        <v>14523</v>
      </c>
      <c r="B183" t="s">
        <v>116</v>
      </c>
      <c r="C183" s="4">
        <v>43685</v>
      </c>
      <c r="D183" s="3">
        <v>0.8340277777777777</v>
      </c>
    </row>
    <row r="184" spans="1:4" x14ac:dyDescent="0.2">
      <c r="A184">
        <v>14524</v>
      </c>
      <c r="B184" t="s">
        <v>25</v>
      </c>
      <c r="C184" s="4">
        <v>43774</v>
      </c>
      <c r="D184" s="3">
        <v>0.83958333333333324</v>
      </c>
    </row>
    <row r="185" spans="1:4" x14ac:dyDescent="0.2">
      <c r="A185">
        <v>15164</v>
      </c>
      <c r="B185" t="e">
        <f>HoyMismoTSI Es muy bueno Que se est√°n llevando a cabo estas obras Que excelente Es ver esto Que se tenga excito</f>
        <v>#NAME?</v>
      </c>
      <c r="C185" s="4">
        <v>43776</v>
      </c>
      <c r="D185" s="3">
        <v>0.70763888888888893</v>
      </c>
    </row>
    <row r="186" spans="1:4" x14ac:dyDescent="0.2">
      <c r="A186">
        <v>15778</v>
      </c>
      <c r="B186" t="s">
        <v>117</v>
      </c>
      <c r="C186" s="4">
        <v>43662</v>
      </c>
      <c r="D186" s="3">
        <v>0.94930555555555562</v>
      </c>
    </row>
    <row r="187" spans="1:4" x14ac:dyDescent="0.2">
      <c r="A187">
        <v>15779</v>
      </c>
      <c r="B187" t="s">
        <v>118</v>
      </c>
      <c r="C187" s="4">
        <v>43685</v>
      </c>
      <c r="D187" s="3">
        <v>0.16944444444444443</v>
      </c>
    </row>
    <row r="188" spans="1:4" x14ac:dyDescent="0.2">
      <c r="A188">
        <v>15832</v>
      </c>
      <c r="B188" t="s">
        <v>119</v>
      </c>
      <c r="C188" s="4">
        <v>43734</v>
      </c>
      <c r="D188" s="3">
        <v>0.63888888888888895</v>
      </c>
    </row>
    <row r="189" spans="1:4" x14ac:dyDescent="0.2">
      <c r="A189">
        <v>15877</v>
      </c>
      <c r="B189" t="s">
        <v>94</v>
      </c>
      <c r="C189" s="4">
        <v>43726</v>
      </c>
      <c r="D189" s="3">
        <v>0.87013888888888891</v>
      </c>
    </row>
    <row r="190" spans="1:4" x14ac:dyDescent="0.2">
      <c r="A190">
        <v>15878</v>
      </c>
      <c r="B190" t="s">
        <v>120</v>
      </c>
      <c r="C190" s="4">
        <v>43704</v>
      </c>
      <c r="D190" s="3">
        <v>0.83611111111111114</v>
      </c>
    </row>
    <row r="191" spans="1:4" x14ac:dyDescent="0.2">
      <c r="A191">
        <v>15949</v>
      </c>
      <c r="B191" s="2" t="s">
        <v>95</v>
      </c>
      <c r="C191" s="4">
        <v>43690</v>
      </c>
      <c r="D191" s="3">
        <v>0.68263888888888891</v>
      </c>
    </row>
    <row r="192" spans="1:4" x14ac:dyDescent="0.2">
      <c r="A192">
        <v>15950</v>
      </c>
      <c r="B192" t="s">
        <v>34</v>
      </c>
      <c r="C192" s="4">
        <v>43691</v>
      </c>
      <c r="D192" s="3">
        <v>0.80902777777777779</v>
      </c>
    </row>
    <row r="193" spans="1:4" x14ac:dyDescent="0.2">
      <c r="A193">
        <v>15951</v>
      </c>
      <c r="B193" t="s">
        <v>42</v>
      </c>
      <c r="C193" s="4">
        <v>43683</v>
      </c>
      <c r="D193" s="3">
        <v>0.7284722222222223</v>
      </c>
    </row>
    <row r="194" spans="1:4" x14ac:dyDescent="0.2">
      <c r="A194">
        <v>15952</v>
      </c>
      <c r="B194" t="s">
        <v>28</v>
      </c>
      <c r="C194" s="4">
        <v>43693</v>
      </c>
      <c r="D194" s="3">
        <v>0.72222222222222221</v>
      </c>
    </row>
    <row r="195" spans="1:4" x14ac:dyDescent="0.2">
      <c r="A195">
        <v>15991</v>
      </c>
      <c r="B195" t="s">
        <v>121</v>
      </c>
      <c r="C195" s="4">
        <v>43832</v>
      </c>
      <c r="D195" s="3">
        <v>0.67083333333333339</v>
      </c>
    </row>
    <row r="196" spans="1:4" x14ac:dyDescent="0.2">
      <c r="A196">
        <v>15997</v>
      </c>
      <c r="B196" t="s">
        <v>122</v>
      </c>
      <c r="C196" s="4">
        <v>43746</v>
      </c>
      <c r="D196" s="3">
        <v>0.73402777777777783</v>
      </c>
    </row>
    <row r="197" spans="1:4" x14ac:dyDescent="0.2">
      <c r="A197">
        <v>15998</v>
      </c>
      <c r="B197" t="s">
        <v>97</v>
      </c>
      <c r="C197" s="4">
        <v>43733</v>
      </c>
      <c r="D197" s="3">
        <v>0.70833333333333337</v>
      </c>
    </row>
    <row r="198" spans="1:4" x14ac:dyDescent="0.2">
      <c r="A198">
        <v>15999</v>
      </c>
      <c r="B198" t="s">
        <v>123</v>
      </c>
      <c r="C198" s="4">
        <v>43763</v>
      </c>
      <c r="D198" s="3">
        <v>0.8208333333333333</v>
      </c>
    </row>
    <row r="199" spans="1:4" x14ac:dyDescent="0.2">
      <c r="A199">
        <v>16000</v>
      </c>
      <c r="B199" t="s">
        <v>101</v>
      </c>
      <c r="C199" s="4">
        <v>43766</v>
      </c>
      <c r="D199" s="3">
        <v>0.68125000000000002</v>
      </c>
    </row>
    <row r="200" spans="1:4" x14ac:dyDescent="0.2">
      <c r="A200">
        <v>16002</v>
      </c>
      <c r="B200" t="s">
        <v>124</v>
      </c>
      <c r="C200" s="4">
        <v>43731</v>
      </c>
      <c r="D200" s="3">
        <v>0.56319444444444444</v>
      </c>
    </row>
    <row r="201" spans="1:4" x14ac:dyDescent="0.2">
      <c r="A201">
        <v>16003</v>
      </c>
      <c r="B201" t="s">
        <v>91</v>
      </c>
      <c r="C201" s="4">
        <v>43745</v>
      </c>
      <c r="D201" s="3">
        <v>0.72430555555555554</v>
      </c>
    </row>
    <row r="202" spans="1:4" x14ac:dyDescent="0.2">
      <c r="A202">
        <v>16038</v>
      </c>
      <c r="B202" t="s">
        <v>51</v>
      </c>
      <c r="C202" s="4">
        <v>43755</v>
      </c>
      <c r="D202" s="3">
        <v>0.73611111111111116</v>
      </c>
    </row>
    <row r="203" spans="1:4" x14ac:dyDescent="0.2">
      <c r="A203">
        <v>16039</v>
      </c>
      <c r="B203" t="s">
        <v>61</v>
      </c>
      <c r="C203" s="4">
        <v>43733</v>
      </c>
      <c r="D203" s="3">
        <v>0.79722222222222217</v>
      </c>
    </row>
    <row r="204" spans="1:4" x14ac:dyDescent="0.2">
      <c r="A204">
        <v>16166</v>
      </c>
      <c r="B204" t="s">
        <v>62</v>
      </c>
      <c r="C204" s="4">
        <v>43703</v>
      </c>
      <c r="D204" s="3">
        <v>0.73611111111111116</v>
      </c>
    </row>
    <row r="205" spans="1:4" x14ac:dyDescent="0.2">
      <c r="A205">
        <v>16569</v>
      </c>
      <c r="B205" t="s">
        <v>63</v>
      </c>
      <c r="C205" s="4">
        <v>43773</v>
      </c>
      <c r="D205" s="3">
        <v>0.65208333333333335</v>
      </c>
    </row>
    <row r="206" spans="1:4" x14ac:dyDescent="0.2">
      <c r="A206">
        <v>16570</v>
      </c>
      <c r="B206" s="2" t="s">
        <v>92</v>
      </c>
      <c r="C206" s="4">
        <v>43775</v>
      </c>
      <c r="D206" s="3">
        <v>0.65625</v>
      </c>
    </row>
    <row r="207" spans="1:4" x14ac:dyDescent="0.2">
      <c r="A207">
        <v>16621</v>
      </c>
      <c r="B207" t="s">
        <v>109</v>
      </c>
      <c r="C207" s="4">
        <v>43696</v>
      </c>
      <c r="D207" s="3">
        <v>0.95208333333333339</v>
      </c>
    </row>
    <row r="208" spans="1:4" x14ac:dyDescent="0.2">
      <c r="A208">
        <v>16661</v>
      </c>
      <c r="B208" t="s">
        <v>74</v>
      </c>
      <c r="C208" s="4">
        <v>43714</v>
      </c>
      <c r="D208" s="3">
        <v>0.7944444444444444</v>
      </c>
    </row>
    <row r="209" spans="1:4" x14ac:dyDescent="0.2">
      <c r="A209">
        <v>16794</v>
      </c>
      <c r="B209" t="s">
        <v>74</v>
      </c>
      <c r="C209" s="4">
        <v>43714</v>
      </c>
      <c r="D209" s="3">
        <v>0.79375000000000007</v>
      </c>
    </row>
    <row r="210" spans="1:4" x14ac:dyDescent="0.2">
      <c r="A210">
        <v>16851</v>
      </c>
      <c r="B210" t="s">
        <v>31</v>
      </c>
      <c r="C210" s="4">
        <v>43804</v>
      </c>
      <c r="D210" s="3">
        <v>0.79513888888888884</v>
      </c>
    </row>
    <row r="211" spans="1:4" x14ac:dyDescent="0.2">
      <c r="A211">
        <v>16908</v>
      </c>
      <c r="B211" t="s">
        <v>115</v>
      </c>
      <c r="C211" s="4">
        <v>43838</v>
      </c>
      <c r="D211" s="3">
        <v>0.78888888888888886</v>
      </c>
    </row>
    <row r="212" spans="1:4" x14ac:dyDescent="0.2">
      <c r="A212">
        <v>16921</v>
      </c>
      <c r="B212" t="s">
        <v>125</v>
      </c>
      <c r="C212" s="4">
        <v>43754</v>
      </c>
      <c r="D212" s="3">
        <v>0.85833333333333339</v>
      </c>
    </row>
    <row r="213" spans="1:4" x14ac:dyDescent="0.2">
      <c r="A213">
        <v>16922</v>
      </c>
      <c r="B213" s="2" t="s">
        <v>126</v>
      </c>
      <c r="C213" s="4">
        <v>43732</v>
      </c>
      <c r="D213" s="3">
        <v>0.83611111111111114</v>
      </c>
    </row>
    <row r="214" spans="1:4" x14ac:dyDescent="0.2">
      <c r="A214">
        <v>16974</v>
      </c>
      <c r="B214" t="s">
        <v>127</v>
      </c>
      <c r="C214" s="4">
        <v>43664</v>
      </c>
      <c r="D214" s="3">
        <v>1.3888888888888888E-2</v>
      </c>
    </row>
    <row r="215" spans="1:4" x14ac:dyDescent="0.2">
      <c r="A215">
        <v>16975</v>
      </c>
      <c r="B215" t="s">
        <v>128</v>
      </c>
      <c r="C215" s="4">
        <v>43659</v>
      </c>
      <c r="D215" s="3">
        <v>0.1277777777777778</v>
      </c>
    </row>
    <row r="216" spans="1:4" x14ac:dyDescent="0.2">
      <c r="A216">
        <v>16994</v>
      </c>
      <c r="B216" t="s">
        <v>129</v>
      </c>
      <c r="C216" s="4">
        <v>43738</v>
      </c>
      <c r="D216" s="3">
        <v>0.70486111111111116</v>
      </c>
    </row>
    <row r="217" spans="1:4" x14ac:dyDescent="0.2">
      <c r="A217">
        <v>16995</v>
      </c>
      <c r="B217" t="s">
        <v>130</v>
      </c>
      <c r="C217" s="4">
        <v>43718</v>
      </c>
      <c r="D217" s="3">
        <v>0.64166666666666672</v>
      </c>
    </row>
    <row r="218" spans="1:4" x14ac:dyDescent="0.2">
      <c r="A218">
        <v>16996</v>
      </c>
      <c r="B218" t="s">
        <v>131</v>
      </c>
      <c r="C218" s="4">
        <v>43775</v>
      </c>
      <c r="D218" s="3">
        <v>0.7055555555555556</v>
      </c>
    </row>
    <row r="219" spans="1:4" x14ac:dyDescent="0.2">
      <c r="A219">
        <v>17177</v>
      </c>
      <c r="B219" s="2" t="s">
        <v>132</v>
      </c>
      <c r="C219" s="4">
        <v>43812</v>
      </c>
      <c r="D219" s="3">
        <v>0.85625000000000007</v>
      </c>
    </row>
    <row r="220" spans="1:4" x14ac:dyDescent="0.2">
      <c r="A220">
        <v>17244</v>
      </c>
      <c r="B220" s="2" t="s">
        <v>132</v>
      </c>
      <c r="C220" s="4">
        <v>43812</v>
      </c>
      <c r="D220" s="3">
        <v>0.85625000000000007</v>
      </c>
    </row>
    <row r="221" spans="1:4" x14ac:dyDescent="0.2">
      <c r="A221">
        <v>17245</v>
      </c>
      <c r="B221" t="s">
        <v>30</v>
      </c>
      <c r="C221" s="4">
        <v>43802</v>
      </c>
      <c r="D221" s="3">
        <v>0.71319444444444446</v>
      </c>
    </row>
    <row r="222" spans="1:4" x14ac:dyDescent="0.2">
      <c r="A222">
        <v>17283</v>
      </c>
      <c r="B222" s="2" t="s">
        <v>132</v>
      </c>
      <c r="C222" s="4">
        <v>43812</v>
      </c>
      <c r="D222" s="3">
        <v>0.85625000000000007</v>
      </c>
    </row>
    <row r="223" spans="1:4" x14ac:dyDescent="0.2">
      <c r="A223">
        <v>17462</v>
      </c>
      <c r="B223" t="e">
        <f>HoyMismoTSI Vemos las buenas acciones Que se definen cada dia para ayudar al pueblo hondure√±o vamos por mas</f>
        <v>#NAME?</v>
      </c>
      <c r="C223" s="4">
        <v>43726</v>
      </c>
      <c r="D223" s="3">
        <v>0.80833333333333324</v>
      </c>
    </row>
    <row r="224" spans="1:4" x14ac:dyDescent="0.2">
      <c r="A224">
        <v>18211</v>
      </c>
      <c r="B224" t="e">
        <f>HoyMismoTSI se esta logrando lo bueno para Que mucha gente aprenda ha leer y escribir Que importante tema Que gran manera de ver lo bueno</f>
        <v>#NAME?</v>
      </c>
      <c r="C224" s="4">
        <v>43836</v>
      </c>
      <c r="D224" s="3">
        <v>0.81527777777777777</v>
      </c>
    </row>
    <row r="225" spans="1:4" x14ac:dyDescent="0.2">
      <c r="A225">
        <v>18392</v>
      </c>
      <c r="B225" t="s">
        <v>133</v>
      </c>
      <c r="C225" s="4">
        <v>43789</v>
      </c>
      <c r="D225" s="3">
        <v>0.79999999999999993</v>
      </c>
    </row>
    <row r="226" spans="1:4" x14ac:dyDescent="0.2">
      <c r="A226">
        <v>18401</v>
      </c>
      <c r="B226" t="s">
        <v>89</v>
      </c>
      <c r="C226" s="4">
        <v>43704</v>
      </c>
      <c r="D226" s="3">
        <v>0.89722222222222225</v>
      </c>
    </row>
    <row r="227" spans="1:4" x14ac:dyDescent="0.2">
      <c r="A227">
        <v>18592</v>
      </c>
      <c r="B227" t="s">
        <v>17</v>
      </c>
      <c r="C227" s="4">
        <v>43676</v>
      </c>
      <c r="D227" s="3">
        <v>0.64236111111111105</v>
      </c>
    </row>
    <row r="228" spans="1:4" x14ac:dyDescent="0.2">
      <c r="A228">
        <v>18593</v>
      </c>
      <c r="B228" t="s">
        <v>134</v>
      </c>
      <c r="C228" s="4">
        <v>43678</v>
      </c>
      <c r="D228" s="3">
        <v>0.84027777777777779</v>
      </c>
    </row>
    <row r="229" spans="1:4" x14ac:dyDescent="0.2">
      <c r="A229">
        <v>18693</v>
      </c>
      <c r="B229" t="s">
        <v>43</v>
      </c>
      <c r="C229" s="4">
        <v>43717</v>
      </c>
      <c r="D229" s="3">
        <v>0.78541666666666676</v>
      </c>
    </row>
    <row r="230" spans="1:4" x14ac:dyDescent="0.2">
      <c r="A230">
        <v>18694</v>
      </c>
      <c r="B230" t="s">
        <v>8</v>
      </c>
      <c r="C230" s="4">
        <v>43752</v>
      </c>
      <c r="D230" s="3">
        <v>0.67708333333333337</v>
      </c>
    </row>
    <row r="231" spans="1:4" x14ac:dyDescent="0.2">
      <c r="A231">
        <v>18779</v>
      </c>
      <c r="B231" t="s">
        <v>80</v>
      </c>
      <c r="C231" s="4">
        <v>43838</v>
      </c>
      <c r="D231" s="3">
        <v>0.84930555555555554</v>
      </c>
    </row>
    <row r="232" spans="1:4" x14ac:dyDescent="0.2">
      <c r="A232">
        <v>18913</v>
      </c>
      <c r="B232" t="s">
        <v>135</v>
      </c>
      <c r="C232" s="4">
        <v>43721</v>
      </c>
      <c r="D232" s="3">
        <v>0.82777777777777783</v>
      </c>
    </row>
    <row r="233" spans="1:4" x14ac:dyDescent="0.2">
      <c r="A233">
        <v>18914</v>
      </c>
      <c r="B233" t="s">
        <v>89</v>
      </c>
      <c r="C233" s="4">
        <v>43704</v>
      </c>
      <c r="D233" s="3">
        <v>0.89722222222222225</v>
      </c>
    </row>
    <row r="234" spans="1:4" x14ac:dyDescent="0.2">
      <c r="A234">
        <v>18915</v>
      </c>
      <c r="B234" t="s">
        <v>79</v>
      </c>
      <c r="C234" s="4">
        <v>43707</v>
      </c>
      <c r="D234" s="3">
        <v>0.66597222222222219</v>
      </c>
    </row>
    <row r="235" spans="1:4" x14ac:dyDescent="0.2">
      <c r="A235">
        <v>18951</v>
      </c>
      <c r="B235" t="s">
        <v>136</v>
      </c>
      <c r="C235" s="4">
        <v>43819</v>
      </c>
      <c r="D235" s="3">
        <v>0.87777777777777777</v>
      </c>
    </row>
    <row r="236" spans="1:4" x14ac:dyDescent="0.2">
      <c r="A236">
        <v>18952</v>
      </c>
      <c r="B236" s="2" t="s">
        <v>132</v>
      </c>
      <c r="C236" s="4">
        <v>43812</v>
      </c>
      <c r="D236" s="3">
        <v>0.85625000000000007</v>
      </c>
    </row>
    <row r="237" spans="1:4" x14ac:dyDescent="0.2">
      <c r="A237">
        <v>18958</v>
      </c>
      <c r="B237" t="s">
        <v>137</v>
      </c>
      <c r="C237" s="4">
        <v>43705</v>
      </c>
      <c r="D237" s="3">
        <v>0.8222222222222223</v>
      </c>
    </row>
    <row r="238" spans="1:4" x14ac:dyDescent="0.2">
      <c r="A238">
        <v>18959</v>
      </c>
      <c r="B238" t="s">
        <v>79</v>
      </c>
      <c r="C238" s="4">
        <v>43707</v>
      </c>
      <c r="D238" s="3">
        <v>0.66666666666666663</v>
      </c>
    </row>
    <row r="239" spans="1:4" x14ac:dyDescent="0.2">
      <c r="A239">
        <v>18999</v>
      </c>
      <c r="B239" s="2" t="s">
        <v>102</v>
      </c>
      <c r="C239" s="4">
        <v>43837</v>
      </c>
      <c r="D239" s="3">
        <v>0.7895833333333333</v>
      </c>
    </row>
    <row r="240" spans="1:4" x14ac:dyDescent="0.2">
      <c r="A240">
        <v>19013</v>
      </c>
      <c r="B240" t="s">
        <v>62</v>
      </c>
      <c r="C240" s="4">
        <v>43703</v>
      </c>
      <c r="D240" s="3">
        <v>0.73611111111111116</v>
      </c>
    </row>
    <row r="241" spans="1:4" x14ac:dyDescent="0.2">
      <c r="A241">
        <v>19132</v>
      </c>
      <c r="B241" t="s">
        <v>138</v>
      </c>
      <c r="C241" s="4">
        <v>43815</v>
      </c>
      <c r="D241" s="3">
        <v>0.8340277777777777</v>
      </c>
    </row>
    <row r="242" spans="1:4" x14ac:dyDescent="0.2">
      <c r="A242">
        <v>19213</v>
      </c>
      <c r="B242" t="s">
        <v>77</v>
      </c>
      <c r="C242" s="4">
        <v>43749</v>
      </c>
      <c r="D242" s="3">
        <v>0.7104166666666667</v>
      </c>
    </row>
    <row r="243" spans="1:4" x14ac:dyDescent="0.2">
      <c r="A243">
        <v>19214</v>
      </c>
      <c r="B243" t="s">
        <v>139</v>
      </c>
      <c r="C243" s="4">
        <v>43754</v>
      </c>
      <c r="D243" s="3">
        <v>0.76527777777777783</v>
      </c>
    </row>
    <row r="244" spans="1:4" x14ac:dyDescent="0.2">
      <c r="A244">
        <v>19215</v>
      </c>
      <c r="B244" t="s">
        <v>34</v>
      </c>
      <c r="C244" s="4">
        <v>43691</v>
      </c>
      <c r="D244" s="3">
        <v>0.80763888888888891</v>
      </c>
    </row>
    <row r="245" spans="1:4" x14ac:dyDescent="0.2">
      <c r="A245">
        <v>19216</v>
      </c>
      <c r="B245" s="2" t="s">
        <v>140</v>
      </c>
      <c r="C245" s="4">
        <v>43755</v>
      </c>
      <c r="D245" s="3">
        <v>0.8534722222222223</v>
      </c>
    </row>
    <row r="246" spans="1:4" x14ac:dyDescent="0.2">
      <c r="A246">
        <v>19217</v>
      </c>
      <c r="B246" t="s">
        <v>109</v>
      </c>
      <c r="C246" s="4">
        <v>43696</v>
      </c>
      <c r="D246" s="3">
        <v>0.95208333333333339</v>
      </c>
    </row>
    <row r="247" spans="1:4" x14ac:dyDescent="0.2">
      <c r="A247">
        <v>19218</v>
      </c>
      <c r="B247" t="s">
        <v>38</v>
      </c>
      <c r="C247" s="4">
        <v>43689</v>
      </c>
      <c r="D247" s="3">
        <v>0.83194444444444438</v>
      </c>
    </row>
    <row r="248" spans="1:4" x14ac:dyDescent="0.2">
      <c r="A248">
        <v>19434</v>
      </c>
      <c r="B248" t="e">
        <f>HoyMismoTSI Impresionante aneras de Que mi Honduras cambia Que bien lo Que se hace en min pas Que excelente</f>
        <v>#NAME?</v>
      </c>
      <c r="C248" s="4">
        <v>43734</v>
      </c>
      <c r="D248" s="3">
        <v>0.55625000000000002</v>
      </c>
    </row>
    <row r="249" spans="1:4" x14ac:dyDescent="0.2">
      <c r="A249">
        <v>19730</v>
      </c>
      <c r="B249" t="e">
        <f>HoyMismoTSI muy bien Que lleguen estos cruceros a nuestro pais bienvenidos Que Dios lo bendigan y disfruten de nuestra bella naci√≥n</f>
        <v>#NAME?</v>
      </c>
      <c r="C249" s="4">
        <v>43817</v>
      </c>
      <c r="D249" s="3">
        <v>0.78263888888888899</v>
      </c>
    </row>
    <row r="250" spans="1:4" x14ac:dyDescent="0.2">
      <c r="A250">
        <v>19782</v>
      </c>
      <c r="B250" t="e">
        <f>HoyMismoTSI muy bien Que se apoye a los  docentes para Que este a√±o tengan un mejor salario Que bien vamos por lo bueno en el pais</f>
        <v>#NAME?</v>
      </c>
      <c r="C250" s="4">
        <v>43836</v>
      </c>
      <c r="D250" s="3">
        <v>0.80208333333333337</v>
      </c>
    </row>
    <row r="251" spans="1:4" x14ac:dyDescent="0.2">
      <c r="A251">
        <v>19795</v>
      </c>
      <c r="B251" t="e">
        <f>_xlfn.SINGLE(HoyMismoTSI _xlfn.SINGLE(melgar3030 agradecemos la buena labor de parte del Presidente Que se tenga excito en todo vamos por mas))</f>
        <v>#NAME?</v>
      </c>
      <c r="C251" s="4">
        <v>43733</v>
      </c>
      <c r="D251" s="3">
        <v>0.56874999999999998</v>
      </c>
    </row>
    <row r="252" spans="1:4" x14ac:dyDescent="0.2">
      <c r="A252">
        <v>19880</v>
      </c>
      <c r="B252" t="e">
        <f>_xlfn.SINGLE(HoyMismoTSI _xlfn.SINGLE(JuanOrlandoH Sobre todo se ve Que mi pais esta mejorando y se esta demostrando el bello turismo del pais Que bueno  estamos Que estos cruceros se est√°n viendo))</f>
        <v>#NAME?</v>
      </c>
      <c r="C252" s="4">
        <v>43808</v>
      </c>
      <c r="D252" s="3">
        <v>0.69861111111111107</v>
      </c>
    </row>
    <row r="253" spans="1:4" x14ac:dyDescent="0.2">
      <c r="A253">
        <v>19954</v>
      </c>
      <c r="B253" t="e">
        <f>_xlfn.SINGLE(HoyMismoTSI _xlfn.SINGLE(TSiHonduras solo buscando escusas para Que el pais se atrase esta se√±ora lo Que debe de hacer Es buscar trabajar mas por Que solo dejar de atender Es lo Que quiere Que tomen conciencia))</f>
        <v>#NAME?</v>
      </c>
      <c r="C253" s="4">
        <v>43812</v>
      </c>
      <c r="D253" s="3">
        <v>0.65694444444444444</v>
      </c>
    </row>
    <row r="254" spans="1:4" x14ac:dyDescent="0.2">
      <c r="A254">
        <v>20146</v>
      </c>
      <c r="B254" t="s">
        <v>9</v>
      </c>
      <c r="C254" s="4">
        <v>43794</v>
      </c>
      <c r="D254" s="3">
        <v>0.72152777777777777</v>
      </c>
    </row>
    <row r="255" spans="1:4" x14ac:dyDescent="0.2">
      <c r="A255">
        <v>20151</v>
      </c>
      <c r="B255" s="2" t="s">
        <v>140</v>
      </c>
      <c r="C255" s="4">
        <v>43755</v>
      </c>
      <c r="D255" s="3">
        <v>0.8534722222222223</v>
      </c>
    </row>
    <row r="256" spans="1:4" x14ac:dyDescent="0.2">
      <c r="A256">
        <v>20219</v>
      </c>
      <c r="B256" s="2" t="s">
        <v>65</v>
      </c>
      <c r="C256" s="4">
        <v>43768</v>
      </c>
      <c r="D256" s="3">
        <v>0.87361111111111101</v>
      </c>
    </row>
    <row r="257" spans="1:4" x14ac:dyDescent="0.2">
      <c r="A257">
        <v>20249</v>
      </c>
      <c r="B257" t="s">
        <v>141</v>
      </c>
      <c r="C257" s="4">
        <v>43783</v>
      </c>
      <c r="D257" s="3">
        <v>0.83750000000000002</v>
      </c>
    </row>
    <row r="258" spans="1:4" x14ac:dyDescent="0.2">
      <c r="A258">
        <v>20250</v>
      </c>
      <c r="B258" t="s">
        <v>6</v>
      </c>
      <c r="C258" s="4">
        <v>43829</v>
      </c>
      <c r="D258" s="3">
        <v>0.75902777777777775</v>
      </c>
    </row>
    <row r="259" spans="1:4" x14ac:dyDescent="0.2">
      <c r="A259">
        <v>20256</v>
      </c>
      <c r="B259" s="2" t="s">
        <v>23</v>
      </c>
      <c r="C259" s="4">
        <v>43768</v>
      </c>
      <c r="D259" s="3">
        <v>0.65277777777777779</v>
      </c>
    </row>
    <row r="260" spans="1:4" x14ac:dyDescent="0.2">
      <c r="A260">
        <v>20257</v>
      </c>
      <c r="B260" t="s">
        <v>64</v>
      </c>
      <c r="C260" s="4">
        <v>43735</v>
      </c>
      <c r="D260" s="3">
        <v>0.71319444444444446</v>
      </c>
    </row>
    <row r="261" spans="1:4" x14ac:dyDescent="0.2">
      <c r="A261">
        <v>20258</v>
      </c>
      <c r="B261" t="s">
        <v>50</v>
      </c>
      <c r="C261" s="4">
        <v>43733</v>
      </c>
      <c r="D261" s="3">
        <v>0.63263888888888886</v>
      </c>
    </row>
    <row r="262" spans="1:4" x14ac:dyDescent="0.2">
      <c r="A262">
        <v>20376</v>
      </c>
      <c r="B262" t="s">
        <v>76</v>
      </c>
      <c r="C262" s="4">
        <v>43767</v>
      </c>
      <c r="D262" s="3">
        <v>0.80069444444444438</v>
      </c>
    </row>
    <row r="263" spans="1:4" x14ac:dyDescent="0.2">
      <c r="A263">
        <v>20377</v>
      </c>
      <c r="B263" t="s">
        <v>142</v>
      </c>
      <c r="C263" s="4">
        <v>43697</v>
      </c>
      <c r="D263" s="3">
        <v>0.87430555555555556</v>
      </c>
    </row>
    <row r="264" spans="1:4" x14ac:dyDescent="0.2">
      <c r="A264">
        <v>20378</v>
      </c>
      <c r="B264" t="s">
        <v>114</v>
      </c>
      <c r="C264" s="4">
        <v>43746</v>
      </c>
      <c r="D264" s="3">
        <v>0.88541666666666663</v>
      </c>
    </row>
    <row r="265" spans="1:4" x14ac:dyDescent="0.2">
      <c r="A265">
        <v>20379</v>
      </c>
      <c r="B265" t="s">
        <v>143</v>
      </c>
      <c r="C265" s="4">
        <v>43706</v>
      </c>
      <c r="D265" s="3">
        <v>0.81111111111111101</v>
      </c>
    </row>
    <row r="266" spans="1:4" x14ac:dyDescent="0.2">
      <c r="A266">
        <v>20428</v>
      </c>
      <c r="B266" s="2" t="s">
        <v>47</v>
      </c>
      <c r="C266" s="4">
        <v>43832</v>
      </c>
      <c r="D266" s="3">
        <v>0.83263888888888893</v>
      </c>
    </row>
    <row r="267" spans="1:4" x14ac:dyDescent="0.2">
      <c r="A267">
        <v>20459</v>
      </c>
      <c r="B267" t="s">
        <v>121</v>
      </c>
      <c r="C267" s="4">
        <v>43832</v>
      </c>
      <c r="D267" s="3">
        <v>0.67013888888888884</v>
      </c>
    </row>
    <row r="268" spans="1:4" x14ac:dyDescent="0.2">
      <c r="A268">
        <v>20586</v>
      </c>
      <c r="B268" t="s">
        <v>61</v>
      </c>
      <c r="C268" s="4">
        <v>43733</v>
      </c>
      <c r="D268" s="3">
        <v>0.79722222222222217</v>
      </c>
    </row>
    <row r="269" spans="1:4" x14ac:dyDescent="0.2">
      <c r="A269">
        <v>20587</v>
      </c>
      <c r="B269" t="s">
        <v>142</v>
      </c>
      <c r="C269" s="4">
        <v>43697</v>
      </c>
      <c r="D269" s="3">
        <v>0.875</v>
      </c>
    </row>
    <row r="270" spans="1:4" x14ac:dyDescent="0.2">
      <c r="A270">
        <v>20733</v>
      </c>
      <c r="B270" t="s">
        <v>114</v>
      </c>
      <c r="C270" s="4">
        <v>43746</v>
      </c>
      <c r="D270" s="3">
        <v>0.88611111111111107</v>
      </c>
    </row>
    <row r="271" spans="1:4" x14ac:dyDescent="0.2">
      <c r="A271">
        <v>20793</v>
      </c>
      <c r="B271" t="s">
        <v>144</v>
      </c>
      <c r="C271" s="4">
        <v>43656</v>
      </c>
      <c r="D271" s="3">
        <v>0.73611111111111116</v>
      </c>
    </row>
    <row r="272" spans="1:4" x14ac:dyDescent="0.2">
      <c r="A272">
        <v>20868</v>
      </c>
      <c r="B272" t="s">
        <v>11</v>
      </c>
      <c r="C272" s="4">
        <v>43761</v>
      </c>
      <c r="D272" s="3">
        <v>0.8569444444444444</v>
      </c>
    </row>
    <row r="273" spans="1:4" x14ac:dyDescent="0.2">
      <c r="A273">
        <v>21320</v>
      </c>
      <c r="B273" t="e">
        <f>HoyMismoTSI Vemos lo importante Que se hace cada dia por hacer lo bueno para el pais Que se haga lo bueno vamos por mas</f>
        <v>#NAME?</v>
      </c>
      <c r="C273" s="4">
        <v>43755</v>
      </c>
      <c r="D273" s="3">
        <v>0.72430555555555554</v>
      </c>
    </row>
    <row r="274" spans="1:4" x14ac:dyDescent="0.2">
      <c r="A274">
        <v>22009</v>
      </c>
      <c r="B274" t="e">
        <f>JuanOrlandoH este Es un gran alcance Que se haga mas y mas por el pais Que grandes maneras de JOH de hacer por Honduras</f>
        <v>#NAME?</v>
      </c>
      <c r="C274" s="4">
        <v>43733</v>
      </c>
      <c r="D274" s="3">
        <v>0.80555555555555547</v>
      </c>
    </row>
    <row r="275" spans="1:4" x14ac:dyDescent="0.2">
      <c r="A275">
        <v>22025</v>
      </c>
      <c r="B275" t="e">
        <f>_xlfn.SINGLE(JuanOrlandoH Muchas gracias Presidente usted si nos esta cumpliendo cada vez mas _xlfn.SINGLE(JuanOrlandoH))</f>
        <v>#NAME?</v>
      </c>
      <c r="C275" s="4">
        <v>43655</v>
      </c>
      <c r="D275" s="3">
        <v>0.71319444444444446</v>
      </c>
    </row>
    <row r="276" spans="1:4" x14ac:dyDescent="0.2">
      <c r="A276">
        <v>22149</v>
      </c>
      <c r="B276" t="e">
        <f>_xlfn.SINGLE(JuanOrlandoH _xlfn.SINGLE(radiohrn _xlfn.SINGLE(HCHTelevDigital _xlfn.SINGLE(Canal6Honduras _xlfn.SINGLE(RCVHonduras _xlfn.SINGLE(lanotta_ _xlfn.SINGLE(LaTribunahn _xlfn.SINGLE(radioamericahn _xlfn.SINGLE(elpaishn Definimos Que el pais ha alcanzado lo bueno y Que mas Que un buen chocolate antes de hacer ejercicio Que bueno hay Que cuidar nuestra salud)))))))))</f>
        <v>#NAME?</v>
      </c>
      <c r="C276" s="4">
        <v>43837</v>
      </c>
      <c r="D276" s="3">
        <v>0.61875000000000002</v>
      </c>
    </row>
    <row r="277" spans="1:4" x14ac:dyDescent="0.2">
      <c r="A277">
        <v>22191</v>
      </c>
      <c r="B277" t="e">
        <f>_xlfn.SINGLE(JuanOrlandoH _xlfn.SINGLE(tencanal10 _xlfn.SINGLE(radiohrn _xlfn.SINGLE(LaTribunahn _xlfn.SINGLE(DiarioTiempo _xlfn.SINGLE(diarioelheraldo _xlfn.SINGLE(elpaishn Que bueno Que esta comunidad Es de buen ver Que bien Que se les brinde apoyo a los caficultores Que buenas ayudas volvamos por lo bueno)))))))</f>
        <v>#NAME?</v>
      </c>
      <c r="C277" s="4">
        <v>43791</v>
      </c>
      <c r="D277" s="3">
        <v>0.91666666666666663</v>
      </c>
    </row>
    <row r="278" spans="1:4" x14ac:dyDescent="0.2">
      <c r="A278">
        <v>22194</v>
      </c>
      <c r="B278" t="e">
        <f>JuanOrlandoH muy bueno lo Que se hace en nuestra naci√≥n Que bien Que se esta poniendo orden quer grandiosas cosas Es muy bien</f>
        <v>#NAME?</v>
      </c>
      <c r="C278" s="4">
        <v>43703</v>
      </c>
      <c r="D278" s="3">
        <v>0.59097222222222223</v>
      </c>
    </row>
    <row r="279" spans="1:4" x14ac:dyDescent="0.2">
      <c r="A279">
        <v>22222</v>
      </c>
      <c r="B279" t="e">
        <f>JuanOrlandoH Definitivamente se ha demostrado lo bueno Que bien Que buena labor de parte de copeco en hacer buenas cosas</f>
        <v>#NAME?</v>
      </c>
      <c r="C279" s="4">
        <v>43767</v>
      </c>
      <c r="D279" s="3">
        <v>0.67013888888888884</v>
      </c>
    </row>
    <row r="280" spans="1:4" x14ac:dyDescent="0.2">
      <c r="A280">
        <v>22241</v>
      </c>
      <c r="B280" t="e">
        <f>JuanOrlandoH esta Es una misi√≥n Que se lleva a favor de los Hondure√±os el pueblo le agradece JOH gracias por su excelente apoyo</f>
        <v>#NAME?</v>
      </c>
      <c r="C280" s="4">
        <v>43837</v>
      </c>
      <c r="D280" s="3">
        <v>0.7993055555555556</v>
      </c>
    </row>
    <row r="281" spans="1:4" x14ac:dyDescent="0.2">
      <c r="A281">
        <v>22326</v>
      </c>
      <c r="B281" t="s">
        <v>145</v>
      </c>
      <c r="C281" s="4">
        <v>43816</v>
      </c>
      <c r="D281" s="3">
        <v>0.86041666666666661</v>
      </c>
    </row>
    <row r="282" spans="1:4" x14ac:dyDescent="0.2">
      <c r="A282">
        <v>22362</v>
      </c>
      <c r="B282" t="e">
        <f>_xlfn.SINGLE(JuanOrlandoH _xlfn.SINGLE(FNAMP_Honduras _xlfn.SINGLE(PMOP016 si se puede decir Que se ha trabajado por estas grandiosas cosas Que bueno Es esto vamos por lo mejor en mi Honduras)))</f>
        <v>#NAME?</v>
      </c>
      <c r="C282" s="4">
        <v>43707</v>
      </c>
      <c r="D282" s="3">
        <v>0.74513888888888891</v>
      </c>
    </row>
    <row r="283" spans="1:4" x14ac:dyDescent="0.2">
      <c r="A283">
        <v>22387</v>
      </c>
      <c r="B283" t="e">
        <f>SalvaPresidente Tanto Que llora este queras o no JOH Es lo mejor Que le ha pasado al pais no asi digas lo Que digas nadie te hace caso pap√¨to</f>
        <v>#NAME?</v>
      </c>
      <c r="C283" s="4">
        <v>43804</v>
      </c>
      <c r="D283" s="3">
        <v>0.85972222222222217</v>
      </c>
    </row>
    <row r="284" spans="1:4" x14ac:dyDescent="0.2">
      <c r="A284">
        <v>22398</v>
      </c>
      <c r="B284" t="e">
        <f>_xlfn.SINGLE(JuanOrlandoH _xlfn.SINGLE(sg_sica _xlfn.SINGLE(VinicioCerezo _xlfn.SINGLE(HCHTelevDigital _xlfn.SINGLE(DiarioLaPrensa _xlfn.SINGLE(TN5Telenoticias _xlfn.SINGLE(radioamericahn _xlfn.SINGLE(HoyMismoTSI _xlfn.SINGLE(radiohrn _xlfn.SINGLE(LaTribunahn gracias JOH por demostrar los grandes logros para nuestra naci√≥n Que buen apersona Es usted Que Diosa me lo bendiga siempre))))))))))</f>
        <v>#NAME?</v>
      </c>
      <c r="C284" s="4">
        <v>43700</v>
      </c>
      <c r="D284" s="3">
        <v>0.6743055555555556</v>
      </c>
    </row>
    <row r="285" spans="1:4" x14ac:dyDescent="0.2">
      <c r="A285">
        <v>22497</v>
      </c>
      <c r="B285" t="e">
        <f>JuanOrlandoH agradecemos lo Que ha demostrado este gobierno gracias por afirmar la seguridad por el pa√≠s</f>
        <v>#NAME?</v>
      </c>
      <c r="C285" s="4">
        <v>43717</v>
      </c>
      <c r="D285" s="3">
        <v>0.7416666666666667</v>
      </c>
    </row>
    <row r="286" spans="1:4" x14ac:dyDescent="0.2">
      <c r="A286">
        <v>22537</v>
      </c>
      <c r="B286" t="s">
        <v>5</v>
      </c>
      <c r="C286" s="4">
        <v>43762</v>
      </c>
      <c r="D286" s="3">
        <v>0.69305555555555554</v>
      </c>
    </row>
    <row r="287" spans="1:4" x14ac:dyDescent="0.2">
      <c r="A287">
        <v>22708</v>
      </c>
      <c r="B287" t="s">
        <v>104</v>
      </c>
      <c r="C287" s="4">
        <v>43787</v>
      </c>
      <c r="D287" s="3">
        <v>0.79791666666666661</v>
      </c>
    </row>
    <row r="288" spans="1:4" x14ac:dyDescent="0.2">
      <c r="A288">
        <v>22709</v>
      </c>
      <c r="B288" t="s">
        <v>46</v>
      </c>
      <c r="C288" s="4">
        <v>43791</v>
      </c>
      <c r="D288" s="3">
        <v>0.81597222222222221</v>
      </c>
    </row>
    <row r="289" spans="1:4" x14ac:dyDescent="0.2">
      <c r="A289">
        <v>22723</v>
      </c>
      <c r="B289" t="s">
        <v>146</v>
      </c>
      <c r="C289" s="4">
        <v>43705</v>
      </c>
      <c r="D289" s="3">
        <v>0.70138888888888884</v>
      </c>
    </row>
    <row r="290" spans="1:4" x14ac:dyDescent="0.2">
      <c r="A290">
        <v>22724</v>
      </c>
      <c r="B290" t="s">
        <v>59</v>
      </c>
      <c r="C290" s="4">
        <v>43684</v>
      </c>
      <c r="D290" s="3">
        <v>0.88124999999999998</v>
      </c>
    </row>
    <row r="291" spans="1:4" x14ac:dyDescent="0.2">
      <c r="A291">
        <v>22787</v>
      </c>
      <c r="B291" t="s">
        <v>78</v>
      </c>
      <c r="C291" s="4">
        <v>43791</v>
      </c>
      <c r="D291" s="3">
        <v>0.84930555555555554</v>
      </c>
    </row>
    <row r="292" spans="1:4" x14ac:dyDescent="0.2">
      <c r="A292">
        <v>22788</v>
      </c>
      <c r="B292" t="s">
        <v>147</v>
      </c>
      <c r="C292" s="4">
        <v>43819</v>
      </c>
      <c r="D292" s="3">
        <v>0.80972222222222223</v>
      </c>
    </row>
    <row r="293" spans="1:4" x14ac:dyDescent="0.2">
      <c r="A293">
        <v>22870</v>
      </c>
      <c r="B293" t="s">
        <v>139</v>
      </c>
      <c r="C293" s="4">
        <v>43754</v>
      </c>
      <c r="D293" s="3">
        <v>0.76597222222222217</v>
      </c>
    </row>
    <row r="294" spans="1:4" x14ac:dyDescent="0.2">
      <c r="A294">
        <v>22873</v>
      </c>
      <c r="B294" t="s">
        <v>116</v>
      </c>
      <c r="C294" s="4">
        <v>43685</v>
      </c>
      <c r="D294" s="3">
        <v>0.83472222222222225</v>
      </c>
    </row>
    <row r="295" spans="1:4" x14ac:dyDescent="0.2">
      <c r="A295">
        <v>22874</v>
      </c>
      <c r="B295" t="s">
        <v>43</v>
      </c>
      <c r="C295" s="4">
        <v>43717</v>
      </c>
      <c r="D295" s="3">
        <v>0.78541666666666676</v>
      </c>
    </row>
    <row r="296" spans="1:4" x14ac:dyDescent="0.2">
      <c r="A296">
        <v>22970</v>
      </c>
      <c r="B296" t="s">
        <v>148</v>
      </c>
      <c r="C296" s="4">
        <v>43767</v>
      </c>
      <c r="D296" s="3">
        <v>0.86249999999999993</v>
      </c>
    </row>
    <row r="297" spans="1:4" x14ac:dyDescent="0.2">
      <c r="A297">
        <v>23140</v>
      </c>
      <c r="B297" t="s">
        <v>149</v>
      </c>
      <c r="C297" s="4">
        <v>43678</v>
      </c>
      <c r="D297" s="3">
        <v>0.7368055555555556</v>
      </c>
    </row>
    <row r="298" spans="1:4" x14ac:dyDescent="0.2">
      <c r="A298">
        <v>23176</v>
      </c>
      <c r="B298" t="s">
        <v>45</v>
      </c>
      <c r="C298" s="4">
        <v>43682</v>
      </c>
      <c r="D298" s="3">
        <v>0.82152777777777775</v>
      </c>
    </row>
    <row r="299" spans="1:4" x14ac:dyDescent="0.2">
      <c r="A299">
        <v>23239</v>
      </c>
      <c r="B299" s="2" t="s">
        <v>65</v>
      </c>
      <c r="C299" s="4">
        <v>43768</v>
      </c>
      <c r="D299" s="3">
        <v>0.87430555555555556</v>
      </c>
    </row>
    <row r="300" spans="1:4" x14ac:dyDescent="0.2">
      <c r="A300">
        <v>23267</v>
      </c>
      <c r="B300" t="s">
        <v>129</v>
      </c>
      <c r="C300" s="4">
        <v>43738</v>
      </c>
      <c r="D300" s="3">
        <v>0.70486111111111116</v>
      </c>
    </row>
    <row r="301" spans="1:4" x14ac:dyDescent="0.2">
      <c r="A301">
        <v>23268</v>
      </c>
      <c r="B301" t="s">
        <v>143</v>
      </c>
      <c r="C301" s="4">
        <v>43706</v>
      </c>
      <c r="D301" s="3">
        <v>0.81111111111111101</v>
      </c>
    </row>
    <row r="302" spans="1:4" x14ac:dyDescent="0.2">
      <c r="A302">
        <v>23269</v>
      </c>
      <c r="B302" t="s">
        <v>3</v>
      </c>
      <c r="C302" s="4">
        <v>43686</v>
      </c>
      <c r="D302" s="3">
        <v>0.64374999999999993</v>
      </c>
    </row>
    <row r="303" spans="1:4" x14ac:dyDescent="0.2">
      <c r="A303">
        <v>23336</v>
      </c>
      <c r="B303" t="s">
        <v>54</v>
      </c>
      <c r="C303" s="4">
        <v>43685</v>
      </c>
      <c r="D303" s="3">
        <v>0.6430555555555556</v>
      </c>
    </row>
    <row r="304" spans="1:4" x14ac:dyDescent="0.2">
      <c r="A304">
        <v>23337</v>
      </c>
      <c r="B304" t="s">
        <v>109</v>
      </c>
      <c r="C304" s="4">
        <v>43696</v>
      </c>
      <c r="D304" s="3">
        <v>0.95277777777777783</v>
      </c>
    </row>
    <row r="305" spans="1:4" x14ac:dyDescent="0.2">
      <c r="A305">
        <v>23338</v>
      </c>
      <c r="B305" t="s">
        <v>59</v>
      </c>
      <c r="C305" s="4">
        <v>43684</v>
      </c>
      <c r="D305" s="3">
        <v>0.88263888888888886</v>
      </c>
    </row>
    <row r="306" spans="1:4" x14ac:dyDescent="0.2">
      <c r="A306">
        <v>23339</v>
      </c>
      <c r="B306" s="2" t="s">
        <v>150</v>
      </c>
      <c r="C306" s="4">
        <v>43718</v>
      </c>
      <c r="D306" s="3">
        <v>0.6972222222222223</v>
      </c>
    </row>
    <row r="307" spans="1:4" x14ac:dyDescent="0.2">
      <c r="A307">
        <v>23340</v>
      </c>
      <c r="B307" t="s">
        <v>73</v>
      </c>
      <c r="C307" s="4">
        <v>43710</v>
      </c>
      <c r="D307" s="3">
        <v>0.85972222222222217</v>
      </c>
    </row>
    <row r="308" spans="1:4" x14ac:dyDescent="0.2">
      <c r="A308">
        <v>23453</v>
      </c>
      <c r="B308" t="e">
        <f>diarioelheraldo ya no queremos ver relajos √±angaras queremos nuestra Honduras en paz y tranquila</f>
        <v>#NAME?</v>
      </c>
      <c r="C308" s="4">
        <v>43756</v>
      </c>
      <c r="D308" s="3">
        <v>0.95277777777777783</v>
      </c>
    </row>
    <row r="309" spans="1:4" x14ac:dyDescent="0.2">
      <c r="A309">
        <v>23493</v>
      </c>
      <c r="B309" t="e">
        <f>diarioelheraldo Es un gran logro el Que se ha generado Que Impresionante manera de ver lo bueno para la naci√≥n Muchas gracias al gobierno</f>
        <v>#NAME?</v>
      </c>
      <c r="C309" s="4">
        <v>43776</v>
      </c>
      <c r="D309" s="3">
        <v>0.66180555555555554</v>
      </c>
    </row>
    <row r="310" spans="1:4" x14ac:dyDescent="0.2">
      <c r="A310">
        <v>23602</v>
      </c>
      <c r="B310" t="e">
        <f>diarioelheraldo Es muy bueno lo Que dice este Hombre la H Es lo mejor en el pais nuestra Honduras y mas Que tenemos al mejor gobierno del mundo excelente</f>
        <v>#NAME?</v>
      </c>
      <c r="C310" s="4">
        <v>43788</v>
      </c>
      <c r="D310" s="3">
        <v>0.94791666666666663</v>
      </c>
    </row>
    <row r="311" spans="1:4" x14ac:dyDescent="0.2">
      <c r="A311">
        <v>23669</v>
      </c>
      <c r="B311" t="e">
        <f>diarioelheraldo Tanto veneno Que tira este y nada gana por Que nadie le para bola por Que Es un ridiculo</f>
        <v>#NAME?</v>
      </c>
      <c r="C311" s="4">
        <v>43766</v>
      </c>
      <c r="D311" s="3">
        <v>0.83263888888888893</v>
      </c>
    </row>
    <row r="312" spans="1:4" x14ac:dyDescent="0.2">
      <c r="A312">
        <v>23672</v>
      </c>
      <c r="B312" t="e">
        <f>diarioelheraldo Espectacular Que se ha elegido al nuevo dirigente de las FFAA Que importante noticia paar el pais Que se un gran excito Que bueno se√±or JOH</f>
        <v>#NAME?</v>
      </c>
      <c r="C312" s="4">
        <v>43811</v>
      </c>
      <c r="D312" s="3">
        <v>0.60347222222222219</v>
      </c>
    </row>
    <row r="313" spans="1:4" x14ac:dyDescent="0.2">
      <c r="A313">
        <v>23870</v>
      </c>
      <c r="B313" t="e">
        <f>diarioelheraldo Que se mande al mamo este imbecil Que solo quiere ver al pais destruido ya no mas porfavor √±angaras</f>
        <v>#NAME?</v>
      </c>
      <c r="C313" s="4">
        <v>43766</v>
      </c>
      <c r="D313" s="3">
        <v>0.83263888888888893</v>
      </c>
    </row>
    <row r="314" spans="1:4" x14ac:dyDescent="0.2">
      <c r="A314">
        <v>23957</v>
      </c>
      <c r="B314" t="e">
        <f>diarioelheraldo estamos contentos de Que se est√°n viendo los grandiosos resultados Que bien vamos por mas y mas avances</f>
        <v>#NAME?</v>
      </c>
      <c r="C314" s="4">
        <v>43788</v>
      </c>
      <c r="D314" s="3">
        <v>0.94930555555555562</v>
      </c>
    </row>
    <row r="315" spans="1:4" x14ac:dyDescent="0.2">
      <c r="A315">
        <v>23996</v>
      </c>
      <c r="B315" t="e">
        <f>diarioelheraldo Es muy excelente Que se les est√° ayudando a los peque√±os Productores Que bien Que se haga lo bueno por nuestra Honduras</f>
        <v>#NAME?</v>
      </c>
      <c r="C315" s="4">
        <v>43809</v>
      </c>
      <c r="D315" s="3">
        <v>0.81041666666666667</v>
      </c>
    </row>
    <row r="316" spans="1:4" x14ac:dyDescent="0.2">
      <c r="A316">
        <v>24138</v>
      </c>
      <c r="B316" t="s">
        <v>121</v>
      </c>
      <c r="C316" s="4">
        <v>43832</v>
      </c>
      <c r="D316" s="3">
        <v>0.6694444444444444</v>
      </c>
    </row>
    <row r="317" spans="1:4" x14ac:dyDescent="0.2">
      <c r="A317">
        <v>24139</v>
      </c>
      <c r="B317" t="s">
        <v>151</v>
      </c>
      <c r="C317" s="4">
        <v>43801</v>
      </c>
      <c r="D317" s="3">
        <v>0.84027777777777779</v>
      </c>
    </row>
    <row r="318" spans="1:4" x14ac:dyDescent="0.2">
      <c r="A318">
        <v>24232</v>
      </c>
      <c r="B318" t="s">
        <v>134</v>
      </c>
      <c r="C318" s="4">
        <v>43678</v>
      </c>
      <c r="D318" s="3">
        <v>0.84097222222222223</v>
      </c>
    </row>
    <row r="319" spans="1:4" x14ac:dyDescent="0.2">
      <c r="A319">
        <v>24283</v>
      </c>
      <c r="B319" t="s">
        <v>41</v>
      </c>
      <c r="C319" s="4">
        <v>43710</v>
      </c>
      <c r="D319" s="3">
        <v>0.72013888888888899</v>
      </c>
    </row>
    <row r="320" spans="1:4" x14ac:dyDescent="0.2">
      <c r="A320">
        <v>24322</v>
      </c>
      <c r="B320" t="s">
        <v>80</v>
      </c>
      <c r="C320" s="4">
        <v>43838</v>
      </c>
      <c r="D320" s="3">
        <v>0.84861111111111109</v>
      </c>
    </row>
    <row r="321" spans="1:4" x14ac:dyDescent="0.2">
      <c r="A321">
        <v>24323</v>
      </c>
      <c r="B321" s="2" t="s">
        <v>102</v>
      </c>
      <c r="C321" s="4">
        <v>43837</v>
      </c>
      <c r="D321" s="3">
        <v>0.78819444444444453</v>
      </c>
    </row>
    <row r="322" spans="1:4" x14ac:dyDescent="0.2">
      <c r="A322">
        <v>24572</v>
      </c>
      <c r="B322" t="s">
        <v>18</v>
      </c>
      <c r="C322" s="4">
        <v>43774</v>
      </c>
      <c r="D322" s="3">
        <v>0.79166666666666663</v>
      </c>
    </row>
    <row r="323" spans="1:4" x14ac:dyDescent="0.2">
      <c r="A323">
        <v>24576</v>
      </c>
      <c r="B323" t="s">
        <v>13</v>
      </c>
      <c r="C323" s="4">
        <v>43689</v>
      </c>
      <c r="D323" s="3">
        <v>0.64097222222222217</v>
      </c>
    </row>
    <row r="324" spans="1:4" x14ac:dyDescent="0.2">
      <c r="A324">
        <v>24577</v>
      </c>
      <c r="B324" s="2" t="s">
        <v>140</v>
      </c>
      <c r="C324" s="4">
        <v>43755</v>
      </c>
      <c r="D324" s="3">
        <v>0.85416666666666663</v>
      </c>
    </row>
    <row r="325" spans="1:4" x14ac:dyDescent="0.2">
      <c r="A325">
        <v>24630</v>
      </c>
      <c r="B325" t="s">
        <v>152</v>
      </c>
      <c r="C325" s="4">
        <v>43731</v>
      </c>
      <c r="D325" s="3">
        <v>0.86597222222222225</v>
      </c>
    </row>
    <row r="326" spans="1:4" x14ac:dyDescent="0.2">
      <c r="A326">
        <v>24631</v>
      </c>
      <c r="B326" t="s">
        <v>41</v>
      </c>
      <c r="C326" s="4">
        <v>43710</v>
      </c>
      <c r="D326" s="3">
        <v>0.71944444444444444</v>
      </c>
    </row>
    <row r="327" spans="1:4" x14ac:dyDescent="0.2">
      <c r="A327">
        <v>24802</v>
      </c>
      <c r="B327" t="s">
        <v>138</v>
      </c>
      <c r="C327" s="4">
        <v>43815</v>
      </c>
      <c r="D327" s="3">
        <v>0.83472222222222225</v>
      </c>
    </row>
    <row r="328" spans="1:4" x14ac:dyDescent="0.2">
      <c r="A328">
        <v>25103</v>
      </c>
      <c r="B328" t="e">
        <f>diarioelheraldo Que excelente Es saber Que se ha aprobado esta ley para Que se beneficien las personas Que bien</f>
        <v>#NAME?</v>
      </c>
      <c r="C328" s="4">
        <v>43776</v>
      </c>
      <c r="D328" s="3">
        <v>0.66111111111111109</v>
      </c>
    </row>
    <row r="329" spans="1:4" x14ac:dyDescent="0.2">
      <c r="A329">
        <v>25257</v>
      </c>
      <c r="B329" t="e">
        <f>diarioelheraldo Ciertamente Es una buena decisi√≥n la Que ha tomado el gobierno Que se tenga excito en estas grandiosas cosas Que bien vamos por lo bueno en el pais Que bueno</f>
        <v>#NAME?</v>
      </c>
      <c r="C329" s="4">
        <v>43790</v>
      </c>
      <c r="D329" s="3">
        <v>0.87361111111111101</v>
      </c>
    </row>
    <row r="330" spans="1:4" x14ac:dyDescent="0.2">
      <c r="A330">
        <v>25259</v>
      </c>
      <c r="B330" t="e">
        <f>_xlfn.SINGLE(diarioelheraldo Ciertamente gente como esta Es la Que deben de hacer Que vaya a la carcel por Que solo les importa ver en caos nuestra Honduras _xlfn.SINGLE(MelZelayaHN))</f>
        <v>#NAME?</v>
      </c>
      <c r="C330" s="4">
        <v>43747</v>
      </c>
      <c r="D330" s="3">
        <v>0.66736111111111107</v>
      </c>
    </row>
    <row r="331" spans="1:4" x14ac:dyDescent="0.2">
      <c r="A331">
        <v>25269</v>
      </c>
      <c r="B331" t="e">
        <f>diarioelheraldo esta gente de libre no se cansa por Que solo les interesa ver mal al pa√≠s ya Es demasiado con gente como esta Que su vida Es dar odio al pueblo</f>
        <v>#NAME?</v>
      </c>
      <c r="C331" s="4">
        <v>43747</v>
      </c>
      <c r="D331" s="3">
        <v>0.66597222222222219</v>
      </c>
    </row>
    <row r="332" spans="1:4" x14ac:dyDescent="0.2">
      <c r="A332">
        <v>25394</v>
      </c>
      <c r="B332" t="e">
        <f>diarioelheraldo Que se demuestre cada dia los espectaculares lugares Que tiene la naci√≥n Que gran manera de ver lo importante para mi pais</f>
        <v>#NAME?</v>
      </c>
      <c r="C332" s="4">
        <v>43769</v>
      </c>
      <c r="D332" s="3">
        <v>0.66805555555555562</v>
      </c>
    </row>
    <row r="333" spans="1:4" x14ac:dyDescent="0.2">
      <c r="A333">
        <v>25481</v>
      </c>
      <c r="B333" t="e">
        <f>_xlfn.SINGLE(diarioelheraldo _xlfn.SINGLE(luiszelaya_hn este Que solo sirve paar opinar de cosas Que no le deber√≠an de interesar ya Es demaciado con voz luis))</f>
        <v>#NAME?</v>
      </c>
      <c r="C333" s="4">
        <v>43766</v>
      </c>
      <c r="D333" s="3">
        <v>0.78819444444444453</v>
      </c>
    </row>
    <row r="334" spans="1:4" x14ac:dyDescent="0.2">
      <c r="A334">
        <v>25515</v>
      </c>
      <c r="B334" t="e">
        <f>diarioelheraldo Es muy admirable Que se ha demostrado el mayor turismo en el pais Que bella Es mi hermosa Honduras</f>
        <v>#NAME?</v>
      </c>
      <c r="C334" s="4">
        <v>43769</v>
      </c>
      <c r="D334" s="3">
        <v>0.66805555555555562</v>
      </c>
    </row>
    <row r="335" spans="1:4" x14ac:dyDescent="0.2">
      <c r="A335">
        <v>25540</v>
      </c>
      <c r="B335" t="e">
        <f>_xlfn.SINGLE(diarioelheraldo _xlfn.SINGLE(luiszelaya_hn Sinceramente Que se hagan las cosas peor eso lo Que quieren la gente de libre por Que para ellos Es mas importante el caos en el pais))</f>
        <v>#NAME?</v>
      </c>
      <c r="C335" s="4">
        <v>43766</v>
      </c>
      <c r="D335" s="3">
        <v>0.78819444444444453</v>
      </c>
    </row>
    <row r="336" spans="1:4" x14ac:dyDescent="0.2">
      <c r="A336">
        <v>25618</v>
      </c>
      <c r="B336" t="e">
        <f>diarioelheraldo Honduras Es un pais muy rico y maravilloso porque hay mucha riqueza en cultura Que bueno Que se esta demostrando lo bello del pais</f>
        <v>#NAME?</v>
      </c>
      <c r="C336" s="4">
        <v>43739</v>
      </c>
      <c r="D336" s="3">
        <v>0.65138888888888891</v>
      </c>
    </row>
    <row r="337" spans="1:4" x14ac:dyDescent="0.2">
      <c r="A337">
        <v>25663</v>
      </c>
      <c r="B337" t="e">
        <f>diarioelheraldo Que barbaridad con este √±angara Que solo hablando estupideces vive hay no ya basta voz</f>
        <v>#NAME?</v>
      </c>
      <c r="C337" s="4">
        <v>43766</v>
      </c>
      <c r="D337" s="3">
        <v>0.83194444444444438</v>
      </c>
    </row>
    <row r="338" spans="1:4" x14ac:dyDescent="0.2">
      <c r="A338">
        <v>25691</v>
      </c>
      <c r="B338" t="e">
        <f>JuanOrlandoH muy bien gracias a nuestro gobierno por afirmar el cambio por el pais Que grandes acciones</f>
        <v>#NAME?</v>
      </c>
      <c r="C338" s="4">
        <v>43747</v>
      </c>
      <c r="D338" s="3">
        <v>0.65555555555555556</v>
      </c>
    </row>
    <row r="339" spans="1:4" x14ac:dyDescent="0.2">
      <c r="A339">
        <v>25894</v>
      </c>
      <c r="B339" t="e">
        <f>_xlfn.SINGLE(JuanOrlandoH _xlfn.SINGLE(radiohrn _xlfn.SINGLE(LaTribunahn _xlfn.SINGLE(Telemundo _xlfn.SINGLE(TN5Telenoticias _xlfn.SINGLE(televicentrohn _xlfn.SINGLE(ProcesoDigital _xlfn.SINGLE(DiarioLaPrensa _xlfn.SINGLE(elpaishn Honduras avanza cada vez mas en seguridad y vamos por mas)))))))))</f>
        <v>#NAME?</v>
      </c>
      <c r="C339" s="4">
        <v>43706</v>
      </c>
      <c r="D339" s="3">
        <v>0.8305555555555556</v>
      </c>
    </row>
    <row r="340" spans="1:4" x14ac:dyDescent="0.2">
      <c r="A340">
        <v>25938</v>
      </c>
      <c r="B340" t="e">
        <f>_xlfn.SINGLE(JuanOrlandoH _xlfn.SINGLE(TSiHonduras _xlfn.SINGLE(VidaMejorHN _xlfn.SINGLE(radiohrn _xlfn.SINGLE(radioamericahn _xlfn.SINGLE(RCVHonduras excelente el trabajo Que hace el Presidente)))))),  en resaltar Que debemos de cuidar el agua</f>
        <v>#NAME?</v>
      </c>
      <c r="C340" s="4">
        <v>43727</v>
      </c>
      <c r="D340" s="3">
        <v>0.8520833333333333</v>
      </c>
    </row>
    <row r="341" spans="1:4" x14ac:dyDescent="0.2">
      <c r="A341">
        <v>25985</v>
      </c>
      <c r="B341" t="e">
        <f>JuanOrlandoH contentos de ver como Honduras avanza Muchas gracias JOH gracias por hacer lo bueno por mi Honduras</f>
        <v>#NAME?</v>
      </c>
      <c r="C341" s="4">
        <v>43782</v>
      </c>
      <c r="D341" s="3">
        <v>0.83263888888888893</v>
      </c>
    </row>
    <row r="342" spans="1:4" x14ac:dyDescent="0.2">
      <c r="A342">
        <v>26098</v>
      </c>
      <c r="B342" t="e">
        <f>_xlfn.SINGLE(JuanOrlandoH _xlfn.SINGLE(radiohrn Felicidades por su aniversario la voz de HRN Que Dios bendiga a cada persona Que trabaja ah√≠ excelente))</f>
        <v>#NAME?</v>
      </c>
      <c r="C342" s="4">
        <v>43770</v>
      </c>
      <c r="D342" s="3">
        <v>0.6166666666666667</v>
      </c>
    </row>
    <row r="343" spans="1:4" x14ac:dyDescent="0.2">
      <c r="A343">
        <v>26116</v>
      </c>
      <c r="B343" t="e">
        <f>JuanOrlandoH Aplaudimos la buena misi√≥n Que se hace Que excelente Es Que mi pais este en grandes proyectos de esta nueva ley de alivio de deuda</f>
        <v>#NAME?</v>
      </c>
      <c r="C343" s="4">
        <v>43776</v>
      </c>
      <c r="D343" s="3">
        <v>0.78611111111111109</v>
      </c>
    </row>
    <row r="344" spans="1:4" x14ac:dyDescent="0.2">
      <c r="A344">
        <v>26145</v>
      </c>
      <c r="B344" t="e">
        <f>_xlfn.SINGLE(JuanOrlandoH _xlfn.SINGLE(radiohrn _xlfn.SINGLE(LaTribunahn _xlfn.SINGLE(RCVHonduras _xlfn.SINGLE(HCHTelevDigital _xlfn.SINGLE(radiohousehn _xlfn.SINGLE(radioamericahn _xlfn.SINGLE(elpaishn se esta viendo lo bueno por Que se desarrolla el turismo en el pais Que importante Es ver lo bueno vamos por mas))))))))</f>
        <v>#NAME?</v>
      </c>
      <c r="C344" s="4">
        <v>43789</v>
      </c>
      <c r="D344" s="3">
        <v>0.64166666666666672</v>
      </c>
    </row>
    <row r="345" spans="1:4" x14ac:dyDescent="0.2">
      <c r="A345">
        <v>26227</v>
      </c>
      <c r="B345" t="s">
        <v>153</v>
      </c>
      <c r="C345" s="4">
        <v>43812</v>
      </c>
      <c r="D345" s="3">
        <v>0.80972222222222223</v>
      </c>
    </row>
    <row r="346" spans="1:4" x14ac:dyDescent="0.2">
      <c r="A346">
        <v>26228</v>
      </c>
      <c r="B346" t="s">
        <v>154</v>
      </c>
      <c r="C346" s="4">
        <v>43816</v>
      </c>
      <c r="D346" s="3">
        <v>0.85902777777777783</v>
      </c>
    </row>
    <row r="347" spans="1:4" x14ac:dyDescent="0.2">
      <c r="A347">
        <v>26230</v>
      </c>
      <c r="B347" t="e">
        <f>_xlfn.SINGLE(JuanOrlandoH _xlfn.SINGLE(WHAAsstSecty muy bueno lo Que hace el Presidente Que bien Que se mejore en Muchas arias en el pa√≠s por Que lo Que importa Es lo mejor para el pueblo))</f>
        <v>#NAME?</v>
      </c>
      <c r="C347" s="4">
        <v>43735</v>
      </c>
      <c r="D347" s="3">
        <v>0.69374999999999998</v>
      </c>
    </row>
    <row r="348" spans="1:4" x14ac:dyDescent="0.2">
      <c r="A348">
        <v>26242</v>
      </c>
      <c r="B348" t="e">
        <f>JuanOrlandoH Honduras avanza Que importante noticia as√≠ se benefician miles de personas Que bien gracias y bendiciones</f>
        <v>#NAME?</v>
      </c>
      <c r="C348" s="4">
        <v>43789</v>
      </c>
      <c r="D348" s="3">
        <v>0.79305555555555562</v>
      </c>
    </row>
    <row r="349" spans="1:4" x14ac:dyDescent="0.2">
      <c r="A349">
        <v>26305</v>
      </c>
      <c r="B349" t="e">
        <f>JuanOrlandoH Aplaudimos el gran trabajo Que admirable Es ver como JOH hace lo correcto por recibir estas personas y hacer lo bueno</f>
        <v>#NAME?</v>
      </c>
      <c r="C349" s="4">
        <v>43788</v>
      </c>
      <c r="D349" s="3">
        <v>0.84583333333333333</v>
      </c>
    </row>
    <row r="350" spans="1:4" x14ac:dyDescent="0.2">
      <c r="A350">
        <v>26327</v>
      </c>
      <c r="B350" t="e">
        <f>JuanOrlandoH estamos muy contentos por el gran desempe√±o Que hace por el bienestar de todos nosotros los Hondure√±os</f>
        <v>#NAME?</v>
      </c>
      <c r="C350" s="4">
        <v>43721</v>
      </c>
      <c r="D350" s="3">
        <v>0.8520833333333333</v>
      </c>
    </row>
    <row r="351" spans="1:4" x14ac:dyDescent="0.2">
      <c r="A351">
        <v>26356</v>
      </c>
      <c r="B351" t="e">
        <f>JuanOrlandoH Dios bendiga su vida JOH Honduras cambia Honduras se desarrolla gracias por demostrar lo bueno gracias</f>
        <v>#NAME?</v>
      </c>
      <c r="C351" s="4">
        <v>43721</v>
      </c>
      <c r="D351" s="3">
        <v>0.80208333333333337</v>
      </c>
    </row>
    <row r="352" spans="1:4" x14ac:dyDescent="0.2">
      <c r="A352">
        <v>26406</v>
      </c>
      <c r="B352" t="s">
        <v>3</v>
      </c>
      <c r="C352" s="4">
        <v>43686</v>
      </c>
      <c r="D352" s="3">
        <v>0.64374999999999993</v>
      </c>
    </row>
    <row r="353" spans="1:4" x14ac:dyDescent="0.2">
      <c r="A353">
        <v>26407</v>
      </c>
      <c r="B353" s="2" t="s">
        <v>65</v>
      </c>
      <c r="C353" s="4">
        <v>43768</v>
      </c>
      <c r="D353" s="3">
        <v>0.87291666666666667</v>
      </c>
    </row>
    <row r="354" spans="1:4" x14ac:dyDescent="0.2">
      <c r="A354">
        <v>26408</v>
      </c>
      <c r="B354" s="2" t="s">
        <v>155</v>
      </c>
      <c r="C354" s="4">
        <v>43748</v>
      </c>
      <c r="D354" s="3">
        <v>0.92499999999999993</v>
      </c>
    </row>
    <row r="355" spans="1:4" x14ac:dyDescent="0.2">
      <c r="A355">
        <v>26409</v>
      </c>
      <c r="B355" t="s">
        <v>156</v>
      </c>
      <c r="C355" s="4">
        <v>43684</v>
      </c>
      <c r="D355" s="3">
        <v>0.71597222222222223</v>
      </c>
    </row>
    <row r="356" spans="1:4" x14ac:dyDescent="0.2">
      <c r="A356">
        <v>26643</v>
      </c>
      <c r="B356" t="s">
        <v>125</v>
      </c>
      <c r="C356" s="4">
        <v>43754</v>
      </c>
      <c r="D356" s="3">
        <v>0.85833333333333339</v>
      </c>
    </row>
    <row r="357" spans="1:4" x14ac:dyDescent="0.2">
      <c r="A357">
        <v>26644</v>
      </c>
      <c r="B357" t="s">
        <v>19</v>
      </c>
      <c r="C357" s="4">
        <v>43773</v>
      </c>
      <c r="D357" s="3">
        <v>0.70486111111111116</v>
      </c>
    </row>
    <row r="358" spans="1:4" x14ac:dyDescent="0.2">
      <c r="A358">
        <v>26646</v>
      </c>
      <c r="B358" t="s">
        <v>157</v>
      </c>
      <c r="C358" s="4">
        <v>43710</v>
      </c>
      <c r="D358" s="3">
        <v>0.63194444444444442</v>
      </c>
    </row>
    <row r="359" spans="1:4" x14ac:dyDescent="0.2">
      <c r="A359">
        <v>26647</v>
      </c>
      <c r="B359" t="s">
        <v>122</v>
      </c>
      <c r="C359" s="4">
        <v>43746</v>
      </c>
      <c r="D359" s="3">
        <v>0.73472222222222217</v>
      </c>
    </row>
    <row r="360" spans="1:4" x14ac:dyDescent="0.2">
      <c r="A360">
        <v>26705</v>
      </c>
      <c r="B360" t="s">
        <v>27</v>
      </c>
      <c r="C360" s="4">
        <v>43809</v>
      </c>
      <c r="D360" s="3">
        <v>0.81874999999999998</v>
      </c>
    </row>
    <row r="361" spans="1:4" x14ac:dyDescent="0.2">
      <c r="A361">
        <v>26835</v>
      </c>
      <c r="B361" t="s">
        <v>42</v>
      </c>
      <c r="C361" s="4">
        <v>43683</v>
      </c>
      <c r="D361" s="3">
        <v>0.7270833333333333</v>
      </c>
    </row>
    <row r="362" spans="1:4" x14ac:dyDescent="0.2">
      <c r="A362">
        <v>26941</v>
      </c>
      <c r="B362" t="s">
        <v>158</v>
      </c>
      <c r="C362" s="4">
        <v>43774</v>
      </c>
      <c r="D362" s="3">
        <v>0.7909722222222223</v>
      </c>
    </row>
    <row r="363" spans="1:4" x14ac:dyDescent="0.2">
      <c r="A363">
        <v>26942</v>
      </c>
      <c r="B363" t="s">
        <v>124</v>
      </c>
      <c r="C363" s="4">
        <v>43731</v>
      </c>
      <c r="D363" s="3">
        <v>0.56180555555555556</v>
      </c>
    </row>
    <row r="364" spans="1:4" x14ac:dyDescent="0.2">
      <c r="A364">
        <v>27017</v>
      </c>
      <c r="B364" t="s">
        <v>45</v>
      </c>
      <c r="C364" s="4">
        <v>43682</v>
      </c>
      <c r="D364" s="3">
        <v>0.82152777777777775</v>
      </c>
    </row>
    <row r="365" spans="1:4" x14ac:dyDescent="0.2">
      <c r="A365">
        <v>27018</v>
      </c>
      <c r="B365" t="s">
        <v>66</v>
      </c>
      <c r="C365" s="4">
        <v>43745</v>
      </c>
      <c r="D365" s="3">
        <v>0.65138888888888891</v>
      </c>
    </row>
    <row r="366" spans="1:4" x14ac:dyDescent="0.2">
      <c r="A366">
        <v>27082</v>
      </c>
      <c r="B366" t="s">
        <v>89</v>
      </c>
      <c r="C366" s="4">
        <v>43704</v>
      </c>
      <c r="D366" s="3">
        <v>0.89722222222222225</v>
      </c>
    </row>
    <row r="367" spans="1:4" x14ac:dyDescent="0.2">
      <c r="A367">
        <v>27339</v>
      </c>
      <c r="B367" t="e">
        <f>_xlfn.SINGLE(DllSWqjvMbCrtUNGN0CA23hYgwPW83B5aBnYuBnEFZY)= gracias al Presidente Que esta haciendo un buen trabajo siempre apoyando a cada uno de nuestros Productores</f>
        <v>#NAME?</v>
      </c>
      <c r="C367" s="4">
        <v>43655</v>
      </c>
      <c r="D367" s="3">
        <v>0.80138888888888893</v>
      </c>
    </row>
    <row r="368" spans="1:4" x14ac:dyDescent="0.2">
      <c r="A368">
        <v>27407</v>
      </c>
      <c r="B368" t="e">
        <f>_xlfn.SINGLE(DllSWqjvMbCrtUNGN0CA23hYgwPW83B5aBnYuBnEFZY)= Es muy bueno lo Que esta haciendo nuestro gobierno vamos por los grandes avances en el pais Que bueno felicitaciones se√±or JOH y primera dama</f>
        <v>#NAME?</v>
      </c>
      <c r="C368" s="4">
        <v>43790</v>
      </c>
      <c r="D368" s="3">
        <v>0.93194444444444446</v>
      </c>
    </row>
    <row r="369" spans="1:4" x14ac:dyDescent="0.2">
      <c r="A369">
        <v>27408</v>
      </c>
      <c r="B369" t="e">
        <f>_xlfn.SINGLE(DllSWqjvMbCrtUNGN0CA23hYgwPW83B5aBnYuBnEFZY)= Que gran manera de Que se de el mayor apoyo a Honduras Muchas gracias al gerente de masesa por dar su mayor ayuda Que bien</f>
        <v>#NAME?</v>
      </c>
      <c r="C369" s="4">
        <v>43790</v>
      </c>
      <c r="D369" s="3">
        <v>0.7284722222222223</v>
      </c>
    </row>
    <row r="370" spans="1:4" x14ac:dyDescent="0.2">
      <c r="A370">
        <v>27412</v>
      </c>
      <c r="B370" t="e">
        <f>TN5Telenoticias alegres de ver lo bueno por el pais Que gran avances nueva mente se establece lo correspondiente para mi Honduras</f>
        <v>#NAME?</v>
      </c>
      <c r="C370" s="4">
        <v>43734</v>
      </c>
      <c r="D370" s="3">
        <v>0.6645833333333333</v>
      </c>
    </row>
    <row r="371" spans="1:4" x14ac:dyDescent="0.2">
      <c r="A371">
        <v>27414</v>
      </c>
      <c r="B371" t="e">
        <f>_xlfn.SINGLE(DllSWqjvMbCrtUNGN0CA23hYgwPW83B5aBnYuBnEFZY)= Que se tenga excito de las fabulosas cosas Que hace a favor de mi Honduras Que gran manera de ejercer lo bueno por el pais</f>
        <v>#NAME?</v>
      </c>
      <c r="C371" s="4">
        <v>43732</v>
      </c>
      <c r="D371" s="3">
        <v>0.6020833333333333</v>
      </c>
    </row>
    <row r="372" spans="1:4" x14ac:dyDescent="0.2">
      <c r="A372">
        <v>27419</v>
      </c>
      <c r="B372" t="e">
        <f>_xlfn.SINGLE(DllSWqjvMbCrtUNGN0CA23hYgwPW83B5aBnYuBnEFZY)= Que gran trabajo mi Presidente gracias por afirmar lo bueno por mi naci√≥n Que bien estamos contentos Que bien</f>
        <v>#NAME?</v>
      </c>
      <c r="C372" s="4">
        <v>43747</v>
      </c>
      <c r="D372" s="3">
        <v>0.63124999999999998</v>
      </c>
    </row>
    <row r="373" spans="1:4" x14ac:dyDescent="0.2">
      <c r="A373">
        <v>27421</v>
      </c>
      <c r="B373" t="e">
        <f>_xlfn.SINGLE(DllSWqjvMbCrtUNGN0CA23hYgwPW83B5aBnYuBnEFZY)= Vemos Que sea de gran apoyo a nosotros los hondure√±o Que entre mas ahorremos mejor Es</f>
        <v>#NAME?</v>
      </c>
      <c r="C373" s="4">
        <v>43768</v>
      </c>
      <c r="D373" s="3">
        <v>0.63611111111111118</v>
      </c>
    </row>
    <row r="374" spans="1:4" x14ac:dyDescent="0.2">
      <c r="A374">
        <v>27517</v>
      </c>
      <c r="B374" t="e">
        <f>_xlfn.SINGLE(DllSWqjvMbCrtUNGN0CA23hYgwPW83B5aBnYuBnEFZY)= Que bien Que se hayan llegado a grandes acuerdos Que bien estamos muy alegres de Que el pais cambia</f>
        <v>#NAME?</v>
      </c>
      <c r="C374" s="4">
        <v>43738</v>
      </c>
      <c r="D374" s="3">
        <v>0.66041666666666665</v>
      </c>
    </row>
    <row r="375" spans="1:4" x14ac:dyDescent="0.2">
      <c r="A375">
        <v>27536</v>
      </c>
      <c r="B375" t="e">
        <f>_xlfn.SINGLE(DllSWqjvMbCrtUNGN0CA23hYgwPW83B5aBnYuBnEFZY)= _xlfn.SINGLE(JuanOrlandoH Espectacular gracias al buen trabajo Que se demuestra por el pais Que bien Que se haga lo bueno por alcanzar grandes cosas)</f>
        <v>#NAME?</v>
      </c>
      <c r="C375" s="4">
        <v>43732</v>
      </c>
      <c r="D375" s="3">
        <v>0.63263888888888886</v>
      </c>
    </row>
    <row r="376" spans="1:4" x14ac:dyDescent="0.2">
      <c r="A376">
        <v>27551</v>
      </c>
      <c r="B376" t="e">
        <f>TN5Telenoticias Es damirable departe de el pueblo de israel por Que implementan lo bueno para mi Honduras Que bien</f>
        <v>#NAME?</v>
      </c>
      <c r="C376" s="4">
        <v>43732</v>
      </c>
      <c r="D376" s="3">
        <v>0.8027777777777777</v>
      </c>
    </row>
    <row r="377" spans="1:4" x14ac:dyDescent="0.2">
      <c r="A377">
        <v>27563</v>
      </c>
      <c r="B377" t="e">
        <f>_xlfn.SINGLE(DllSWqjvMbCrtUNGN0CA23hYgwPW83B5aBnYuBnEFZY)= vamos por una Honduras cero de enfermedades</f>
        <v>#NAME?</v>
      </c>
      <c r="C377" s="4">
        <v>43655</v>
      </c>
      <c r="D377" s="3">
        <v>0.80347222222222225</v>
      </c>
    </row>
    <row r="378" spans="1:4" x14ac:dyDescent="0.2">
      <c r="A378">
        <v>27573</v>
      </c>
      <c r="B378" t="e">
        <f>TN5Telenoticias se√±or Presidente Vemos Que por parte de usted se est√°n viendo los grandes alcances a favor e la seguridad del pueblo Que bien</f>
        <v>#NAME?</v>
      </c>
      <c r="C378" s="4">
        <v>43815</v>
      </c>
      <c r="D378" s="3">
        <v>0.65763888888888888</v>
      </c>
    </row>
    <row r="379" spans="1:4" x14ac:dyDescent="0.2">
      <c r="A379">
        <v>27615</v>
      </c>
      <c r="B379" t="e">
        <f>TN5Telenoticias Sin duda alguna sabemos Que a este tip√≤ no ce Que se trama si de la boca yo puedo decir miles de cosa pero Que se demuestren pruebas haber si Es cierto sabemnos Que JOH Es uinocente</f>
        <v>#NAME?</v>
      </c>
      <c r="C379" s="4">
        <v>43745</v>
      </c>
      <c r="D379" s="3">
        <v>0.76388888888888884</v>
      </c>
    </row>
    <row r="380" spans="1:4" x14ac:dyDescent="0.2">
      <c r="A380">
        <v>27636</v>
      </c>
      <c r="B380" t="e">
        <f>_xlfn.SINGLE(DllSWqjvMbCrtUNGN0CA23hYgwPW83B5aBnYuBnEFZY)= Vemos los mejores cambios Que importante Es ver lo bueno Que se hace en Honduras estamos avanzando por grandes logros</f>
        <v>#NAME?</v>
      </c>
      <c r="C380" s="4">
        <v>43787</v>
      </c>
      <c r="D380" s="3">
        <v>0.66805555555555562</v>
      </c>
    </row>
    <row r="381" spans="1:4" x14ac:dyDescent="0.2">
      <c r="A381">
        <v>27664</v>
      </c>
      <c r="B381" t="e">
        <f>BancadaLibre solo se dedican al desorden Que barbaros deber√≠an ver por la paz del pais por Que si saben hacer relajos Sin importa lo Que el pueblo piense basta ya</f>
        <v>#NAME?</v>
      </c>
      <c r="C381" s="4">
        <v>43721</v>
      </c>
      <c r="D381" s="3">
        <v>0.64444444444444449</v>
      </c>
    </row>
    <row r="382" spans="1:4" x14ac:dyDescent="0.2">
      <c r="A382">
        <v>27692</v>
      </c>
      <c r="B382" t="e">
        <f>TN5Telenoticias muy bueno Que se trabaje por mejorar la ciencia y la tecnolog√≠a de nuestra naci√≥n Que buenas acciones las Que se realizan Que bien</f>
        <v>#NAME?</v>
      </c>
      <c r="C382" s="4">
        <v>43714</v>
      </c>
      <c r="D382" s="3">
        <v>0.58819444444444446</v>
      </c>
    </row>
    <row r="383" spans="1:4" x14ac:dyDescent="0.2">
      <c r="A383">
        <v>27724</v>
      </c>
      <c r="B383" t="e">
        <f>_xlfn.SINGLE(DllSWqjvMbCrtUNGN0CA23hYgwPW83B5aBnYuBnEFZY)= Honduras avanza Que bueno asi mejorar la economia del pais Que bien Que se demuestre lo bueno</f>
        <v>#NAME?</v>
      </c>
      <c r="C383" s="4">
        <v>43761</v>
      </c>
      <c r="D383" s="3">
        <v>0.67499999999999993</v>
      </c>
    </row>
    <row r="384" spans="1:4" x14ac:dyDescent="0.2">
      <c r="A384">
        <v>27782</v>
      </c>
      <c r="B384" t="e">
        <f>_xlfn.SINGLE(DllSWqjvMbCrtUNGN0CA23hYgwPW83B5aBnYuBnEFZY)= Vemos Que en el p√†is se estan realizando los grandes avances Que bien vamos por lo bueno gracias a nuestro gobierno y al gerente de masesa</f>
        <v>#NAME?</v>
      </c>
      <c r="C384" s="4">
        <v>43790</v>
      </c>
      <c r="D384" s="3">
        <v>0.7284722222222223</v>
      </c>
    </row>
    <row r="385" spans="1:4" x14ac:dyDescent="0.2">
      <c r="A385">
        <v>27784</v>
      </c>
      <c r="B385" t="e">
        <f>TN5Telenoticias esta gente de libre lo Que les importa Es ver mal al pais Es ver Que se destruya cada dia Que se ponga el peso de la ley</f>
        <v>#NAME?</v>
      </c>
      <c r="C385" s="4">
        <v>43725</v>
      </c>
      <c r="D385" s="3">
        <v>0.83472222222222225</v>
      </c>
    </row>
    <row r="386" spans="1:4" x14ac:dyDescent="0.2">
      <c r="A386">
        <v>27826</v>
      </c>
      <c r="B386" t="e">
        <f>_xlfn.SINGLE(DllSWqjvMbCrtUNGN0CA23hYgwPW83B5aBnYuBnEFZY)= _xlfn.SINGLE(JuanOrlandoH Que bueno lo Que ha demostrado el Presidente para lo bueno para el pais  Que bien)</f>
        <v>#NAME?</v>
      </c>
      <c r="C386" s="4">
        <v>43717</v>
      </c>
      <c r="D386" s="3">
        <v>0.7729166666666667</v>
      </c>
    </row>
    <row r="387" spans="1:4" x14ac:dyDescent="0.2">
      <c r="A387">
        <v>27837</v>
      </c>
      <c r="B387" t="e">
        <f>_xlfn.SINGLE(DllSWqjvMbCrtUNGN0CA23hYgwPW83B5aBnYuBnEFZY)= agradecemos al gran trabajo Que buenas acciones departe de el Presidente por demostrar Que mi Honduras avanza Que bien Dios los bendiga</f>
        <v>#NAME?</v>
      </c>
      <c r="C387" s="4">
        <v>43721</v>
      </c>
      <c r="D387" s="3">
        <v>0.58472222222222225</v>
      </c>
    </row>
    <row r="388" spans="1:4" x14ac:dyDescent="0.2">
      <c r="A388">
        <v>27841</v>
      </c>
      <c r="B388" t="e">
        <f>_xlfn.SINGLE(DllSWqjvMbCrtUNGN0CA23hYgwPW83B5aBnYuBnEFZY)= estamos muy agradecidos con nuestro gobierno por Que solo el trabaja por lo mejor de la naci√≥n Muchas gracias se√±or JOH</f>
        <v>#NAME?</v>
      </c>
      <c r="C388" s="4">
        <v>43808</v>
      </c>
      <c r="D388" s="3">
        <v>0.8618055555555556</v>
      </c>
    </row>
    <row r="389" spans="1:4" x14ac:dyDescent="0.2">
      <c r="A389">
        <v>27848</v>
      </c>
      <c r="B389" t="e">
        <f>TN5Telenoticias Pobre cito este horegon solo de hay no deber√≠as darte verg√ºenza acusando  al gobierno de estupideces ya no ce cerio busca Que hacer mejor</f>
        <v>#NAME?</v>
      </c>
      <c r="C389" s="4">
        <v>43768</v>
      </c>
      <c r="D389" s="3">
        <v>0.68125000000000002</v>
      </c>
    </row>
    <row r="390" spans="1:4" x14ac:dyDescent="0.2">
      <c r="A390">
        <v>27874</v>
      </c>
      <c r="B390" t="e">
        <f>_xlfn.SINGLE(DllSWqjvMbCrtUNGN0CA23hYgwPW83B5aBnYuBnEFZY)= Honduras avanza por grandes maneras Que bien lo Que se mira estamos alo maximo de alcanzar lo bueno para el pais Que bien</f>
        <v>#NAME?</v>
      </c>
      <c r="C390" s="4">
        <v>43747</v>
      </c>
      <c r="D390" s="3">
        <v>0.63124999999999998</v>
      </c>
    </row>
    <row r="391" spans="1:4" x14ac:dyDescent="0.2">
      <c r="A391">
        <v>27880</v>
      </c>
      <c r="B391" t="e">
        <f>TN5Telenoticias JOH Honduras Es un pais Que ha mejorado y todo gracias a ud por Que esta demostrando lo bueno para nuestra naci√≥n sabemos Que se sigue mejorando por el pais aunque se le acuse de Muchas cosas sabemos Que se ha hecho lo mejor y Es inocente</f>
        <v>#NAME?</v>
      </c>
      <c r="C391" s="4">
        <v>43745</v>
      </c>
      <c r="D391" s="3">
        <v>0.76458333333333339</v>
      </c>
    </row>
    <row r="392" spans="1:4" x14ac:dyDescent="0.2">
      <c r="A392">
        <v>27881</v>
      </c>
      <c r="B392" t="e">
        <f>_xlfn.SINGLE(DllSWqjvMbCrtUNGN0CA23hYgwPW83B5aBnYuBnEFZY)= Damos las gracia al gobierno por Que si demuestra Que se ha logrado los buenos avances Que bien vamos por mas</f>
        <v>#NAME?</v>
      </c>
      <c r="C392" s="4">
        <v>43774</v>
      </c>
      <c r="D392" s="3">
        <v>0.66041666666666665</v>
      </c>
    </row>
    <row r="393" spans="1:4" x14ac:dyDescent="0.2">
      <c r="A393">
        <v>27883</v>
      </c>
      <c r="B393" t="e">
        <f>_xlfn.SINGLE(DllSWqjvMbCrtUNGN0CA23hYgwPW83B5aBnYuBnEFZY)= muy bueno lo Que se hace en el pais Que gran trabajo lo Que se hace Que se haga lo mejor por la naci√≥n Que buen trabajo</f>
        <v>#NAME?</v>
      </c>
      <c r="C393" s="4">
        <v>43767</v>
      </c>
      <c r="D393" s="3">
        <v>0.78402777777777777</v>
      </c>
    </row>
    <row r="394" spans="1:4" x14ac:dyDescent="0.2">
      <c r="A394">
        <v>27903</v>
      </c>
      <c r="B394" t="e">
        <f>_xlfn.SINGLE(DllSWqjvMbCrtUNGN0CA23hYgwPW83B5aBnYuBnEFZY)= _xlfn.SINGLE(JuanOrlandoH Vemos Que Honduras avanza Que grandioso Es poder ver Que proyecto Que Es de gran apoyo para el pueblo muy bien)</f>
        <v>#NAME?</v>
      </c>
      <c r="C394" s="4">
        <v>43769</v>
      </c>
      <c r="D394" s="3">
        <v>0.84861111111111109</v>
      </c>
    </row>
    <row r="395" spans="1:4" x14ac:dyDescent="0.2">
      <c r="A395">
        <v>27916</v>
      </c>
      <c r="B395" t="e">
        <f>_xlfn.SINGLE(DllSWqjvMbCrtUNGN0CA23hYgwPW83B5aBnYuBnEFZY)= _xlfn.SINGLE(JuanOrlandoH mas Que legres de ver Que si esta  trabajando dia con dia por le desarrollo del pais)</f>
        <v>#NAME?</v>
      </c>
      <c r="C395" s="4">
        <v>43732</v>
      </c>
      <c r="D395" s="3">
        <v>0.65138888888888891</v>
      </c>
    </row>
    <row r="396" spans="1:4" x14ac:dyDescent="0.2">
      <c r="A396">
        <v>28068</v>
      </c>
      <c r="B396" t="e">
        <f>_xlfn.SINGLE(DllSWqjvMbCrtUNGN0CA23hYgwPW83B5aBnYuBnEFZY)= Que bueno lo Que esta haciendo el gobierno Que grandes alcances se ven estamos muy contentos de ver los cambios</f>
        <v>#NAME?</v>
      </c>
      <c r="C396" s="4">
        <v>43787</v>
      </c>
      <c r="D396" s="3">
        <v>0.93402777777777779</v>
      </c>
    </row>
    <row r="397" spans="1:4" x14ac:dyDescent="0.2">
      <c r="A397">
        <v>28069</v>
      </c>
      <c r="B397" t="e">
        <f>_xlfn.SINGLE(DllSWqjvMbCrtUNGN0CA23hYgwPW83B5aBnYuBnEFZY)= Dios lo bendiga se√±or Presidente porque solo su gobierno ha sido de gran ayuda para el pueblo Que excelente vamos por lo mejor</f>
        <v>#NAME?</v>
      </c>
      <c r="C397" s="4">
        <v>43776</v>
      </c>
      <c r="D397" s="3">
        <v>0.64374999999999993</v>
      </c>
    </row>
    <row r="398" spans="1:4" x14ac:dyDescent="0.2">
      <c r="A398">
        <v>28107</v>
      </c>
      <c r="B398" t="e">
        <f>_xlfn.SINGLE(DllSWqjvMbCrtUNGN0CA23hYgwPW83B5aBnYuBnEFZY)= Es una imp√†ctante noticia Que importante lo Que se desarrolla Que bueno Que se trabaja mas y mas por hacer fin  a estas acciones Que bien Que se apoye a la mujer Hondure√±a</f>
        <v>#NAME?</v>
      </c>
      <c r="C398" s="4">
        <v>43790</v>
      </c>
      <c r="D398" s="3">
        <v>0.93263888888888891</v>
      </c>
    </row>
    <row r="399" spans="1:4" x14ac:dyDescent="0.2">
      <c r="A399">
        <v>28124</v>
      </c>
      <c r="B399" t="e">
        <f>DrMauriciolivaH muy bueno lo Que se hace Es un gran trabajo lo Que se hace en apoyo al pueblo Que bien</f>
        <v>#NAME?</v>
      </c>
      <c r="C399" s="4">
        <v>43714</v>
      </c>
      <c r="D399" s="3">
        <v>0.86944444444444446</v>
      </c>
    </row>
    <row r="400" spans="1:4" x14ac:dyDescent="0.2">
      <c r="A400">
        <v>28164</v>
      </c>
      <c r="B400" t="e">
        <f>_xlfn.SINGLE(DllSWqjvMbCrtUNGN0CA23hYgwPW83B5aBnYuBnEFZY)= lo primero Es lo primero Vemos lo importante Que se ha demostrado por apoyar al pais Que gran obras</f>
        <v>#NAME?</v>
      </c>
      <c r="C400" s="4">
        <v>43731</v>
      </c>
      <c r="D400" s="3">
        <v>0.82291666666666663</v>
      </c>
    </row>
    <row r="401" spans="1:4" x14ac:dyDescent="0.2">
      <c r="A401">
        <v>28176</v>
      </c>
      <c r="B401" t="e">
        <f>_xlfn.SINGLE(DllSWqjvMbCrtUNGN0CA23hYgwPW83B5aBnYuBnEFZY)= Vemos lo bueno en el pais Que gran inicio de ver Que se desarrolla nuestra Honduras Que bien vamos por mejores cambios</f>
        <v>#NAME?</v>
      </c>
      <c r="C401" s="4">
        <v>43755</v>
      </c>
      <c r="D401" s="3">
        <v>0.61388888888888882</v>
      </c>
    </row>
    <row r="402" spans="1:4" x14ac:dyDescent="0.2">
      <c r="A402">
        <v>28198</v>
      </c>
      <c r="B402" t="e">
        <f>TN5Telenoticias as√≠ Es Presidente debemos de mantener limpios solares por el bienestar de cada uno de nosotros los Hondure√±os</f>
        <v>#NAME?</v>
      </c>
      <c r="C402" s="4">
        <v>43657</v>
      </c>
      <c r="D402" s="3">
        <v>0.94166666666666676</v>
      </c>
    </row>
    <row r="403" spans="1:4" x14ac:dyDescent="0.2">
      <c r="A403">
        <v>28309</v>
      </c>
      <c r="B403" t="s">
        <v>159</v>
      </c>
      <c r="C403" s="4">
        <v>43735</v>
      </c>
      <c r="D403" s="3">
        <v>0.58680555555555558</v>
      </c>
    </row>
    <row r="404" spans="1:4" x14ac:dyDescent="0.2">
      <c r="A404">
        <v>28330</v>
      </c>
      <c r="B404" t="e">
        <f>_xlfn.SINGLE(TN5Telenoticias SE4 hicieron estas grandes ca),mp√†√±as y sabemos Que se han hecho limpiamente aunque quieran decir lo contrario sabemos Que JOH ha demostrado su inocencia y el pueblo lo apoya</f>
        <v>#NAME?</v>
      </c>
      <c r="C404" s="4">
        <v>43745</v>
      </c>
      <c r="D404" s="3">
        <v>0.76597222222222217</v>
      </c>
    </row>
    <row r="405" spans="1:4" x14ac:dyDescent="0.2">
      <c r="A405">
        <v>28331</v>
      </c>
      <c r="B405" t="e">
        <f>TN5Telenoticias Es una gran trabajo lo Que hace nuestra autoridades y nuestro gobierno Que se ponga mano dura con estas bandas criminales</f>
        <v>#NAME?</v>
      </c>
      <c r="C405" s="4">
        <v>43721</v>
      </c>
      <c r="D405" s="3">
        <v>0.73819444444444438</v>
      </c>
    </row>
    <row r="406" spans="1:4" x14ac:dyDescent="0.2">
      <c r="A406">
        <v>28373</v>
      </c>
      <c r="B406" t="e">
        <f>_xlfn.SINGLE(DllSWqjvMbCrtUNGN0CA23hYgwPW83B5aBnYuBnEFZY)= contentos de ver como mi naci√≥n cambia Que excelente se√±or Presidente por apoyar al pueblo</f>
        <v>#NAME?</v>
      </c>
      <c r="C406" s="4">
        <v>43782</v>
      </c>
      <c r="D406" s="3">
        <v>0.73125000000000007</v>
      </c>
    </row>
    <row r="407" spans="1:4" x14ac:dyDescent="0.2">
      <c r="A407">
        <v>28402</v>
      </c>
      <c r="B407" t="e">
        <f>TN5Telenoticias Tanto odio el Que tiran deber√°n de buscar Que hacer estas personas por si se sabe Que quieren poner en mal al Presidente pero el pueblo lo apoya</f>
        <v>#NAME?</v>
      </c>
      <c r="C407" s="4">
        <v>43745</v>
      </c>
      <c r="D407" s="3">
        <v>0.8881944444444444</v>
      </c>
    </row>
    <row r="408" spans="1:4" x14ac:dyDescent="0.2">
      <c r="A408">
        <v>28403</v>
      </c>
      <c r="B408" t="e">
        <f>_xlfn.SINGLE(DllSWqjvMbCrtUNGN0CA23hYgwPW83B5aBnYuBnEFZY)= no cave duda Que se demuestra como trabajan juntos por una Honduras mejor Que bien estamos avanzando por lo bueno</f>
        <v>#NAME?</v>
      </c>
      <c r="C408" s="4">
        <v>43790</v>
      </c>
      <c r="D408" s="3">
        <v>0.93402777777777779</v>
      </c>
    </row>
    <row r="409" spans="1:4" x14ac:dyDescent="0.2">
      <c r="A409">
        <v>28406</v>
      </c>
      <c r="B409" t="e">
        <f>_xlfn.SINGLE(DllSWqjvMbCrtUNGN0CA23hYgwPW83B5aBnYuBnEFZY)= se ha demostrado Que el pais esta avanzando con grandes desarrollos muy bien Que se tenga excito en este proyecto</f>
        <v>#NAME?</v>
      </c>
      <c r="C409" s="4">
        <v>43790</v>
      </c>
      <c r="D409" s="3">
        <v>0.72916666666666663</v>
      </c>
    </row>
    <row r="410" spans="1:4" x14ac:dyDescent="0.2">
      <c r="A410">
        <v>28432</v>
      </c>
      <c r="B410" t="e">
        <f>_xlfn.SINGLE(DllSWqjvMbCrtUNGN0CA23hYgwPW83B5aBnYuBnEFZY)= Definimos las grandes acciones Que se est√°n apoyando a los emprendedores de calzado Que bien estamos alegres de ese gran apoyo</f>
        <v>#NAME?</v>
      </c>
      <c r="C410" s="4">
        <v>43782</v>
      </c>
      <c r="D410" s="3">
        <v>0.73333333333333339</v>
      </c>
    </row>
    <row r="411" spans="1:4" x14ac:dyDescent="0.2">
      <c r="A411">
        <v>28474</v>
      </c>
      <c r="B411" t="e">
        <f>TN5Telenoticias Que buen trabajo el Que se esta viendo para lo mejor del pueblo y tengan mayores oportunidades Que bien</f>
        <v>#NAME?</v>
      </c>
      <c r="C411" s="4">
        <v>43746</v>
      </c>
      <c r="D411" s="3">
        <v>0.95000000000000007</v>
      </c>
    </row>
    <row r="412" spans="1:4" x14ac:dyDescent="0.2">
      <c r="A412">
        <v>28486</v>
      </c>
      <c r="B412" t="e">
        <f>_xlfn.SINGLE(DllSWqjvMbCrtUNGN0CA23hYgwPW83B5aBnYuBnEFZY)= se ven los buenos resultados Que bueno lo Que se hace Es muy bueno lo Que hace la primera dama</f>
        <v>#NAME?</v>
      </c>
      <c r="C412" s="4">
        <v>43774</v>
      </c>
      <c r="D412" s="3">
        <v>0.65972222222222221</v>
      </c>
    </row>
    <row r="413" spans="1:4" x14ac:dyDescent="0.2">
      <c r="A413">
        <v>28502</v>
      </c>
      <c r="B413" t="e">
        <f>_xlfn.SINGLE(DllSWqjvMbCrtUNGN0CA23hYgwPW83B5aBnYuBnEFZY)= Es muy bueno Que nuestro Presidente esta motivada a la sector maquila a tener las posibilidades de la nueva ley de alivio de deuda Que bueno</f>
        <v>#NAME?</v>
      </c>
      <c r="C413" s="4">
        <v>43791</v>
      </c>
      <c r="D413" s="3">
        <v>0.63888888888888895</v>
      </c>
    </row>
    <row r="414" spans="1:4" x14ac:dyDescent="0.2">
      <c r="A414">
        <v>28542</v>
      </c>
      <c r="B414" t="e">
        <f>_xlfn.SINGLE(DllSWqjvMbCrtUNGN0CA23hYgwPW83B5aBnYuBnEFZY)= _xlfn.SINGLE(JuanOrlandoH por Que lo buen debe de continuar para atr√°s ni un solo paso adelante Presidente JOH gracias a su compromiso con la paz y la tranquilidad del pueblo hondure√±o)</f>
        <v>#NAME?</v>
      </c>
      <c r="C414" s="4">
        <v>43717</v>
      </c>
      <c r="D414" s="3">
        <v>0.81458333333333333</v>
      </c>
    </row>
    <row r="415" spans="1:4" x14ac:dyDescent="0.2">
      <c r="A415">
        <v>28547</v>
      </c>
      <c r="B415" t="e">
        <f>_xlfn.SINGLE(DllSWqjvMbCrtUNGN0CA23hYgwPW83B5aBnYuBnEFZY)= contentos de ver como Honduras avanza Que bien Que JOH haga mejorar el pais con EEUU para Que hayan mejores inversiones al mejor cambo en el pais</f>
        <v>#NAME?</v>
      </c>
      <c r="C415" s="4">
        <v>43808</v>
      </c>
      <c r="D415" s="3">
        <v>0.84375</v>
      </c>
    </row>
    <row r="416" spans="1:4" x14ac:dyDescent="0.2">
      <c r="A416">
        <v>28551</v>
      </c>
      <c r="B416" t="e">
        <f>_xlfn.SINGLE(DllSWqjvMbCrtUNGN0CA23hYgwPW83B5aBnYuBnEFZY)= no cave duda Que se ha demostrado Que JOH Es un gran hom bre Que ha hecho lo bueno por la naci√≥n y ha trabajado con honestidad felicitaciones JOH</f>
        <v>#NAME?</v>
      </c>
      <c r="C416" s="4">
        <v>43746</v>
      </c>
      <c r="D416" s="3">
        <v>0.66111111111111109</v>
      </c>
    </row>
    <row r="417" spans="1:4" x14ac:dyDescent="0.2">
      <c r="A417">
        <v>28557</v>
      </c>
      <c r="B417" t="e">
        <f>_xlfn.SINGLE(DllSWqjvMbCrtUNGN0CA23hYgwPW83B5aBnYuBnEFZY)= muy bien Que nuestro gobierno esta dando estas mayores estrategias Que excelente Que se brinde seguridad no solo a el sino a nuestro pueblo</f>
        <v>#NAME?</v>
      </c>
      <c r="C417" s="4">
        <v>43768</v>
      </c>
      <c r="D417" s="3">
        <v>0.71458333333333324</v>
      </c>
    </row>
    <row r="418" spans="1:4" x14ac:dyDescent="0.2">
      <c r="A418">
        <v>28565</v>
      </c>
      <c r="B418" t="e">
        <f>_xlfn.SINGLE(DllSWqjvMbCrtUNGN0CA23hYgwPW83B5aBnYuBnEFZY)= _xlfn.SINGLE(JuanOrlandoH Definimos los grandes avances Que se han demostrado cada dia Que buenas acciones estamos a lo bueno vamos por mas)</f>
        <v>#NAME?</v>
      </c>
      <c r="C418" s="4">
        <v>43732</v>
      </c>
      <c r="D418" s="3">
        <v>0.62986111111111109</v>
      </c>
    </row>
    <row r="419" spans="1:4" x14ac:dyDescent="0.2">
      <c r="A419">
        <v>28574</v>
      </c>
      <c r="B419" t="e">
        <f>_xlfn.SINGLE(DllSWqjvMbCrtUNGN0CA23hYgwPW83B5aBnYuBnEFZY)= estamos contentos de ver como nuestra Honduras avanza Que bien Que se mejore en las carreteras excelente</f>
        <v>#NAME?</v>
      </c>
      <c r="C419" s="4">
        <v>43809</v>
      </c>
      <c r="D419" s="3">
        <v>0.70347222222222217</v>
      </c>
    </row>
    <row r="420" spans="1:4" x14ac:dyDescent="0.2">
      <c r="A420">
        <v>28591</v>
      </c>
      <c r="B420" t="s">
        <v>160</v>
      </c>
      <c r="C420" s="4">
        <v>43718</v>
      </c>
      <c r="D420" s="3">
        <v>0.61458333333333337</v>
      </c>
    </row>
    <row r="421" spans="1:4" x14ac:dyDescent="0.2">
      <c r="A421">
        <v>28617</v>
      </c>
      <c r="B421" t="e">
        <f>_xlfn.SINGLE(DllSWqjvMbCrtUNGN0CA23hYgwPW83B5aBnYuBnEFZY)= sabemos Que estos Es en beneficio de el ambiente para Que no haya mas contaminaci√≥n en nuestras playas</f>
        <v>#NAME?</v>
      </c>
      <c r="C421" s="4">
        <v>43735</v>
      </c>
      <c r="D421" s="3">
        <v>0.83333333333333337</v>
      </c>
    </row>
    <row r="422" spans="1:4" x14ac:dyDescent="0.2">
      <c r="A422">
        <v>28626</v>
      </c>
      <c r="B422" t="e">
        <f>TN5Telenoticias este Hombre solo quiere Que el pais fracase y eso no ce le p√πede permitir se√±or JOH estamos con usted para lo Que sea sabemos Que usted hace lo correcto el pueblo lo apoya</f>
        <v>#NAME?</v>
      </c>
      <c r="C422" s="4">
        <v>43734</v>
      </c>
      <c r="D422" s="3">
        <v>0.81666666666666676</v>
      </c>
    </row>
    <row r="423" spans="1:4" x14ac:dyDescent="0.2">
      <c r="A423">
        <v>28628</v>
      </c>
      <c r="B423" t="e">
        <f>_xlfn.SINGLE(DllSWqjvMbCrtUNGN0CA23hYgwPW83B5aBnYuBnEFZY)= agradecemos lo importante Que demuestra el Presidente junto a su esposa uqe bien Que se haga lo bueno</f>
        <v>#NAME?</v>
      </c>
      <c r="C423" s="4">
        <v>43731</v>
      </c>
      <c r="D423" s="3">
        <v>0.69791666666666663</v>
      </c>
    </row>
    <row r="424" spans="1:4" x14ac:dyDescent="0.2">
      <c r="A424">
        <v>28643</v>
      </c>
      <c r="B424" t="e">
        <f>_xlfn.SINGLE(DllSWqjvMbCrtUNGN0CA23hYgwPW83B5aBnYuBnEFZY)= estamos alegres de Que se trabaja por mantener limpios los lugares Que iremos a disfrutar muy bien</f>
        <v>#NAME?</v>
      </c>
      <c r="C424" s="4">
        <v>43735</v>
      </c>
      <c r="D424" s="3">
        <v>0.84097222222222223</v>
      </c>
    </row>
    <row r="425" spans="1:4" x14ac:dyDescent="0.2">
      <c r="A425">
        <v>28654</v>
      </c>
      <c r="B425" t="e">
        <f>_xlfn.SINGLE(DllSWqjvMbCrtUNGN0CA23hYgwPW83B5aBnYuBnEFZY)= Es grandioso lo Que se ve por Que sabemos Que JOH hace lo mejor por nuestra Honduras vamos por mas</f>
        <v>#NAME?</v>
      </c>
      <c r="C425" s="4">
        <v>43731</v>
      </c>
      <c r="D425" s="3">
        <v>0.80972222222222223</v>
      </c>
    </row>
    <row r="426" spans="1:4" x14ac:dyDescent="0.2">
      <c r="A426">
        <v>28656</v>
      </c>
      <c r="B426" t="e">
        <f>BancadaLibre ni estos dias respetan uqe gente esta mas desordenada Que barbaros son una verguenza para el pais</f>
        <v>#NAME?</v>
      </c>
      <c r="C426" s="4">
        <v>43724</v>
      </c>
      <c r="D426" s="3">
        <v>0.72083333333333333</v>
      </c>
    </row>
    <row r="427" spans="1:4" x14ac:dyDescent="0.2">
      <c r="A427">
        <v>28664</v>
      </c>
      <c r="B427" t="e">
        <f>_xlfn.SINGLE(DllSWqjvMbCrtUNGN0CA23hYgwPW83B5aBnYuBnEFZY)= Es muy importante en el pais ver los grandes resultados Que bien vamos por mas y mas desarrollos</f>
        <v>#NAME?</v>
      </c>
      <c r="C427" s="4">
        <v>43782</v>
      </c>
      <c r="D427" s="3">
        <v>0.72986111111111107</v>
      </c>
    </row>
    <row r="428" spans="1:4" x14ac:dyDescent="0.2">
      <c r="A428">
        <v>28699</v>
      </c>
      <c r="B428" t="e">
        <f>_xlfn.SINGLE(DllSWqjvMbCrtUNGN0CA23hYgwPW83B5aBnYuBnEFZY)= Vemos lo bueno para nuestra naci√≥n Que buen trabajo lo Que se hace por la econom√≠a del p√†is Que bien vamos por mas</f>
        <v>#NAME?</v>
      </c>
      <c r="C428" s="4">
        <v>43747</v>
      </c>
      <c r="D428" s="3">
        <v>0.62708333333333333</v>
      </c>
    </row>
    <row r="429" spans="1:4" x14ac:dyDescent="0.2">
      <c r="A429">
        <v>28709</v>
      </c>
      <c r="B429" t="e">
        <f>_xlfn.SINGLE(TN5Telenoticias _xlfn.SINGLE(JuanOrlandoH Vemos los mejores resultados Que se han regenerado en el pais Que gran trabajo departe de nuestro gobierno))</f>
        <v>#NAME?</v>
      </c>
      <c r="C429" s="4">
        <v>43755</v>
      </c>
      <c r="D429" s="3">
        <v>0.74583333333333324</v>
      </c>
    </row>
    <row r="430" spans="1:4" x14ac:dyDescent="0.2">
      <c r="A430">
        <v>28717</v>
      </c>
      <c r="B430" t="e">
        <f>TN5Telenoticias alegres de ver como mi Honduras avanza gracias se√±or gobernante por demostrar los grandes desarrollos por el pa√≠s</f>
        <v>#NAME?</v>
      </c>
      <c r="C430" s="4">
        <v>43726</v>
      </c>
      <c r="D430" s="3">
        <v>0.69374999999999998</v>
      </c>
    </row>
    <row r="431" spans="1:4" x14ac:dyDescent="0.2">
      <c r="A431">
        <v>28745</v>
      </c>
      <c r="B431" t="e">
        <f>TN5Telenoticias estamos alegres de Que el pais avanza Que gran trabajo estamos a lo mas muy bien</f>
        <v>#NAME?</v>
      </c>
      <c r="C431" s="4">
        <v>43721</v>
      </c>
      <c r="D431" s="3">
        <v>0.73888888888888893</v>
      </c>
    </row>
    <row r="432" spans="1:4" x14ac:dyDescent="0.2">
      <c r="A432">
        <v>28771</v>
      </c>
      <c r="B432" t="e">
        <f>radiohrn √ëangaras como este nunca llegaran al p√≤der por Que lo Que hace Es poner al pais en caos y peor de Presidente cera de Muchas cosas ni Dios quiera</f>
        <v>#NAME?</v>
      </c>
      <c r="C432" s="4">
        <v>43746</v>
      </c>
      <c r="D432" s="3">
        <v>0.91388888888888886</v>
      </c>
    </row>
    <row r="433" spans="1:4" x14ac:dyDescent="0.2">
      <c r="A433">
        <v>28822</v>
      </c>
      <c r="B433" t="e">
        <f>radiohrn Que bien vamos por lo bueno Que se haga lo correcto por la naci√≥n muy bien</f>
        <v>#NAME?</v>
      </c>
      <c r="C433" s="4">
        <v>43782</v>
      </c>
      <c r="D433" s="3">
        <v>0.68263888888888891</v>
      </c>
    </row>
    <row r="434" spans="1:4" x14ac:dyDescent="0.2">
      <c r="A434">
        <v>28854</v>
      </c>
      <c r="B434" t="e">
        <f>radiohrn excelente la iniciativa Que esta realiazdno por el bienestar de cada uno de los Hondure√±os</f>
        <v>#NAME?</v>
      </c>
      <c r="C434" s="4">
        <v>43704</v>
      </c>
      <c r="D434" s="3">
        <v>0.64027777777777783</v>
      </c>
    </row>
    <row r="435" spans="1:4" x14ac:dyDescent="0.2">
      <c r="A435">
        <v>28906</v>
      </c>
      <c r="B435" t="e">
        <f>radiohrn lo Que ellos andan buscando Es un golpe de estado ya basta ya no por favor deberian de ver lo positivo para la nacion y mas bien hacen lo malo Que barbaridad ya no queremos mas esto queremos paz</f>
        <v>#NAME?</v>
      </c>
      <c r="C435" s="4">
        <v>43761</v>
      </c>
      <c r="D435" s="3">
        <v>0.6958333333333333</v>
      </c>
    </row>
    <row r="436" spans="1:4" x14ac:dyDescent="0.2">
      <c r="A436">
        <v>28907</v>
      </c>
      <c r="B436" t="e">
        <f>radiohrn Sinceramente a este lo deben de meter aun manicomio ya esta quedando loco Que barbaridad ya dejate de tonterias Que solo te interesa lo Que Es tu bienestar</f>
        <v>#NAME?</v>
      </c>
      <c r="C436" s="4">
        <v>43812</v>
      </c>
      <c r="D436" s="3">
        <v>0.72638888888888886</v>
      </c>
    </row>
    <row r="437" spans="1:4" x14ac:dyDescent="0.2">
      <c r="A437">
        <v>28910</v>
      </c>
      <c r="B437" t="e">
        <f>radiohrn Que alegria se refleja en cada ciudadano por Que Es muy bueno lo Que JOH hace por nuestra Honduras muy bien</f>
        <v>#NAME?</v>
      </c>
      <c r="C437" s="4">
        <v>43815</v>
      </c>
      <c r="D437" s="3">
        <v>0.875</v>
      </c>
    </row>
    <row r="438" spans="1:4" x14ac:dyDescent="0.2">
      <c r="A438">
        <v>28911</v>
      </c>
      <c r="B438" t="e">
        <f>radiohrn estamos mas Que agradecidos con mi Presidente porque el ha demostrado Que la naci√≥n avanza con grandes desarrollos</f>
        <v>#NAME?</v>
      </c>
      <c r="C438" s="4">
        <v>43776</v>
      </c>
      <c r="D438" s="3">
        <v>0.81874999999999998</v>
      </c>
    </row>
    <row r="439" spans="1:4" x14ac:dyDescent="0.2">
      <c r="A439">
        <v>28943</v>
      </c>
      <c r="B439" t="e">
        <f>radiohrn Es el mayor desempe√±o vamos viendo lo bueno por mi pais Que grandes acciones de parte de el gobierno y de la policia Que se vea mas el cambio</f>
        <v>#NAME?</v>
      </c>
      <c r="C439" s="4">
        <v>43794</v>
      </c>
      <c r="D439" s="3">
        <v>0.56388888888888888</v>
      </c>
    </row>
    <row r="440" spans="1:4" x14ac:dyDescent="0.2">
      <c r="A440">
        <v>28981</v>
      </c>
      <c r="B440" t="e">
        <f>_xlfn.SINGLE(radiohrn _xlfn.SINGLE(comando_bosque felicitaciones al gobierno porque se ha demostrado las grandes cosas en el pais Que grandes alcances van ospor lo bueno))</f>
        <v>#NAME?</v>
      </c>
      <c r="C440" s="4">
        <v>43727</v>
      </c>
      <c r="D440" s="3">
        <v>0.74861111111111101</v>
      </c>
    </row>
    <row r="441" spans="1:4" x14ac:dyDescent="0.2">
      <c r="A441">
        <v>29012</v>
      </c>
      <c r="B441" t="e">
        <f>radiohrn este Es un gran principio de las buenas cosas Que gran maneras de Que mi pais cambien Que bien vamos por mas</f>
        <v>#NAME?</v>
      </c>
      <c r="C441" s="4">
        <v>43721</v>
      </c>
      <c r="D441" s="3">
        <v>0.81458333333333333</v>
      </c>
    </row>
    <row r="442" spans="1:4" x14ac:dyDescent="0.2">
      <c r="A442">
        <v>29018</v>
      </c>
      <c r="B442" t="e">
        <f>radiohrn estamos muy contentos y orgullosos de usted Presidente</f>
        <v>#NAME?</v>
      </c>
      <c r="C442" s="4">
        <v>43654</v>
      </c>
      <c r="D442" s="3">
        <v>0.8340277777777777</v>
      </c>
    </row>
    <row r="443" spans="1:4" x14ac:dyDescent="0.2">
      <c r="A443">
        <v>29020</v>
      </c>
      <c r="B443" t="e">
        <f>radiohrn Que se ponga mano dura con esta gente √±angara porque lo correcto Es Que no hagan estas cosas por Que atrasan la econom√≠a</f>
        <v>#NAME?</v>
      </c>
      <c r="C443" s="4">
        <v>43762</v>
      </c>
      <c r="D443" s="3">
        <v>0.66875000000000007</v>
      </c>
    </row>
    <row r="444" spans="1:4" x14ac:dyDescent="0.2">
      <c r="A444">
        <v>29074</v>
      </c>
      <c r="B444" t="e">
        <f>radiohrn Que triste con este √±angara Que solo lo malo mira para el pais el pueblo apoya a JOH quieras o no lo apoyamos asi Que deja de dar lastima</f>
        <v>#NAME?</v>
      </c>
      <c r="C444" s="4">
        <v>43809</v>
      </c>
      <c r="D444" s="3">
        <v>0.67499999999999993</v>
      </c>
    </row>
    <row r="445" spans="1:4" x14ac:dyDescent="0.2">
      <c r="A445">
        <v>29084</v>
      </c>
      <c r="B445" t="e">
        <f>_xlfn.SINGLE(radiohrn _xlfn.SINGLE(JuanOrlandoH se trabaja por obtener la ruta correcta Que bien Que se trabaja a cambiar las quemas de bosques a cuidar el medio ambiente a cuidar arboles y todo excelente))</f>
        <v>#NAME?</v>
      </c>
      <c r="C445" s="4">
        <v>43836</v>
      </c>
      <c r="D445" s="3">
        <v>0.6381944444444444</v>
      </c>
    </row>
    <row r="446" spans="1:4" x14ac:dyDescent="0.2">
      <c r="A446">
        <v>29145</v>
      </c>
      <c r="B446" t="e">
        <f>_xlfn.SINGLE(radiohrn _xlfn.SINGLE(JuanOrlandoH Honduras Es un pais con grandes metas Que se cumpla lo bueno por la naci√≥n Muchas gracias JOH gracias vamos por mas))</f>
        <v>#NAME?</v>
      </c>
      <c r="C446" s="4">
        <v>43836</v>
      </c>
      <c r="D446" s="3">
        <v>0.63750000000000007</v>
      </c>
    </row>
    <row r="447" spans="1:4" x14ac:dyDescent="0.2">
      <c r="A447">
        <v>29154</v>
      </c>
      <c r="B447" t="e">
        <f>radiohrn Definimos lo bueno Que se desarrolla Es importante Que buenas cosas las Que se hacen por el pueblo</f>
        <v>#NAME?</v>
      </c>
      <c r="C447" s="4">
        <v>43717</v>
      </c>
      <c r="D447" s="3">
        <v>0.66597222222222219</v>
      </c>
    </row>
    <row r="448" spans="1:4" x14ac:dyDescent="0.2">
      <c r="A448">
        <v>29169</v>
      </c>
      <c r="B448" t="e">
        <f>radiohrn Que bueno Que se inauguren mas y mas parques en cada comunidad del pais Que bien lo Que se ve cada dia Muchas gracias JOH</f>
        <v>#NAME?</v>
      </c>
      <c r="C448" s="4">
        <v>43815</v>
      </c>
      <c r="D448" s="3">
        <v>0.87430555555555556</v>
      </c>
    </row>
    <row r="449" spans="1:4" x14ac:dyDescent="0.2">
      <c r="A449">
        <v>29179</v>
      </c>
      <c r="B449" t="e">
        <f>_xlfn.SINGLE(radiohrn _xlfn.SINGLE(TSiHonduras este tipo ponce de Zelaya creo Que Es el t√≠tere de Mel porque solo lo malo quieren para JOH ya basta de Tanto odio en el pais))</f>
        <v>#NAME?</v>
      </c>
      <c r="C449" s="4">
        <v>43760</v>
      </c>
      <c r="D449" s="3">
        <v>0.65138888888888891</v>
      </c>
    </row>
    <row r="450" spans="1:4" x14ac:dyDescent="0.2">
      <c r="A450">
        <v>29236</v>
      </c>
      <c r="B450" t="e">
        <f>radiohrn Es muy excelente lo Que se hace por nuestra Honduras Que bueno Que se siga construyendo Hospitales para Que los Hondure√±os reciben mas y mas y mejor atenci√≥n Que bien</f>
        <v>#NAME?</v>
      </c>
      <c r="C450" s="4">
        <v>43811</v>
      </c>
      <c r="D450" s="3">
        <v>0.56041666666666667</v>
      </c>
    </row>
    <row r="451" spans="1:4" x14ac:dyDescent="0.2">
      <c r="A451">
        <v>29242</v>
      </c>
      <c r="B451" t="s">
        <v>161</v>
      </c>
      <c r="C451" s="4">
        <v>43837</v>
      </c>
      <c r="D451" s="3">
        <v>0.65625</v>
      </c>
    </row>
    <row r="452" spans="1:4" x14ac:dyDescent="0.2">
      <c r="A452">
        <v>29345</v>
      </c>
      <c r="B452" t="e">
        <f>radiohrn mas y mas tiempo el Que pierden deben de hacer lo mejor para Que el pais mejore por Que lo Que hacen Es perder tiempo</f>
        <v>#NAME?</v>
      </c>
      <c r="C452" s="4">
        <v>43719</v>
      </c>
      <c r="D452" s="3">
        <v>0.57152777777777775</v>
      </c>
    </row>
    <row r="453" spans="1:4" x14ac:dyDescent="0.2">
      <c r="A453">
        <v>29437</v>
      </c>
      <c r="B453" t="e">
        <f>radiohrn contentos de ver lo bello Que establece JOH por Que el hace lo correcto por el pais Muchas gracias vamos por lo bueno</f>
        <v>#NAME?</v>
      </c>
      <c r="C453" s="4">
        <v>43815</v>
      </c>
      <c r="D453" s="3">
        <v>0.87569444444444444</v>
      </c>
    </row>
    <row r="454" spans="1:4" x14ac:dyDescent="0.2">
      <c r="A454">
        <v>29443</v>
      </c>
      <c r="B454" t="e">
        <f>radiohrn se ven grandes alcances Que importante lo Que usted hace JOH gracias por afirmar el cambio por la naci√≥n muy bien</f>
        <v>#NAME?</v>
      </c>
      <c r="C454" s="4">
        <v>43817</v>
      </c>
      <c r="D454" s="3">
        <v>0.8340277777777777</v>
      </c>
    </row>
    <row r="455" spans="1:4" x14ac:dyDescent="0.2">
      <c r="A455">
        <v>29462</v>
      </c>
      <c r="B455" t="e">
        <f>radiohrn Aplaudimos los buenos proyectos Que esta demostrando JOH por nuestra bella Honduras vamos viendo la construcci√≥n de Hospitales Es muy favorable para el pueblo</f>
        <v>#NAME?</v>
      </c>
      <c r="C455" s="4">
        <v>43811</v>
      </c>
      <c r="D455" s="3">
        <v>0.56111111111111112</v>
      </c>
    </row>
    <row r="456" spans="1:4" x14ac:dyDescent="0.2">
      <c r="A456">
        <v>29503</v>
      </c>
      <c r="B456" t="e">
        <f>radiohrn Es bueno lo Que hacen las autoridades felicitamos ese gran avance Es muy bueno vamos por mas</f>
        <v>#NAME?</v>
      </c>
      <c r="C456" s="4">
        <v>43732</v>
      </c>
      <c r="D456" s="3">
        <v>0.72222222222222221</v>
      </c>
    </row>
    <row r="457" spans="1:4" x14ac:dyDescent="0.2">
      <c r="A457">
        <v>29509</v>
      </c>
      <c r="B457" t="e">
        <f>radiohrn Felicidades HRN por sintonizar las mejores noticias por demostrar Que estan cada dia ahi para el pueblo Que bueno</f>
        <v>#NAME?</v>
      </c>
      <c r="C457" s="4">
        <v>43770</v>
      </c>
      <c r="D457" s="3">
        <v>0.69652777777777775</v>
      </c>
    </row>
    <row r="458" spans="1:4" x14ac:dyDescent="0.2">
      <c r="A458">
        <v>29522</v>
      </c>
      <c r="B458" t="e">
        <f>_xlfn.SINGLE(radiohrn _xlfn.SINGLE(JuanOrlandoH Que bien Que los inversionistas quieren venir al pais a hacer grandes cosas Que bien))</f>
        <v>#NAME?</v>
      </c>
      <c r="C458" s="4">
        <v>43672</v>
      </c>
      <c r="D458" s="3">
        <v>0.64722222222222225</v>
      </c>
    </row>
    <row r="459" spans="1:4" x14ac:dyDescent="0.2">
      <c r="A459">
        <v>29583</v>
      </c>
      <c r="B459" t="e">
        <f>radiohrn muy bien dicho lo Que dice el exmandatario Que excelente Es ver como la naci√≥n esta cambiando por Que se da un gran apoyo a nuestro gobierno</f>
        <v>#NAME?</v>
      </c>
      <c r="C459" s="4">
        <v>43761</v>
      </c>
      <c r="D459" s="3">
        <v>0.80833333333333324</v>
      </c>
    </row>
    <row r="460" spans="1:4" x14ac:dyDescent="0.2">
      <c r="A460">
        <v>29709</v>
      </c>
      <c r="B460" t="e">
        <f>radiohrn Que bueno la nueva ley de alivio de deuda Que importante manera de ver lo bueno para el pais</f>
        <v>#NAME?</v>
      </c>
      <c r="C460" s="4">
        <v>43776</v>
      </c>
      <c r="D460" s="3">
        <v>0.81805555555555554</v>
      </c>
    </row>
    <row r="461" spans="1:4" x14ac:dyDescent="0.2">
      <c r="A461">
        <v>29743</v>
      </c>
      <c r="B461" t="e">
        <f>radiohrn los √±angaras hablando si ustedes mismos quieren Que se haga golpe de estado Que barbaridad y ahora lo niegan sean cerios</f>
        <v>#NAME?</v>
      </c>
      <c r="C461" s="4">
        <v>43760</v>
      </c>
      <c r="D461" s="3">
        <v>0.88124999999999998</v>
      </c>
    </row>
    <row r="462" spans="1:4" x14ac:dyDescent="0.2">
      <c r="A462">
        <v>29751</v>
      </c>
      <c r="B462" t="e">
        <f>radiohrn muy bien Que se sigue invirtiendo en varios sectores del pais Que gran manera de ver lo bueno por nuestra Honduras</f>
        <v>#NAME?</v>
      </c>
      <c r="C462" s="4">
        <v>43808</v>
      </c>
      <c r="D462" s="3">
        <v>0.64930555555555558</v>
      </c>
    </row>
    <row r="463" spans="1:4" x14ac:dyDescent="0.2">
      <c r="A463">
        <v>29856</v>
      </c>
      <c r="B463" t="e">
        <f>radiohrn se ve Que lo Que quieren Es perjudicar la naci√≥n ya no dejaremos Que se siga haciendo esto lo malo para Honduras ya basta metan al mamo a estos √±angaras</f>
        <v>#NAME?</v>
      </c>
      <c r="C463" s="4">
        <v>43762</v>
      </c>
      <c r="D463" s="3">
        <v>0.6694444444444444</v>
      </c>
    </row>
    <row r="464" spans="1:4" x14ac:dyDescent="0.2">
      <c r="A464">
        <v>29866</v>
      </c>
      <c r="B464" t="e">
        <f>radiohrn muy bien Que se mejore en le sistema penitenciario Que bueno lo Que se hace Que se haga lo bueno por mejorar la seguridad en las c√°rceles</f>
        <v>#NAME?</v>
      </c>
      <c r="C464" s="4">
        <v>43817</v>
      </c>
      <c r="D464" s="3">
        <v>0.83472222222222225</v>
      </c>
    </row>
    <row r="465" spans="1:4" x14ac:dyDescent="0.2">
      <c r="A465">
        <v>29869</v>
      </c>
      <c r="B465" t="e">
        <f>radiohrn Es Que esta gente de libre esta haciendo estas cosas para Que el pais no avance ya estamos cansados de Tanto relajo ya no mas por favor</f>
        <v>#NAME?</v>
      </c>
      <c r="C465" s="4">
        <v>43761</v>
      </c>
      <c r="D465" s="3">
        <v>0.69513888888888886</v>
      </c>
    </row>
    <row r="466" spans="1:4" x14ac:dyDescent="0.2">
      <c r="A466">
        <v>29877</v>
      </c>
      <c r="B466" t="e">
        <f>radiohrn aun no lo hacemos la idea Que Que gente Que no les interesa mas Que hacer desorden en el pais Que se pongan a trabajar mejor</f>
        <v>#NAME?</v>
      </c>
      <c r="C466" s="4">
        <v>43719</v>
      </c>
      <c r="D466" s="3">
        <v>0.57013888888888886</v>
      </c>
    </row>
    <row r="467" spans="1:4" x14ac:dyDescent="0.2">
      <c r="A467">
        <v>29901</v>
      </c>
      <c r="B467" t="e">
        <f>radiohrn vamos  caminando por la mejor ruta gracias Presidente</f>
        <v>#NAME?</v>
      </c>
      <c r="C467" s="4">
        <v>43711</v>
      </c>
      <c r="D467" s="3">
        <v>0.71388888888888891</v>
      </c>
    </row>
    <row r="468" spans="1:4" x14ac:dyDescent="0.2">
      <c r="A468">
        <v>29906</v>
      </c>
      <c r="B468" t="e">
        <f>radiohrn gracias a nuestras autoridades por el gran trabajo Que hacen por el bienestar del pueblo Hondure√±os</f>
        <v>#NAME?</v>
      </c>
      <c r="C468" s="4">
        <v>43690</v>
      </c>
      <c r="D468" s="3">
        <v>0.7402777777777777</v>
      </c>
    </row>
    <row r="469" spans="1:4" x14ac:dyDescent="0.2">
      <c r="A469">
        <v>29942</v>
      </c>
      <c r="B469" t="e">
        <f>radiohrn gente √±angara Que solo buscan destruir la naci√≥n y el pais Que se ponga mano dura y Que se metan a la c√°rcel a esta gente</f>
        <v>#NAME?</v>
      </c>
      <c r="C469" s="4">
        <v>43761</v>
      </c>
      <c r="D469" s="3">
        <v>0.69652777777777775</v>
      </c>
    </row>
    <row r="470" spans="1:4" x14ac:dyDescent="0.2">
      <c r="A470">
        <v>29944</v>
      </c>
      <c r="B470" t="s">
        <v>162</v>
      </c>
      <c r="C470" s="4">
        <v>43829</v>
      </c>
      <c r="D470" s="3">
        <v>0.8520833333333333</v>
      </c>
    </row>
    <row r="471" spans="1:4" x14ac:dyDescent="0.2">
      <c r="A471">
        <v>29946</v>
      </c>
      <c r="B471" t="e">
        <f>radiohrn Es muy bueno Que estos cruceros vengan de visitas por nuestra Honduras Que grandes maneras de ver lo bueno en el pais Que bien</f>
        <v>#NAME?</v>
      </c>
      <c r="C471" s="4">
        <v>43817</v>
      </c>
      <c r="D471" s="3">
        <v>0.87569444444444444</v>
      </c>
    </row>
    <row r="472" spans="1:4" x14ac:dyDescent="0.2">
      <c r="A472">
        <v>29967</v>
      </c>
      <c r="B472" t="e">
        <f>radiohrn gracias al gran desempe√±o de parte de JOH por hacer el cambio por conseguir estas cosas y proyectos para el pais Que bien</f>
        <v>#NAME?</v>
      </c>
      <c r="C472" s="4">
        <v>43754</v>
      </c>
      <c r="D472" s="3">
        <v>0.72222222222222221</v>
      </c>
    </row>
    <row r="473" spans="1:4" x14ac:dyDescent="0.2">
      <c r="A473">
        <v>30009</v>
      </c>
      <c r="B473" t="e">
        <f>radiohrn Vemos Que se ven grandes resultados en el pais se alcanzan grandes desarrollos Que bien vamos por mas Que grandioso gracias a nuestro gobierno y a EEUU</f>
        <v>#NAME?</v>
      </c>
      <c r="C473" s="4">
        <v>43787</v>
      </c>
      <c r="D473" s="3">
        <v>0.95138888888888884</v>
      </c>
    </row>
    <row r="474" spans="1:4" x14ac:dyDescent="0.2">
      <c r="A474">
        <v>30053</v>
      </c>
      <c r="B474" t="e">
        <f>radiohrn se les brinda el gran poyo a os Productores estamos muy contentos por este apoyo</f>
        <v>#NAME?</v>
      </c>
      <c r="C474" s="4">
        <v>43717</v>
      </c>
      <c r="D474" s="3">
        <v>0.66666666666666663</v>
      </c>
    </row>
    <row r="475" spans="1:4" x14ac:dyDescent="0.2">
      <c r="A475">
        <v>30080</v>
      </c>
      <c r="B475" t="e">
        <f>radiohrn excelente Que esten apoyando a cada uno de nuestros Productores</f>
        <v>#NAME?</v>
      </c>
      <c r="C475" s="4">
        <v>43717</v>
      </c>
      <c r="D475" s="3">
        <v>0.67291666666666661</v>
      </c>
    </row>
    <row r="476" spans="1:4" x14ac:dyDescent="0.2">
      <c r="A476">
        <v>30089</v>
      </c>
      <c r="B476" t="e">
        <f>radiohrn Es muy importante lo Que se esta haciendo se esta aprovechado esta nueva ley Que excelente</f>
        <v>#NAME?</v>
      </c>
      <c r="C476" s="4">
        <v>43782</v>
      </c>
      <c r="D476" s="3">
        <v>0.68194444444444446</v>
      </c>
    </row>
    <row r="477" spans="1:4" x14ac:dyDescent="0.2">
      <c r="A477">
        <v>30130</v>
      </c>
      <c r="B477" t="e">
        <f>radiohrn Que bueno Que ya ha llegado a ese dia de potro a√±o de servicio y de festejo Que bueno lo Que se ve</f>
        <v>#NAME?</v>
      </c>
      <c r="C477" s="4">
        <v>43770</v>
      </c>
      <c r="D477" s="3">
        <v>0.6958333333333333</v>
      </c>
    </row>
    <row r="478" spans="1:4" x14ac:dyDescent="0.2">
      <c r="A478">
        <v>30136</v>
      </c>
      <c r="B478" t="e">
        <f>radiohrn todos los Hondure√±os estamos muy contentos por el gran apoyo Que estamos recibiendo por parte de nuestras autoridades</f>
        <v>#NAME?</v>
      </c>
      <c r="C478" s="4">
        <v>43717</v>
      </c>
      <c r="D478" s="3">
        <v>0.67361111111111116</v>
      </c>
    </row>
    <row r="479" spans="1:4" x14ac:dyDescent="0.2">
      <c r="A479">
        <v>30137</v>
      </c>
      <c r="B479" t="e">
        <f>radiohrn Vemos los grandes resultados Que excelente Que asi mejorar la econom√≠a de nuestra Honduras</f>
        <v>#NAME?</v>
      </c>
      <c r="C479" s="4">
        <v>43773</v>
      </c>
      <c r="D479" s="3">
        <v>0.72291666666666676</v>
      </c>
    </row>
    <row r="480" spans="1:4" x14ac:dyDescent="0.2">
      <c r="A480">
        <v>30163</v>
      </c>
      <c r="B480" t="e">
        <f>radiohrn estamos muy contentos de Que se desempe√±en estas actividades por mejorar el pa√≠s Que gran trabajo</f>
        <v>#NAME?</v>
      </c>
      <c r="C480" s="4">
        <v>43727</v>
      </c>
      <c r="D480" s="3">
        <v>0.67083333333333339</v>
      </c>
    </row>
    <row r="481" spans="1:4" x14ac:dyDescent="0.2">
      <c r="A481">
        <v>30178</v>
      </c>
      <c r="B481" t="e">
        <f>radiohrn estos son los grandes avances en nuestro pais Que bueno Que se haga por Que Es muy importante Que se trabaje mas y mas para combatir el narcotr√°fico</f>
        <v>#NAME?</v>
      </c>
      <c r="C481" s="4">
        <v>43794</v>
      </c>
      <c r="D481" s="3">
        <v>0.56319444444444444</v>
      </c>
    </row>
    <row r="482" spans="1:4" x14ac:dyDescent="0.2">
      <c r="A482">
        <v>30181</v>
      </c>
      <c r="B482" t="e">
        <f>_xlfn.SINGLE(radiohrn _xlfn.SINGLE(JuanOrlandoH Es muy importante lo Que esta haciendo nuestro gobierno Que se haga lo correcto por un pais mejor por un cambio clim√°tico diferente Que bien))</f>
        <v>#NAME?</v>
      </c>
      <c r="C482" s="4">
        <v>43836</v>
      </c>
      <c r="D482" s="3">
        <v>0.63680555555555551</v>
      </c>
    </row>
    <row r="483" spans="1:4" x14ac:dyDescent="0.2">
      <c r="A483">
        <v>30185</v>
      </c>
      <c r="B483" t="e">
        <f>radiohrn estamos muy contentos y agradecidos por el gran trabajo Que hace el Presidente</f>
        <v>#NAME?</v>
      </c>
      <c r="C483" s="4">
        <v>43703</v>
      </c>
      <c r="D483" s="3">
        <v>0.88958333333333339</v>
      </c>
    </row>
    <row r="484" spans="1:4" x14ac:dyDescent="0.2">
      <c r="A484">
        <v>30226</v>
      </c>
      <c r="B484" t="e">
        <f>radiohrn Es muy bien Que se trabaje por desempe√±ar lo bueno porque se ha demostrado Que Es un bien para los ni√±os Que bien estamos alegres de estos grandes desarrollos</f>
        <v>#NAME?</v>
      </c>
      <c r="C484" s="4">
        <v>43738</v>
      </c>
      <c r="D484" s="3">
        <v>0.56736111111111109</v>
      </c>
    </row>
    <row r="485" spans="1:4" x14ac:dyDescent="0.2">
      <c r="A485">
        <v>30442</v>
      </c>
      <c r="B485" t="e">
        <f>HoyMismoTSI vamos avanzando con estos operativos qe bien Es admirable lo Que se desarrolla por mi naci√≥n  estamos muy alegres de ver lo bueno en seguridad</f>
        <v>#NAME?</v>
      </c>
      <c r="C485" s="4">
        <v>43733</v>
      </c>
      <c r="D485" s="3">
        <v>0.65833333333333333</v>
      </c>
    </row>
    <row r="486" spans="1:4" x14ac:dyDescent="0.2">
      <c r="A486">
        <v>30486</v>
      </c>
      <c r="B486" t="e">
        <f>HoyMismoTSI excelente Que se esta trabajando por lo bueno Que gran trabajo estamos muy alegres de ver ese gran empe√±o gracias se√±or Presidente</f>
        <v>#NAME?</v>
      </c>
      <c r="C486" s="4">
        <v>43738</v>
      </c>
      <c r="D486" s="3">
        <v>0.56180555555555556</v>
      </c>
    </row>
    <row r="487" spans="1:4" x14ac:dyDescent="0.2">
      <c r="A487">
        <v>30545</v>
      </c>
      <c r="B487" t="s">
        <v>163</v>
      </c>
      <c r="C487" s="4">
        <v>43767</v>
      </c>
      <c r="D487" s="3">
        <v>0.73819444444444438</v>
      </c>
    </row>
    <row r="488" spans="1:4" x14ac:dyDescent="0.2">
      <c r="A488">
        <v>30546</v>
      </c>
      <c r="B488" t="e">
        <f>HoyMismoTSI Definimos Que se ha tenido excito Que gran manera de ver lo principal en el pais Que bueno Que se haga lo bueno por el pueblo</f>
        <v>#NAME?</v>
      </c>
      <c r="C488" s="4">
        <v>43766</v>
      </c>
      <c r="D488" s="3">
        <v>0.86111111111111116</v>
      </c>
    </row>
    <row r="489" spans="1:4" x14ac:dyDescent="0.2">
      <c r="A489">
        <v>30969</v>
      </c>
      <c r="B489" t="e">
        <f>HoyMismoTSI Que gran manera de ver como se solucionas con estas cossa en el pais y en la salud Que gran manera de ver lo bueno Que se ayude Que bien</f>
        <v>#NAME?</v>
      </c>
      <c r="C489" s="4">
        <v>43829</v>
      </c>
      <c r="D489" s="3">
        <v>0.63611111111111118</v>
      </c>
    </row>
    <row r="490" spans="1:4" x14ac:dyDescent="0.2">
      <c r="A490">
        <v>30970</v>
      </c>
      <c r="B490" t="e">
        <f>HoyMismoTSI Es muy bueno lo Que se esta haciendo en nuestro pais Que bien Que se haga en el pais por mejorar las cosas excelente</f>
        <v>#NAME?</v>
      </c>
      <c r="C490" s="4">
        <v>43836</v>
      </c>
      <c r="D490" s="3">
        <v>0.80138888888888893</v>
      </c>
    </row>
    <row r="491" spans="1:4" x14ac:dyDescent="0.2">
      <c r="A491">
        <v>30983</v>
      </c>
      <c r="B491" t="s">
        <v>164</v>
      </c>
      <c r="C491" s="4">
        <v>43682</v>
      </c>
      <c r="D491" s="3">
        <v>0.67152777777777783</v>
      </c>
    </row>
    <row r="492" spans="1:4" x14ac:dyDescent="0.2">
      <c r="A492">
        <v>31258</v>
      </c>
      <c r="B492" t="s">
        <v>12</v>
      </c>
      <c r="C492" s="4">
        <v>43810</v>
      </c>
      <c r="D492" s="3">
        <v>0.79513888888888884</v>
      </c>
    </row>
    <row r="493" spans="1:4" x14ac:dyDescent="0.2">
      <c r="A493">
        <v>31459</v>
      </c>
      <c r="B493" t="s">
        <v>52</v>
      </c>
      <c r="C493" s="4">
        <v>43763</v>
      </c>
      <c r="D493" s="3">
        <v>0.71458333333333324</v>
      </c>
    </row>
    <row r="494" spans="1:4" x14ac:dyDescent="0.2">
      <c r="A494">
        <v>31836</v>
      </c>
      <c r="B494" t="s">
        <v>31</v>
      </c>
      <c r="C494" s="4">
        <v>43804</v>
      </c>
      <c r="D494" s="3">
        <v>0.79583333333333339</v>
      </c>
    </row>
    <row r="495" spans="1:4" x14ac:dyDescent="0.2">
      <c r="A495">
        <v>31895</v>
      </c>
      <c r="B495" t="s">
        <v>45</v>
      </c>
      <c r="C495" s="4">
        <v>43682</v>
      </c>
      <c r="D495" s="3">
        <v>0.82152777777777775</v>
      </c>
    </row>
    <row r="496" spans="1:4" x14ac:dyDescent="0.2">
      <c r="A496">
        <v>31896</v>
      </c>
      <c r="B496" t="s">
        <v>42</v>
      </c>
      <c r="C496" s="4">
        <v>43683</v>
      </c>
      <c r="D496" s="3">
        <v>0.7270833333333333</v>
      </c>
    </row>
    <row r="497" spans="1:4" x14ac:dyDescent="0.2">
      <c r="A497">
        <v>31941</v>
      </c>
      <c r="B497" t="s">
        <v>91</v>
      </c>
      <c r="C497" s="4">
        <v>43745</v>
      </c>
      <c r="D497" s="3">
        <v>0.72361111111111109</v>
      </c>
    </row>
    <row r="498" spans="1:4" x14ac:dyDescent="0.2">
      <c r="A498">
        <v>31943</v>
      </c>
      <c r="B498" t="s">
        <v>148</v>
      </c>
      <c r="C498" s="4">
        <v>43767</v>
      </c>
      <c r="D498" s="3">
        <v>0.86319444444444438</v>
      </c>
    </row>
    <row r="499" spans="1:4" x14ac:dyDescent="0.2">
      <c r="A499">
        <v>32030</v>
      </c>
      <c r="B499" t="s">
        <v>125</v>
      </c>
      <c r="C499" s="4">
        <v>43754</v>
      </c>
      <c r="D499" s="3">
        <v>0.85833333333333339</v>
      </c>
    </row>
    <row r="500" spans="1:4" x14ac:dyDescent="0.2">
      <c r="A500">
        <v>32145</v>
      </c>
      <c r="B500" t="s">
        <v>148</v>
      </c>
      <c r="C500" s="4">
        <v>43767</v>
      </c>
      <c r="D500" s="3">
        <v>0.86319444444444438</v>
      </c>
    </row>
    <row r="501" spans="1:4" x14ac:dyDescent="0.2">
      <c r="A501">
        <v>32260</v>
      </c>
      <c r="B501" t="e">
        <f>hondudiario Sinceramente ya vimos Que esta gente de libre solo caos quieren hacer en el pais ya estamos cansados Que se haga esto ya basta queremos paz</f>
        <v>#NAME?</v>
      </c>
      <c r="C501" s="4">
        <v>43791</v>
      </c>
      <c r="D501" s="3">
        <v>0.93333333333333324</v>
      </c>
    </row>
    <row r="502" spans="1:4" x14ac:dyDescent="0.2">
      <c r="A502">
        <v>32266</v>
      </c>
      <c r="B502" t="e">
        <f>hondudiario muy bien lo Que se esta poniendo para mejorar la migraci√≥n y los Hondure√±os no se vayan de el pais excelente trabajo</f>
        <v>#NAME?</v>
      </c>
      <c r="C502" s="4">
        <v>43672</v>
      </c>
      <c r="D502" s="3">
        <v>0.71111111111111114</v>
      </c>
    </row>
    <row r="503" spans="1:4" x14ac:dyDescent="0.2">
      <c r="A503">
        <v>32269</v>
      </c>
      <c r="B503" t="e">
        <f>hondudiario Que bueno lo Que se hace por e pueblo Que se esta ayudando con la salud comunitaria Que bien Que se haga lo bueno</f>
        <v>#NAME?</v>
      </c>
      <c r="C503" s="4">
        <v>43763</v>
      </c>
      <c r="D503" s="3">
        <v>0.94305555555555554</v>
      </c>
    </row>
    <row r="504" spans="1:4" x14ac:dyDescent="0.2">
      <c r="A504">
        <v>32282</v>
      </c>
      <c r="B504" t="e">
        <f>hondudiario vaya otro Que no haya ni Que inventar dejate de Tanto odio papito Que triste Es ver Que gente asi solo lo malo quieren para el pais ya vasta queremos lo mejor</f>
        <v>#NAME?</v>
      </c>
      <c r="C504" s="4">
        <v>43787</v>
      </c>
      <c r="D504" s="3">
        <v>0.65138888888888891</v>
      </c>
    </row>
    <row r="505" spans="1:4" x14ac:dyDescent="0.2">
      <c r="A505">
        <v>32288</v>
      </c>
      <c r="B505" t="e">
        <f>hondudiario muy bien Que se haga las mejores decisiones Que bien se√±or Presidente Que se haga lo bueno para la naci√≥n</f>
        <v>#NAME?</v>
      </c>
      <c r="C505" s="4">
        <v>43783</v>
      </c>
      <c r="D505" s="3">
        <v>0.61875000000000002</v>
      </c>
    </row>
    <row r="506" spans="1:4" x14ac:dyDescent="0.2">
      <c r="A506">
        <v>32358</v>
      </c>
      <c r="B506" t="e">
        <f>hondudiario Verdaderamente este tipo solo lo malo mira para el pais ya vasta nasralla por Que solo quieren ver al pais en caos ya basta queremos paz</f>
        <v>#NAME?</v>
      </c>
      <c r="C506" s="4">
        <v>43812</v>
      </c>
      <c r="D506" s="3">
        <v>0.65208333333333335</v>
      </c>
    </row>
    <row r="507" spans="1:4" x14ac:dyDescent="0.2">
      <c r="A507">
        <v>32368</v>
      </c>
      <c r="B507" t="e">
        <f>hondudiario apoyamos a nuestro gobernante sabemos Que el si ha demostrado lo bueno por la naci√≥n si ha demostrado Que Es una gran persona lo apoyamos y estamos con usted JOH</f>
        <v>#NAME?</v>
      </c>
      <c r="C507" s="4">
        <v>43762</v>
      </c>
      <c r="D507" s="3">
        <v>0.72222222222222221</v>
      </c>
    </row>
    <row r="508" spans="1:4" x14ac:dyDescent="0.2">
      <c r="A508">
        <v>32381</v>
      </c>
      <c r="B508" t="s">
        <v>165</v>
      </c>
      <c r="C508" s="4">
        <v>43780</v>
      </c>
      <c r="D508" s="3">
        <v>0.74722222222222223</v>
      </c>
    </row>
    <row r="509" spans="1:4" x14ac:dyDescent="0.2">
      <c r="A509">
        <v>32383</v>
      </c>
      <c r="B509" t="e">
        <f>hondudiario gracias al Presidente Que esta buscando una soluci√≥n para esta sequ√≠a y estar preparados</f>
        <v>#NAME?</v>
      </c>
      <c r="C509" s="4">
        <v>43718</v>
      </c>
      <c r="D509" s="3">
        <v>0.67499999999999993</v>
      </c>
    </row>
    <row r="510" spans="1:4" x14ac:dyDescent="0.2">
      <c r="A510">
        <v>32396</v>
      </c>
      <c r="B510" t="e">
        <f>hondudiario Es muy bueno lo Que se hace por mi pais Que grandes avances estamos muy alegres de Que mi Honduras avanza</f>
        <v>#NAME?</v>
      </c>
      <c r="C510" s="4">
        <v>43726</v>
      </c>
      <c r="D510" s="3">
        <v>0.67708333333333337</v>
      </c>
    </row>
    <row r="511" spans="1:4" x14ac:dyDescent="0.2">
      <c r="A511">
        <v>32398</v>
      </c>
      <c r="B511" t="e">
        <f>hondudiario felicitaciones Que se mejore en el aria de la salud Es muy importante para el pueblo Que bien</f>
        <v>#NAME?</v>
      </c>
      <c r="C511" s="4">
        <v>43810</v>
      </c>
      <c r="D511" s="3">
        <v>0.71736111111111101</v>
      </c>
    </row>
    <row r="512" spans="1:4" x14ac:dyDescent="0.2">
      <c r="A512">
        <v>32400</v>
      </c>
      <c r="B512" t="e">
        <f>hondudiario Es importante Que se trabaje por lo bueno qe gran maneras de Que se desarrolle mi pais en producciones a beneficio</f>
        <v>#NAME?</v>
      </c>
      <c r="C512" s="4">
        <v>43718</v>
      </c>
      <c r="D512" s="3">
        <v>0.71180555555555547</v>
      </c>
    </row>
    <row r="513" spans="1:4" x14ac:dyDescent="0.2">
      <c r="A513">
        <v>32409</v>
      </c>
      <c r="B513" t="e">
        <f>hondudiario muy buena labor departe de nuestra Honduras Que se hag lo bueno por detener estas cosas Que llevan al fracaso al pais</f>
        <v>#NAME?</v>
      </c>
      <c r="C513" s="4">
        <v>43718</v>
      </c>
      <c r="D513" s="3">
        <v>0.67569444444444438</v>
      </c>
    </row>
    <row r="514" spans="1:4" x14ac:dyDescent="0.2">
      <c r="A514">
        <v>32440</v>
      </c>
      <c r="B514" t="e">
        <f>hondudiario Es muy bueno lo Que se hace de parte de la instituci√≥n de vida mejor Que gran trabajo Que se haga lo bueno</f>
        <v>#NAME?</v>
      </c>
      <c r="C514" s="4">
        <v>43714</v>
      </c>
      <c r="D514" s="3">
        <v>0.65416666666666667</v>
      </c>
    </row>
    <row r="515" spans="1:4" x14ac:dyDescent="0.2">
      <c r="A515">
        <v>32467</v>
      </c>
      <c r="B515" t="e">
        <f>hondudiario lo √∫nico Que el pueblo exige Es paz y tranquilidad y ya Vemos Que estos √±angaras no les importa solo hacer relajo en el pais ya basta Que se ponga mano dura con ellos</f>
        <v>#NAME?</v>
      </c>
      <c r="C515" s="4">
        <v>43791</v>
      </c>
      <c r="D515" s="3">
        <v>0.93541666666666667</v>
      </c>
    </row>
    <row r="516" spans="1:4" x14ac:dyDescent="0.2">
      <c r="A516">
        <v>32469</v>
      </c>
      <c r="B516" t="e">
        <f>hondudiario Dios lo bendiga JOH por demostrar Que usted Es una gran persona Que se preocupa por Que el pais este bien</f>
        <v>#NAME?</v>
      </c>
      <c r="C516" s="4">
        <v>43776</v>
      </c>
      <c r="D516" s="3">
        <v>0.63402777777777775</v>
      </c>
    </row>
    <row r="517" spans="1:4" x14ac:dyDescent="0.2">
      <c r="A517">
        <v>32477</v>
      </c>
      <c r="B517" t="e">
        <f>hondudiario no cave duda Que se esta demostrando los buenos logros asi el pais cambia y se desarrolla por Que Es de gran trabajo Que se mejore Que bien</f>
        <v>#NAME?</v>
      </c>
      <c r="C517" s="4">
        <v>43762</v>
      </c>
      <c r="D517" s="3">
        <v>0.63958333333333328</v>
      </c>
    </row>
    <row r="518" spans="1:4" x14ac:dyDescent="0.2">
      <c r="A518">
        <v>32480</v>
      </c>
      <c r="B518" t="e">
        <f>hondudiario Honduras avanza Que se demuestre cada dia lo bueno Que se hace en la naci√≥n Que bien vamos por mas de mi Honduras</f>
        <v>#NAME?</v>
      </c>
      <c r="C518" s="4">
        <v>43760</v>
      </c>
      <c r="D518" s="3">
        <v>0.89027777777777783</v>
      </c>
    </row>
    <row r="519" spans="1:4" x14ac:dyDescent="0.2">
      <c r="A519">
        <v>32511</v>
      </c>
      <c r="B519" t="e">
        <f>hondudiario muy buen trabajo felicitamos a loas EEUU y a nuestro gobierno Que han demostrado lo bueno por el pais Que genial</f>
        <v>#NAME?</v>
      </c>
      <c r="C519" s="4">
        <v>43732</v>
      </c>
      <c r="D519" s="3">
        <v>0.82777777777777783</v>
      </c>
    </row>
    <row r="520" spans="1:4" x14ac:dyDescent="0.2">
      <c r="A520">
        <v>32557</v>
      </c>
      <c r="B520" t="e">
        <f>hondudiario felicitamos a nuestro Presidente Que ha demostrado lo bueno por mi Honduras Es Verdaderamente Que se haga lo bueno por poner orden en el pais</f>
        <v>#NAME?</v>
      </c>
      <c r="C520" s="4">
        <v>43728</v>
      </c>
      <c r="D520" s="3">
        <v>0.65972222222222221</v>
      </c>
    </row>
    <row r="521" spans="1:4" x14ac:dyDescent="0.2">
      <c r="A521">
        <v>32558</v>
      </c>
      <c r="B521" t="e">
        <f>hondudiario Es importante Que se quiera hacer lo mejor por nuestra Honduras por Que se necesitaba levantar estas cosas Es un gran trabajo</f>
        <v>#NAME?</v>
      </c>
      <c r="C521" s="4">
        <v>43718</v>
      </c>
      <c r="D521" s="3">
        <v>0.67222222222222217</v>
      </c>
    </row>
    <row r="522" spans="1:4" x14ac:dyDescent="0.2">
      <c r="A522">
        <v>32567</v>
      </c>
      <c r="B522" t="e">
        <f>hondudiario Es Impresionante Que ya se aproximan los feriados para Que puedan ir a disfrutar con su familia quer buenos alcances</f>
        <v>#NAME?</v>
      </c>
      <c r="C522" s="4">
        <v>43725</v>
      </c>
      <c r="D522" s="3">
        <v>0.82013888888888886</v>
      </c>
    </row>
    <row r="523" spans="1:4" x14ac:dyDescent="0.2">
      <c r="A523">
        <v>32572</v>
      </c>
      <c r="B523" t="e">
        <f>hondudiario muy buenas obras las Que est√° haciendo el mejor Presidente por Que demuestra lo bueno gracias Que Dios lo bendiga</f>
        <v>#NAME?</v>
      </c>
      <c r="C523" s="4">
        <v>43762</v>
      </c>
      <c r="D523" s="3">
        <v>0.7319444444444444</v>
      </c>
    </row>
    <row r="524" spans="1:4" x14ac:dyDescent="0.2">
      <c r="A524">
        <v>32609</v>
      </c>
      <c r="B524" t="s">
        <v>166</v>
      </c>
      <c r="C524" s="4">
        <v>43756</v>
      </c>
      <c r="D524" s="3">
        <v>0.84305555555555556</v>
      </c>
    </row>
    <row r="525" spans="1:4" x14ac:dyDescent="0.2">
      <c r="A525">
        <v>32619</v>
      </c>
      <c r="B525" t="e">
        <f>hondudiario esta Es la era para todos los Productores</f>
        <v>#NAME?</v>
      </c>
      <c r="C525" s="4">
        <v>43696</v>
      </c>
      <c r="D525" s="3">
        <v>0.80347222222222225</v>
      </c>
    </row>
    <row r="526" spans="1:4" x14ac:dyDescent="0.2">
      <c r="A526">
        <v>32629</v>
      </c>
      <c r="B526" t="e">
        <f>hondudiario miles de maneras Que nuestro Presidente apoya la pais Que bueno Que se trabaje mas y mas por esto</f>
        <v>#NAME?</v>
      </c>
      <c r="C526" s="4">
        <v>43727</v>
      </c>
      <c r="D526" s="3">
        <v>0.85069444444444453</v>
      </c>
    </row>
    <row r="527" spans="1:4" x14ac:dyDescent="0.2">
      <c r="A527">
        <v>32652</v>
      </c>
      <c r="B527" t="e">
        <f>hondudiario vamos todos contra el dengue</f>
        <v>#NAME?</v>
      </c>
      <c r="C527" s="4">
        <v>43707</v>
      </c>
      <c r="D527" s="3">
        <v>0.78263888888888899</v>
      </c>
    </row>
    <row r="528" spans="1:4" x14ac:dyDescent="0.2">
      <c r="A528">
        <v>32691</v>
      </c>
      <c r="B528" t="e">
        <f>hondudiario se ve Que Roatan  Es un lugar muy bello Que bueno Que se hagan estas visitas bien venidos a nuestra bella Honduras</f>
        <v>#NAME?</v>
      </c>
      <c r="C528" s="4">
        <v>43790</v>
      </c>
      <c r="D528" s="3">
        <v>0.74861111111111101</v>
      </c>
    </row>
    <row r="529" spans="1:4" x14ac:dyDescent="0.2">
      <c r="A529">
        <v>32703</v>
      </c>
      <c r="B529" t="e">
        <f>hondudiario Honduras esta avanzando con buenas oportunidades gracias Presidente Es el mejor Que hemos tenido</f>
        <v>#NAME?</v>
      </c>
      <c r="C529" s="4">
        <v>43712</v>
      </c>
      <c r="D529" s="3">
        <v>0.79027777777777775</v>
      </c>
    </row>
    <row r="530" spans="1:4" x14ac:dyDescent="0.2">
      <c r="A530">
        <v>32718</v>
      </c>
      <c r="B530" t="e">
        <f>hondudiario Honduras cambia Que importante Es ver lo excelente Que trabaja por mejorar la econom√≠a del pais Que gran trabajo</f>
        <v>#NAME?</v>
      </c>
      <c r="C530" s="4">
        <v>43777</v>
      </c>
      <c r="D530" s="3">
        <v>0.86805555555555547</v>
      </c>
    </row>
    <row r="531" spans="1:4" x14ac:dyDescent="0.2">
      <c r="A531">
        <v>32748</v>
      </c>
      <c r="B531" t="e">
        <f>hondudiario estamos muy agradecidos Que se ha visto el gran cambio Que bueno estamos muy contentos vamos por lo bueno Honduras cambia</f>
        <v>#NAME?</v>
      </c>
      <c r="C531" s="4">
        <v>43788</v>
      </c>
      <c r="D531" s="3">
        <v>0.74791666666666667</v>
      </c>
    </row>
    <row r="532" spans="1:4" x14ac:dyDescent="0.2">
      <c r="A532">
        <v>32764</v>
      </c>
      <c r="B532" t="e">
        <f>hondudiario la salud Es lo importante Que se debe de mejorar Que buenos avances estamos muy contentos de ver el cambio</f>
        <v>#NAME?</v>
      </c>
      <c r="C532" s="4">
        <v>43810</v>
      </c>
      <c r="D532" s="3">
        <v>0.71805555555555556</v>
      </c>
    </row>
    <row r="533" spans="1:4" x14ac:dyDescent="0.2">
      <c r="A533">
        <v>32768</v>
      </c>
      <c r="B533" t="e">
        <f>_xlfn.SINGLE(hondudiario _xlfn.SINGLE(JuanOrlandoH solo este gobierno Es el Que ha trabajado porque se mejoren las cosas en el pa√≠s Que bien Que se haga lo bueno por nuestra Honduras Aplaudimos muy bien))</f>
        <v>#NAME?</v>
      </c>
      <c r="C533" s="4">
        <v>43801</v>
      </c>
      <c r="D533" s="3">
        <v>0.88611111111111107</v>
      </c>
    </row>
    <row r="534" spans="1:4" x14ac:dyDescent="0.2">
      <c r="A534">
        <v>32785</v>
      </c>
      <c r="B534" t="e">
        <f>hondudiario no cave duda Que se desarrolla lo bueno estamos muy agradecidos por Que mi Honduras avanza muy bien</f>
        <v>#NAME?</v>
      </c>
      <c r="C534" s="4">
        <v>43774</v>
      </c>
      <c r="D534" s="3">
        <v>0.85625000000000007</v>
      </c>
    </row>
    <row r="535" spans="1:4" x14ac:dyDescent="0.2">
      <c r="A535">
        <v>32786</v>
      </c>
      <c r="B535" t="e">
        <f>hondudiario Que bien Es saber Que tenemos un buen Presidente Que hace lo mejor por el pais Que gran trabajo</f>
        <v>#NAME?</v>
      </c>
      <c r="C535" s="4">
        <v>43676</v>
      </c>
      <c r="D535" s="3">
        <v>0.6333333333333333</v>
      </c>
    </row>
    <row r="536" spans="1:4" x14ac:dyDescent="0.2">
      <c r="A536">
        <v>32797</v>
      </c>
      <c r="B536" t="e">
        <f>hondudiario contentos de Que se realicen estosa proyectos estamos muy agradecidos porque se ha demostrado lo bueno en el pais vamos por mas y mas</f>
        <v>#NAME?</v>
      </c>
      <c r="C536" s="4">
        <v>43802</v>
      </c>
      <c r="D536" s="3">
        <v>0.63472222222222219</v>
      </c>
    </row>
    <row r="537" spans="1:4" x14ac:dyDescent="0.2">
      <c r="A537">
        <v>32799</v>
      </c>
      <c r="B537" t="e">
        <f>hondudiario sabemos Que lo Que vive esta rata Es dolida sabemos Que JOH hace lo bueno por Honduras por Que Honduras Es lo mejor para el pais</f>
        <v>#NAME?</v>
      </c>
      <c r="C537" s="4">
        <v>43717</v>
      </c>
      <c r="D537" s="3">
        <v>0.5708333333333333</v>
      </c>
    </row>
    <row r="538" spans="1:4" x14ac:dyDescent="0.2">
      <c r="A538">
        <v>32828</v>
      </c>
      <c r="B538" t="e">
        <f>hondudiario excelente Que nuestro pa√≠s tengan lugares bellos</f>
        <v>#NAME?</v>
      </c>
      <c r="C538" s="4">
        <v>43703</v>
      </c>
      <c r="D538" s="3">
        <v>0.84166666666666667</v>
      </c>
    </row>
    <row r="539" spans="1:4" x14ac:dyDescent="0.2">
      <c r="A539">
        <v>32867</v>
      </c>
      <c r="B539" t="e">
        <f>hondudiario lo principal Es lo Que importa Que gran manera de Que mi Honduras se desempe√±e Que bien vamos en lo bueno por el pais excelente regenerando el turismo</f>
        <v>#NAME?</v>
      </c>
      <c r="C539" s="4">
        <v>43774</v>
      </c>
      <c r="D539" s="3">
        <v>0.83680555555555547</v>
      </c>
    </row>
    <row r="540" spans="1:4" x14ac:dyDescent="0.2">
      <c r="A540">
        <v>32876</v>
      </c>
      <c r="B540" t="e">
        <f>hondudiario Es muy bueno el trabajo Que est√°n haciendo las autoridades en trasladar estos reos Que buen noticia Que se ponga mano dura</f>
        <v>#NAME?</v>
      </c>
      <c r="C540" s="4">
        <v>43809</v>
      </c>
      <c r="D540" s="3">
        <v>0.86805555555555547</v>
      </c>
    </row>
    <row r="541" spans="1:4" x14ac:dyDescent="0.2">
      <c r="A541">
        <v>32904</v>
      </c>
      <c r="B541" t="e">
        <f>hondudiario sabemos Que mi Honduras ha cambiado y ha mejorado y gracias a JOH por Que el ha hecho lo bueno y el pueblo lo apoya por siempre</f>
        <v>#NAME?</v>
      </c>
      <c r="C541" s="4">
        <v>43759</v>
      </c>
      <c r="D541" s="3">
        <v>0.81944444444444453</v>
      </c>
    </row>
    <row r="542" spans="1:4" x14ac:dyDescent="0.2">
      <c r="A542">
        <v>32939</v>
      </c>
      <c r="B542" t="e">
        <f>hondudiario Haci Es Verdaderamente donde se ve lo bueno Que grandes maneras de demostrar Que el pais tiene lo mejor parta demostrar</f>
        <v>#NAME?</v>
      </c>
      <c r="C542" s="4">
        <v>43788</v>
      </c>
      <c r="D542" s="3">
        <v>0.75486111111111109</v>
      </c>
    </row>
    <row r="543" spans="1:4" x14ac:dyDescent="0.2">
      <c r="A543">
        <v>32943</v>
      </c>
      <c r="B543" t="e">
        <f>hondudiario Que grandes avances se ven en el pais Que bueno por Que esta Es una gran oportunidad para el hondure√±o felicitaciones</f>
        <v>#NAME?</v>
      </c>
      <c r="C543" s="4">
        <v>43790</v>
      </c>
      <c r="D543" s="3">
        <v>0.82777777777777783</v>
      </c>
    </row>
    <row r="544" spans="1:4" x14ac:dyDescent="0.2">
      <c r="A544">
        <v>32944</v>
      </c>
      <c r="B544" t="s">
        <v>167</v>
      </c>
      <c r="C544" s="4">
        <v>43717</v>
      </c>
      <c r="D544" s="3">
        <v>0.85486111111111107</v>
      </c>
    </row>
    <row r="545" spans="1:4" x14ac:dyDescent="0.2">
      <c r="A545">
        <v>32946</v>
      </c>
      <c r="B545" t="e">
        <f>hondudiario excelente noticia para el desarrollo de nuestro pais</f>
        <v>#NAME?</v>
      </c>
      <c r="C545" s="4">
        <v>43700</v>
      </c>
      <c r="D545" s="3">
        <v>0.92569444444444438</v>
      </c>
    </row>
    <row r="546" spans="1:4" x14ac:dyDescent="0.2">
      <c r="A546">
        <v>32953</v>
      </c>
      <c r="B546" t="e">
        <f>hondudiario Definitivamente estamos muy agradecidas Que mi pais esta cambiando Que importante lo Que JOH hace por la naci√≥n muy bien vamos por lo bueno cada dia</f>
        <v>#NAME?</v>
      </c>
      <c r="C546" s="4">
        <v>43809</v>
      </c>
      <c r="D546" s="3">
        <v>0.79166666666666663</v>
      </c>
    </row>
    <row r="547" spans="1:4" x14ac:dyDescent="0.2">
      <c r="A547">
        <v>32997</v>
      </c>
      <c r="B547" t="e">
        <f>hondudiario Que bueno Que se esta ayudando a estas obras Que esta haciendo el gobierno Que grandes avances</f>
        <v>#NAME?</v>
      </c>
      <c r="C547" s="4">
        <v>43761</v>
      </c>
      <c r="D547" s="3">
        <v>0.64444444444444449</v>
      </c>
    </row>
    <row r="548" spans="1:4" x14ac:dyDescent="0.2">
      <c r="A548">
        <v>33047</v>
      </c>
      <c r="B548" t="e">
        <f>hondudiario se ven grandes resultados en el pais Que excelente lo Que hace el gobierno a favor de nuestro pueblo vamos por mas avances</f>
        <v>#NAME?</v>
      </c>
      <c r="C548" s="4">
        <v>43809</v>
      </c>
      <c r="D548" s="3">
        <v>0.85</v>
      </c>
    </row>
    <row r="549" spans="1:4" x14ac:dyDescent="0.2">
      <c r="A549">
        <v>33069</v>
      </c>
      <c r="B549" t="e">
        <f>hondudiario admirable manera Que se haga lo Que se tenga Que hacer por nuestra Honduras estamos muy agradecidos con JOH vamos por mas</f>
        <v>#NAME?</v>
      </c>
      <c r="C549" s="4">
        <v>43801</v>
      </c>
      <c r="D549" s="3">
        <v>0.9</v>
      </c>
    </row>
    <row r="550" spans="1:4" x14ac:dyDescent="0.2">
      <c r="A550">
        <v>33079</v>
      </c>
      <c r="B550" t="s">
        <v>168</v>
      </c>
      <c r="C550" s="4">
        <v>43724</v>
      </c>
      <c r="D550" s="3">
        <v>0.71527777777777779</v>
      </c>
    </row>
    <row r="551" spans="1:4" x14ac:dyDescent="0.2">
      <c r="A551">
        <v>33088</v>
      </c>
      <c r="B551" t="e">
        <f>hondudiario muy bueno lo Que esta pidiendo el gobierno Que bueno Que se haga lo mejor por el pais y Que se haga la mayor justicia como se debe y si Es inocente Que se demuestre</f>
        <v>#NAME?</v>
      </c>
      <c r="C551" s="4">
        <v>43755</v>
      </c>
      <c r="D551" s="3">
        <v>0.62361111111111112</v>
      </c>
    </row>
    <row r="552" spans="1:4" x14ac:dyDescent="0.2">
      <c r="A552">
        <v>33093</v>
      </c>
      <c r="B552" t="e">
        <f>hondudiario Bendecimos a nuestra tierra bella Honduras mi bella naci√≥n Que maravilloso dia excelente</f>
        <v>#NAME?</v>
      </c>
      <c r="C552" s="4">
        <v>43728</v>
      </c>
      <c r="D552" s="3">
        <v>0.8222222222222223</v>
      </c>
    </row>
    <row r="553" spans="1:4" x14ac:dyDescent="0.2">
      <c r="A553">
        <v>33123</v>
      </c>
      <c r="B553" t="e">
        <f>hondudiario Es una gran noticia Que bueno Que el gobierno esta dando ese mayor apoyo al pueblo para Que puedan cer beneficiados con mejores viviendas Que bien</f>
        <v>#NAME?</v>
      </c>
      <c r="C553" s="4">
        <v>43809</v>
      </c>
      <c r="D553" s="3">
        <v>0.61805555555555558</v>
      </c>
    </row>
    <row r="554" spans="1:4" x14ac:dyDescent="0.2">
      <c r="A554">
        <v>33136</v>
      </c>
      <c r="B554" t="e">
        <f>hondudiario siempre el organizador de estar marchas Que lo Que hacen Es traer cosas  ben el pais ya basta queremos paz para la naci√≥n</f>
        <v>#NAME?</v>
      </c>
      <c r="C554" s="4">
        <v>43756</v>
      </c>
      <c r="D554" s="3">
        <v>0.84166666666666667</v>
      </c>
    </row>
    <row r="555" spans="1:4" x14ac:dyDescent="0.2">
      <c r="A555">
        <v>33137</v>
      </c>
      <c r="B555" t="e">
        <f>hondudiario Es muy bien Que se haya demostrado lo bueno en este feriado moraz√°nico Que bien</f>
        <v>#NAME?</v>
      </c>
      <c r="C555" s="4">
        <v>43745</v>
      </c>
      <c r="D555" s="3">
        <v>0.73402777777777783</v>
      </c>
    </row>
    <row r="556" spans="1:4" x14ac:dyDescent="0.2">
      <c r="A556">
        <v>33141</v>
      </c>
      <c r="B556" t="e">
        <f>hondudiario Es muy bueno lo Que se demuestra en el pais Vemos los mayores resultados de nuevas oportunidades</f>
        <v>#NAME?</v>
      </c>
      <c r="C556" s="4">
        <v>43777</v>
      </c>
      <c r="D556" s="3">
        <v>0.7006944444444444</v>
      </c>
    </row>
    <row r="557" spans="1:4" x14ac:dyDescent="0.2">
      <c r="A557">
        <v>33166</v>
      </c>
      <c r="B557" t="e">
        <f>hondudiario Vemos lo bueno Que se demuestra cada dia Que grandes cambios para la econom√≠a Que gran trabajo vamos por mas</f>
        <v>#NAME?</v>
      </c>
      <c r="C557" s="4">
        <v>43746</v>
      </c>
      <c r="D557" s="3">
        <v>0.66875000000000007</v>
      </c>
    </row>
    <row r="558" spans="1:4" x14ac:dyDescent="0.2">
      <c r="A558">
        <v>33180</v>
      </c>
      <c r="B558" t="e">
        <f>hondudiario Que barbaridad y sigue este se√±or queriendo ver el pais mal Que barbaro Que cea cerio</f>
        <v>#NAME?</v>
      </c>
      <c r="C558" s="4">
        <v>43684</v>
      </c>
      <c r="D558" s="3">
        <v>0.74583333333333324</v>
      </c>
    </row>
    <row r="559" spans="1:4" x14ac:dyDescent="0.2">
      <c r="A559">
        <v>33200</v>
      </c>
      <c r="B559" t="e">
        <f>hondudiario estamos muy alegres de ver lo bueno en el pais Que buenas acciones vamos por mas</f>
        <v>#NAME?</v>
      </c>
      <c r="C559" s="4">
        <v>43728</v>
      </c>
      <c r="D559" s="3">
        <v>0.79513888888888884</v>
      </c>
    </row>
    <row r="560" spans="1:4" x14ac:dyDescent="0.2">
      <c r="A560">
        <v>33211</v>
      </c>
      <c r="B560" t="e">
        <f>hondudiario Que bueno los grandes avances Que se ven cada dia Que excelente trabajo Que se tenga excito en este evento</f>
        <v>#NAME?</v>
      </c>
      <c r="C560" s="4">
        <v>43769</v>
      </c>
      <c r="D560" s="3">
        <v>0.70416666666666661</v>
      </c>
    </row>
    <row r="561" spans="1:4" x14ac:dyDescent="0.2">
      <c r="A561">
        <v>33213</v>
      </c>
      <c r="B561" t="e">
        <f>hondudiario se esta viendo los grandes apoyos para los maestros Que bien felicitamos al gobierno</f>
        <v>#NAME?</v>
      </c>
      <c r="C561" s="4">
        <v>43775</v>
      </c>
      <c r="D561" s="3">
        <v>0.74513888888888891</v>
      </c>
    </row>
    <row r="562" spans="1:4" x14ac:dyDescent="0.2">
      <c r="A562">
        <v>33238</v>
      </c>
      <c r="B562" t="e">
        <f>hondudiario grandes beneficios de compradores de mariscos Que sus compras tenga excio muy bien Que genial lo Que se ve cada dia</f>
        <v>#NAME?</v>
      </c>
      <c r="C562" s="4">
        <v>43733</v>
      </c>
      <c r="D562" s="3">
        <v>0.72916666666666663</v>
      </c>
    </row>
    <row r="563" spans="1:4" x14ac:dyDescent="0.2">
      <c r="A563">
        <v>33261</v>
      </c>
      <c r="B563" t="e">
        <f>hondudiario Que gran manera de Que se ve lo bueno en el pais porque Que se ense√±e a poder cuidar el agua Que bien</f>
        <v>#NAME?</v>
      </c>
      <c r="C563" s="4">
        <v>43791</v>
      </c>
      <c r="D563" s="3">
        <v>0.6645833333333333</v>
      </c>
    </row>
    <row r="564" spans="1:4" x14ac:dyDescent="0.2">
      <c r="A564">
        <v>33274</v>
      </c>
      <c r="B564" t="e">
        <f>hondudiario Es grandioso lo Que se hace con estos apoyos paar el pais Que gran trabajo estamos muy alegres</f>
        <v>#NAME?</v>
      </c>
      <c r="C564" s="4">
        <v>43718</v>
      </c>
      <c r="D564" s="3">
        <v>0.71111111111111114</v>
      </c>
    </row>
    <row r="565" spans="1:4" x14ac:dyDescent="0.2">
      <c r="A565">
        <v>33275</v>
      </c>
      <c r="B565" t="e">
        <f>hondudiario vamos por mas cambios gracias al buen trabajo Que hace las autoridades</f>
        <v>#NAME?</v>
      </c>
      <c r="C565" s="4">
        <v>43717</v>
      </c>
      <c r="D565" s="3">
        <v>0.86249999999999993</v>
      </c>
    </row>
    <row r="566" spans="1:4" x14ac:dyDescent="0.2">
      <c r="A566">
        <v>33303</v>
      </c>
      <c r="B566" t="e">
        <f>hondudiario Es un gran apoyo Que se les ayude a los inmigrantes Que gran trabajo vamos por mas</f>
        <v>#NAME?</v>
      </c>
      <c r="C566" s="4">
        <v>43727</v>
      </c>
      <c r="D566" s="3">
        <v>0.85138888888888886</v>
      </c>
    </row>
    <row r="567" spans="1:4" x14ac:dyDescent="0.2">
      <c r="A567">
        <v>33305</v>
      </c>
      <c r="B567" t="e">
        <f>hondudiario muy bueno Que se est√°n comprando mariscos para Que puedan desempe√±ar una gran venta para Que todo mejore en la econom√≠a del pa√≠s</f>
        <v>#NAME?</v>
      </c>
      <c r="C567" s="4">
        <v>43733</v>
      </c>
      <c r="D567" s="3">
        <v>0.7284722222222223</v>
      </c>
    </row>
    <row r="568" spans="1:4" x14ac:dyDescent="0.2">
      <c r="A568">
        <v>33312</v>
      </c>
      <c r="B568" t="e">
        <f>hondudiario Que alegria Que lo Que les interesa a desempe√±arse Es Que haya una mejor ambiente y una bella naturaleza</f>
        <v>#NAME?</v>
      </c>
      <c r="C568" s="4">
        <v>43719</v>
      </c>
      <c r="D568" s="3">
        <v>0.72638888888888886</v>
      </c>
    </row>
    <row r="569" spans="1:4" x14ac:dyDescent="0.2">
      <c r="A569">
        <v>33343</v>
      </c>
      <c r="B569" t="e">
        <f>hondudiario excelente Que se desarrolle lo bueno por el pais Que bien vamos por mas</f>
        <v>#NAME?</v>
      </c>
      <c r="C569" s="4">
        <v>43719</v>
      </c>
      <c r="D569" s="3">
        <v>0.8027777777777777</v>
      </c>
    </row>
    <row r="570" spans="1:4" x14ac:dyDescent="0.2">
      <c r="A570">
        <v>33348</v>
      </c>
      <c r="B570" t="e">
        <f>hondudiario esta gente de libre solo hacer lo malo para el pais hacen Que barbaridad ya no queremos mas relajados  para nuestra Honduras</f>
        <v>#NAME?</v>
      </c>
      <c r="C570" s="4">
        <v>43746</v>
      </c>
      <c r="D570" s="3">
        <v>0.75555555555555554</v>
      </c>
    </row>
    <row r="571" spans="1:4" x14ac:dyDescent="0.2">
      <c r="A571">
        <v>33372</v>
      </c>
      <c r="B571" t="e">
        <f>hondudiario Definimos lo bueno en nuestra naci√≥n Que bien uqe Honduras se siga regenerando en estos grandes proyectos de bien para el pueblo</f>
        <v>#NAME?</v>
      </c>
      <c r="C571" s="4">
        <v>43727</v>
      </c>
      <c r="D571" s="3">
        <v>0.6479166666666667</v>
      </c>
    </row>
    <row r="572" spans="1:4" x14ac:dyDescent="0.2">
      <c r="A572">
        <v>33390</v>
      </c>
      <c r="B572" t="e">
        <f>hondudiario Esperamos Que se vean los mayores resultados en materia de seguridad Que excelente vamos por mas avances</f>
        <v>#NAME?</v>
      </c>
      <c r="C572" s="4">
        <v>43838</v>
      </c>
      <c r="D572" s="3">
        <v>0.7104166666666667</v>
      </c>
    </row>
    <row r="573" spans="1:4" x14ac:dyDescent="0.2">
      <c r="A573">
        <v>33398</v>
      </c>
      <c r="B573" t="e">
        <f>hondudiario Honduras bella naci√≥n estamos orgullosos de ser Hondure√±os</f>
        <v>#NAME?</v>
      </c>
      <c r="C573" s="4">
        <v>43726</v>
      </c>
      <c r="D573" s="3">
        <v>0.70624999999999993</v>
      </c>
    </row>
    <row r="574" spans="1:4" x14ac:dyDescent="0.2">
      <c r="A574">
        <v>33418</v>
      </c>
      <c r="B574" t="e">
        <f>hondudiario Sobre todo se esta demostrando Que se ve lo importante para el pais Que grandes maneras las Que se establecen de grandes avances</f>
        <v>#NAME?</v>
      </c>
      <c r="C574" s="4">
        <v>43731</v>
      </c>
      <c r="D574" s="3">
        <v>0.65763888888888888</v>
      </c>
    </row>
    <row r="575" spans="1:4" x14ac:dyDescent="0.2">
      <c r="A575">
        <v>33433</v>
      </c>
      <c r="B575" t="e">
        <f>hondudiario no cave duda Que se ve los grandes resultados de lo Que el gobierno promete Que bien est√°n trabajando por lo bueno</f>
        <v>#NAME?</v>
      </c>
      <c r="C575" s="4">
        <v>43838</v>
      </c>
      <c r="D575" s="3">
        <v>0.81180555555555556</v>
      </c>
    </row>
    <row r="576" spans="1:4" x14ac:dyDescent="0.2">
      <c r="A576">
        <v>33454</v>
      </c>
      <c r="B576" t="e">
        <f>hondudiario tenemos mucho Que ofrecer nuestra Honduras Es bella</f>
        <v>#NAME?</v>
      </c>
      <c r="C576" s="4">
        <v>43726</v>
      </c>
      <c r="D576" s="3">
        <v>0.70624999999999993</v>
      </c>
    </row>
    <row r="577" spans="1:4" x14ac:dyDescent="0.2">
      <c r="A577">
        <v>33465</v>
      </c>
      <c r="B577" t="e">
        <f>hondudiario Es muy bueno Que se esta logrando lo bueno para el pais Que excelente Es ver como se hacen grandes investigaciones por Que el gobierno ha demostrado constante sinceridad</f>
        <v>#NAME?</v>
      </c>
      <c r="C577" s="4">
        <v>43784</v>
      </c>
      <c r="D577" s="3">
        <v>0.73125000000000007</v>
      </c>
    </row>
    <row r="578" spans="1:4" x14ac:dyDescent="0.2">
      <c r="A578">
        <v>33471</v>
      </c>
      <c r="B578" t="e">
        <f>hondudiario gracias Que esten apoyando a cada uno de nuestros peque√±os</f>
        <v>#NAME?</v>
      </c>
      <c r="C578" s="4">
        <v>43699</v>
      </c>
      <c r="D578" s="3">
        <v>0.92291666666666661</v>
      </c>
    </row>
    <row r="579" spans="1:4" x14ac:dyDescent="0.2">
      <c r="A579">
        <v>33475</v>
      </c>
      <c r="B579" t="e">
        <f>hondudiario Honduras esta cambiando Que buen trabajo Que se trabaja en esta aria asi el hondure√±o tendr√° mas oportunidades Que excelente</f>
        <v>#NAME?</v>
      </c>
      <c r="C579" s="4">
        <v>43790</v>
      </c>
      <c r="D579" s="3">
        <v>0.63263888888888886</v>
      </c>
    </row>
    <row r="580" spans="1:4" x14ac:dyDescent="0.2">
      <c r="A580">
        <v>33485</v>
      </c>
      <c r="B580" t="e">
        <f>hondudiario gracias a  Que se brindan estos feriados podemos salir a disfrutar con las familia Que bueno</f>
        <v>#NAME?</v>
      </c>
      <c r="C580" s="4">
        <v>43725</v>
      </c>
      <c r="D580" s="3">
        <v>0.82152777777777775</v>
      </c>
    </row>
    <row r="581" spans="1:4" x14ac:dyDescent="0.2">
      <c r="A581">
        <v>33486</v>
      </c>
      <c r="B581" t="e">
        <f>hondudiario Honduras avanza estamos muy contentos de ver los cambios Que gran trabajo Dios bendiga sus vidas</f>
        <v>#NAME?</v>
      </c>
      <c r="C581" s="4">
        <v>43718</v>
      </c>
      <c r="D581" s="3">
        <v>0.67013888888888884</v>
      </c>
    </row>
    <row r="582" spans="1:4" x14ac:dyDescent="0.2">
      <c r="A582">
        <v>33488</v>
      </c>
      <c r="B582" t="e">
        <f>hondudiario excelente todo lo Que se busca en el pais Muchas gracias por todo</f>
        <v>#NAME?</v>
      </c>
      <c r="C582" s="4">
        <v>43735</v>
      </c>
      <c r="D582" s="3">
        <v>0.86875000000000002</v>
      </c>
    </row>
    <row r="583" spans="1:4" x14ac:dyDescent="0.2">
      <c r="A583">
        <v>33506</v>
      </c>
      <c r="B583" t="e">
        <f>hondudiario Es muy bueno lo Que se demuestra Es un gran trabajo Que se hagan los construcciones de estos Hospitales para Que puedan tomar las consultas las personas de este pueblo</f>
        <v>#NAME?</v>
      </c>
      <c r="C583" s="4">
        <v>43727</v>
      </c>
      <c r="D583" s="3">
        <v>0.64722222222222225</v>
      </c>
    </row>
    <row r="584" spans="1:4" x14ac:dyDescent="0.2">
      <c r="A584">
        <v>33512</v>
      </c>
      <c r="B584" t="e">
        <f>hondudiario vaya miren quien esta hablando la haragana Que no le gusta trabajar por Que a ustedes si no les gusta trabajar</f>
        <v>#NAME?</v>
      </c>
      <c r="C584" s="4">
        <v>43763</v>
      </c>
      <c r="D584" s="3">
        <v>0.69861111111111107</v>
      </c>
    </row>
    <row r="585" spans="1:4" x14ac:dyDescent="0.2">
      <c r="A585">
        <v>33522</v>
      </c>
      <c r="B585" t="e">
        <f>hondudiario se ven los mayores resultados en turismo Que bien Que se avance en Muchas cosas a beneficio del hondure√±o</f>
        <v>#NAME?</v>
      </c>
      <c r="C585" s="4">
        <v>43794</v>
      </c>
      <c r="D585" s="3">
        <v>0.70763888888888893</v>
      </c>
    </row>
    <row r="586" spans="1:4" x14ac:dyDescent="0.2">
      <c r="A586">
        <v>33541</v>
      </c>
      <c r="B586" t="e">
        <f>hondudiario excelente Que cada vez mas est√°n escuchando la voz de nuestro Productores y Sobre todo los est√°n apoyando</f>
        <v>#NAME?</v>
      </c>
      <c r="C586" s="4">
        <v>43693</v>
      </c>
      <c r="D586" s="3">
        <v>0.93402777777777779</v>
      </c>
    </row>
    <row r="587" spans="1:4" x14ac:dyDescent="0.2">
      <c r="A587">
        <v>33562</v>
      </c>
      <c r="B587" t="e">
        <f>hondudiario Que admirable manera de ver las acciones importante Que se hacen Que buenas maneras de ver lo bueno en mi Honduras en turismo</f>
        <v>#NAME?</v>
      </c>
      <c r="C587" s="4">
        <v>43790</v>
      </c>
      <c r="D587" s="3">
        <v>0.64374999999999993</v>
      </c>
    </row>
    <row r="588" spans="1:4" x14ac:dyDescent="0.2">
      <c r="A588">
        <v>33597</v>
      </c>
      <c r="B588" t="e">
        <f>hondudiario el gobierno esta haciendo un gran trabajo</f>
        <v>#NAME?</v>
      </c>
      <c r="C588" s="4">
        <v>43727</v>
      </c>
      <c r="D588" s="3">
        <v>0.86458333333333337</v>
      </c>
    </row>
    <row r="589" spans="1:4" x14ac:dyDescent="0.2">
      <c r="A589">
        <v>33603</v>
      </c>
      <c r="B589" t="e">
        <f>hondudiario Es un gran trabajo lo Que hace JOH Es cierto caiga quien caiga por Que laws leyes son las leyes</f>
        <v>#NAME?</v>
      </c>
      <c r="C589" s="4">
        <v>43676</v>
      </c>
      <c r="D589" s="3">
        <v>0.63194444444444442</v>
      </c>
    </row>
    <row r="590" spans="1:4" x14ac:dyDescent="0.2">
      <c r="A590">
        <v>33621</v>
      </c>
      <c r="B590" t="e">
        <f>hondudiario Vemos Que se esta brindando ese gran apoyo Que gran desempe√±o para el pais y se mejorar la economia</f>
        <v>#NAME?</v>
      </c>
      <c r="C590" s="4">
        <v>43739</v>
      </c>
      <c r="D590" s="3">
        <v>0.64930555555555558</v>
      </c>
    </row>
    <row r="591" spans="1:4" x14ac:dyDescent="0.2">
      <c r="A591">
        <v>33653</v>
      </c>
      <c r="B591" t="e">
        <f>hondudiario Es una grandiosa manera de combatir esta epidemia Que bueno Que se hagan las cosas para esto muy bien</f>
        <v>#NAME?</v>
      </c>
      <c r="C591" s="4">
        <v>43769</v>
      </c>
      <c r="D591" s="3">
        <v>0.67499999999999993</v>
      </c>
    </row>
    <row r="592" spans="1:4" x14ac:dyDescent="0.2">
      <c r="A592">
        <v>33654</v>
      </c>
      <c r="B592" t="e">
        <f>hondudiario muy bueno se√±or Presidente Que gran visita la suya Que genial estamos muy alegres Que se tenga excito</f>
        <v>#NAME?</v>
      </c>
      <c r="C592" s="4">
        <v>43725</v>
      </c>
      <c r="D592" s="3">
        <v>0.9472222222222223</v>
      </c>
    </row>
    <row r="593" spans="1:4" x14ac:dyDescent="0.2">
      <c r="A593">
        <v>33664</v>
      </c>
      <c r="B593" t="e">
        <f>hondudiario Es muy bueno lo Que se esta viendo en nuestro pais vamos trabajando por mas Que bueno Que se hagan estas cosas</f>
        <v>#NAME?</v>
      </c>
      <c r="C593" s="4">
        <v>43789</v>
      </c>
      <c r="D593" s="3">
        <v>0.83333333333333337</v>
      </c>
    </row>
    <row r="594" spans="1:4" x14ac:dyDescent="0.2">
      <c r="A594">
        <v>33668</v>
      </c>
      <c r="B594" t="e">
        <f>hondudiario muy bien Es poder ver Que se est√°n dando estas buenas ayudas Que bien Que apoye la gente de esta comunidad Que bueno</f>
        <v>#NAME?</v>
      </c>
      <c r="C594" s="4">
        <v>43774</v>
      </c>
      <c r="D594" s="3">
        <v>0.95277777777777783</v>
      </c>
    </row>
    <row r="595" spans="1:4" x14ac:dyDescent="0.2">
      <c r="A595">
        <v>33689</v>
      </c>
      <c r="B595" t="e">
        <f>hondudiario apoyamos lo bueno Que hace JOH por Que esta bueno Que se construyan estas c√°rceles muy buen trabajo Que bueno Que se hace lo bueno</f>
        <v>#NAME?</v>
      </c>
      <c r="C595" s="4">
        <v>43774</v>
      </c>
      <c r="D595" s="3">
        <v>0.90277777777777779</v>
      </c>
    </row>
    <row r="596" spans="1:4" x14ac:dyDescent="0.2">
      <c r="A596">
        <v>33710</v>
      </c>
      <c r="B596" t="e">
        <f>hondudiario Es muy bueno lo Que esta haciendo construyendo esas maravillosas cosas en el pais Que bien</f>
        <v>#NAME?</v>
      </c>
      <c r="C596" s="4">
        <v>43749</v>
      </c>
      <c r="D596" s="3">
        <v>0.74305555555555547</v>
      </c>
    </row>
    <row r="597" spans="1:4" x14ac:dyDescent="0.2">
      <c r="A597">
        <v>33725</v>
      </c>
      <c r="B597" t="e">
        <f>hondudiario Que gran trabajo lo Que est√°n haciendo las autoridades Que bueno Que se hagan estas decomisaciones para el bien del pueblo</f>
        <v>#NAME?</v>
      </c>
      <c r="C597" s="4">
        <v>43748</v>
      </c>
      <c r="D597" s="3">
        <v>0.85069444444444453</v>
      </c>
    </row>
    <row r="598" spans="1:4" x14ac:dyDescent="0.2">
      <c r="A598">
        <v>33730</v>
      </c>
      <c r="B598" t="e">
        <f>hondudiario felicitamos al gobierno en construir estas c√°rceles de seguridad para el pueblo Que excelente Felicidades</f>
        <v>#NAME?</v>
      </c>
      <c r="C598" s="4">
        <v>43774</v>
      </c>
      <c r="D598" s="3">
        <v>0.90277777777777779</v>
      </c>
    </row>
    <row r="599" spans="1:4" x14ac:dyDescent="0.2">
      <c r="A599">
        <v>33739</v>
      </c>
      <c r="B599" t="e">
        <f>hondudiario Pucha deberia de buscar la paz por el pais esta gente como siempre haciendo relajos  Que barbaridad</f>
        <v>#NAME?</v>
      </c>
      <c r="C599" s="4">
        <v>43746</v>
      </c>
      <c r="D599" s="3">
        <v>0.75624999999999998</v>
      </c>
    </row>
    <row r="600" spans="1:4" x14ac:dyDescent="0.2">
      <c r="A600">
        <v>33745</v>
      </c>
      <c r="B600" t="e">
        <f>hondudiario Que bueno lo Que se esta viendo en el pais Vemos los grandes resultados por la nueva ley de alivio de deuda Que gran trabajo</f>
        <v>#NAME?</v>
      </c>
      <c r="C600" s="4">
        <v>43747</v>
      </c>
      <c r="D600" s="3">
        <v>0.64513888888888882</v>
      </c>
    </row>
    <row r="601" spans="1:4" x14ac:dyDescent="0.2">
      <c r="A601">
        <v>33750</v>
      </c>
      <c r="B601" t="e">
        <f>hondudiario muy importante Que se brinden estos grandes apoyos pot Que se hace lo mejor por el pais Que gran trabajo estamos a lo mejor</f>
        <v>#NAME?</v>
      </c>
      <c r="C601" s="4">
        <v>43755</v>
      </c>
      <c r="D601" s="3">
        <v>0.6958333333333333</v>
      </c>
    </row>
    <row r="602" spans="1:4" x14ac:dyDescent="0.2">
      <c r="A602">
        <v>33772</v>
      </c>
      <c r="B602" t="e">
        <f>hondudiario Aplaudimos lo bueno Que se demuestra cada dia Que bien estamos avanzando Que buenas acciones muy bien Que se trabaje por mas y mas en mejoras</f>
        <v>#NAME?</v>
      </c>
      <c r="C602" s="4">
        <v>43774</v>
      </c>
      <c r="D602" s="3">
        <v>0.71875</v>
      </c>
    </row>
    <row r="603" spans="1:4" x14ac:dyDescent="0.2">
      <c r="A603">
        <v>33792</v>
      </c>
      <c r="B603" t="e">
        <f>hondudiario excelente Que se este dando este apoyo a nuevos emprendedores agr√≠colas y Productores de peque√±o perfil Felicidades</f>
        <v>#NAME?</v>
      </c>
      <c r="C603" s="4">
        <v>43677</v>
      </c>
      <c r="D603" s="3">
        <v>0.8125</v>
      </c>
    </row>
    <row r="604" spans="1:4" x14ac:dyDescent="0.2">
      <c r="A604">
        <v>33851</v>
      </c>
      <c r="B604" t="e">
        <f>hondudiario esta gente no se cansa de estar incitando al pueblo a la violencia</f>
        <v>#NAME?</v>
      </c>
      <c r="C604" s="4">
        <v>43724</v>
      </c>
      <c r="D604" s="3">
        <v>0.9194444444444444</v>
      </c>
    </row>
    <row r="605" spans="1:4" x14ac:dyDescent="0.2">
      <c r="A605">
        <v>33865</v>
      </c>
      <c r="B605" t="e">
        <f>_xlfn.SINGLE(DllSWqjvMbCrtUNGN0CA23hYgwPW83B5aBnYuBnEFZY)= muy buenas acciones las Que ha hecho mi Presidente por  Que  se haga lo correcto muy bien estamos contentos</f>
        <v>#NAME?</v>
      </c>
      <c r="C605" s="4">
        <v>43728</v>
      </c>
      <c r="D605" s="3">
        <v>0.73888888888888893</v>
      </c>
    </row>
    <row r="606" spans="1:4" x14ac:dyDescent="0.2">
      <c r="A606">
        <v>33873</v>
      </c>
      <c r="B606" t="e">
        <f>TN5Telenoticias Es muy cierto lo Que dice mi Presidente  Que ense√±en pruebas por Que eso Es lo Que les interesa destruir a nuestro gobernante pero no lo van a lograr</f>
        <v>#NAME?</v>
      </c>
      <c r="C606" s="4">
        <v>43745</v>
      </c>
      <c r="D606" s="3">
        <v>0.88750000000000007</v>
      </c>
    </row>
    <row r="607" spans="1:4" x14ac:dyDescent="0.2">
      <c r="A607">
        <v>33883</v>
      </c>
      <c r="B607" t="e">
        <f>BancadaLibre esta gente no busca la paz del pais Que barbaridad Que mi Honduras no avance por gente corrupta como los de libre</f>
        <v>#NAME?</v>
      </c>
      <c r="C607" s="4">
        <v>43721</v>
      </c>
      <c r="D607" s="3">
        <v>0.64374999999999993</v>
      </c>
    </row>
    <row r="608" spans="1:4" x14ac:dyDescent="0.2">
      <c r="A608">
        <v>33923</v>
      </c>
      <c r="B608" t="e">
        <f>TN5Telenoticias Aplaudimos lo bueno Que se ve se√±or JOH gracias por demostrar Que el pais mejorara por Que se sabe Que nuestra naci√≥n cambia
 Que la seguridad en las c√°rceles mejorara</f>
        <v>#NAME?</v>
      </c>
      <c r="C608" s="4">
        <v>43815</v>
      </c>
      <c r="D608" s="3">
        <v>0.65902777777777777</v>
      </c>
    </row>
    <row r="609" spans="1:4" x14ac:dyDescent="0.2">
      <c r="A609">
        <v>33952</v>
      </c>
      <c r="B609" t="e">
        <f>TN5Telenoticias excelente el trabajo Que hace nuestras autoridades</f>
        <v>#NAME?</v>
      </c>
      <c r="C609" s="4">
        <v>43721</v>
      </c>
      <c r="D609" s="3">
        <v>0.74930555555555556</v>
      </c>
    </row>
    <row r="610" spans="1:4" x14ac:dyDescent="0.2">
      <c r="A610">
        <v>33996</v>
      </c>
      <c r="B610" t="e">
        <f>_xlfn.SINGLE(DllSWqjvMbCrtUNGN0CA23hYgwPW83B5aBnYuBnEFZY)= Es grandioso Que se ha puesto mano dura en estas personas Que grandes maneras de ver lo bueno por el pais Que paguen todo el Que cometa cr√≠menes</f>
        <v>#NAME?</v>
      </c>
      <c r="C610" s="4">
        <v>43728</v>
      </c>
      <c r="D610" s="3">
        <v>0.73819444444444438</v>
      </c>
    </row>
    <row r="611" spans="1:4" x14ac:dyDescent="0.2">
      <c r="A611">
        <v>34074</v>
      </c>
      <c r="B611" t="s">
        <v>169</v>
      </c>
      <c r="C611" s="4">
        <v>43732</v>
      </c>
      <c r="D611" s="3">
        <v>0.63611111111111118</v>
      </c>
    </row>
    <row r="612" spans="1:4" x14ac:dyDescent="0.2">
      <c r="A612">
        <v>34077</v>
      </c>
      <c r="B612" t="e">
        <f>_xlfn.SINGLE(DllSWqjvMbCrtUNGN0CA23hYgwPW83B5aBnYuBnEFZY)= se√±or Presidente usted no haga caso a las habladur√≠as de la gente usted sabe Que usted hace lo correcto por el pa√≠s</f>
        <v>#NAME?</v>
      </c>
      <c r="C612" s="4">
        <v>43731</v>
      </c>
      <c r="D612" s="3">
        <v>0.81041666666666667</v>
      </c>
    </row>
    <row r="613" spans="1:4" x14ac:dyDescent="0.2">
      <c r="A613">
        <v>34090</v>
      </c>
      <c r="B613" t="e">
        <f>TN5Telenoticias esta Es una grandiosa noticia Que se haga lo bueno a favor del hondure√±o cuidemos la naturaleza Es muy bien</f>
        <v>#NAME?</v>
      </c>
      <c r="C613" s="4">
        <v>43726</v>
      </c>
      <c r="D613" s="3">
        <v>0.69374999999999998</v>
      </c>
    </row>
    <row r="614" spans="1:4" x14ac:dyDescent="0.2">
      <c r="A614">
        <v>34119</v>
      </c>
      <c r="B614" t="e">
        <f>_xlfn.SINGLE(DllSWqjvMbCrtUNGN0CA23hYgwPW83B5aBnYuBnEFZY)= Es un gran apoyo para la naci√≥n Muchas gracias mi JOH por alcanzar estas grandes ayudas y grandes avances para la naci√≥n</f>
        <v>#NAME?</v>
      </c>
      <c r="C614" s="4">
        <v>43767</v>
      </c>
      <c r="D614" s="3">
        <v>0.84166666666666667</v>
      </c>
    </row>
    <row r="615" spans="1:4" x14ac:dyDescent="0.2">
      <c r="A615">
        <v>34136</v>
      </c>
      <c r="B615" t="e">
        <f>_xlfn.SINGLE(TN5Telenoticias _xlfn.SINGLE(JuanOrlandoH muy bien dicho mi Presidente Honduras Es un pais diferente y se hara lo mejor por Que se apoye cada dia y se detengan estas cosas))</f>
        <v>#NAME?</v>
      </c>
      <c r="C615" s="4">
        <v>43755</v>
      </c>
      <c r="D615" s="3">
        <v>0.7319444444444444</v>
      </c>
    </row>
    <row r="616" spans="1:4" x14ac:dyDescent="0.2">
      <c r="A616">
        <v>34148</v>
      </c>
      <c r="B616" t="e">
        <f>TN5Telenoticias se√±or Presidente lo felicitamos por Que usted sabe lo Que hace sabemos Que se ha demostrado lo bueno he importante para mi Honduras</f>
        <v>#NAME?</v>
      </c>
      <c r="C616" s="4">
        <v>43782</v>
      </c>
      <c r="D616" s="3">
        <v>0.84236111111111101</v>
      </c>
    </row>
    <row r="617" spans="1:4" x14ac:dyDescent="0.2">
      <c r="A617">
        <v>34171</v>
      </c>
      <c r="B617" t="e">
        <f>TN5Telenoticias Honduras a cambiado se ha demostrado lo bueno para nuestro pa√≠s hay gente Que nada aceptan de lo bueno Que se hace</f>
        <v>#NAME?</v>
      </c>
      <c r="C617" s="4">
        <v>43714</v>
      </c>
      <c r="D617" s="3">
        <v>0.56319444444444444</v>
      </c>
    </row>
    <row r="618" spans="1:4" x14ac:dyDescent="0.2">
      <c r="A618">
        <v>34191</v>
      </c>
      <c r="B618" t="e">
        <f>_xlfn.SINGLE(DllSWqjvMbCrtUNGN0CA23hYgwPW83B5aBnYuBnEFZY)= estas si son grandes oportunidades las Que se hacen para el pais felicitamos al gobierno por hacer lo bueno</f>
        <v>#NAME?</v>
      </c>
      <c r="C618" s="4">
        <v>43749</v>
      </c>
      <c r="D618" s="3">
        <v>0.65486111111111112</v>
      </c>
    </row>
    <row r="619" spans="1:4" x14ac:dyDescent="0.2">
      <c r="A619">
        <v>34202</v>
      </c>
      <c r="B619" t="e">
        <f>TN5Telenoticias Honduras avanza Que buenas cosas lo primero Es Que deben de tomar el dialogo Es importante y se solucionan las cosas</f>
        <v>#NAME?</v>
      </c>
      <c r="C619" s="4">
        <v>43725</v>
      </c>
      <c r="D619" s="3">
        <v>0.81388888888888899</v>
      </c>
    </row>
    <row r="620" spans="1:4" x14ac:dyDescent="0.2">
      <c r="A620">
        <v>34205</v>
      </c>
      <c r="B620" t="e">
        <f>_xlfn.SINGLE(DllSWqjvMbCrtUNGN0CA23hYgwPW83B5aBnYuBnEFZY)= felicitaciones Que buenas obras las Que se ven Que se trabaja cada dia por demostrar Que mi Honduras cambia Que buen desempe√±o Que bien</f>
        <v>#NAME?</v>
      </c>
      <c r="C620" s="4">
        <v>43791</v>
      </c>
      <c r="D620" s="3">
        <v>0.63958333333333328</v>
      </c>
    </row>
    <row r="621" spans="1:4" x14ac:dyDescent="0.2">
      <c r="A621">
        <v>34246</v>
      </c>
      <c r="B621" t="s">
        <v>170</v>
      </c>
      <c r="C621" s="4">
        <v>43769</v>
      </c>
      <c r="D621" s="3">
        <v>0.58680555555555558</v>
      </c>
    </row>
    <row r="622" spans="1:4" x14ac:dyDescent="0.2">
      <c r="A622">
        <v>34281</v>
      </c>
      <c r="B622" t="e">
        <f>DrMauriciolivaH muy bien se ven miles de cambios Que gran manera de Que se de ese apoyo gracias a Dios por estas bendiciones</f>
        <v>#NAME?</v>
      </c>
      <c r="C622" s="4">
        <v>43714</v>
      </c>
      <c r="D622" s="3">
        <v>0.87083333333333324</v>
      </c>
    </row>
    <row r="623" spans="1:4" x14ac:dyDescent="0.2">
      <c r="A623">
        <v>34294</v>
      </c>
      <c r="B623" t="e">
        <f>_xlfn.SINGLE(DllSWqjvMbCrtUNGN0CA23hYgwPW83B5aBnYuBnEFZY)= muy bueno lo Que esta haciendo nuestro gobierno para hacer el gran argumento de favor para los Hondure√±os Que bueno Que se apoye</f>
        <v>#NAME?</v>
      </c>
      <c r="C623" s="4">
        <v>43768</v>
      </c>
      <c r="D623" s="3">
        <v>0.59930555555555554</v>
      </c>
    </row>
    <row r="624" spans="1:4" x14ac:dyDescent="0.2">
      <c r="A624">
        <v>34295</v>
      </c>
      <c r="B624" t="e">
        <f>BancadaLibre esta gente no se cansa de estar incitando al pueblo a la violencia y al vandalismo</f>
        <v>#NAME?</v>
      </c>
      <c r="C624" s="4">
        <v>43724</v>
      </c>
      <c r="D624" s="3">
        <v>0.86875000000000002</v>
      </c>
    </row>
    <row r="625" spans="1:4" x14ac:dyDescent="0.2">
      <c r="A625">
        <v>34322</v>
      </c>
      <c r="B625" t="e">
        <f>_xlfn.SINGLE(DllSWqjvMbCrtUNGN0CA23hYgwPW83B5aBnYuBnEFZY)= admirable Es ver como la primera dama hace grandiosas cosas como lo hace JOH felicitaciones por su gran desempe√±o</f>
        <v>#NAME?</v>
      </c>
      <c r="C625" s="4">
        <v>43732</v>
      </c>
      <c r="D625" s="3">
        <v>0.61805555555555558</v>
      </c>
    </row>
    <row r="626" spans="1:4" x14ac:dyDescent="0.2">
      <c r="A626">
        <v>34359</v>
      </c>
      <c r="B626" t="e">
        <f>_xlfn.SINGLE(DllSWqjvMbCrtUNGN0CA23hYgwPW83B5aBnYuBnEFZY)= Vemos buenos avances para los j√≥venes y adultos con esta nueva ley Vemos el gran cambio</f>
        <v>#NAME?</v>
      </c>
      <c r="C626" s="4">
        <v>43762</v>
      </c>
      <c r="D626" s="3">
        <v>0.88541666666666663</v>
      </c>
    </row>
    <row r="627" spans="1:4" x14ac:dyDescent="0.2">
      <c r="A627">
        <v>34368</v>
      </c>
      <c r="B627" t="e">
        <f>_xlfn.SINGLE(DllSWqjvMbCrtUNGN0CA23hYgwPW83B5aBnYuBnEFZY)= estamos alegres de ver como la naci√≥n cambia vamos por lo bueno gracias JOH por hacer lo bueno</f>
        <v>#NAME?</v>
      </c>
      <c r="C627" s="4">
        <v>43762</v>
      </c>
      <c r="D627" s="3">
        <v>0.88611111111111107</v>
      </c>
    </row>
    <row r="628" spans="1:4" x14ac:dyDescent="0.2">
      <c r="A628">
        <v>34383</v>
      </c>
      <c r="B628" t="e">
        <f>_xlfn.SINGLE(DllSWqjvMbCrtUNGN0CA23hYgwPW83B5aBnYuBnEFZY)= _xlfn.SINGLE(JuanOrlandoH Es muy bueno lo Que dice el Presidente en el pa√≠s Que gran trabajo lo Que se ve por mi Honduras Que se trabaje mas y mas)</f>
        <v>#NAME?</v>
      </c>
      <c r="C628" s="4">
        <v>43734</v>
      </c>
      <c r="D628" s="3">
        <v>0.85763888888888884</v>
      </c>
    </row>
    <row r="629" spans="1:4" x14ac:dyDescent="0.2">
      <c r="A629">
        <v>34389</v>
      </c>
      <c r="B629" t="s">
        <v>171</v>
      </c>
      <c r="C629" s="4">
        <v>43790</v>
      </c>
      <c r="D629" s="3">
        <v>0.93333333333333324</v>
      </c>
    </row>
    <row r="630" spans="1:4" x14ac:dyDescent="0.2">
      <c r="A630">
        <v>34455</v>
      </c>
      <c r="B630" t="e">
        <f>TN5Telenoticias este tipo lo Que hace Es Que el pais este mal pero no lo lograran por Que sabemos Que tenemos al mejor gobierno</f>
        <v>#NAME?</v>
      </c>
      <c r="C630" s="4">
        <v>43760</v>
      </c>
      <c r="D630" s="3">
        <v>0.82291666666666663</v>
      </c>
    </row>
    <row r="631" spans="1:4" x14ac:dyDescent="0.2">
      <c r="A631">
        <v>34458</v>
      </c>
      <c r="B631" t="e">
        <f>_xlfn.SINGLE(DllSWqjvMbCrtUNGN0CA23hYgwPW83B5aBnYuBnEFZY)= no cave duda Que se esta demostrando Que se trabaja por Que el feriado cea el mejor Que gran alcance vamos por lo bueno para el pais</f>
        <v>#NAME?</v>
      </c>
      <c r="C631" s="4">
        <v>43735</v>
      </c>
      <c r="D631" s="3">
        <v>0.84027777777777779</v>
      </c>
    </row>
    <row r="632" spans="1:4" x14ac:dyDescent="0.2">
      <c r="A632">
        <v>34483</v>
      </c>
      <c r="B632" t="e">
        <f>_xlfn.SINGLE(DllSWqjvMbCrtUNGN0CA23hYgwPW83B5aBnYuBnEFZY)= Dios bendiga la pareja Presidencial Que Dios les de mas y mas inteligencia para seguir adelante</f>
        <v>#NAME?</v>
      </c>
      <c r="C632" s="4">
        <v>43732</v>
      </c>
      <c r="D632" s="3">
        <v>0.61875000000000002</v>
      </c>
    </row>
    <row r="633" spans="1:4" x14ac:dyDescent="0.2">
      <c r="A633">
        <v>34486</v>
      </c>
      <c r="B633" t="e">
        <f>_xlfn.SINGLE(DllSWqjvMbCrtUNGN0CA23hYgwPW83B5aBnYuBnEFZY)= Que bueno Que se esta apoyando el f√∫tbol Que excelente nuestra Honduras sigue cambiando cada da Que bien</f>
        <v>#NAME?</v>
      </c>
      <c r="C633" s="4">
        <v>43789</v>
      </c>
      <c r="D633" s="3">
        <v>0.84722222222222221</v>
      </c>
    </row>
    <row r="634" spans="1:4" x14ac:dyDescent="0.2">
      <c r="A634">
        <v>34521</v>
      </c>
      <c r="B634" t="e">
        <f>TN5Telenoticias excelente iniciativa por el bienestar de todos nosotros</f>
        <v>#NAME?</v>
      </c>
      <c r="C634" s="4">
        <v>43726</v>
      </c>
      <c r="D634" s="3">
        <v>0.69374999999999998</v>
      </c>
    </row>
    <row r="635" spans="1:4" x14ac:dyDescent="0.2">
      <c r="A635">
        <v>34523</v>
      </c>
      <c r="B635" t="e">
        <f>_xlfn.SINGLE(DllSWqjvMbCrtUNGN0CA23hYgwPW83B5aBnYuBnEFZY)= lo bueno se logra Que admirable Es ver Que mi pais avanza muy bien Que se haga lo bueno por el pueblo y Que Dios lo bendiga JOH</f>
        <v>#NAME?</v>
      </c>
      <c r="C635" s="4">
        <v>43775</v>
      </c>
      <c r="D635" s="3">
        <v>0.79652777777777783</v>
      </c>
    </row>
    <row r="636" spans="1:4" x14ac:dyDescent="0.2">
      <c r="A636">
        <v>34554</v>
      </c>
      <c r="B636" t="s">
        <v>172</v>
      </c>
      <c r="C636" s="4">
        <v>43782</v>
      </c>
      <c r="D636" s="3">
        <v>0.84236111111111101</v>
      </c>
    </row>
    <row r="637" spans="1:4" x14ac:dyDescent="0.2">
      <c r="A637">
        <v>34578</v>
      </c>
      <c r="B637" t="e">
        <f>_xlfn.SINGLE(DllSWqjvMbCrtUNGN0CA23hYgwPW83B5aBnYuBnEFZY)= vamos por grandes avances estamos muy alegres de Que mi Honduras cambia muy bien Que se haga lo bueno</f>
        <v>#NAME?</v>
      </c>
      <c r="C637" s="4">
        <v>43760</v>
      </c>
      <c r="D637" s="3">
        <v>0.72916666666666663</v>
      </c>
    </row>
    <row r="638" spans="1:4" x14ac:dyDescent="0.2">
      <c r="A638">
        <v>34579</v>
      </c>
      <c r="B638" t="e">
        <f>_xlfn.SINGLE(TN5Telenoticias _xlfn.SINGLE(JuanOrlandoH Vemos los grandes resultados Que se han logrado en contra del narcotr√°fico Que buen trabajo lo Que se ha hecho y se logra))</f>
        <v>#NAME?</v>
      </c>
      <c r="C638" s="4">
        <v>43755</v>
      </c>
      <c r="D638" s="3">
        <v>0.73263888888888884</v>
      </c>
    </row>
    <row r="639" spans="1:4" x14ac:dyDescent="0.2">
      <c r="A639">
        <v>34580</v>
      </c>
      <c r="B639" t="e">
        <f>_xlfn.SINGLE(DllSWqjvMbCrtUNGN0CA23hYgwPW83B5aBnYuBnEFZY)= estas si son grandiosas bendiciones Que gran maneras de ver lo bueno para la naci√≥n Que bien vamos por mas avances</f>
        <v>#NAME?</v>
      </c>
      <c r="C639" s="4">
        <v>43731</v>
      </c>
      <c r="D639" s="3">
        <v>0.8222222222222223</v>
      </c>
    </row>
    <row r="640" spans="1:4" x14ac:dyDescent="0.2">
      <c r="A640">
        <v>34583</v>
      </c>
      <c r="B640" t="e">
        <f>_xlfn.SINGLE(DllSWqjvMbCrtUNGN0CA23hYgwPW83B5aBnYuBnEFZY)= Es admirable Que se desarrolle lo bueno Que gran trabajo departe de el gobierno Que bien estamos muy afortunados de Que Dios bendiga nuestra naci√≥n</f>
        <v>#NAME?</v>
      </c>
      <c r="C640" s="4">
        <v>43768</v>
      </c>
      <c r="D640" s="3">
        <v>0.60069444444444442</v>
      </c>
    </row>
    <row r="641" spans="1:4" x14ac:dyDescent="0.2">
      <c r="A641">
        <v>34591</v>
      </c>
      <c r="B641" t="e">
        <f>_xlfn.SINGLE(DllSWqjvMbCrtUNGN0CA23hYgwPW83B5aBnYuBnEFZY)= acciones como estas no tienen precio Que gran manera de ver lo importante Que excelente trabajo Que bien vamos por mas en el pais</f>
        <v>#NAME?</v>
      </c>
      <c r="C641" s="4">
        <v>43768</v>
      </c>
      <c r="D641" s="3">
        <v>0.6</v>
      </c>
    </row>
    <row r="642" spans="1:4" x14ac:dyDescent="0.2">
      <c r="A642">
        <v>34595</v>
      </c>
      <c r="B642" t="e">
        <f>_xlfn.SINGLE(DllSWqjvMbCrtUNGN0CA23hYgwPW83B5aBnYuBnEFZY)= gracias a nuestras autoridades por su gran trabajo Que hacen por el bienestar de su pueblo</f>
        <v>#NAME?</v>
      </c>
      <c r="C642" s="4">
        <v>43655</v>
      </c>
      <c r="D642" s="3">
        <v>0.80347222222222225</v>
      </c>
    </row>
    <row r="643" spans="1:4" x14ac:dyDescent="0.2">
      <c r="A643">
        <v>34605</v>
      </c>
      <c r="B643" t="e">
        <f>_xlfn.SINGLE(DllSWqjvMbCrtUNGN0CA23hYgwPW83B5aBnYuBnEFZY)= Vemos los mayores  resultados estamos muy contentos de Que el pais cambia cada dia Que se tenga excito en todo</f>
        <v>#NAME?</v>
      </c>
      <c r="C643" s="4">
        <v>43761</v>
      </c>
      <c r="D643" s="3">
        <v>0.74930555555555556</v>
      </c>
    </row>
    <row r="644" spans="1:4" x14ac:dyDescent="0.2">
      <c r="A644">
        <v>34606</v>
      </c>
      <c r="B644" t="e">
        <f>_xlfn.SINGLE(DllSWqjvMbCrtUNGN0CA23hYgwPW83B5aBnYuBnEFZY)= felicitamos al gobierno por hacer lo bueno y Que se llegue al final de esta investigaci√≥n Que bueno vamos por mas</f>
        <v>#NAME?</v>
      </c>
      <c r="C644" s="4">
        <v>43767</v>
      </c>
      <c r="D644" s="3">
        <v>0.78402777777777777</v>
      </c>
    </row>
    <row r="645" spans="1:4" x14ac:dyDescent="0.2">
      <c r="A645">
        <v>34607</v>
      </c>
      <c r="B645" t="e">
        <f>_xlfn.SINGLE(DllSWqjvMbCrtUNGN0CA23hYgwPW83B5aBnYuBnEFZY)= Aplaudimos la grandiosa misi√≥n departe de JOH gracias por afirmar lo bueno por mi Honduras</f>
        <v>#NAME?</v>
      </c>
      <c r="C645" s="4">
        <v>43731</v>
      </c>
      <c r="D645" s="3">
        <v>0.69861111111111107</v>
      </c>
    </row>
    <row r="646" spans="1:4" x14ac:dyDescent="0.2">
      <c r="A646">
        <v>34645</v>
      </c>
      <c r="B646" t="e">
        <f>_xlfn.SINGLE(DllSWqjvMbCrtUNGN0CA23hYgwPW83B5aBnYuBnEFZY)= excelente Que se haga el cambio Que bien Que excelente Es ver Que la naci√≥n va mejorando en el aria de tener los r√≠os y playas limpias</f>
        <v>#NAME?</v>
      </c>
      <c r="C646" s="4">
        <v>43768</v>
      </c>
      <c r="D646" s="3">
        <v>0.6118055555555556</v>
      </c>
    </row>
    <row r="647" spans="1:4" x14ac:dyDescent="0.2">
      <c r="A647">
        <v>34657</v>
      </c>
      <c r="B647" t="e">
        <f>_xlfn.SINGLE(DllSWqjvMbCrtUNGN0CA23hYgwPW83B5aBnYuBnEFZY)= estamos muy agradecido con el gobierno por Que hizo hacer mejorar la vida de muchos Hondure√±os demostrando Que se trabajo por una vida mejor Que bien estamos avanzando</f>
        <v>#NAME?</v>
      </c>
      <c r="C647" s="4">
        <v>43790</v>
      </c>
      <c r="D647" s="3">
        <v>0.93125000000000002</v>
      </c>
    </row>
    <row r="648" spans="1:4" x14ac:dyDescent="0.2">
      <c r="A648">
        <v>34673</v>
      </c>
      <c r="B648" t="e">
        <f>_xlfn.SINGLE(DllSWqjvMbCrtUNGN0CA23hYgwPW83B5aBnYuBnEFZY)= lo Que pasa Que a este tipo le han de haber pagado par Que levantara estos falsos en contra de el Presidente pero sabemos Que Es inocente</f>
        <v>#NAME?</v>
      </c>
      <c r="C648" s="4">
        <v>43746</v>
      </c>
      <c r="D648" s="3">
        <v>0.66041666666666665</v>
      </c>
    </row>
    <row r="649" spans="1:4" x14ac:dyDescent="0.2">
      <c r="A649">
        <v>34707</v>
      </c>
      <c r="B649" t="e">
        <f>_xlfn.SINGLE(DllSWqjvMbCrtUNGN0CA23hYgwPW83B5aBnYuBnEFZY)= muy buen trabajo por Que Es de gran beneficio para el pueblo Que grandes obras las Que se haran Que  bien estamos contentos</f>
        <v>#NAME?</v>
      </c>
      <c r="C649" s="4">
        <v>43747</v>
      </c>
      <c r="D649" s="3">
        <v>0.62638888888888888</v>
      </c>
    </row>
    <row r="650" spans="1:4" x14ac:dyDescent="0.2">
      <c r="A650">
        <v>34735</v>
      </c>
      <c r="B650" t="e">
        <f>_xlfn.SINGLE(DllSWqjvMbCrtUNGN0CA23hYgwPW83B5aBnYuBnEFZY)= todos estamos muy contentos y agradecidos</f>
        <v>#NAME?</v>
      </c>
      <c r="C650" s="4">
        <v>43705</v>
      </c>
      <c r="D650" s="3">
        <v>0.95486111111111116</v>
      </c>
    </row>
    <row r="651" spans="1:4" x14ac:dyDescent="0.2">
      <c r="A651">
        <v>34745</v>
      </c>
      <c r="B651" t="s">
        <v>173</v>
      </c>
      <c r="C651" s="4">
        <v>43724</v>
      </c>
      <c r="D651" s="3">
        <v>0.57222222222222219</v>
      </c>
    </row>
    <row r="652" spans="1:4" x14ac:dyDescent="0.2">
      <c r="A652">
        <v>34754</v>
      </c>
      <c r="B652" t="e">
        <f>_xlfn.SINGLE(DllSWqjvMbCrtUNGN0CA23hYgwPW83B5aBnYuBnEFZY)= esta si Es una gran noticia Que gran manera de dar estas ayudas asi el pueblo podr√° comprar c√≥modo y barato gracias a nuestro gobierno</f>
        <v>#NAME?</v>
      </c>
      <c r="C652" s="4">
        <v>43761</v>
      </c>
      <c r="D652" s="3">
        <v>0.67569444444444438</v>
      </c>
    </row>
    <row r="653" spans="1:4" x14ac:dyDescent="0.2">
      <c r="A653">
        <v>34768</v>
      </c>
      <c r="B653" t="e">
        <f>_xlfn.SINGLE(DllSWqjvMbCrtUNGN0CA23hYgwPW83B5aBnYuBnEFZY)= Definitivamente sabemos Que nuevamente se ve el cambio en la seguridad para el pueblo Que bueno lo Que se hace muy bien</f>
        <v>#NAME?</v>
      </c>
      <c r="C653" s="4">
        <v>43811</v>
      </c>
      <c r="D653" s="3">
        <v>0.70624999999999993</v>
      </c>
    </row>
    <row r="654" spans="1:4" x14ac:dyDescent="0.2">
      <c r="A654">
        <v>34769</v>
      </c>
      <c r="B654" t="e">
        <f>_xlfn.SINGLE(DllSWqjvMbCrtUNGN0CA23hYgwPW83B5aBnYuBnEFZY)= Que bueno lo Que esta demostrando nuestro Presidente Que bien Que se est√°n dando estos focos de ahorro par un gran beneficio para el pueblo</f>
        <v>#NAME?</v>
      </c>
      <c r="C654" s="4">
        <v>43768</v>
      </c>
      <c r="D654" s="3">
        <v>0.63611111111111118</v>
      </c>
    </row>
    <row r="655" spans="1:4" x14ac:dyDescent="0.2">
      <c r="A655">
        <v>34778</v>
      </c>
      <c r="B655" t="e">
        <f>TN5Telenoticias lo Que deben de hacer con este Hombre Es meterlo al mamo para Que vea Que con JOH no se juega Sinceramente ya estamos cansados de Tanto odio ya basta</f>
        <v>#NAME?</v>
      </c>
      <c r="C655" s="4">
        <v>43760</v>
      </c>
      <c r="D655" s="3">
        <v>0.82430555555555562</v>
      </c>
    </row>
    <row r="656" spans="1:4" x14ac:dyDescent="0.2">
      <c r="A656">
        <v>34866</v>
      </c>
      <c r="B656" t="e">
        <f>TN5Telenoticias Sobre todo lo Que importa Es Que mi Honduras avanza Sobre todo Es Que se ve lo importante para la naci√≥n</f>
        <v>#NAME?</v>
      </c>
      <c r="C656" s="4">
        <v>43732</v>
      </c>
      <c r="D656" s="3">
        <v>0.80486111111111114</v>
      </c>
    </row>
    <row r="657" spans="1:4" x14ac:dyDescent="0.2">
      <c r="A657">
        <v>34876</v>
      </c>
      <c r="B657" t="e">
        <f>_xlfn.SINGLE(DllSWqjvMbCrtUNGN0CA23hYgwPW83B5aBnYuBnEFZY)= _xlfn.SINGLE(JuanOrlandoH Claro Que lo Que dice el Presidente Es verdad ya no somos el pais mas peligroso por Que se ha puesto mano dura para losa narcotraficantes y los delincuentes maras y pandillas)</f>
        <v>#NAME?</v>
      </c>
      <c r="C657" s="4">
        <v>43734</v>
      </c>
      <c r="D657" s="3">
        <v>0.85902777777777783</v>
      </c>
    </row>
    <row r="658" spans="1:4" x14ac:dyDescent="0.2">
      <c r="A658">
        <v>34906</v>
      </c>
      <c r="B658" t="e">
        <f>_xlfn.SINGLE(DllSWqjvMbCrtUNGN0CA23hYgwPW83B5aBnYuBnEFZY)= se esta trabajando por un futuro mejor  Vemos los mejores alcances estamos viendo los mayores resultados Que bien Que se trabaje por el cambio clim√°tico</f>
        <v>#NAME?</v>
      </c>
      <c r="C658" s="4">
        <v>43801</v>
      </c>
      <c r="D658" s="3">
        <v>0.93333333333333324</v>
      </c>
    </row>
    <row r="659" spans="1:4" x14ac:dyDescent="0.2">
      <c r="A659">
        <v>34918</v>
      </c>
      <c r="B659" t="e">
        <f>_xlfn.SINGLE(DllSWqjvMbCrtUNGN0CA23hYgwPW83B5aBnYuBnEFZY)= Que excelente se√±or Presidente gracias por hacerle realidad el sue√±o a este peque√±o</f>
        <v>#NAME?</v>
      </c>
      <c r="C659" s="4">
        <v>43782</v>
      </c>
      <c r="D659" s="3">
        <v>0.72916666666666663</v>
      </c>
    </row>
    <row r="660" spans="1:4" x14ac:dyDescent="0.2">
      <c r="A660">
        <v>34924</v>
      </c>
      <c r="B660" t="e">
        <f>_xlfn.SINGLE(DllSWqjvMbCrtUNGN0CA23hYgwPW83B5aBnYuBnEFZY)= Que gran desempe√±o lo Que se ha logrado vamos   por Que  pais ha mejorado Que gran manera Es excelente</f>
        <v>#NAME?</v>
      </c>
      <c r="C660" s="4">
        <v>43802</v>
      </c>
      <c r="D660" s="3">
        <v>0.90763888888888899</v>
      </c>
    </row>
    <row r="661" spans="1:4" x14ac:dyDescent="0.2">
      <c r="A661">
        <v>34927</v>
      </c>
      <c r="B661" t="e">
        <f>_xlfn.SINGLE(DllSWqjvMbCrtUNGN0CA23hYgwPW83B5aBnYuBnEFZY)= el gobierno Es un buen gobierno Que importante Es saber Que nuestra Honduras mejore Que bueno Que admirable</f>
        <v>#NAME?</v>
      </c>
      <c r="C661" s="4">
        <v>43802</v>
      </c>
      <c r="D661" s="3">
        <v>0.90625</v>
      </c>
    </row>
    <row r="662" spans="1:4" x14ac:dyDescent="0.2">
      <c r="A662">
        <v>34974</v>
      </c>
      <c r="B662" t="e">
        <f>_xlfn.SINGLE(DllSWqjvMbCrtUNGN0CA23hYgwPW83B5aBnYuBnEFZY)= Vemos los grandes avances Que se desempe√±an haciendo estos establecimientos de diversi√≥n Que bueno</f>
        <v>#NAME?</v>
      </c>
      <c r="C662" s="4">
        <v>43773</v>
      </c>
      <c r="D662" s="3">
        <v>0.73263888888888884</v>
      </c>
    </row>
    <row r="663" spans="1:4" x14ac:dyDescent="0.2">
      <c r="A663">
        <v>35059</v>
      </c>
      <c r="B663" t="e">
        <f>_xlfn.SINGLE(DllSWqjvMbCrtUNGN0CA23hYgwPW83B5aBnYuBnEFZY)= _xlfn.SINGLE(JuanOrlandoH _xlfn.SINGLE(DaniOqueli muy bien lo Que hace el Presidente Vemos lo bueno Que el hace para Que Honduras mejore cada dia))</f>
        <v>#NAME?</v>
      </c>
      <c r="C663" s="4">
        <v>43734</v>
      </c>
      <c r="D663" s="3">
        <v>0.59236111111111112</v>
      </c>
    </row>
    <row r="664" spans="1:4" x14ac:dyDescent="0.2">
      <c r="A664">
        <v>35241</v>
      </c>
      <c r="B664" t="s">
        <v>174</v>
      </c>
      <c r="C664" s="4">
        <v>43749</v>
      </c>
      <c r="D664" s="3">
        <v>0.65555555555555556</v>
      </c>
    </row>
    <row r="665" spans="1:4" x14ac:dyDescent="0.2">
      <c r="A665">
        <v>35245</v>
      </c>
      <c r="B665" t="e">
        <f>TN5Telenoticias Salvador mejor busca Que hacer ya estamos cansados de vos viejo rid√≠culo</f>
        <v>#NAME?</v>
      </c>
      <c r="C665" s="4">
        <v>43686</v>
      </c>
      <c r="D665" s="3">
        <v>0.62083333333333335</v>
      </c>
    </row>
    <row r="666" spans="1:4" x14ac:dyDescent="0.2">
      <c r="A666">
        <v>35260</v>
      </c>
      <c r="B666" t="e">
        <f>TN5Telenoticias se han alcanzado las magnificas obras de desempe√±o para el pueblo hondure√±o Que bien</f>
        <v>#NAME?</v>
      </c>
      <c r="C666" s="4">
        <v>43727</v>
      </c>
      <c r="D666" s="3">
        <v>0.63750000000000007</v>
      </c>
    </row>
    <row r="667" spans="1:4" x14ac:dyDescent="0.2">
      <c r="A667">
        <v>35271</v>
      </c>
      <c r="B667" t="e">
        <f>_xlfn.SINGLE(DllSWqjvMbCrtUNGN0CA23hYgwPW83B5aBnYuBnEFZY)= Que bueno lo Que se hace en mi pais Que excelente trabajo lo bueno ha comenzado Que se tenga excito en estas grandes acciones</f>
        <v>#NAME?</v>
      </c>
      <c r="C667" s="4">
        <v>43787</v>
      </c>
      <c r="D667" s="3">
        <v>0.66666666666666663</v>
      </c>
    </row>
    <row r="668" spans="1:4" x14ac:dyDescent="0.2">
      <c r="A668">
        <v>35370</v>
      </c>
      <c r="B668" t="s">
        <v>99</v>
      </c>
      <c r="C668" s="4">
        <v>43790</v>
      </c>
      <c r="D668" s="3">
        <v>0.69027777777777777</v>
      </c>
    </row>
    <row r="669" spans="1:4" x14ac:dyDescent="0.2">
      <c r="A669">
        <v>35510</v>
      </c>
      <c r="B669" t="s">
        <v>68</v>
      </c>
      <c r="C669" s="4">
        <v>43749</v>
      </c>
      <c r="D669" s="3">
        <v>0.90694444444444444</v>
      </c>
    </row>
    <row r="670" spans="1:4" x14ac:dyDescent="0.2">
      <c r="A670">
        <v>35633</v>
      </c>
      <c r="B670" t="s">
        <v>10</v>
      </c>
      <c r="C670" s="4">
        <v>43739</v>
      </c>
      <c r="D670" s="3">
        <v>0.71180555555555547</v>
      </c>
    </row>
    <row r="671" spans="1:4" x14ac:dyDescent="0.2">
      <c r="A671">
        <v>35634</v>
      </c>
      <c r="B671" t="s">
        <v>37</v>
      </c>
      <c r="C671" s="4">
        <v>43690</v>
      </c>
      <c r="D671" s="3">
        <v>0.88541666666666663</v>
      </c>
    </row>
    <row r="672" spans="1:4" x14ac:dyDescent="0.2">
      <c r="A672">
        <v>35678</v>
      </c>
      <c r="B672" t="s">
        <v>175</v>
      </c>
      <c r="C672" s="4">
        <v>43703</v>
      </c>
      <c r="D672" s="3">
        <v>0.92499999999999993</v>
      </c>
    </row>
    <row r="673" spans="1:4" x14ac:dyDescent="0.2">
      <c r="A673">
        <v>35679</v>
      </c>
      <c r="B673" t="s">
        <v>13</v>
      </c>
      <c r="C673" s="4">
        <v>43689</v>
      </c>
      <c r="D673" s="3">
        <v>0.64097222222222217</v>
      </c>
    </row>
    <row r="674" spans="1:4" x14ac:dyDescent="0.2">
      <c r="A674">
        <v>35716</v>
      </c>
      <c r="B674" t="s">
        <v>136</v>
      </c>
      <c r="C674" s="4">
        <v>43819</v>
      </c>
      <c r="D674" s="3">
        <v>0.87638888888888899</v>
      </c>
    </row>
    <row r="675" spans="1:4" x14ac:dyDescent="0.2">
      <c r="A675">
        <v>35729</v>
      </c>
      <c r="B675" t="s">
        <v>75</v>
      </c>
      <c r="C675" s="4">
        <v>43676</v>
      </c>
      <c r="D675" s="3">
        <v>0.80208333333333337</v>
      </c>
    </row>
    <row r="676" spans="1:4" x14ac:dyDescent="0.2">
      <c r="A676">
        <v>35730</v>
      </c>
      <c r="B676" t="s">
        <v>75</v>
      </c>
      <c r="C676" s="4">
        <v>43676</v>
      </c>
      <c r="D676" s="3">
        <v>0.80138888888888893</v>
      </c>
    </row>
    <row r="677" spans="1:4" x14ac:dyDescent="0.2">
      <c r="A677">
        <v>35731</v>
      </c>
      <c r="B677" t="s">
        <v>74</v>
      </c>
      <c r="C677" s="4">
        <v>43714</v>
      </c>
      <c r="D677" s="3">
        <v>0.79375000000000007</v>
      </c>
    </row>
    <row r="678" spans="1:4" x14ac:dyDescent="0.2">
      <c r="A678">
        <v>35769</v>
      </c>
      <c r="B678" t="s">
        <v>6</v>
      </c>
      <c r="C678" s="4">
        <v>43829</v>
      </c>
      <c r="D678" s="3">
        <v>0.75694444444444453</v>
      </c>
    </row>
    <row r="679" spans="1:4" x14ac:dyDescent="0.2">
      <c r="A679">
        <v>35796</v>
      </c>
      <c r="B679" t="s">
        <v>108</v>
      </c>
      <c r="C679" s="4">
        <v>43718</v>
      </c>
      <c r="D679" s="3">
        <v>0.72777777777777775</v>
      </c>
    </row>
    <row r="680" spans="1:4" x14ac:dyDescent="0.2">
      <c r="A680">
        <v>35931</v>
      </c>
      <c r="B680" s="2" t="s">
        <v>150</v>
      </c>
      <c r="C680" s="4">
        <v>43718</v>
      </c>
      <c r="D680" s="3">
        <v>0.69652777777777775</v>
      </c>
    </row>
    <row r="681" spans="1:4" x14ac:dyDescent="0.2">
      <c r="A681">
        <v>35932</v>
      </c>
      <c r="B681" t="s">
        <v>98</v>
      </c>
      <c r="C681" s="4">
        <v>43700</v>
      </c>
      <c r="D681" s="3">
        <v>0.72777777777777775</v>
      </c>
    </row>
    <row r="682" spans="1:4" x14ac:dyDescent="0.2">
      <c r="A682">
        <v>35933</v>
      </c>
      <c r="B682" t="s">
        <v>176</v>
      </c>
      <c r="C682" s="4">
        <v>43705</v>
      </c>
      <c r="D682" s="3">
        <v>0.90694444444444444</v>
      </c>
    </row>
    <row r="683" spans="1:4" x14ac:dyDescent="0.2">
      <c r="A683">
        <v>35950</v>
      </c>
      <c r="B683" t="s">
        <v>69</v>
      </c>
      <c r="C683" s="4">
        <v>43756</v>
      </c>
      <c r="D683" s="3">
        <v>0.74930555555555556</v>
      </c>
    </row>
    <row r="684" spans="1:4" x14ac:dyDescent="0.2">
      <c r="A684">
        <v>36107</v>
      </c>
      <c r="B684" t="s">
        <v>133</v>
      </c>
      <c r="C684" s="4">
        <v>43789</v>
      </c>
      <c r="D684" s="3">
        <v>0.7993055555555556</v>
      </c>
    </row>
    <row r="685" spans="1:4" x14ac:dyDescent="0.2">
      <c r="A685">
        <v>36188</v>
      </c>
      <c r="B685" t="s">
        <v>177</v>
      </c>
      <c r="C685" s="4">
        <v>43669</v>
      </c>
      <c r="D685" s="3">
        <v>0.83472222222222225</v>
      </c>
    </row>
    <row r="686" spans="1:4" x14ac:dyDescent="0.2">
      <c r="A686">
        <v>36372</v>
      </c>
      <c r="B686" t="s">
        <v>178</v>
      </c>
      <c r="C686" s="4">
        <v>43670</v>
      </c>
      <c r="D686" s="3">
        <v>0.84027777777777779</v>
      </c>
    </row>
    <row r="687" spans="1:4" x14ac:dyDescent="0.2">
      <c r="A687">
        <v>36411</v>
      </c>
      <c r="B687" s="2" t="s">
        <v>179</v>
      </c>
      <c r="C687" s="4">
        <v>43549</v>
      </c>
      <c r="D687" s="3">
        <v>0.85902777777777783</v>
      </c>
    </row>
    <row r="688" spans="1:4" x14ac:dyDescent="0.2">
      <c r="A688">
        <v>36518</v>
      </c>
      <c r="B688" s="2" t="s">
        <v>180</v>
      </c>
      <c r="C688" s="4">
        <v>43654</v>
      </c>
      <c r="D688" s="3">
        <v>0.71875</v>
      </c>
    </row>
    <row r="689" spans="1:4" x14ac:dyDescent="0.2">
      <c r="A689">
        <v>36624</v>
      </c>
      <c r="B689" t="s">
        <v>181</v>
      </c>
      <c r="C689" s="4">
        <v>43669</v>
      </c>
      <c r="D689" s="3">
        <v>0.67638888888888893</v>
      </c>
    </row>
    <row r="690" spans="1:4" x14ac:dyDescent="0.2">
      <c r="A690">
        <v>36633</v>
      </c>
      <c r="B690" t="s">
        <v>182</v>
      </c>
      <c r="C690" s="4">
        <v>43668</v>
      </c>
      <c r="D690" s="3">
        <v>0.6777777777777777</v>
      </c>
    </row>
    <row r="691" spans="1:4" x14ac:dyDescent="0.2">
      <c r="A691">
        <v>36955</v>
      </c>
      <c r="B691" t="s">
        <v>183</v>
      </c>
      <c r="C691" s="4">
        <v>43654</v>
      </c>
      <c r="D691" s="3">
        <v>0.85902777777777783</v>
      </c>
    </row>
    <row r="692" spans="1:4" x14ac:dyDescent="0.2">
      <c r="A692">
        <v>36993</v>
      </c>
      <c r="B692" t="s">
        <v>184</v>
      </c>
      <c r="C692" s="4">
        <v>43669</v>
      </c>
      <c r="D692" s="3">
        <v>0.67569444444444438</v>
      </c>
    </row>
    <row r="693" spans="1:4" x14ac:dyDescent="0.2">
      <c r="A693">
        <v>37215</v>
      </c>
      <c r="B693" s="2" t="s">
        <v>150</v>
      </c>
      <c r="C693" s="4">
        <v>43718</v>
      </c>
      <c r="D693" s="3">
        <v>0.69652777777777775</v>
      </c>
    </row>
    <row r="694" spans="1:4" x14ac:dyDescent="0.2">
      <c r="A694">
        <v>37288</v>
      </c>
      <c r="B694" t="s">
        <v>68</v>
      </c>
      <c r="C694" s="4">
        <v>43749</v>
      </c>
      <c r="D694" s="3">
        <v>0.90625</v>
      </c>
    </row>
    <row r="695" spans="1:4" x14ac:dyDescent="0.2">
      <c r="A695">
        <v>37301</v>
      </c>
      <c r="B695" t="s">
        <v>146</v>
      </c>
      <c r="C695" s="4">
        <v>43705</v>
      </c>
      <c r="D695" s="3">
        <v>0.70208333333333339</v>
      </c>
    </row>
    <row r="696" spans="1:4" x14ac:dyDescent="0.2">
      <c r="A696">
        <v>37443</v>
      </c>
      <c r="B696" t="s">
        <v>185</v>
      </c>
      <c r="C696" s="4">
        <v>43721</v>
      </c>
      <c r="D696" s="3">
        <v>0.67291666666666661</v>
      </c>
    </row>
    <row r="697" spans="1:4" x14ac:dyDescent="0.2">
      <c r="A697">
        <v>37549</v>
      </c>
      <c r="B697" t="s">
        <v>148</v>
      </c>
      <c r="C697" s="4">
        <v>43767</v>
      </c>
      <c r="D697" s="3">
        <v>0.86249999999999993</v>
      </c>
    </row>
    <row r="698" spans="1:4" x14ac:dyDescent="0.2">
      <c r="A698">
        <v>37617</v>
      </c>
      <c r="B698" t="s">
        <v>98</v>
      </c>
      <c r="C698" s="4">
        <v>43700</v>
      </c>
      <c r="D698" s="3">
        <v>0.7270833333333333</v>
      </c>
    </row>
    <row r="699" spans="1:4" x14ac:dyDescent="0.2">
      <c r="A699">
        <v>37618</v>
      </c>
      <c r="B699" t="s">
        <v>185</v>
      </c>
      <c r="C699" s="4">
        <v>43721</v>
      </c>
      <c r="D699" s="3">
        <v>0.67361111111111116</v>
      </c>
    </row>
    <row r="700" spans="1:4" x14ac:dyDescent="0.2">
      <c r="A700">
        <v>37619</v>
      </c>
      <c r="B700" t="s">
        <v>186</v>
      </c>
      <c r="C700" s="4">
        <v>43703</v>
      </c>
      <c r="D700" s="3">
        <v>0.83263888888888893</v>
      </c>
    </row>
    <row r="701" spans="1:4" x14ac:dyDescent="0.2">
      <c r="A701">
        <v>37648</v>
      </c>
      <c r="B701" s="2" t="s">
        <v>47</v>
      </c>
      <c r="C701" s="4">
        <v>43832</v>
      </c>
      <c r="D701" s="3">
        <v>0.8340277777777777</v>
      </c>
    </row>
    <row r="702" spans="1:4" x14ac:dyDescent="0.2">
      <c r="A702">
        <v>37674</v>
      </c>
      <c r="B702" t="s">
        <v>64</v>
      </c>
      <c r="C702" s="4">
        <v>43735</v>
      </c>
      <c r="D702" s="3">
        <v>0.71319444444444446</v>
      </c>
    </row>
    <row r="703" spans="1:4" x14ac:dyDescent="0.2">
      <c r="A703">
        <v>37675</v>
      </c>
      <c r="B703" t="s">
        <v>114</v>
      </c>
      <c r="C703" s="4">
        <v>43746</v>
      </c>
      <c r="D703" s="3">
        <v>0.88611111111111107</v>
      </c>
    </row>
    <row r="704" spans="1:4" x14ac:dyDescent="0.2">
      <c r="A704">
        <v>37676</v>
      </c>
      <c r="B704" t="s">
        <v>17</v>
      </c>
      <c r="C704" s="4">
        <v>43676</v>
      </c>
      <c r="D704" s="3">
        <v>0.64236111111111105</v>
      </c>
    </row>
    <row r="705" spans="1:4" x14ac:dyDescent="0.2">
      <c r="A705">
        <v>37677</v>
      </c>
      <c r="B705" s="2" t="s">
        <v>126</v>
      </c>
      <c r="C705" s="4">
        <v>43732</v>
      </c>
      <c r="D705" s="3">
        <v>0.83750000000000002</v>
      </c>
    </row>
    <row r="706" spans="1:4" x14ac:dyDescent="0.2">
      <c r="A706">
        <v>37678</v>
      </c>
      <c r="B706" t="s">
        <v>48</v>
      </c>
      <c r="C706" s="4">
        <v>43706</v>
      </c>
      <c r="D706" s="3">
        <v>0.87361111111111101</v>
      </c>
    </row>
    <row r="707" spans="1:4" x14ac:dyDescent="0.2">
      <c r="A707">
        <v>37679</v>
      </c>
      <c r="B707" t="s">
        <v>72</v>
      </c>
      <c r="C707" s="4">
        <v>43759</v>
      </c>
      <c r="D707" s="3">
        <v>0.84166666666666667</v>
      </c>
    </row>
    <row r="708" spans="1:4" x14ac:dyDescent="0.2">
      <c r="A708">
        <v>37734</v>
      </c>
      <c r="B708" t="s">
        <v>15</v>
      </c>
      <c r="C708" s="4">
        <v>43809</v>
      </c>
      <c r="D708" s="3">
        <v>0.68472222222222223</v>
      </c>
    </row>
    <row r="709" spans="1:4" x14ac:dyDescent="0.2">
      <c r="A709">
        <v>37751</v>
      </c>
      <c r="B709" t="s">
        <v>38</v>
      </c>
      <c r="C709" s="4">
        <v>43689</v>
      </c>
      <c r="D709" s="3">
        <v>0.83124999999999993</v>
      </c>
    </row>
    <row r="710" spans="1:4" x14ac:dyDescent="0.2">
      <c r="A710">
        <v>37789</v>
      </c>
      <c r="B710" s="2" t="s">
        <v>155</v>
      </c>
      <c r="C710" s="4">
        <v>43748</v>
      </c>
      <c r="D710" s="3">
        <v>0.92569444444444438</v>
      </c>
    </row>
    <row r="711" spans="1:4" x14ac:dyDescent="0.2">
      <c r="A711">
        <v>37792</v>
      </c>
      <c r="B711" t="s">
        <v>39</v>
      </c>
      <c r="C711" s="4">
        <v>43719</v>
      </c>
      <c r="D711" s="3">
        <v>0.68541666666666667</v>
      </c>
    </row>
    <row r="712" spans="1:4" x14ac:dyDescent="0.2">
      <c r="A712">
        <v>37793</v>
      </c>
      <c r="B712" t="s">
        <v>66</v>
      </c>
      <c r="C712" s="4">
        <v>43745</v>
      </c>
      <c r="D712" s="3">
        <v>0.65277777777777779</v>
      </c>
    </row>
    <row r="713" spans="1:4" x14ac:dyDescent="0.2">
      <c r="A713">
        <v>37883</v>
      </c>
      <c r="B713" s="2" t="s">
        <v>95</v>
      </c>
      <c r="C713" s="4">
        <v>43690</v>
      </c>
      <c r="D713" s="3">
        <v>0.68125000000000002</v>
      </c>
    </row>
    <row r="714" spans="1:4" x14ac:dyDescent="0.2">
      <c r="A714">
        <v>37884</v>
      </c>
      <c r="B714" t="s">
        <v>187</v>
      </c>
      <c r="C714" s="4">
        <v>43735</v>
      </c>
      <c r="D714" s="3">
        <v>0.67013888888888884</v>
      </c>
    </row>
    <row r="715" spans="1:4" x14ac:dyDescent="0.2">
      <c r="A715">
        <v>38090</v>
      </c>
      <c r="B715" t="s">
        <v>67</v>
      </c>
      <c r="C715" s="4">
        <v>43810</v>
      </c>
      <c r="D715" s="3">
        <v>0.82708333333333339</v>
      </c>
    </row>
    <row r="716" spans="1:4" x14ac:dyDescent="0.2">
      <c r="A716">
        <v>38135</v>
      </c>
      <c r="B716" t="e">
        <f>SalvaPresidente Es indiscutible Que este Hombre solo lo malo miara Que barbaridad ya deber√≠a de madura se cerio nasralla</f>
        <v>#NAME?</v>
      </c>
      <c r="C716" s="4">
        <v>43734</v>
      </c>
      <c r="D716" s="3">
        <v>0.70624999999999993</v>
      </c>
    </row>
    <row r="717" spans="1:4" x14ac:dyDescent="0.2">
      <c r="A717">
        <v>38171</v>
      </c>
      <c r="B717" t="e">
        <f>_xlfn.SINGLE(JuanOrlandoH _xlfn.SINGLE(el_BID obras como estas son las Que no tienen pecio se ven grandes alcances de manera importante para el pueblo))</f>
        <v>#NAME?</v>
      </c>
      <c r="C717" s="4">
        <v>43748</v>
      </c>
      <c r="D717" s="3">
        <v>0.75208333333333333</v>
      </c>
    </row>
    <row r="718" spans="1:4" x14ac:dyDescent="0.2">
      <c r="A718">
        <v>38172</v>
      </c>
      <c r="B718" t="e">
        <f>_xlfn.SINGLE(JuanOrlandoH _xlfn.SINGLE(VidaMejorHN _xlfn.SINGLE(dnparqueshn _xlfn.SINGLE(radiohrn _xlfn.SINGLE(DiarioLaPrensa _xlfn.SINGLE(diarioelheraldo _xlfn.SINGLE(DiarioRoatan Vemos esta Impresionante noticia Que gran trabajo lo Que se ha logrado con estas buenas actividades Que bien)))))))</f>
        <v>#NAME?</v>
      </c>
      <c r="C718" s="4">
        <v>43724</v>
      </c>
      <c r="D718" s="3">
        <v>0.65625</v>
      </c>
    </row>
    <row r="719" spans="1:4" x14ac:dyDescent="0.2">
      <c r="A719">
        <v>38200</v>
      </c>
      <c r="B719" t="e">
        <f>_xlfn.SINGLE(JuanOrlandoH _xlfn.SINGLE(radiohrn _xlfn.SINGLE(LaTribunahn _xlfn.SINGLE(TN5Telenoticias _xlfn.SINGLE(diarioelheraldo _xlfn.SINGLE(televicentrohn _xlfn.SINGLE(ProcesoDigital _xlfn.SINGLE(DiarioLaPrensa _xlfn.SINGLE(elpaishn _xlfn.SINGLE(Telemundo Aplaudimos la buena labor de nuestro gobierno Que afirman el cambio por el pa√≠s Que gran maner de ver las cosas vamos por mas))))))))))</f>
        <v>#NAME?</v>
      </c>
      <c r="C719" s="4">
        <v>43706</v>
      </c>
      <c r="D719" s="3">
        <v>0.80555555555555547</v>
      </c>
    </row>
    <row r="720" spans="1:4" x14ac:dyDescent="0.2">
      <c r="A720">
        <v>38263</v>
      </c>
      <c r="B720" t="s">
        <v>188</v>
      </c>
      <c r="C720" s="4">
        <v>43811</v>
      </c>
      <c r="D720" s="3">
        <v>0.81111111111111101</v>
      </c>
    </row>
    <row r="721" spans="1:4" x14ac:dyDescent="0.2">
      <c r="A721">
        <v>38292</v>
      </c>
      <c r="B721" t="e">
        <f>JuanOrlandoH Damos las gracias a JOH por demostrar Que Honduras avanza y cambia cada dia Que bien Que se regenere turismo en el pais</f>
        <v>#NAME?</v>
      </c>
      <c r="C721" s="4">
        <v>43761</v>
      </c>
      <c r="D721" s="3">
        <v>0.84027777777777779</v>
      </c>
    </row>
    <row r="722" spans="1:4" x14ac:dyDescent="0.2">
      <c r="A722">
        <v>38454</v>
      </c>
      <c r="B722" t="e">
        <f>_xlfn.SINGLE(JuanOrlandoH _xlfn.SINGLE(radiohrn _xlfn.SINGLE(LaTribunahn _xlfn.SINGLE(RCVHonduras _xlfn.SINGLE(diarioelheraldo _xlfn.SINGLE(radioamericahn _xlfn.SINGLE(elpaishn Aplaudimos lo bueno JOH gracias por Que solo su gobierno ah afirmado el cambio para las comunidades)))))))</f>
        <v>#NAME?</v>
      </c>
      <c r="C722" s="4">
        <v>43776</v>
      </c>
      <c r="D722" s="3">
        <v>0.85763888888888884</v>
      </c>
    </row>
    <row r="723" spans="1:4" x14ac:dyDescent="0.2">
      <c r="A723">
        <v>38477</v>
      </c>
      <c r="B723" t="e">
        <f>JuanOrlandoH Esperamos Que estas asambleas tenga excit Que gran trabajo Que se haga lo bueno en el pais</f>
        <v>#NAME?</v>
      </c>
      <c r="C723" s="4">
        <v>43733</v>
      </c>
      <c r="D723" s="3">
        <v>0.80555555555555547</v>
      </c>
    </row>
    <row r="724" spans="1:4" x14ac:dyDescent="0.2">
      <c r="A724">
        <v>38515</v>
      </c>
      <c r="B724" t="s">
        <v>189</v>
      </c>
      <c r="C724" s="4">
        <v>43759</v>
      </c>
      <c r="D724" s="3">
        <v>0.68819444444444444</v>
      </c>
    </row>
    <row r="725" spans="1:4" x14ac:dyDescent="0.2">
      <c r="A725">
        <v>38558</v>
      </c>
      <c r="B725" t="e">
        <f>JuanOrlandoH Sobre todo darle gracias a Dios por Que se ha demostrado lo bueno por mi Honduras Que genial gracias JOH</f>
        <v>#NAME?</v>
      </c>
      <c r="C725" s="4">
        <v>43721</v>
      </c>
      <c r="D725" s="3">
        <v>0.80138888888888893</v>
      </c>
    </row>
    <row r="726" spans="1:4" x14ac:dyDescent="0.2">
      <c r="A726">
        <v>38569</v>
      </c>
      <c r="B726" t="e">
        <f>_xlfn.SINGLE(JuanOrlandoH _xlfn.SINGLE(LaTribunahn _xlfn.SINGLE(TN5Telenoticias _xlfn.SINGLE(Canal6Honduras _xlfn.SINGLE(televicentrohn _xlfn.SINGLE(radiohrn _xlfn.SINGLE(HoyMismoTSI Es excelente Que se siguen dando estos parques de vida mejor para el pueblo Que buena noticia)))))))</f>
        <v>#NAME?</v>
      </c>
      <c r="C726" s="4">
        <v>43808</v>
      </c>
      <c r="D726" s="3">
        <v>0.79027777777777775</v>
      </c>
    </row>
    <row r="727" spans="1:4" x14ac:dyDescent="0.2">
      <c r="A727">
        <v>38585</v>
      </c>
      <c r="B727" t="e">
        <f>_xlfn.SINGLE(JuanOrlandoH _xlfn.SINGLE(LaTribunahn _xlfn.SINGLE(RCVHonduras _xlfn.SINGLE(radioamericahn _xlfn.SINGLE(elpaishn _xlfn.SINGLE(radiohrn _xlfn.SINGLE(FenafuthOrg _xlfn.SINGLE(HCHTelevDigital _xlfn.SINGLE(radiohousehn se ve Que se trabaja por un pais mejor por Que viendo bien las cosas estamos haciendo la mejor Honduras en el mundo y con grandes oportunidades)))))))))</f>
        <v>#NAME?</v>
      </c>
      <c r="C727" s="4">
        <v>43788</v>
      </c>
      <c r="D727" s="3">
        <v>0.92013888888888884</v>
      </c>
    </row>
    <row r="728" spans="1:4" x14ac:dyDescent="0.2">
      <c r="A728">
        <v>38738</v>
      </c>
      <c r="B728" t="e">
        <f>JuanOrlandoH excelente Felicidades en su dia Que Dios los bendiga porque han demostrado su valent√≠a Que bien vamos por mas y mas en seguridad</f>
        <v>#NAME?</v>
      </c>
      <c r="C728" s="4">
        <v>43810</v>
      </c>
      <c r="D728" s="3">
        <v>0.74444444444444446</v>
      </c>
    </row>
    <row r="729" spans="1:4" x14ac:dyDescent="0.2">
      <c r="A729">
        <v>38764</v>
      </c>
      <c r="B729" t="s">
        <v>190</v>
      </c>
      <c r="C729" s="4">
        <v>43745</v>
      </c>
      <c r="D729" s="3">
        <v>0.63750000000000007</v>
      </c>
    </row>
    <row r="730" spans="1:4" x14ac:dyDescent="0.2">
      <c r="A730">
        <v>38771</v>
      </c>
      <c r="B730" t="e">
        <f>_xlfn.SINGLE(JuanOrlandoH Es muy bueno lo Que se ve en nuestro pais Que buenas cosas las Que se ven Es importante lo bueno Que se haga
                                                                                                                                                                                                                                                                _xlfn.SINGLE(DiarioLaPrensa))</f>
        <v>#NAME?</v>
      </c>
      <c r="C730" s="4">
        <v>43714</v>
      </c>
      <c r="D730" s="3">
        <v>0.74722222222222223</v>
      </c>
    </row>
    <row r="731" spans="1:4" x14ac:dyDescent="0.2">
      <c r="A731">
        <v>38819</v>
      </c>
      <c r="B731" t="e">
        <f>_xlfn.SINGLE(JuanOrlandoH _xlfn.SINGLE(Canal6Honduras _xlfn.SINGLE(elpaishn _xlfn.SINGLE(LaTribunahn _xlfn.SINGLE(DiarioLaPrensa _xlfn.SINGLE(radiohrn estamos muy agradecidos Que se regeneren mas y mas empleos para Que el pueblo pueda hacer un gran trabajo))))))</f>
        <v>#NAME?</v>
      </c>
      <c r="C731" s="4">
        <v>43748</v>
      </c>
      <c r="D731" s="3">
        <v>0.80902777777777779</v>
      </c>
    </row>
    <row r="732" spans="1:4" x14ac:dyDescent="0.2">
      <c r="A732">
        <v>38941</v>
      </c>
      <c r="B732" t="e">
        <f>_xlfn.SINGLE(JuanOrlandoH _xlfn.SINGLE(sanchezcastejon _xlfn.SINGLE(HCHTelevDigital _xlfn.SINGLE(TN5Telenoticias _xlfn.SINGLE(WSJ _xlfn.SINGLE(RCVHonduras _xlfn.SINGLE(elnuevoherald _xlfn.SINGLE(nytimes _xlfn.SINGLE(radioamericahn _xlfn.SINGLE(elpaishn _xlfn.SINGLE(radiohrn _xlfn.SINGLE(diarioelheraldo estamos muy agradecidos con nuestro gobierno por trabajar por lo mejor en el pais uniendo las manos con Espa√±a Que se haga lo bueno))))))))))))</f>
        <v>#NAME?</v>
      </c>
      <c r="C732" s="4">
        <v>43801</v>
      </c>
      <c r="D732" s="3">
        <v>0.72361111111111109</v>
      </c>
    </row>
    <row r="733" spans="1:4" x14ac:dyDescent="0.2">
      <c r="A733">
        <v>39046</v>
      </c>
      <c r="B733" t="e">
        <f>JuanOrlandoH agradecemos Que importante Es para JOH hace lo bueno para Que la naci√≥n cambie vamos por mas</f>
        <v>#NAME?</v>
      </c>
      <c r="C733" s="4">
        <v>43756</v>
      </c>
      <c r="D733" s="3">
        <v>0.79652777777777783</v>
      </c>
    </row>
    <row r="734" spans="1:4" x14ac:dyDescent="0.2">
      <c r="A734">
        <v>39112</v>
      </c>
      <c r="B734" t="e">
        <f>JuanOrlandoH Honduras esta cambiando por Que JOH ha demostrado Que se ha hecho lo mejor por el pais Que bueno gracias mi JOH</f>
        <v>#NAME?</v>
      </c>
      <c r="C734" s="4">
        <v>43763</v>
      </c>
      <c r="D734" s="3">
        <v>0.81736111111111109</v>
      </c>
    </row>
    <row r="735" spans="1:4" x14ac:dyDescent="0.2">
      <c r="A735">
        <v>39173</v>
      </c>
      <c r="B735" t="e">
        <f>JuanOrlandoH Definitivamente sabemos Que tenemos la mayor seguridad en el pais Que bueno lo Que se ve cada dia Muchas gracias a nuestro gobierno por afirmar el cambio con la seguridad</f>
        <v>#NAME?</v>
      </c>
      <c r="C735" s="4">
        <v>43810</v>
      </c>
      <c r="D735" s="3">
        <v>0.82361111111111107</v>
      </c>
    </row>
    <row r="736" spans="1:4" x14ac:dyDescent="0.2">
      <c r="A736">
        <v>39375</v>
      </c>
      <c r="B736" t="e">
        <f>_xlfn.SINGLE(JuanOrlandoH _xlfn.SINGLE(anagarciacarias _xlfn.SINGLE(HoyMismoTSI _xlfn.SINGLE(DiarioRoatan _xlfn.SINGLE(radiohrn _xlfn.SINGLE(LaTribunahn _xlfn.SINGLE(diarioelheraldo _xlfn.SINGLE(DiarioLaPrensa _xlfn.SINGLE(elpaishn gracias a los maestros por dar de su tiempo para Que los ni√±os estudien y puedan hacer algo mejor y tener un mejor futuro)))))))))</f>
        <v>#NAME?</v>
      </c>
      <c r="C736" s="4">
        <v>43725</v>
      </c>
      <c r="D736" s="3">
        <v>0.79166666666666663</v>
      </c>
    </row>
    <row r="737" spans="1:4" x14ac:dyDescent="0.2">
      <c r="A737">
        <v>39391</v>
      </c>
      <c r="B737" t="e">
        <f>_xlfn.SINGLE(JuanOrlandoH _xlfn.SINGLE(Congreso_HND excelente Que se trabaje mas y mas por dar ese gran apoyo Que gran manera de ver las cosas Que bien estamos contentos gracias por hacer lo bueno por el pueblo bendiciones))</f>
        <v>#NAME?</v>
      </c>
      <c r="C737" s="4">
        <v>43745</v>
      </c>
      <c r="D737" s="3">
        <v>0.63888888888888895</v>
      </c>
    </row>
    <row r="738" spans="1:4" x14ac:dyDescent="0.2">
      <c r="A738">
        <v>39392</v>
      </c>
      <c r="B738" t="e">
        <f>JuanOrlandoH Es la gracia de ver el cambio gracias a lo bueno Que se elabora por la seguridad de nuestra naci√≥n Que bien</f>
        <v>#NAME?</v>
      </c>
      <c r="C738" s="4">
        <v>43703</v>
      </c>
      <c r="D738" s="3">
        <v>0.59236111111111112</v>
      </c>
    </row>
    <row r="739" spans="1:4" x14ac:dyDescent="0.2">
      <c r="A739">
        <v>39433</v>
      </c>
      <c r="B739" t="e">
        <f>_xlfn.SINGLE(JuanOrlandoH _xlfn.SINGLE(radiohrn _xlfn.SINGLE(RCVHonduras _xlfn.SINGLE(elpaishn _xlfn.SINGLE(diarioelheraldo _xlfn.SINGLE(FrenteaFrenteHN _xlfn.SINGLE(televicentrohn _xlfn.SINGLE(LaTribunahn _xlfn.SINGLE(DiarioLaPrensa excelente iniciativa Que est√°n realizando nuestras autoridades de plantar un √°rbol por el bienestar de nuestro planeta)))))))))</f>
        <v>#NAME?</v>
      </c>
      <c r="C739" s="4">
        <v>43718</v>
      </c>
      <c r="D739" s="3">
        <v>0.65555555555555556</v>
      </c>
    </row>
    <row r="740" spans="1:4" x14ac:dyDescent="0.2">
      <c r="A740">
        <v>39480</v>
      </c>
      <c r="B740" t="e">
        <f>_xlfn.SINGLE(JuanOrlandoH _xlfn.SINGLE(yannickglemarec _xlfn.SINGLE(TelemundoNews _xlfn.SINGLE(LaTribunahn _xlfn.SINGLE(radiohrn _xlfn.SINGLE(TN5Telenoticias _xlfn.SINGLE(diarioelheraldo _xlfn.SINGLE(televicentrohn _xlfn.SINGLE(DiarioLaPrensa _xlfn.SINGLE(elpaishn _xlfn.SINGLE(AlPunto Honduras avanza gracias por Que se ha demostrado lo bueno estamos muy alegres de ver Que el pais ha mejorado de cada problem Aplaudimos mi se√±or Presidente)))))))))))</f>
        <v>#NAME?</v>
      </c>
      <c r="C740" s="4">
        <v>43733</v>
      </c>
      <c r="D740" s="3">
        <v>0.61736111111111114</v>
      </c>
    </row>
    <row r="741" spans="1:4" x14ac:dyDescent="0.2">
      <c r="A741">
        <v>39486</v>
      </c>
      <c r="B741" t="e">
        <f>radioamericahn excelente noticia y vamos por mas cambios</f>
        <v>#NAME?</v>
      </c>
      <c r="C741" s="4">
        <v>43727</v>
      </c>
      <c r="D741" s="3">
        <v>0.9159722222222223</v>
      </c>
    </row>
    <row r="742" spans="1:4" x14ac:dyDescent="0.2">
      <c r="A742">
        <v>39492</v>
      </c>
      <c r="B742" t="s">
        <v>191</v>
      </c>
      <c r="C742" s="4">
        <v>43816</v>
      </c>
      <c r="D742" s="3">
        <v>0.93541666666666667</v>
      </c>
    </row>
    <row r="743" spans="1:4" x14ac:dyDescent="0.2">
      <c r="A743">
        <v>39495</v>
      </c>
      <c r="B743" t="e">
        <f>radioamericahn muy bueno Que se est√°n alcanzando estas buenas cosas para el pais Que excelente estamos  algo bueno por mi Honduras</f>
        <v>#NAME?</v>
      </c>
      <c r="C743" s="4">
        <v>43724</v>
      </c>
      <c r="D743" s="3">
        <v>0.67222222222222217</v>
      </c>
    </row>
    <row r="744" spans="1:4" x14ac:dyDescent="0.2">
      <c r="A744">
        <v>39521</v>
      </c>
      <c r="B744" t="e">
        <f>radioamericahn no deben dejar Que este tipo hable estupideces peor un Hombre como este jajajaj Que Es mula de sinverguenza</f>
        <v>#NAME?</v>
      </c>
      <c r="C744" s="4">
        <v>43838</v>
      </c>
      <c r="D744" s="3">
        <v>0.8208333333333333</v>
      </c>
    </row>
    <row r="745" spans="1:4" x14ac:dyDescent="0.2">
      <c r="A745">
        <v>39526</v>
      </c>
      <c r="B745" t="e">
        <f>radioamericahn sabemos Que se esta demostrando lo bueno por el pais Que gran trabajo Que se haga lo bueno par Que se desarrolle un mayor turismo</f>
        <v>#NAME?</v>
      </c>
      <c r="C745" s="4">
        <v>43738</v>
      </c>
      <c r="D745" s="3">
        <v>0.80763888888888891</v>
      </c>
    </row>
    <row r="746" spans="1:4" x14ac:dyDescent="0.2">
      <c r="A746">
        <v>39527</v>
      </c>
      <c r="B746" t="e">
        <f>radioamericahn siempre estamos al pie de la bandera somos un pueblo Que apoya al mejor gobierno Que lo gobierna usted se√±or JOH Dios lo bendiga</f>
        <v>#NAME?</v>
      </c>
      <c r="C746" s="4">
        <v>43761</v>
      </c>
      <c r="D746" s="3">
        <v>0.91875000000000007</v>
      </c>
    </row>
    <row r="747" spans="1:4" x14ac:dyDescent="0.2">
      <c r="A747">
        <v>39528</v>
      </c>
      <c r="B747" t="e">
        <f>radioamericahn sabemos qe esta gente Es la Que hacen Que el pais este en llamas ya estamos cansados de Tanto caos en el pais</f>
        <v>#NAME?</v>
      </c>
      <c r="C747" s="4">
        <v>43757</v>
      </c>
      <c r="D747" s="3">
        <v>8.819444444444445E-2</v>
      </c>
    </row>
    <row r="748" spans="1:4" x14ac:dyDescent="0.2">
      <c r="A748">
        <v>39530</v>
      </c>
      <c r="B748" t="e">
        <f>radioamericahn Es excelente lo Que esta tomando el gobierno e decision Que bueno Que se ponga mas seguridad para las c√°rceles</f>
        <v>#NAME?</v>
      </c>
      <c r="C748" s="4">
        <v>43816</v>
      </c>
      <c r="D748" s="3">
        <v>0.6333333333333333</v>
      </c>
    </row>
    <row r="749" spans="1:4" x14ac:dyDescent="0.2">
      <c r="A749">
        <v>39533</v>
      </c>
      <c r="B749" t="e">
        <f>radioamericahn Pucha en ves de aprovechar el tiempo perdido Que mal lo Que hacen ya no hagan lo malo para el pais por Que perjudican el pueblo</f>
        <v>#NAME?</v>
      </c>
      <c r="C749" s="4">
        <v>43762</v>
      </c>
      <c r="D749" s="3">
        <v>0.9</v>
      </c>
    </row>
    <row r="750" spans="1:4" x14ac:dyDescent="0.2">
      <c r="A750">
        <v>39535</v>
      </c>
      <c r="B750" t="e">
        <f>radioamericahn Que triste con estos bajos cejitran esperando por Que llegara navidad y ustedes como siempre esperando jajajajjajajajaja</f>
        <v>#NAME?</v>
      </c>
      <c r="C750" s="4">
        <v>43766</v>
      </c>
      <c r="D750" s="3">
        <v>0.81527777777777777</v>
      </c>
    </row>
    <row r="751" spans="1:4" x14ac:dyDescent="0.2">
      <c r="A751">
        <v>39576</v>
      </c>
      <c r="B751" t="e">
        <f>_xlfn.SINGLE(radioamericahn esta gente Que solo lo malo hacen para el pais ya basta de Tanto relajo ya no queremos) ,mas caos en el pais</f>
        <v>#NAME?</v>
      </c>
      <c r="C751" s="4">
        <v>43766</v>
      </c>
      <c r="D751" s="3">
        <v>0.84236111111111101</v>
      </c>
    </row>
    <row r="752" spans="1:4" x14ac:dyDescent="0.2">
      <c r="A752">
        <v>39590</v>
      </c>
      <c r="B752" t="s">
        <v>192</v>
      </c>
      <c r="C752" s="4">
        <v>43833</v>
      </c>
      <c r="D752" s="3">
        <v>0.85972222222222217</v>
      </c>
    </row>
    <row r="753" spans="1:4" x14ac:dyDescent="0.2">
      <c r="A753">
        <v>39591</v>
      </c>
      <c r="B753" t="e">
        <f>radioamericahn el pueblo sabe Que tenemos al mejor gobierno del mundo y Que esta mejorado cada dia mas y en materia de seguridad en todos los sectores ni asi digan lo contrario Es lo mejor</f>
        <v>#NAME?</v>
      </c>
      <c r="C753" s="4">
        <v>43816</v>
      </c>
      <c r="D753" s="3">
        <v>0.93680555555555556</v>
      </c>
    </row>
    <row r="754" spans="1:4" x14ac:dyDescent="0.2">
      <c r="A754">
        <v>39601</v>
      </c>
      <c r="B754" t="e">
        <f>radioamericahn el gobierno hace lo correcto para Que se brinde la mayor seguridad el dia de la independencia Que bien excelente</f>
        <v>#NAME?</v>
      </c>
      <c r="C754" s="4">
        <v>43721</v>
      </c>
      <c r="D754" s="3">
        <v>0.74375000000000002</v>
      </c>
    </row>
    <row r="755" spans="1:4" x14ac:dyDescent="0.2">
      <c r="A755">
        <v>39617</v>
      </c>
      <c r="B755" t="e">
        <f>radioamericahn debemos de hacer algo para Que este tipo deje de tira su veneno ya Es demasiado tanta tonter√≠a la tuya ya basta</f>
        <v>#NAME?</v>
      </c>
      <c r="C755" s="4">
        <v>43748</v>
      </c>
      <c r="D755" s="3">
        <v>0.85555555555555562</v>
      </c>
    </row>
    <row r="756" spans="1:4" x14ac:dyDescent="0.2">
      <c r="A756">
        <v>39674</v>
      </c>
      <c r="B756" t="e">
        <f>radioamericahn si da verg√ºenza lo Que este tipo dice ve y a este Que mosca lo pic√≥ imaginense decir Que lo quieren matar Que triste</f>
        <v>#NAME?</v>
      </c>
      <c r="C756" s="4">
        <v>43767</v>
      </c>
      <c r="D756" s="3">
        <v>0.77916666666666667</v>
      </c>
    </row>
    <row r="757" spans="1:4" x14ac:dyDescent="0.2">
      <c r="A757">
        <v>39684</v>
      </c>
      <c r="B757" t="e">
        <f>radioamericahn Que se haga lo importante y Que salgan las solicitudes de la ley de alivio de deuda muy bien Que  gran manera</f>
        <v>#NAME?</v>
      </c>
      <c r="C757" s="4">
        <v>43829</v>
      </c>
      <c r="D757" s="3">
        <v>0.65972222222222221</v>
      </c>
    </row>
    <row r="758" spans="1:4" x14ac:dyDescent="0.2">
      <c r="A758">
        <v>39697</v>
      </c>
      <c r="B758" t="s">
        <v>193</v>
      </c>
      <c r="C758" s="4">
        <v>43721</v>
      </c>
      <c r="D758" s="3">
        <v>0.74375000000000002</v>
      </c>
    </row>
    <row r="759" spans="1:4" x14ac:dyDescent="0.2">
      <c r="A759">
        <v>39711</v>
      </c>
      <c r="B759" t="e">
        <f>radioamericahn Honduras avanza gracias a los mejores mejoramientos Que se brindan estamos a lo mejor por el pais Que grandes acciones de seguridad</f>
        <v>#NAME?</v>
      </c>
      <c r="C759" s="4">
        <v>43721</v>
      </c>
      <c r="D759" s="3">
        <v>0.74513888888888891</v>
      </c>
    </row>
    <row r="760" spans="1:4" x14ac:dyDescent="0.2">
      <c r="A760">
        <v>39722</v>
      </c>
      <c r="B760" t="e">
        <f>radioamericahn Que bueno Que se est√°n haciendo estas exportaciones por Que asi se hace lo bueno para la econom√≠a del pais</f>
        <v>#NAME?</v>
      </c>
      <c r="C760" s="4">
        <v>43727</v>
      </c>
      <c r="D760" s="3">
        <v>0.83888888888888891</v>
      </c>
    </row>
    <row r="761" spans="1:4" x14ac:dyDescent="0.2">
      <c r="A761">
        <v>39725</v>
      </c>
      <c r="B761" t="e">
        <f>radioamericahn Que bueno Que se mejore en el √°rea de la educaci√≥n y Que se les brinde el mayor apoyo a los docentes perfecto</f>
        <v>#NAME?</v>
      </c>
      <c r="C761" s="4">
        <v>43775</v>
      </c>
      <c r="D761" s="3">
        <v>0.90069444444444446</v>
      </c>
    </row>
    <row r="762" spans="1:4" x14ac:dyDescent="0.2">
      <c r="A762">
        <v>39748</v>
      </c>
      <c r="B762" t="e">
        <f>radioamericahn deber√≠a darles verg√ºenzas a estos Que solo haciendo Que el pais se atrace  Que barbaridad ya no queremos  mas relajaos ya no mas</f>
        <v>#NAME?</v>
      </c>
      <c r="C762" s="4">
        <v>43766</v>
      </c>
      <c r="D762" s="3">
        <v>0.81666666666666676</v>
      </c>
    </row>
    <row r="763" spans="1:4" x14ac:dyDescent="0.2">
      <c r="A763">
        <v>39800</v>
      </c>
      <c r="B763" t="e">
        <f>radioamericahn Vemos Que Que triste con esta se√±ora Que solo lo malo mira para el pais para ella nada Es bueno</f>
        <v>#NAME?</v>
      </c>
      <c r="C763" s="4">
        <v>43775</v>
      </c>
      <c r="D763" s="3">
        <v>0.68819444444444444</v>
      </c>
    </row>
    <row r="764" spans="1:4" x14ac:dyDescent="0.2">
      <c r="A764">
        <v>39809</v>
      </c>
      <c r="B764" t="e">
        <f>radioamericahn Es muy bueno para mi Que las FFAA tomen ese mando de poner seguridad en las c√°rceles Que bien</f>
        <v>#NAME?</v>
      </c>
      <c r="C764" s="4">
        <v>43816</v>
      </c>
      <c r="D764" s="3">
        <v>0.8965277777777777</v>
      </c>
    </row>
    <row r="765" spans="1:4" x14ac:dyDescent="0.2">
      <c r="A765">
        <v>39845</v>
      </c>
      <c r="B765" t="e">
        <f>radioamericahn Honduras avanza Que buena noticia Que bello Es saber Que los Hondure√±os se beneficiaran de grandes oportunistas en el pais excelente</f>
        <v>#NAME?</v>
      </c>
      <c r="C765" s="4">
        <v>43802</v>
      </c>
      <c r="D765" s="3">
        <v>0.93541666666666667</v>
      </c>
    </row>
    <row r="766" spans="1:4" x14ac:dyDescent="0.2">
      <c r="A766">
        <v>39866</v>
      </c>
      <c r="B766" t="e">
        <f>radioamericahn no entiendo porque se meten Tanto en las cosas de el gobierno si sabemos Que se trabaja por lo mejor de mi Honduras felicitaciones a las autoridades</f>
        <v>#NAME?</v>
      </c>
      <c r="C766" s="4">
        <v>43776</v>
      </c>
      <c r="D766" s="3">
        <v>0.88055555555555554</v>
      </c>
    </row>
    <row r="767" spans="1:4" x14ac:dyDescent="0.2">
      <c r="A767">
        <v>39868</v>
      </c>
      <c r="B767" t="e">
        <f>radioamericahn Es muy excelente Que se est√°n viendo los grandes avances Que hace el gobierno Que bien excelente</f>
        <v>#NAME?</v>
      </c>
      <c r="C767" s="4">
        <v>43775</v>
      </c>
      <c r="D767" s="3">
        <v>0.78819444444444453</v>
      </c>
    </row>
    <row r="768" spans="1:4" x14ac:dyDescent="0.2">
      <c r="A768">
        <v>39906</v>
      </c>
      <c r="B768" t="e">
        <f>radioamericahn Que bueno lo Que se hace en nuestra Honduras asi mejorara nuestra econom√≠a Que excelente</f>
        <v>#NAME?</v>
      </c>
      <c r="C768" s="4">
        <v>43815</v>
      </c>
      <c r="D768" s="3">
        <v>0.63750000000000007</v>
      </c>
    </row>
    <row r="769" spans="1:4" x14ac:dyDescent="0.2">
      <c r="A769">
        <v>39908</v>
      </c>
      <c r="B769" t="e">
        <f>radioamericahn Definitivamente ya estamos cansados de Que quieran destruir al pais ya no mas qeremos paz</f>
        <v>#NAME?</v>
      </c>
      <c r="C769" s="4">
        <v>43757</v>
      </c>
      <c r="D769" s="3">
        <v>8.9583333333333334E-2</v>
      </c>
    </row>
    <row r="770" spans="1:4" x14ac:dyDescent="0.2">
      <c r="A770">
        <v>39992</v>
      </c>
      <c r="B770" t="e">
        <f>radioamericahn estamos alegres por estas gran noticia Que bueno Que se ve lo bueno por el pais vamos por mas a viajar se ha dicho</f>
        <v>#NAME?</v>
      </c>
      <c r="C770" s="4">
        <v>43725</v>
      </c>
      <c r="D770" s="3">
        <v>0.86944444444444446</v>
      </c>
    </row>
    <row r="771" spans="1:4" x14ac:dyDescent="0.2">
      <c r="A771">
        <v>39993</v>
      </c>
      <c r="B771" t="e">
        <f>LaTribunahn Honduras Es muy buena tierra Es admirable manera de Que se hace los nuevos cambios de promover las cosas en el pa√≠s</f>
        <v>#NAME?</v>
      </c>
      <c r="C771" s="4">
        <v>43726</v>
      </c>
      <c r="D771" s="3">
        <v>0.79305555555555562</v>
      </c>
    </row>
    <row r="772" spans="1:4" x14ac:dyDescent="0.2">
      <c r="A772">
        <v>40005</v>
      </c>
      <c r="B772" t="e">
        <f>radioamericahn Que barbaridad Que ya no degan avanzar en lo bueno del pais ya estamos cansados hay no Que barbaros</f>
        <v>#NAME?</v>
      </c>
      <c r="C772" s="4">
        <v>43756</v>
      </c>
      <c r="D772" s="3">
        <v>0.95763888888888893</v>
      </c>
    </row>
    <row r="773" spans="1:4" x14ac:dyDescent="0.2">
      <c r="A773">
        <v>40049</v>
      </c>
      <c r="B773" t="e">
        <f>radioamericahn lo importante Es seguir se√±or JOH Honduras ha mejorado gracias a usted por ha demostrado ser el mejor gobernante de pais</f>
        <v>#NAME?</v>
      </c>
      <c r="C773" s="4">
        <v>43732</v>
      </c>
      <c r="D773" s="3">
        <v>0.73888888888888893</v>
      </c>
    </row>
    <row r="774" spans="1:4" x14ac:dyDescent="0.2">
      <c r="A774">
        <v>40063</v>
      </c>
      <c r="B774" t="e">
        <f>radioamericahn se sabe Que Que se ha trabajado por hacer lo correcto para el pais se sabe Que se ha mejorado todo en la naci√≥n vamos bien Que hay gente envidiosa Que lo Que hace Es juzgar al Presidente</f>
        <v>#NAME?</v>
      </c>
      <c r="C774" s="4">
        <v>43760</v>
      </c>
      <c r="D774" s="3">
        <v>0.9458333333333333</v>
      </c>
    </row>
    <row r="775" spans="1:4" x14ac:dyDescent="0.2">
      <c r="A775">
        <v>40072</v>
      </c>
      <c r="B775" t="e">
        <f>radioamericahn estamos alegres de ver Que grandes bendiciones vienen para el pais Que gran maneras de ver lo bueno por el pais</f>
        <v>#NAME?</v>
      </c>
      <c r="C775" s="4">
        <v>43735</v>
      </c>
      <c r="D775" s="3">
        <v>0.62986111111111109</v>
      </c>
    </row>
    <row r="776" spans="1:4" x14ac:dyDescent="0.2">
      <c r="A776">
        <v>40091</v>
      </c>
      <c r="B776" t="e">
        <f>radioamericahn Vemos Que solo hacen lo malo para el pais Que se les ponga un alto a esos √±angara Que no se hagan eso por Que qeremos un pais diferente</f>
        <v>#NAME?</v>
      </c>
      <c r="C776" s="4">
        <v>43757</v>
      </c>
      <c r="D776" s="3">
        <v>9.2361111111111116E-2</v>
      </c>
    </row>
    <row r="777" spans="1:4" x14ac:dyDescent="0.2">
      <c r="A777">
        <v>40098</v>
      </c>
      <c r="B777" t="e">
        <f>radioamericahn poniendo mano dura a cada uno de los delincuentes Que son un mal para nuestro pa√≠s</f>
        <v>#NAME?</v>
      </c>
      <c r="C777" s="4">
        <v>43707</v>
      </c>
      <c r="D777" s="3">
        <v>0.83680555555555547</v>
      </c>
    </row>
    <row r="778" spans="1:4" x14ac:dyDescent="0.2">
      <c r="A778">
        <v>40105</v>
      </c>
      <c r="B778" t="e">
        <f>radioamericahn Definitivamente sabemos Que JOH lo √∫nico Que ha hecho Es hacer lo bueno por la naci√≥n se sabe Que Honduras avanza y aunque quieran sacarlo no lo lograran</f>
        <v>#NAME?</v>
      </c>
      <c r="C778" s="4">
        <v>43760</v>
      </c>
      <c r="D778" s="3">
        <v>0.94513888888888886</v>
      </c>
    </row>
    <row r="779" spans="1:4" x14ac:dyDescent="0.2">
      <c r="A779">
        <v>40148</v>
      </c>
      <c r="B779" t="e">
        <f>radioamericahn Que page por sus actos ya Que sabemos Que ella siempre fue la culpable de poner al pais en revoluci√≥n varias veces</f>
        <v>#NAME?</v>
      </c>
      <c r="C779" s="4">
        <v>43837</v>
      </c>
      <c r="D779" s="3">
        <v>0.8027777777777777</v>
      </c>
    </row>
    <row r="780" spans="1:4" x14ac:dyDescent="0.2">
      <c r="A780">
        <v>40260</v>
      </c>
      <c r="B780" t="e">
        <f>radioamericahn sabemos Que se ha hecho el mayor reconocimiento por parte de EEUU porque JOH ha trabajado grandemente por combatir el narcotr√°fico del pais Que excelente</f>
        <v>#NAME?</v>
      </c>
      <c r="C780" s="4">
        <v>43809</v>
      </c>
      <c r="D780" s="3">
        <v>0.60763888888888895</v>
      </c>
    </row>
    <row r="781" spans="1:4" x14ac:dyDescent="0.2">
      <c r="A781">
        <v>40264</v>
      </c>
      <c r="B781" t="e">
        <f>radioamericahn estamos muy agradecidos por Que nuestro gobierno trabaja por apoyar al pueblo y hacer ver Que se hace lo correcto por nuestra Honduras</f>
        <v>#NAME?</v>
      </c>
      <c r="C781" s="4">
        <v>43802</v>
      </c>
      <c r="D781" s="3">
        <v>0.93472222222222223</v>
      </c>
    </row>
    <row r="782" spans="1:4" x14ac:dyDescent="0.2">
      <c r="A782">
        <v>40266</v>
      </c>
      <c r="B782" t="e">
        <f>radioamericahn se sabe Que se ha regenerado mayores oportunidades en el pais Que grandes avances los Que se ven por nuestra Honduras y lo bueno no lo ben solo lo malo</f>
        <v>#NAME?</v>
      </c>
      <c r="C782" s="4">
        <v>43760</v>
      </c>
      <c r="D782" s="3">
        <v>0.63958333333333328</v>
      </c>
    </row>
    <row r="783" spans="1:4" x14ac:dyDescent="0.2">
      <c r="A783">
        <v>40269</v>
      </c>
      <c r="B783" t="e">
        <f>radioamericahn Es muy bueno Que se est√°n apoyando las FFAA Que importante manera de ver lo bueno para mi pais Que bien vamos por mas</f>
        <v>#NAME?</v>
      </c>
      <c r="C783" s="4">
        <v>43776</v>
      </c>
      <c r="D783" s="3">
        <v>0.93263888888888891</v>
      </c>
    </row>
    <row r="784" spans="1:4" x14ac:dyDescent="0.2">
      <c r="A784">
        <v>40270</v>
      </c>
      <c r="B784" t="e">
        <f>radioamericahn gracias al gran esfuerzo Que se hace en MI8 pais Que gran manera de Que se haga lo bueno por mejorar la seguridad</f>
        <v>#NAME?</v>
      </c>
      <c r="C784" s="4">
        <v>43719</v>
      </c>
      <c r="D784" s="3">
        <v>0.56458333333333333</v>
      </c>
    </row>
    <row r="785" spans="1:4" x14ac:dyDescent="0.2">
      <c r="A785">
        <v>40278</v>
      </c>
      <c r="B785" t="e">
        <f>radioamericahn vaya ya va este opinando Que barbaridad Sinceramente Que solo para ver lo malo en el pais ya basta queremos Que se haga lo correcto</f>
        <v>#NAME?</v>
      </c>
      <c r="C785" s="4">
        <v>43776</v>
      </c>
      <c r="D785" s="3">
        <v>0.87986111111111109</v>
      </c>
    </row>
    <row r="786" spans="1:4" x14ac:dyDescent="0.2">
      <c r="A786">
        <v>40314</v>
      </c>
      <c r="B786" t="e">
        <f>radioamericahn se ha demostrado lo bueno para la naci√≥n Vemos los grandes logros departe de el gobierno y las autoridades Que se siga trabajando asi</f>
        <v>#NAME?</v>
      </c>
      <c r="C786" s="4">
        <v>43746</v>
      </c>
      <c r="D786" s="3">
        <v>0.66736111111111107</v>
      </c>
    </row>
    <row r="787" spans="1:4" x14ac:dyDescent="0.2">
      <c r="A787">
        <v>40321</v>
      </c>
      <c r="B787" t="e">
        <f>radioamericahn Es admirable ver Que se preocupan por las buenas acciones por el pais Que bien estamos alegres Que se haga lo bueno</f>
        <v>#NAME?</v>
      </c>
      <c r="C787" s="4">
        <v>43724</v>
      </c>
      <c r="D787" s="3">
        <v>0.67291666666666661</v>
      </c>
    </row>
    <row r="788" spans="1:4" x14ac:dyDescent="0.2">
      <c r="A788">
        <v>40332</v>
      </c>
      <c r="B788" t="e">
        <f>radioamericahn mira pepe busca Que hacer mejor en vez de andar de metiche en lo Que no te importa ya no ayas como llamar al atencion</f>
        <v>#NAME?</v>
      </c>
      <c r="C788" s="4">
        <v>43767</v>
      </c>
      <c r="D788" s="3">
        <v>0.77986111111111101</v>
      </c>
    </row>
    <row r="789" spans="1:4" x14ac:dyDescent="0.2">
      <c r="A789">
        <v>40370</v>
      </c>
      <c r="B789" t="e">
        <f>radioamericahn Honduras esta cambiando en materia de seguridad y se combaten las maras y pandillas Que excelente labor departe de nuestro gobierno y nuestro Presidente vamos por mas</f>
        <v>#NAME?</v>
      </c>
      <c r="C789" s="4">
        <v>43832</v>
      </c>
      <c r="D789" s="3">
        <v>0.76527777777777783</v>
      </c>
    </row>
    <row r="790" spans="1:4" x14ac:dyDescent="0.2">
      <c r="A790">
        <v>40380</v>
      </c>
      <c r="B790" t="e">
        <f>radioamericahn Definitivamente sabemos Que se hace lo peor departe de nasralla y de la oposici√≥n por Que lo Que a ellos les interesa Es Que el pais este patas arriba</f>
        <v>#NAME?</v>
      </c>
      <c r="C790" s="4">
        <v>43766</v>
      </c>
      <c r="D790" s="3">
        <v>0.73263888888888884</v>
      </c>
    </row>
    <row r="791" spans="1:4" x14ac:dyDescent="0.2">
      <c r="A791">
        <v>40404</v>
      </c>
      <c r="B791" t="e">
        <f>radioamericahn vaya ya se puso este √±angara a hablar mal de nuestro gobierno cual Es tu dolor luis deja de meterte en lo Que no te importa ya basta</f>
        <v>#NAME?</v>
      </c>
      <c r="C791" s="4">
        <v>43763</v>
      </c>
      <c r="D791" s="3">
        <v>0.93263888888888891</v>
      </c>
    </row>
    <row r="792" spans="1:4" x14ac:dyDescent="0.2">
      <c r="A792">
        <v>40409</v>
      </c>
      <c r="B792" t="e">
        <f>radioamericahn Aplaudimos la buena labor Que se haga lo bueno porque el pais avance en materia de seguridad vamos por mas</f>
        <v>#NAME?</v>
      </c>
      <c r="C792" s="4">
        <v>43836</v>
      </c>
      <c r="D792" s="3">
        <v>0.72152777777777777</v>
      </c>
    </row>
    <row r="793" spans="1:4" x14ac:dyDescent="0.2">
      <c r="A793">
        <v>40410</v>
      </c>
      <c r="B793" t="e">
        <f>LaTribunahn Es excelente Que se consoliden con el mercado de Taiwan Que bien estamos a lo bueno cada dia de grandes exportaciones</f>
        <v>#NAME?</v>
      </c>
      <c r="C793" s="4">
        <v>43815</v>
      </c>
      <c r="D793" s="3">
        <v>0.82013888888888886</v>
      </c>
    </row>
    <row r="794" spans="1:4" x14ac:dyDescent="0.2">
      <c r="A794">
        <v>40411</v>
      </c>
      <c r="B794" t="e">
        <f>radioamericahn Es muy bueno Que se est√°n haciendo estas convocaciones en el pais para buscar hacer lo mejor Que gran manera de ver lo bueno por mi naci√≥n Que se haga lo Que se tenga Que hacer</f>
        <v>#NAME?</v>
      </c>
      <c r="C794" s="4">
        <v>43836</v>
      </c>
      <c r="D794" s="3">
        <v>0.59236111111111112</v>
      </c>
    </row>
    <row r="795" spans="1:4" x14ac:dyDescent="0.2">
      <c r="A795">
        <v>40463</v>
      </c>
      <c r="B795" t="e">
        <f>radioamericahn muy bien Que excelente trabajo Es muy bueno lo Que se hace muy bien Que se tenga excito</f>
        <v>#NAME?</v>
      </c>
      <c r="C795" s="4">
        <v>43836</v>
      </c>
      <c r="D795" s="3">
        <v>0.84375</v>
      </c>
    </row>
    <row r="796" spans="1:4" x14ac:dyDescent="0.2">
      <c r="A796">
        <v>40472</v>
      </c>
      <c r="B796" t="e">
        <f>radioamericahn este √±angara ya suena como Mel Zelaya Que solo de victimas solo falta Que se pongan a llorar Que barbaridad</f>
        <v>#NAME?</v>
      </c>
      <c r="C796" s="4">
        <v>43748</v>
      </c>
      <c r="D796" s="3">
        <v>0.91527777777777775</v>
      </c>
    </row>
    <row r="797" spans="1:4" x14ac:dyDescent="0.2">
      <c r="A797">
        <v>40477</v>
      </c>
      <c r="B797" t="e">
        <f>radioamericahn Definimos Que ahora si caer√° al pozo este corrupto Que solo ce la tira de mosquita muerta para Que mires Que a cada chancho le llega su navidad</f>
        <v>#NAME?</v>
      </c>
      <c r="C797" s="4">
        <v>43675</v>
      </c>
      <c r="D797" s="3">
        <v>0.8305555555555556</v>
      </c>
    </row>
    <row r="798" spans="1:4" x14ac:dyDescent="0.2">
      <c r="A798">
        <v>40509</v>
      </c>
      <c r="B798" t="e">
        <f>_xlfn.SINGLE(radioamericahn _xlfn.SINGLE(JuanOrlandoH orgullosos de ver como a cada comunidad se les construye estos parques para Que los j√≥venes y ni√±os y adultos puedan disfrutarlo Que bien))</f>
        <v>#NAME?</v>
      </c>
      <c r="C798" s="4">
        <v>43809</v>
      </c>
      <c r="D798" s="3">
        <v>0.83819444444444446</v>
      </c>
    </row>
    <row r="799" spans="1:4" x14ac:dyDescent="0.2">
      <c r="A799">
        <v>40516</v>
      </c>
      <c r="B799" t="e">
        <f>radioamericahn se√±or Presidente lo felicitamos por Que usted Es una gran persona Que hace lo bueno por nuestra Honduras Que Dios lo bendiga siempre y estamos con usted</f>
        <v>#NAME?</v>
      </c>
      <c r="C799" s="4">
        <v>43784</v>
      </c>
      <c r="D799" s="3">
        <v>0.87222222222222223</v>
      </c>
    </row>
    <row r="800" spans="1:4" x14ac:dyDescent="0.2">
      <c r="A800">
        <v>40534</v>
      </c>
      <c r="B800" t="e">
        <f>radioamericahn √ëangaras Que solo haces Que el pais fracase ya estamos cansados de Que seas asi ya no queremos paz por nuestra Honduras</f>
        <v>#NAME?</v>
      </c>
      <c r="C800" s="4">
        <v>43762</v>
      </c>
      <c r="D800" s="3">
        <v>0.93680555555555556</v>
      </c>
    </row>
    <row r="801" spans="1:4" x14ac:dyDescent="0.2">
      <c r="A801">
        <v>40570</v>
      </c>
      <c r="B801" t="e">
        <f>radioamericahn sabemos Que este tipo Es el Que manda hacer estos tipos de vandalismos Que barbaridad ya deja en paz el pais</f>
        <v>#NAME?</v>
      </c>
      <c r="C801" s="4">
        <v>43762</v>
      </c>
      <c r="D801" s="3">
        <v>0.93611111111111101</v>
      </c>
    </row>
    <row r="802" spans="1:4" x14ac:dyDescent="0.2">
      <c r="A802">
        <v>40575</v>
      </c>
      <c r="B802" t="e">
        <f>radioamericahn se sabe Que todo lo Que hagan los de la oposici√≥n no lograran hacer nada en contra de JOH por Que el no esta solo el pueblo lo apoya</f>
        <v>#NAME?</v>
      </c>
      <c r="C802" s="4">
        <v>43761</v>
      </c>
      <c r="D802" s="3">
        <v>0.91736111111111107</v>
      </c>
    </row>
    <row r="803" spans="1:4" x14ac:dyDescent="0.2">
      <c r="A803">
        <v>40587</v>
      </c>
      <c r="B803" t="e">
        <f>radioamericahn admiramos y felicitamos lo bueno Que Es de partee de el gobierno y de parte de las autoridades Que gran trabajo vamos por mas</f>
        <v>#NAME?</v>
      </c>
      <c r="C803" s="4">
        <v>43738</v>
      </c>
      <c r="D803" s="3">
        <v>0.61388888888888882</v>
      </c>
    </row>
    <row r="804" spans="1:4" x14ac:dyDescent="0.2">
      <c r="A804">
        <v>40626</v>
      </c>
      <c r="B804" t="e">
        <f>LaTribunahn muy buen trabajo lo Que se hace Que bien vamos por lo importante en mejorar en uqe ya no se permitan estas cosas malas en la naci√≥n Que bien excelente</f>
        <v>#NAME?</v>
      </c>
      <c r="C804" s="4">
        <v>43749</v>
      </c>
      <c r="D804" s="3">
        <v>0.63611111111111118</v>
      </c>
    </row>
    <row r="805" spans="1:4" x14ac:dyDescent="0.2">
      <c r="A805">
        <v>40627</v>
      </c>
      <c r="B805" t="e">
        <f>radioamericahn solo atrasando el pais viven estos √±agaras ya basta de Tanto relajo queremos lo mejor por Honduras ya no mas por favor</f>
        <v>#NAME?</v>
      </c>
      <c r="C805" s="4">
        <v>43766</v>
      </c>
      <c r="D805" s="3">
        <v>0.81597222222222221</v>
      </c>
    </row>
    <row r="806" spans="1:4" x14ac:dyDescent="0.2">
      <c r="A806">
        <v>40658</v>
      </c>
      <c r="B806" t="e">
        <f>radioamericahn gracias se√±or JOH gracias por hacer Que se desempe√±e las grandes oportunidades de exportaci√≥n asi la economia del pais cambia</f>
        <v>#NAME?</v>
      </c>
      <c r="C806" s="4">
        <v>43761</v>
      </c>
      <c r="D806" s="3">
        <v>0.6645833333333333</v>
      </c>
    </row>
    <row r="807" spans="1:4" x14ac:dyDescent="0.2">
      <c r="A807">
        <v>40663</v>
      </c>
      <c r="B807" t="e">
        <f>radioamericahn estamos muy atentos a las grandiosas cosas Que hacer JOH por mi Honduras Que gran trabajo estamos por mas</f>
        <v>#NAME?</v>
      </c>
      <c r="C807" s="4">
        <v>43719</v>
      </c>
      <c r="D807" s="3">
        <v>0.81041666666666667</v>
      </c>
    </row>
    <row r="808" spans="1:4" x14ac:dyDescent="0.2">
      <c r="A808">
        <v>40708</v>
      </c>
      <c r="B808" t="e">
        <f>_xlfn.SINGLE(radioamericahn _xlfn.SINGLE(luiszelaya_hn Que barbaridad no hayan como molestar y hacer Que el Presidente quiera salir del poder pero no lo lograran por Que el pueblo lo apoya y siempre lo apoyaremos))</f>
        <v>#NAME?</v>
      </c>
      <c r="C808" s="4">
        <v>43754</v>
      </c>
      <c r="D808" s="3">
        <v>0.85069444444444453</v>
      </c>
    </row>
    <row r="809" spans="1:4" x14ac:dyDescent="0.2">
      <c r="A809">
        <v>40736</v>
      </c>
      <c r="B809" t="e">
        <f>_xlfn.SINGLE(radioamericahn _xlfn.SINGLE(PMOP016 Aplaudimos al gobierno por su gran trabajo Que bueno lo Que se ve cada dia Que gracias a ellos se esta combatiendo todo lo malo en el pais))</f>
        <v>#NAME?</v>
      </c>
      <c r="C809" s="4">
        <v>43732</v>
      </c>
      <c r="D809" s="3">
        <v>0.5625</v>
      </c>
    </row>
    <row r="810" spans="1:4" x14ac:dyDescent="0.2">
      <c r="A810">
        <v>40738</v>
      </c>
      <c r="B810" t="e">
        <f>radioamericahn felicitamos a nuestro Presidente porque ha demostrado lo mejor por el pais promoviendo grandes cossa para la naci√≥n Que bien</f>
        <v>#NAME?</v>
      </c>
      <c r="C810" s="4">
        <v>43761</v>
      </c>
      <c r="D810" s="3">
        <v>0.66388888888888886</v>
      </c>
    </row>
    <row r="811" spans="1:4" x14ac:dyDescent="0.2">
      <c r="A811">
        <v>40785</v>
      </c>
      <c r="B811" t="e">
        <f>radioamericahn estamos muy contentos de ver como se desarrolla los productos Que son de gran beneficio para Honduras muy bien</f>
        <v>#NAME?</v>
      </c>
      <c r="C811" s="4">
        <v>43761</v>
      </c>
      <c r="D811" s="3">
        <v>0.66388888888888886</v>
      </c>
    </row>
    <row r="812" spans="1:4" x14ac:dyDescent="0.2">
      <c r="A812">
        <v>40791</v>
      </c>
      <c r="B812" t="e">
        <f>radioamericahn Es excelente noticia Que admirable departe de JOH gracias Que Dios lo bendiga por su gran apoyo</f>
        <v>#NAME?</v>
      </c>
      <c r="C812" s="4">
        <v>43782</v>
      </c>
      <c r="D812" s="3">
        <v>0.71944444444444444</v>
      </c>
    </row>
    <row r="813" spans="1:4" x14ac:dyDescent="0.2">
      <c r="A813">
        <v>40822</v>
      </c>
      <c r="B813" t="e">
        <f>LaTribunahn no cave duda Que JOH hace lo bueno por el cambio clim√°tico por las sequ√≠a del agua por lo incendios en los bosques cuidemos la naturaleza</f>
        <v>#NAME?</v>
      </c>
      <c r="C813" s="4">
        <v>43836</v>
      </c>
      <c r="D813" s="3">
        <v>0.57847222222222217</v>
      </c>
    </row>
    <row r="814" spans="1:4" x14ac:dyDescent="0.2">
      <c r="A814">
        <v>40834</v>
      </c>
      <c r="B814" t="e">
        <f>radioamericahn esta bueno Que se metan al mamo a estos √±angaras delincuentes Que solo lo malo hacen en el pais Que paguen</f>
        <v>#NAME?</v>
      </c>
      <c r="C814" s="4">
        <v>43756</v>
      </c>
      <c r="D814" s="3">
        <v>0.95624999999999993</v>
      </c>
    </row>
    <row r="815" spans="1:4" x14ac:dyDescent="0.2">
      <c r="A815">
        <v>40840</v>
      </c>
      <c r="B815" t="e">
        <f>LaTribunahn excelente Que Dios lo bendiga JOH por Que solo usted ha afirmado el cambio muy bien vamos por lo bueno</f>
        <v>#NAME?</v>
      </c>
      <c r="C815" s="4">
        <v>43782</v>
      </c>
      <c r="D815" s="3">
        <v>0.55625000000000002</v>
      </c>
    </row>
    <row r="816" spans="1:4" x14ac:dyDescent="0.2">
      <c r="A816">
        <v>40845</v>
      </c>
      <c r="B816" t="e">
        <f>radioamericahn Que bueno Que roat√°n Es uno de los mejores destinos tur√≠sticos del pais Que bueno Que se demuestre el turismo hondure√±o</f>
        <v>#NAME?</v>
      </c>
      <c r="C816" s="4">
        <v>43833</v>
      </c>
      <c r="D816" s="3">
        <v>0.76180555555555562</v>
      </c>
    </row>
    <row r="817" spans="1:4" x14ac:dyDescent="0.2">
      <c r="A817">
        <v>40873</v>
      </c>
      <c r="B817" t="e">
        <f>radioamericahn as√≠ Es estamos con usted mi Presidente gracias por demostrar lo bueno por nuestra Honduras Dios lo bendiga</f>
        <v>#NAME?</v>
      </c>
      <c r="C817" s="4">
        <v>43732</v>
      </c>
      <c r="D817" s="3">
        <v>0.73819444444444438</v>
      </c>
    </row>
    <row r="818" spans="1:4" x14ac:dyDescent="0.2">
      <c r="A818">
        <v>40902</v>
      </c>
      <c r="B818" t="e">
        <f>radioamericahn esta √±angara lo Que hace Es oponer al pais patas arriba Que barbaridad con gente chusma como nasralla Que barbaro deber√≠a de darle verg√ºenza a este tipo</f>
        <v>#NAME?</v>
      </c>
      <c r="C818" s="4">
        <v>43745</v>
      </c>
      <c r="D818" s="3">
        <v>0.76944444444444438</v>
      </c>
    </row>
    <row r="819" spans="1:4" x14ac:dyDescent="0.2">
      <c r="A819">
        <v>40909</v>
      </c>
      <c r="B819" t="e">
        <f>radioamericahn Que bueno lo Que se esta haciendo en el pa√≠s Que buenas cosas lo Que se hace por el pueblo</f>
        <v>#NAME?</v>
      </c>
      <c r="C819" s="4">
        <v>43719</v>
      </c>
      <c r="D819" s="3">
        <v>0.57638888888888895</v>
      </c>
    </row>
    <row r="820" spans="1:4" x14ac:dyDescent="0.2">
      <c r="A820">
        <v>40912</v>
      </c>
      <c r="B820" t="e">
        <f>radioamericahn excelente Que se desarrolle en el sector seco y rural por Que los bosques son importantes para la naturaleza</f>
        <v>#NAME?</v>
      </c>
      <c r="C820" s="4">
        <v>43811</v>
      </c>
      <c r="D820" s="3">
        <v>0.72083333333333333</v>
      </c>
    </row>
    <row r="821" spans="1:4" x14ac:dyDescent="0.2">
      <c r="A821">
        <v>40935</v>
      </c>
      <c r="B821" t="e">
        <f>radioamericahn sabemos Que esta gente lo Que tiene Es odio en contra de el Presidente porque si hace lo posible por poner en mal al pais</f>
        <v>#NAME?</v>
      </c>
      <c r="C821" s="4">
        <v>43755</v>
      </c>
      <c r="D821" s="3">
        <v>0.7993055555555556</v>
      </c>
    </row>
    <row r="822" spans="1:4" x14ac:dyDescent="0.2">
      <c r="A822">
        <v>40936</v>
      </c>
      <c r="B822" t="e">
        <f>radioamericahn Impresionante noticia lo Que se ve por nuestra Honduras Que grandes logros los Que se ven para mi pais Que bien</f>
        <v>#NAME?</v>
      </c>
      <c r="C822" s="4">
        <v>43724</v>
      </c>
      <c r="D822" s="3">
        <v>0.61249999999999993</v>
      </c>
    </row>
    <row r="823" spans="1:4" x14ac:dyDescent="0.2">
      <c r="A823">
        <v>40940</v>
      </c>
      <c r="B823" t="e">
        <f>radioamericahn sabemos Que ya tenemos al mejor gobierno no necesitamos mas para mi pais suficiente con JOH el pueblo lo apoya</f>
        <v>#NAME?</v>
      </c>
      <c r="C823" s="4">
        <v>43721</v>
      </c>
      <c r="D823" s="3">
        <v>0.57222222222222219</v>
      </c>
    </row>
    <row r="824" spans="1:4" x14ac:dyDescent="0.2">
      <c r="A824">
        <v>40943</v>
      </c>
      <c r="B824" t="e">
        <f>radioamericahn no se debe de permitir lo malo para nuestra naci√≥n queremos la paz por nuestra Honduras y nasralla solo eso hace mal por Honduras</f>
        <v>#NAME?</v>
      </c>
      <c r="C824" s="4">
        <v>43745</v>
      </c>
      <c r="D824" s="3">
        <v>0.90486111111111101</v>
      </c>
    </row>
    <row r="825" spans="1:4" x14ac:dyDescent="0.2">
      <c r="A825">
        <v>40953</v>
      </c>
      <c r="B825" t="e">
        <f>radioamericahn si Es cierto ella Es la Que tiene la culpa de hacer Que el pais saliera a marchas Que se√±ora mas picara pero lo bueno Que no hay nada oculto Que pague por sus actos</f>
        <v>#NAME?</v>
      </c>
      <c r="C825" s="4">
        <v>43837</v>
      </c>
      <c r="D825" s="3">
        <v>0.80347222222222225</v>
      </c>
    </row>
    <row r="826" spans="1:4" x14ac:dyDescent="0.2">
      <c r="A826">
        <v>40996</v>
      </c>
      <c r="B826" t="e">
        <f>radioamericahn Que se manden al mamo a estos √±angaras Que solo lo malo hacen para la naci√≥n ya estamos cansados ya basta queremos paz</f>
        <v>#NAME?</v>
      </c>
      <c r="C826" s="4">
        <v>43766</v>
      </c>
      <c r="D826" s="3">
        <v>0.84305555555555556</v>
      </c>
    </row>
    <row r="827" spans="1:4" x14ac:dyDescent="0.2">
      <c r="A827">
        <v>41010</v>
      </c>
      <c r="B827" t="e">
        <f>radioamericahn lo Que pasa Que este Es uno de los √±angaras de nasralla y Mel porque para ver lo malo del pais son numero uno ya dejense de Tanto odio</f>
        <v>#NAME?</v>
      </c>
      <c r="C827" s="4">
        <v>43815</v>
      </c>
      <c r="D827" s="3">
        <v>0.76180555555555562</v>
      </c>
    </row>
    <row r="828" spans="1:4" x14ac:dyDescent="0.2">
      <c r="A828">
        <v>41014</v>
      </c>
      <c r="B828" t="e">
        <f>LaTribunahn esta Es una grandiosa noticia lo Que hace el gobierno por nuestra Honduras Que bien Que se mejore el turismo del pais</f>
        <v>#NAME?</v>
      </c>
      <c r="C828" s="4">
        <v>43726</v>
      </c>
      <c r="D828" s="3">
        <v>0.75555555555555554</v>
      </c>
    </row>
    <row r="829" spans="1:4" x14ac:dyDescent="0.2">
      <c r="A829">
        <v>41034</v>
      </c>
      <c r="B829" t="e">
        <f>radioamericahn agradecemos Que mi pais esta avanzando gracias por apoyar a los docentes Que tengan un salario digno</f>
        <v>#NAME?</v>
      </c>
      <c r="C829" s="4">
        <v>43775</v>
      </c>
      <c r="D829" s="3">
        <v>0.63888888888888895</v>
      </c>
    </row>
    <row r="830" spans="1:4" x14ac:dyDescent="0.2">
      <c r="A830">
        <v>41077</v>
      </c>
      <c r="B830" t="e">
        <f>_xlfn.SINGLE(radioamericahn _xlfn.SINGLE(JuanOrlandoH proyectos asi son los Que valen la pena Que importante para nuestra Honduras Que se haga lo bueno para el pais muy bien))</f>
        <v>#NAME?</v>
      </c>
      <c r="C830" s="4">
        <v>43809</v>
      </c>
      <c r="D830" s="3">
        <v>0.83888888888888891</v>
      </c>
    </row>
    <row r="831" spans="1:4" x14ac:dyDescent="0.2">
      <c r="A831">
        <v>41098</v>
      </c>
      <c r="B831" t="e">
        <f>radioamericahn gente mas chusma esta Que solo ver al pais vuelta atr√°s quieren Que barbaridad ya basta de Tanto relajo en el pais</f>
        <v>#NAME?</v>
      </c>
      <c r="C831" s="4">
        <v>43756</v>
      </c>
      <c r="D831" s="3">
        <v>0.93263888888888891</v>
      </c>
    </row>
    <row r="832" spans="1:4" x14ac:dyDescent="0.2">
      <c r="A832">
        <v>41103</v>
      </c>
      <c r="B832" t="e">
        <f>radioamericahn no cave duda Que los de la opocicion piden Que lo saquen pero no lo lograran por Que se sabe Que JOH ha hecho y hara lo mejor para la naci√≥n Es una buena persona</f>
        <v>#NAME?</v>
      </c>
      <c r="C832" s="4">
        <v>43759</v>
      </c>
      <c r="D832" s="3">
        <v>0.7104166666666667</v>
      </c>
    </row>
    <row r="833" spans="1:4" x14ac:dyDescent="0.2">
      <c r="A833">
        <v>41122</v>
      </c>
      <c r="B833" t="e">
        <f>_xlfn.SINGLE(radioamericahn _xlfn.SINGLE(luiszelaya_hn no entiendo por Que solo acusando a nuestro Presidente de narcotraficante corrupto si con la voca yo puedo decir lo Que cea Sin tener pruebas no valen mis palabras))</f>
        <v>#NAME?</v>
      </c>
      <c r="C833" s="4">
        <v>43754</v>
      </c>
      <c r="D833" s="3">
        <v>0.85</v>
      </c>
    </row>
    <row r="834" spans="1:4" x14ac:dyDescent="0.2">
      <c r="A834">
        <v>41131</v>
      </c>
      <c r="B834" t="e">
        <f>radioamericahn Que se tenga excito con estos proyectos Que buenas obras Que bien asi mejora nuestra econom√≠a cada dia</f>
        <v>#NAME?</v>
      </c>
      <c r="C834" s="4">
        <v>43770</v>
      </c>
      <c r="D834" s="3">
        <v>0.59236111111111112</v>
      </c>
    </row>
    <row r="835" spans="1:4" x14ac:dyDescent="0.2">
      <c r="A835">
        <v>41160</v>
      </c>
      <c r="B835" t="e">
        <f>LaTribunahn Es muy bueno lo Que se ve en el pais Que importante Que se ha dado ese gran apoyo vamos por lo bueno</f>
        <v>#NAME?</v>
      </c>
      <c r="C835" s="4">
        <v>43782</v>
      </c>
      <c r="D835" s="3">
        <v>0.55347222222222225</v>
      </c>
    </row>
    <row r="836" spans="1:4" x14ac:dyDescent="0.2">
      <c r="A836">
        <v>41184</v>
      </c>
      <c r="B836" t="e">
        <f>radioamericahn Definimos los grandes alcances Que buenas acciones las Que se ven Que se trabaje por la ganaderia y agricultura del pais Que bueno</f>
        <v>#NAME?</v>
      </c>
      <c r="C836" s="4">
        <v>43770</v>
      </c>
      <c r="D836" s="3">
        <v>0.59166666666666667</v>
      </c>
    </row>
    <row r="837" spans="1:4" x14ac:dyDescent="0.2">
      <c r="A837">
        <v>41217</v>
      </c>
      <c r="B837" t="e">
        <f>radioamericahn no dejaremos Que este tipo siga molestando Que se ponga mano dura para Que deje de chingar y dejen en paz a Honduras</f>
        <v>#NAME?</v>
      </c>
      <c r="C837" s="4">
        <v>43745</v>
      </c>
      <c r="D837" s="3">
        <v>0.77013888888888893</v>
      </c>
    </row>
    <row r="838" spans="1:4" x14ac:dyDescent="0.2">
      <c r="A838">
        <v>41227</v>
      </c>
      <c r="B838" t="e">
        <f>radioamericahn agradecemos Que se ayudara a los inmigrantes Que grandes trabajos Que se haga lo bueno por Que se les apoye</f>
        <v>#NAME?</v>
      </c>
      <c r="C838" s="4">
        <v>43725</v>
      </c>
      <c r="D838" s="3">
        <v>0.87638888888888899</v>
      </c>
    </row>
    <row r="839" spans="1:4" x14ac:dyDescent="0.2">
      <c r="A839">
        <v>41262</v>
      </c>
      <c r="B839" t="e">
        <f>radioamericahn hay no Pobre de este √±angara Que solo busca lo malo de el pais ya basta voz sos el culpable de Que se haag lo malo</f>
        <v>#NAME?</v>
      </c>
      <c r="C839" s="4">
        <v>43762</v>
      </c>
      <c r="D839" s="3">
        <v>0.93541666666666667</v>
      </c>
    </row>
    <row r="840" spans="1:4" x14ac:dyDescent="0.2">
      <c r="A840">
        <v>41267</v>
      </c>
      <c r="B840" t="e">
        <f>radioamericahn Que triste con este √±angara Que solo viendo lo malo del pais imaginense tanta inseguridad y egoismo decir Que el pais no avanzar√°</f>
        <v>#NAME?</v>
      </c>
      <c r="C840" s="4">
        <v>43802</v>
      </c>
      <c r="D840" s="3">
        <v>0.81874999999999998</v>
      </c>
    </row>
    <row r="841" spans="1:4" x14ac:dyDescent="0.2">
      <c r="A841">
        <v>41271</v>
      </c>
      <c r="B841" t="e">
        <f>radioamericahn excelente mi Presidente por hacer estas espectaculares supervisiones Que bueno lo Que usted hace por un pais mejor</f>
        <v>#NAME?</v>
      </c>
      <c r="C841" s="4">
        <v>43633</v>
      </c>
      <c r="D841" s="3">
        <v>0.7006944444444444</v>
      </c>
    </row>
    <row r="842" spans="1:4" x14ac:dyDescent="0.2">
      <c r="A842">
        <v>41320</v>
      </c>
      <c r="B842" t="e">
        <f>radioamericahn Vemos los grandes avances Que excelente lo Que se hace en mi Honduras Vemos Que el se√±or Presidente trabaja por apoyar al pueblo</f>
        <v>#NAME?</v>
      </c>
      <c r="C842" s="4">
        <v>43776</v>
      </c>
      <c r="D842" s="3">
        <v>0.88680555555555562</v>
      </c>
    </row>
    <row r="843" spans="1:4" x14ac:dyDescent="0.2">
      <c r="A843">
        <v>41332</v>
      </c>
      <c r="B843" t="e">
        <f>radioamericahn no cave duda Que bien se√±or Presidente agradecemos  su  buena labor Que hace cada dia gracias bendiciones</f>
        <v>#NAME?</v>
      </c>
      <c r="C843" s="4">
        <v>43788</v>
      </c>
      <c r="D843" s="3">
        <v>0.93541666666666667</v>
      </c>
    </row>
    <row r="844" spans="1:4" x14ac:dyDescent="0.2">
      <c r="A844">
        <v>41340</v>
      </c>
      <c r="B844" t="e">
        <f>radioamericahn Que barbaridad solo lo malo les gusta ver al pais y por eso no aceptan Que el Presidente trabaja cada dia por combatir estas cosas malas</f>
        <v>#NAME?</v>
      </c>
      <c r="C844" s="4">
        <v>43749</v>
      </c>
      <c r="D844" s="3">
        <v>0.77916666666666667</v>
      </c>
    </row>
    <row r="845" spans="1:4" x14ac:dyDescent="0.2">
      <c r="A845">
        <v>41351</v>
      </c>
      <c r="B845" t="e">
        <f>radioamericahn excelente el trabajo Que esta haciendo el Presidente</f>
        <v>#NAME?</v>
      </c>
      <c r="C845" s="4">
        <v>43704</v>
      </c>
      <c r="D845" s="3">
        <v>0.8847222222222223</v>
      </c>
    </row>
    <row r="846" spans="1:4" x14ac:dyDescent="0.2">
      <c r="A846">
        <v>41388</v>
      </c>
      <c r="B846" t="e">
        <f>radioamericahn estamos muy contentos por el gran desempe√±o Que hacen por mantener la tranquilidad en  nuestro pa√≠s</f>
        <v>#NAME?</v>
      </c>
      <c r="C846" s="4">
        <v>43721</v>
      </c>
      <c r="D846" s="3">
        <v>0.74444444444444446</v>
      </c>
    </row>
    <row r="847" spans="1:4" x14ac:dyDescent="0.2">
      <c r="A847">
        <v>41389</v>
      </c>
      <c r="B847" t="e">
        <f>radioamericahn estamos a leyes por Que se esta encontrando la solucion al pais en esta sequ√≠a Que grandes avances Que se haga lo bueno</f>
        <v>#NAME?</v>
      </c>
      <c r="C847" s="4">
        <v>43725</v>
      </c>
      <c r="D847" s="3">
        <v>0.87916666666666676</v>
      </c>
    </row>
    <row r="848" spans="1:4" x14ac:dyDescent="0.2">
      <c r="A848">
        <v>41459</v>
      </c>
      <c r="B848" t="e">
        <f>radioamericahn Vemos lo bueno Que gran manera de apoyar a los Hondure√±os Damos las gracias al gobierno vamos por grandes logros</f>
        <v>#NAME?</v>
      </c>
      <c r="C848" s="4">
        <v>43769</v>
      </c>
      <c r="D848" s="3">
        <v>0.61249999999999993</v>
      </c>
    </row>
    <row r="849" spans="1:4" x14ac:dyDescent="0.2">
      <c r="A849">
        <v>41503</v>
      </c>
      <c r="B849" t="e">
        <f>_xlfn.SINGLE(radioamericahn dam),os esas grandiosas acciones de parte de el gobierno Que gran trabajo el Que se demuestra por capturar estas personas Que lo Que hacen Es poner mal al paisa Que bien</f>
        <v>#NAME?</v>
      </c>
      <c r="C849" s="4">
        <v>43738</v>
      </c>
      <c r="D849" s="3">
        <v>0.61388888888888882</v>
      </c>
    </row>
    <row r="850" spans="1:4" x14ac:dyDescent="0.2">
      <c r="A850">
        <v>41512</v>
      </c>
      <c r="B850" t="e">
        <f>LaTribunahn Definimos las grandes acciones Que impactante Es ver como nuestra Honduras tiene grandes oportunidades Que bien vamos por mas</f>
        <v>#NAME?</v>
      </c>
      <c r="C850" s="4">
        <v>43833</v>
      </c>
      <c r="D850" s="3">
        <v>0.85972222222222217</v>
      </c>
    </row>
    <row r="851" spans="1:4" x14ac:dyDescent="0.2">
      <c r="A851">
        <v>41574</v>
      </c>
      <c r="B851" t="e">
        <f>radioamericahn Vemos Que se est√°n demostrando grandes resultados Que bien vamos por mas excelente</f>
        <v>#NAME?</v>
      </c>
      <c r="C851" s="4">
        <v>43769</v>
      </c>
      <c r="D851" s="3">
        <v>0.83888888888888891</v>
      </c>
    </row>
    <row r="852" spans="1:4" x14ac:dyDescent="0.2">
      <c r="A852">
        <v>41610</v>
      </c>
      <c r="B852" t="e">
        <f>radioamericahn Sobre todo Que genial Es Que se hace estas cosas para  Que la gente ya no endeude y les salga el salario libre</f>
        <v>#NAME?</v>
      </c>
      <c r="C852" s="4">
        <v>43776</v>
      </c>
      <c r="D852" s="3">
        <v>0.88750000000000007</v>
      </c>
    </row>
    <row r="853" spans="1:4" x14ac:dyDescent="0.2">
      <c r="A853">
        <v>41615</v>
      </c>
      <c r="B853" t="e">
        <f>radioamericahn vaya ya va esta gente Que barbaridad ya basta de Tanto caos porfavor ya sean cerios estudien haraganes</f>
        <v>#NAME?</v>
      </c>
      <c r="C853" s="4">
        <v>43762</v>
      </c>
      <c r="D853" s="3">
        <v>0.89861111111111114</v>
      </c>
    </row>
    <row r="854" spans="1:4" x14ac:dyDescent="0.2">
      <c r="A854">
        <v>41667</v>
      </c>
      <c r="B854" t="e">
        <f>radioamericahn aunque hablen lo Que hablen de JOH el pueblo lo apoya por Que sabemos Que Es lo mejor Que le ha pasado al pais Que bien</f>
        <v>#NAME?</v>
      </c>
      <c r="C854" s="4">
        <v>43773</v>
      </c>
      <c r="D854" s="3">
        <v>0.85555555555555562</v>
      </c>
    </row>
    <row r="855" spans="1:4" x14ac:dyDescent="0.2">
      <c r="A855">
        <v>41738</v>
      </c>
      <c r="B855" t="s">
        <v>194</v>
      </c>
      <c r="C855" s="4">
        <v>43739</v>
      </c>
      <c r="D855" s="3">
        <v>0.93402777777777779</v>
      </c>
    </row>
    <row r="856" spans="1:4" x14ac:dyDescent="0.2">
      <c r="A856">
        <v>41755</v>
      </c>
      <c r="B856" t="e">
        <f>radioamericahn Que ya se ponga mano dura con estos √±angaras Que lo √∫nico Que hacen Es poner la economiza del pais en riesgo con estas huelgas ya basta</f>
        <v>#NAME?</v>
      </c>
      <c r="C856" s="4">
        <v>43773</v>
      </c>
      <c r="D856" s="3">
        <v>0.8027777777777777</v>
      </c>
    </row>
    <row r="857" spans="1:4" x14ac:dyDescent="0.2">
      <c r="A857">
        <v>41758</v>
      </c>
      <c r="B857" t="e">
        <f>radioamericahn vamos caminando por la mejor ruta gracias Presidente</f>
        <v>#NAME?</v>
      </c>
      <c r="C857" s="4">
        <v>43707</v>
      </c>
      <c r="D857" s="3">
        <v>0.87847222222222221</v>
      </c>
    </row>
    <row r="858" spans="1:4" x14ac:dyDescent="0.2">
      <c r="A858">
        <v>41807</v>
      </c>
      <c r="B858" t="s">
        <v>195</v>
      </c>
      <c r="C858" s="4">
        <v>43667</v>
      </c>
      <c r="D858" s="3">
        <v>0.77013888888888893</v>
      </c>
    </row>
    <row r="859" spans="1:4" x14ac:dyDescent="0.2">
      <c r="A859">
        <v>41808</v>
      </c>
      <c r="B859" t="s">
        <v>196</v>
      </c>
      <c r="C859" s="4">
        <v>43673</v>
      </c>
      <c r="D859" s="3">
        <v>0.93819444444444444</v>
      </c>
    </row>
    <row r="860" spans="1:4" x14ac:dyDescent="0.2">
      <c r="A860">
        <v>41991</v>
      </c>
      <c r="B860" t="s">
        <v>96</v>
      </c>
      <c r="C860" s="4">
        <v>43745</v>
      </c>
      <c r="D860" s="3">
        <v>0.85833333333333339</v>
      </c>
    </row>
    <row r="861" spans="1:4" x14ac:dyDescent="0.2">
      <c r="A861">
        <v>42065</v>
      </c>
      <c r="B861" t="s">
        <v>101</v>
      </c>
      <c r="C861" s="4">
        <v>43766</v>
      </c>
      <c r="D861" s="3">
        <v>0.68125000000000002</v>
      </c>
    </row>
    <row r="862" spans="1:4" x14ac:dyDescent="0.2">
      <c r="A862">
        <v>42066</v>
      </c>
      <c r="B862" t="s">
        <v>19</v>
      </c>
      <c r="C862" s="4">
        <v>43773</v>
      </c>
      <c r="D862" s="3">
        <v>0.70486111111111116</v>
      </c>
    </row>
    <row r="863" spans="1:4" x14ac:dyDescent="0.2">
      <c r="A863">
        <v>42068</v>
      </c>
      <c r="B863" t="s">
        <v>62</v>
      </c>
      <c r="C863" s="4">
        <v>43703</v>
      </c>
      <c r="D863" s="3">
        <v>0.7368055555555556</v>
      </c>
    </row>
    <row r="864" spans="1:4" x14ac:dyDescent="0.2">
      <c r="A864">
        <v>42092</v>
      </c>
      <c r="B864" t="s">
        <v>67</v>
      </c>
      <c r="C864" s="4">
        <v>43810</v>
      </c>
      <c r="D864" s="3">
        <v>0.82777777777777783</v>
      </c>
    </row>
    <row r="865" spans="1:4" x14ac:dyDescent="0.2">
      <c r="A865">
        <v>42149</v>
      </c>
      <c r="B865" t="s">
        <v>87</v>
      </c>
      <c r="C865" s="4">
        <v>43816</v>
      </c>
      <c r="D865" s="3">
        <v>0.86597222222222225</v>
      </c>
    </row>
    <row r="866" spans="1:4" x14ac:dyDescent="0.2">
      <c r="A866">
        <v>42156</v>
      </c>
      <c r="B866" t="s">
        <v>39</v>
      </c>
      <c r="C866" s="4">
        <v>43719</v>
      </c>
      <c r="D866" s="3">
        <v>0.68472222222222223</v>
      </c>
    </row>
    <row r="867" spans="1:4" x14ac:dyDescent="0.2">
      <c r="A867">
        <v>42251</v>
      </c>
      <c r="B867" t="s">
        <v>56</v>
      </c>
      <c r="C867" s="4">
        <v>43810</v>
      </c>
      <c r="D867" s="3">
        <v>0.63958333333333328</v>
      </c>
    </row>
    <row r="868" spans="1:4" x14ac:dyDescent="0.2">
      <c r="A868">
        <v>42252</v>
      </c>
      <c r="B868" t="s">
        <v>32</v>
      </c>
      <c r="C868" s="4">
        <v>43801</v>
      </c>
      <c r="D868" s="3">
        <v>0.7909722222222223</v>
      </c>
    </row>
    <row r="869" spans="1:4" x14ac:dyDescent="0.2">
      <c r="A869">
        <v>42304</v>
      </c>
      <c r="B869" s="2" t="s">
        <v>47</v>
      </c>
      <c r="C869" s="4">
        <v>43832</v>
      </c>
      <c r="D869" s="3">
        <v>0.83263888888888893</v>
      </c>
    </row>
    <row r="870" spans="1:4" x14ac:dyDescent="0.2">
      <c r="A870">
        <v>42597</v>
      </c>
      <c r="B870" t="s">
        <v>50</v>
      </c>
      <c r="C870" s="4">
        <v>43733</v>
      </c>
      <c r="D870" s="3">
        <v>0.6333333333333333</v>
      </c>
    </row>
    <row r="871" spans="1:4" x14ac:dyDescent="0.2">
      <c r="A871">
        <v>42649</v>
      </c>
      <c r="B871" t="s">
        <v>197</v>
      </c>
      <c r="C871" s="4">
        <v>43774</v>
      </c>
      <c r="D871" s="3">
        <v>0.73055555555555562</v>
      </c>
    </row>
    <row r="872" spans="1:4" x14ac:dyDescent="0.2">
      <c r="A872">
        <v>42754</v>
      </c>
      <c r="B872" t="s">
        <v>198</v>
      </c>
      <c r="C872" s="4">
        <v>43689</v>
      </c>
      <c r="D872" s="3">
        <v>0.75069444444444444</v>
      </c>
    </row>
    <row r="873" spans="1:4" x14ac:dyDescent="0.2">
      <c r="A873">
        <v>42879</v>
      </c>
      <c r="B873" t="s">
        <v>21</v>
      </c>
      <c r="C873" s="4">
        <v>43811</v>
      </c>
      <c r="D873" s="3">
        <v>0.84097222222222223</v>
      </c>
    </row>
    <row r="874" spans="1:4" x14ac:dyDescent="0.2">
      <c r="A874">
        <v>42880</v>
      </c>
      <c r="B874" t="s">
        <v>78</v>
      </c>
      <c r="C874" s="4">
        <v>43791</v>
      </c>
      <c r="D874" s="3">
        <v>0.84791666666666676</v>
      </c>
    </row>
    <row r="875" spans="1:4" x14ac:dyDescent="0.2">
      <c r="A875">
        <v>43002</v>
      </c>
      <c r="B875" t="s">
        <v>151</v>
      </c>
      <c r="C875" s="4">
        <v>43801</v>
      </c>
      <c r="D875" s="3">
        <v>0.84097222222222223</v>
      </c>
    </row>
    <row r="876" spans="1:4" x14ac:dyDescent="0.2">
      <c r="A876">
        <v>43003</v>
      </c>
      <c r="B876" t="s">
        <v>199</v>
      </c>
      <c r="C876" s="4">
        <v>43836</v>
      </c>
      <c r="D876" s="3">
        <v>0.72638888888888886</v>
      </c>
    </row>
    <row r="877" spans="1:4" x14ac:dyDescent="0.2">
      <c r="A877">
        <v>43004</v>
      </c>
      <c r="B877" t="s">
        <v>106</v>
      </c>
      <c r="C877" s="4">
        <v>43837</v>
      </c>
      <c r="D877" s="3">
        <v>0.83819444444444446</v>
      </c>
    </row>
    <row r="878" spans="1:4" x14ac:dyDescent="0.2">
      <c r="A878">
        <v>43005</v>
      </c>
      <c r="B878" t="s">
        <v>56</v>
      </c>
      <c r="C878" s="4">
        <v>43810</v>
      </c>
      <c r="D878" s="3">
        <v>0.63958333333333328</v>
      </c>
    </row>
    <row r="879" spans="1:4" x14ac:dyDescent="0.2">
      <c r="A879">
        <v>43048</v>
      </c>
      <c r="B879" t="s">
        <v>120</v>
      </c>
      <c r="C879" s="4">
        <v>43704</v>
      </c>
      <c r="D879" s="3">
        <v>0.8354166666666667</v>
      </c>
    </row>
    <row r="880" spans="1:4" x14ac:dyDescent="0.2">
      <c r="A880">
        <v>43049</v>
      </c>
      <c r="B880" t="s">
        <v>57</v>
      </c>
      <c r="C880" s="4">
        <v>43762</v>
      </c>
      <c r="D880" s="3">
        <v>0.83124999999999993</v>
      </c>
    </row>
    <row r="881" spans="1:4" x14ac:dyDescent="0.2">
      <c r="A881">
        <v>43138</v>
      </c>
      <c r="B881" t="s">
        <v>122</v>
      </c>
      <c r="C881" s="4">
        <v>43746</v>
      </c>
      <c r="D881" s="3">
        <v>0.73333333333333339</v>
      </c>
    </row>
    <row r="882" spans="1:4" x14ac:dyDescent="0.2">
      <c r="A882">
        <v>43139</v>
      </c>
      <c r="B882" t="s">
        <v>134</v>
      </c>
      <c r="C882" s="4">
        <v>43678</v>
      </c>
      <c r="D882" s="3">
        <v>0.84027777777777779</v>
      </c>
    </row>
    <row r="883" spans="1:4" x14ac:dyDescent="0.2">
      <c r="A883">
        <v>43140</v>
      </c>
      <c r="B883" t="s">
        <v>143</v>
      </c>
      <c r="C883" s="4">
        <v>43706</v>
      </c>
      <c r="D883" s="3">
        <v>0.81111111111111101</v>
      </c>
    </row>
    <row r="884" spans="1:4" x14ac:dyDescent="0.2">
      <c r="A884">
        <v>43270</v>
      </c>
      <c r="B884" t="s">
        <v>200</v>
      </c>
      <c r="C884" s="4">
        <v>43819</v>
      </c>
      <c r="D884" s="3">
        <v>0.74652777777777779</v>
      </c>
    </row>
    <row r="885" spans="1:4" x14ac:dyDescent="0.2">
      <c r="A885">
        <v>43272</v>
      </c>
      <c r="B885" t="s">
        <v>10</v>
      </c>
      <c r="C885" s="4">
        <v>43739</v>
      </c>
      <c r="D885" s="3">
        <v>0.71250000000000002</v>
      </c>
    </row>
    <row r="886" spans="1:4" x14ac:dyDescent="0.2">
      <c r="A886">
        <v>43273</v>
      </c>
      <c r="B886" t="s">
        <v>100</v>
      </c>
      <c r="C886" s="4">
        <v>43733</v>
      </c>
      <c r="D886" s="3">
        <v>0.85625000000000007</v>
      </c>
    </row>
    <row r="887" spans="1:4" x14ac:dyDescent="0.2">
      <c r="A887">
        <v>43277</v>
      </c>
      <c r="B887" t="s">
        <v>186</v>
      </c>
      <c r="C887" s="4">
        <v>43703</v>
      </c>
      <c r="D887" s="3">
        <v>0.83333333333333337</v>
      </c>
    </row>
    <row r="888" spans="1:4" x14ac:dyDescent="0.2">
      <c r="A888">
        <v>43278</v>
      </c>
      <c r="B888" t="s">
        <v>41</v>
      </c>
      <c r="C888" s="4">
        <v>43710</v>
      </c>
      <c r="D888" s="3">
        <v>0.72083333333333333</v>
      </c>
    </row>
    <row r="889" spans="1:4" x14ac:dyDescent="0.2">
      <c r="A889">
        <v>43279</v>
      </c>
      <c r="B889" t="s">
        <v>8</v>
      </c>
      <c r="C889" s="4">
        <v>43752</v>
      </c>
      <c r="D889" s="3">
        <v>0.67708333333333337</v>
      </c>
    </row>
    <row r="890" spans="1:4" x14ac:dyDescent="0.2">
      <c r="A890">
        <v>43280</v>
      </c>
      <c r="B890" t="s">
        <v>201</v>
      </c>
      <c r="C890" s="4">
        <v>43691</v>
      </c>
      <c r="D890" s="3">
        <v>0.87013888888888891</v>
      </c>
    </row>
    <row r="891" spans="1:4" x14ac:dyDescent="0.2">
      <c r="A891">
        <v>43351</v>
      </c>
      <c r="B891" t="s">
        <v>146</v>
      </c>
      <c r="C891" s="4">
        <v>43705</v>
      </c>
      <c r="D891" s="3">
        <v>0.70138888888888884</v>
      </c>
    </row>
    <row r="892" spans="1:4" x14ac:dyDescent="0.2">
      <c r="A892">
        <v>43352</v>
      </c>
      <c r="B892" t="s">
        <v>48</v>
      </c>
      <c r="C892" s="4">
        <v>43706</v>
      </c>
      <c r="D892" s="3">
        <v>0.87291666666666667</v>
      </c>
    </row>
    <row r="893" spans="1:4" x14ac:dyDescent="0.2">
      <c r="A893">
        <v>43484</v>
      </c>
      <c r="B893" t="s">
        <v>202</v>
      </c>
      <c r="C893" s="4">
        <v>43670</v>
      </c>
      <c r="D893" s="3">
        <v>0.9145833333333333</v>
      </c>
    </row>
    <row r="894" spans="1:4" x14ac:dyDescent="0.2">
      <c r="A894">
        <v>43485</v>
      </c>
      <c r="B894" t="s">
        <v>203</v>
      </c>
      <c r="C894" s="4">
        <v>43670</v>
      </c>
      <c r="D894" s="3">
        <v>6.25E-2</v>
      </c>
    </row>
    <row r="895" spans="1:4" x14ac:dyDescent="0.2">
      <c r="A895">
        <v>43532</v>
      </c>
      <c r="B895" t="s">
        <v>50</v>
      </c>
      <c r="C895" s="4">
        <v>43733</v>
      </c>
      <c r="D895" s="3">
        <v>0.63194444444444442</v>
      </c>
    </row>
    <row r="896" spans="1:4" x14ac:dyDescent="0.2">
      <c r="A896">
        <v>43552</v>
      </c>
      <c r="B896" t="s">
        <v>29</v>
      </c>
      <c r="C896" s="4">
        <v>43836</v>
      </c>
      <c r="D896" s="3">
        <v>0.60555555555555551</v>
      </c>
    </row>
    <row r="897" spans="1:4" x14ac:dyDescent="0.2">
      <c r="A897">
        <v>43575</v>
      </c>
      <c r="B897" t="s">
        <v>204</v>
      </c>
      <c r="C897" s="4">
        <v>43670</v>
      </c>
      <c r="D897" s="3">
        <v>0.6479166666666667</v>
      </c>
    </row>
    <row r="898" spans="1:4" x14ac:dyDescent="0.2">
      <c r="A898">
        <v>43576</v>
      </c>
      <c r="B898" t="s">
        <v>109</v>
      </c>
      <c r="C898" s="4">
        <v>43696</v>
      </c>
      <c r="D898" s="3">
        <v>0.95138888888888884</v>
      </c>
    </row>
    <row r="899" spans="1:4" x14ac:dyDescent="0.2">
      <c r="A899">
        <v>43771</v>
      </c>
      <c r="B899" t="s">
        <v>29</v>
      </c>
      <c r="C899" s="4">
        <v>43836</v>
      </c>
      <c r="D899" s="3">
        <v>0.60625000000000007</v>
      </c>
    </row>
    <row r="900" spans="1:4" x14ac:dyDescent="0.2">
      <c r="A900">
        <v>43773</v>
      </c>
      <c r="B900" t="s">
        <v>25</v>
      </c>
      <c r="C900" s="4">
        <v>43774</v>
      </c>
      <c r="D900" s="3">
        <v>0.83958333333333324</v>
      </c>
    </row>
    <row r="901" spans="1:4" x14ac:dyDescent="0.2">
      <c r="A901">
        <v>43774</v>
      </c>
      <c r="B901" t="s">
        <v>57</v>
      </c>
      <c r="C901" s="4">
        <v>43762</v>
      </c>
      <c r="D901" s="3">
        <v>0.83263888888888893</v>
      </c>
    </row>
    <row r="902" spans="1:4" x14ac:dyDescent="0.2">
      <c r="A902">
        <v>43775</v>
      </c>
      <c r="B902" t="s">
        <v>143</v>
      </c>
      <c r="C902" s="4">
        <v>43706</v>
      </c>
      <c r="D902" s="3">
        <v>0.81180555555555556</v>
      </c>
    </row>
    <row r="903" spans="1:4" x14ac:dyDescent="0.2">
      <c r="A903">
        <v>43776</v>
      </c>
      <c r="B903" t="s">
        <v>96</v>
      </c>
      <c r="C903" s="4">
        <v>43745</v>
      </c>
      <c r="D903" s="3">
        <v>0.85972222222222217</v>
      </c>
    </row>
    <row r="904" spans="1:4" x14ac:dyDescent="0.2">
      <c r="A904">
        <v>43888</v>
      </c>
      <c r="B904" t="e">
        <f>radioamericahn excelente el gran trabajo Que esta haciendo el Presidente el si nos esta poniendo en alto nuestro pais</f>
        <v>#NAME?</v>
      </c>
      <c r="C904" s="4">
        <v>43707</v>
      </c>
      <c r="D904" s="3">
        <v>0.87847222222222221</v>
      </c>
    </row>
    <row r="905" spans="1:4" x14ac:dyDescent="0.2">
      <c r="A905">
        <v>43932</v>
      </c>
      <c r="B905" t="e">
        <f>radioamericahn Vemos Que por parte de las autoridades se ha obtenido un gran avance en nuestro pai Que bueno lo Que se ve excelente</f>
        <v>#NAME?</v>
      </c>
      <c r="C905" s="4">
        <v>43829</v>
      </c>
      <c r="D905" s="3">
        <v>0.9194444444444444</v>
      </c>
    </row>
    <row r="906" spans="1:4" x14ac:dyDescent="0.2">
      <c r="A906">
        <v>43942</v>
      </c>
      <c r="B906" t="e">
        <f>radioamericahn todos estamos muy contentos y agradecidos por su gran trabajo Presidente</f>
        <v>#NAME?</v>
      </c>
      <c r="C906" s="4">
        <v>43704</v>
      </c>
      <c r="D906" s="3">
        <v>0.93402777777777779</v>
      </c>
    </row>
    <row r="907" spans="1:4" x14ac:dyDescent="0.2">
      <c r="A907">
        <v>43946</v>
      </c>
      <c r="B907" t="e">
        <f>radioamericahn Que triste esta gente esta loca por Que imaginense de todo lo Que pasa Es culpa del gobierno cean cerios</f>
        <v>#NAME?</v>
      </c>
      <c r="C907" s="4">
        <v>43767</v>
      </c>
      <c r="D907" s="3">
        <v>0.8520833333333333</v>
      </c>
    </row>
    <row r="908" spans="1:4" x14ac:dyDescent="0.2">
      <c r="A908">
        <v>43960</v>
      </c>
      <c r="B908" t="e">
        <f>radioamericahn vaya ahora si ya no quiere reconocer Que Es de los bajos de bajos ya basta nasralla ya deja el pais en paz</f>
        <v>#NAME?</v>
      </c>
      <c r="C908" s="4">
        <v>43759</v>
      </c>
      <c r="D908" s="3">
        <v>0.77847222222222223</v>
      </c>
    </row>
    <row r="909" spans="1:4" x14ac:dyDescent="0.2">
      <c r="A909">
        <v>44008</v>
      </c>
      <c r="B909" t="e">
        <f>_xlfn.SINGLE(LaTribunahn _xlfn.SINGLE(JuanOrlandoH muy bien Que se invierta en mejores carreteras y asi tendremos las mas bellas y de primer nivel Que bien))</f>
        <v>#NAME?</v>
      </c>
      <c r="C909" s="4">
        <v>43833</v>
      </c>
      <c r="D909" s="3">
        <v>0.67499999999999993</v>
      </c>
    </row>
    <row r="910" spans="1:4" x14ac:dyDescent="0.2">
      <c r="A910">
        <v>44011</v>
      </c>
      <c r="B910" t="e">
        <f>LaTribunahn excelente Es Que Definimos Que Honduras trabaja por Que se mejore la seguridad del pais Que bien</f>
        <v>#NAME?</v>
      </c>
      <c r="C910" s="4">
        <v>43769</v>
      </c>
      <c r="D910" s="3">
        <v>0.71388888888888891</v>
      </c>
    </row>
    <row r="911" spans="1:4" x14ac:dyDescent="0.2">
      <c r="A911">
        <v>44057</v>
      </c>
      <c r="B911" t="e">
        <f>radioamericahn hay Mel ya te la vas ir a pagar todo lo Que has hecho Sin verg√ºenza Que barbaro sois Que lo Que te importa Es eso para Que mire Que todo se paga</f>
        <v>#NAME?</v>
      </c>
      <c r="C911" s="4">
        <v>43675</v>
      </c>
      <c r="D911" s="3">
        <v>0.82847222222222217</v>
      </c>
    </row>
    <row r="912" spans="1:4" x14ac:dyDescent="0.2">
      <c r="A912">
        <v>44104</v>
      </c>
      <c r="B912" t="e">
        <f>radioamericahn Es muy bueno las acciones Que se est√°n haciendo en nuestro pais para mejorar la naturaleza y Que hayan mejores bosques Que bien</f>
        <v>#NAME?</v>
      </c>
      <c r="C912" s="4">
        <v>43811</v>
      </c>
      <c r="D912" s="3">
        <v>0.72013888888888899</v>
      </c>
    </row>
    <row r="913" spans="1:4" x14ac:dyDescent="0.2">
      <c r="A913">
        <v>44113</v>
      </c>
      <c r="B913" t="e">
        <f>_xlfn.SINGLE(radioamericahn _xlfn.SINGLE(BomberosHn Felicidades a estos grandiosos guerreros Que Sin duda alguna han demostrado su valent√≠a y gran apoyo hacia Honduras Muchas gracias Que la pasen super en su dia))</f>
        <v>#NAME?</v>
      </c>
      <c r="C913" s="4">
        <v>43770</v>
      </c>
      <c r="D913" s="3">
        <v>0.60763888888888895</v>
      </c>
    </row>
    <row r="914" spans="1:4" x14ac:dyDescent="0.2">
      <c r="A914">
        <v>44231</v>
      </c>
      <c r="B914" t="e">
        <f>radioamericahn tipos como este Es a los Que no le deber√≠an de para bola por Que solo lo malo hace para el pais ya Es demasiado por favor ya basta</f>
        <v>#NAME?</v>
      </c>
      <c r="C914" s="4">
        <v>43760</v>
      </c>
      <c r="D914" s="3">
        <v>0.92986111111111114</v>
      </c>
    </row>
    <row r="915" spans="1:4" x14ac:dyDescent="0.2">
      <c r="A915">
        <v>44232</v>
      </c>
      <c r="B915" t="e">
        <f>_xlfn.SINGLE(radioamericahn _xlfn.SINGLE(PMOP016 Es muy bueno lo Que hacen las autoridades Que desempe√±an lo bueno para el pais y brindar la mayor seguridad))</f>
        <v>#NAME?</v>
      </c>
      <c r="C915" s="4">
        <v>43732</v>
      </c>
      <c r="D915" s="3">
        <v>0.56180555555555556</v>
      </c>
    </row>
    <row r="916" spans="1:4" x14ac:dyDescent="0.2">
      <c r="A916">
        <v>44266</v>
      </c>
      <c r="B916" t="e">
        <f>LaTribunahn se ven los grandes alcances Que se han generado con esta nueva ley de alivio de deuda Que excelente vamos por mas avances</f>
        <v>#NAME?</v>
      </c>
      <c r="C916" s="4">
        <v>43784</v>
      </c>
      <c r="D916" s="3">
        <v>0.58194444444444449</v>
      </c>
    </row>
    <row r="917" spans="1:4" x14ac:dyDescent="0.2">
      <c r="A917">
        <v>44275</v>
      </c>
      <c r="B917" t="e">
        <f>radioamericahn gracias a los grandes avances Que esta demostrando el gobierno Que hace ese gran apoyo a nuestra vida Que genial Que se haga lo bueno por apoyar al pueblo</f>
        <v>#NAME?</v>
      </c>
      <c r="C917" s="4">
        <v>43717</v>
      </c>
      <c r="D917" s="3">
        <v>0.63958333333333328</v>
      </c>
    </row>
    <row r="918" spans="1:4" x14ac:dyDescent="0.2">
      <c r="A918">
        <v>44277</v>
      </c>
      <c r="B918" t="e">
        <f>radioamericahn muy bien Que se esta colaborando el sector mipymes Que se hace los grandes desarrollos muy buen trabajo</f>
        <v>#NAME?</v>
      </c>
      <c r="C918" s="4">
        <v>43748</v>
      </c>
      <c r="D918" s="3">
        <v>0.63750000000000007</v>
      </c>
    </row>
    <row r="919" spans="1:4" x14ac:dyDescent="0.2">
      <c r="A919">
        <v>44279</v>
      </c>
      <c r="B919" t="e">
        <f>radioamericahn a romeo v√°squez solo hablar mal del gobierno le gusta ya estamos cansados de Que no dejan en paz al mandatario JOH Es el mejor y punto</f>
        <v>#NAME?</v>
      </c>
      <c r="C919" s="4">
        <v>43759</v>
      </c>
      <c r="D919" s="3">
        <v>0.78819444444444453</v>
      </c>
    </row>
    <row r="920" spans="1:4" x14ac:dyDescent="0.2">
      <c r="A920">
        <v>44283</v>
      </c>
      <c r="B920" t="e">
        <f>LaTribunahn muy bueno Que Honduras esta participando en estas maravillosas cosas Que bueno Que se haga lo bueno en el pais</f>
        <v>#NAME?</v>
      </c>
      <c r="C920" s="4">
        <v>43769</v>
      </c>
      <c r="D920" s="3">
        <v>0.71319444444444446</v>
      </c>
    </row>
    <row r="921" spans="1:4" x14ac:dyDescent="0.2">
      <c r="A921">
        <v>44296</v>
      </c>
      <c r="B921" t="e">
        <f>LaTribunahn muy bien Que sea un puerto de cruceros Que bien estamos viendo Que mi Honduras hay belleza Hondure√±a</f>
        <v>#NAME?</v>
      </c>
      <c r="C921" s="4">
        <v>43832</v>
      </c>
      <c r="D921" s="3">
        <v>0.77569444444444446</v>
      </c>
    </row>
    <row r="922" spans="1:4" x14ac:dyDescent="0.2">
      <c r="A922">
        <v>44313</v>
      </c>
      <c r="B922" t="e">
        <f>LaTribunahn Vemos los mayores resultados Que buena labor Que bien Que se haga lo importante para mi naci√≥n Que bien excelente trabajo</f>
        <v>#NAME?</v>
      </c>
      <c r="C922" s="4">
        <v>43769</v>
      </c>
      <c r="D922" s="3">
        <v>0.71388888888888891</v>
      </c>
    </row>
    <row r="923" spans="1:4" x14ac:dyDescent="0.2">
      <c r="A923">
        <v>44317</v>
      </c>
      <c r="B923" t="e">
        <f>radioamericahn Vemos Que el pais va por mayores desempe√±os vamos en buenas maneras vamos por mas Honduras y el turismo avanza</f>
        <v>#NAME?</v>
      </c>
      <c r="C923" s="4">
        <v>43833</v>
      </c>
      <c r="D923" s="3">
        <v>0.76250000000000007</v>
      </c>
    </row>
    <row r="924" spans="1:4" x14ac:dyDescent="0.2">
      <c r="A924">
        <v>44318</v>
      </c>
      <c r="B924" t="e">
        <f>radioamericahn excelente noticia Que bueno Que se establezcan estas impresionantes maneras de ver como mi Honduras avanza Que bien Que se tenga excito</f>
        <v>#NAME?</v>
      </c>
      <c r="C924" s="4">
        <v>43809</v>
      </c>
      <c r="D924" s="3">
        <v>0.62638888888888888</v>
      </c>
    </row>
    <row r="925" spans="1:4" x14ac:dyDescent="0.2">
      <c r="A925">
        <v>44334</v>
      </c>
      <c r="B925" t="e">
        <f>radioamericahn cera Que esta gente de libre no se cansa de molestar por Que solo lo malo quieren para la naci√≥n  ya queremos lo mejor para Honduras</f>
        <v>#NAME?</v>
      </c>
      <c r="C925" s="4">
        <v>43773</v>
      </c>
      <c r="D925" s="3">
        <v>0.80208333333333337</v>
      </c>
    </row>
    <row r="926" spans="1:4" x14ac:dyDescent="0.2">
      <c r="A926">
        <v>44356</v>
      </c>
      <c r="B926" t="e">
        <f>_xlfn.SINGLE(LaTribunahn _xlfn.SINGLE(JuanOrlandoH admirable Es poder ver como JOH hace lo correcto por Que mi pais mejore muy bien vamos avanzando mas y mas Que excelente Que Dios lo bendiga y excito en sus proyectos))</f>
        <v>#NAME?</v>
      </c>
      <c r="C926" s="4">
        <v>43833</v>
      </c>
      <c r="D926" s="3">
        <v>0.67638888888888893</v>
      </c>
    </row>
    <row r="927" spans="1:4" x14ac:dyDescent="0.2">
      <c r="A927">
        <v>44407</v>
      </c>
      <c r="B927" t="e">
        <f>radioamericahn hay no Pobre este toda la vida hablando mal de nuestro gobierno ya no queremos escuchar lo venenoso Que Es este tipo</f>
        <v>#NAME?</v>
      </c>
      <c r="C927" s="4">
        <v>43760</v>
      </c>
      <c r="D927" s="3">
        <v>0.94236111111111109</v>
      </c>
    </row>
    <row r="928" spans="1:4" x14ac:dyDescent="0.2">
      <c r="A928">
        <v>44413</v>
      </c>
      <c r="B928" t="e">
        <f>_xlfn.SINGLE(radioamericahn _xlfn.SINGLE(JuanOrlandoH agradecemos lo proyectos Que hacen Que sean de gran beneficio para el pueblo Muchas gracias se√±or Presidente Dios lo bendiga))</f>
        <v>#NAME?</v>
      </c>
      <c r="C928" s="4">
        <v>43769</v>
      </c>
      <c r="D928" s="3">
        <v>0.82916666666666661</v>
      </c>
    </row>
    <row r="929" spans="1:4" x14ac:dyDescent="0.2">
      <c r="A929">
        <v>44418</v>
      </c>
      <c r="B929" t="e">
        <f>radioamericahn Es muy bueno lo Que esta haciendo el gobierno Que gran avance estamos muy agradecidos Que se haga lo mejor</f>
        <v>#NAME?</v>
      </c>
      <c r="C929" s="4">
        <v>43767</v>
      </c>
      <c r="D929" s="3">
        <v>0.68611111111111101</v>
      </c>
    </row>
    <row r="930" spans="1:4" x14ac:dyDescent="0.2">
      <c r="A930">
        <v>44452</v>
      </c>
      <c r="B930" t="e">
        <f>radioamericahn no era de decir Que esta se√±ora Es la culpable como siempre fue la Que hacia las marchas y quer√≠a ver al pais destruido</f>
        <v>#NAME?</v>
      </c>
      <c r="C930" s="4">
        <v>43837</v>
      </c>
      <c r="D930" s="3">
        <v>0.80208333333333337</v>
      </c>
    </row>
    <row r="931" spans="1:4" x14ac:dyDescent="0.2">
      <c r="A931">
        <v>44544</v>
      </c>
      <c r="B931" t="e">
        <f>radioamericahn demostrando grandes desarrollos para mi pais Que gran manera de Que mi Honduras cambia vamos por mas</f>
        <v>#NAME?</v>
      </c>
      <c r="C931" s="4">
        <v>43717</v>
      </c>
      <c r="D931" s="3">
        <v>0.63888888888888895</v>
      </c>
    </row>
    <row r="932" spans="1:4" x14ac:dyDescent="0.2">
      <c r="A932">
        <v>44554</v>
      </c>
      <c r="B932" t="e">
        <f>radioamericahn Definitivamente Aplaudimos lo bueno Que se hace estamos alegres de Que Honduras avanza muy bien</f>
        <v>#NAME?</v>
      </c>
      <c r="C932" s="4">
        <v>43760</v>
      </c>
      <c r="D932" s="3">
        <v>0.68125000000000002</v>
      </c>
    </row>
    <row r="933" spans="1:4" x14ac:dyDescent="0.2">
      <c r="A933">
        <v>44568</v>
      </c>
      <c r="B933" t="e">
        <f>radioamericahn Que triste con nasralla como el sabe Que nunca llegara hacer lo Que JOH ha hecho nadie porque el si Es un buen gobernante</f>
        <v>#NAME?</v>
      </c>
      <c r="C933" s="4">
        <v>43802</v>
      </c>
      <c r="D933" s="3">
        <v>0.94930555555555562</v>
      </c>
    </row>
    <row r="934" spans="1:4" x14ac:dyDescent="0.2">
      <c r="A934">
        <v>44612</v>
      </c>
      <c r="B934" t="e">
        <f>radioamericahn buenas maneras de ver lo bueno por mi pais Que bien Que el gobierno h√°galo Que tenga Que hacer por lo mejor en el p√†is</f>
        <v>#NAME?</v>
      </c>
      <c r="C934" s="4">
        <v>43816</v>
      </c>
      <c r="D934" s="3">
        <v>0.6333333333333333</v>
      </c>
    </row>
    <row r="935" spans="1:4" x14ac:dyDescent="0.2">
      <c r="A935">
        <v>44613</v>
      </c>
      <c r="B935" t="e">
        <f>radioamericahn sabemos Que este Es el dolor de muchos ya dejense de Tanto odio y busquen Que hacer y principal voz √±angara</f>
        <v>#NAME?</v>
      </c>
      <c r="C935" s="4">
        <v>43802</v>
      </c>
      <c r="D935" s="3">
        <v>0.95000000000000007</v>
      </c>
    </row>
    <row r="936" spans="1:4" x14ac:dyDescent="0.2">
      <c r="A936">
        <v>44616</v>
      </c>
      <c r="B936" t="e">
        <f>LaTribunahn Es muy bueno lo Que se hace en nuestro pais Que se esta invirtiendo en estas represas para Que se acabe la sequ√≠a del pais</f>
        <v>#NAME?</v>
      </c>
      <c r="C936" s="4">
        <v>43838</v>
      </c>
      <c r="D936" s="3">
        <v>0.8041666666666667</v>
      </c>
    </row>
    <row r="937" spans="1:4" x14ac:dyDescent="0.2">
      <c r="A937">
        <v>44648</v>
      </c>
      <c r="B937" t="e">
        <f>radioamericahn Que no se permita estos tipos de bandalismo ya no mas paz para el pais</f>
        <v>#NAME?</v>
      </c>
      <c r="C937" s="4">
        <v>43757</v>
      </c>
      <c r="D937" s="3">
        <v>9.0972222222222218E-2</v>
      </c>
    </row>
    <row r="938" spans="1:4" x14ac:dyDescent="0.2">
      <c r="A938">
        <v>47444</v>
      </c>
      <c r="B938" t="e">
        <f>FrenteaFrenteHN se han visto las grandes organizaciones por Que se ha demostrado Que mi pa√≠s si tiene seguridad lo Que pasa Que si Es bueno Que se investigue esto pero no0 Es de culpar al gobierno</f>
        <v>#NAME?</v>
      </c>
      <c r="C938" s="4">
        <v>43767</v>
      </c>
      <c r="D938" s="3">
        <v>0.56458333333333333</v>
      </c>
    </row>
    <row r="939" spans="1:4" x14ac:dyDescent="0.2">
      <c r="A939">
        <v>47446</v>
      </c>
      <c r="B939" t="s">
        <v>205</v>
      </c>
      <c r="C939" s="4">
        <v>43698</v>
      </c>
      <c r="D939" s="3">
        <v>0.57222222222222219</v>
      </c>
    </row>
    <row r="940" spans="1:4" x14ac:dyDescent="0.2">
      <c r="A940">
        <v>47480</v>
      </c>
      <c r="B940" t="e">
        <f>FrenteaFrenteHN yo veo Que ah√≠ no Es culpa de nadie por Que cada quien hace lo Que quiere por su vida no tratemos de encontrar quien tiene la culpa ya basta</f>
        <v>#NAME?</v>
      </c>
      <c r="C940" s="4">
        <v>43767</v>
      </c>
      <c r="D940" s="3">
        <v>0.56180555555555556</v>
      </c>
    </row>
    <row r="941" spans="1:4" x14ac:dyDescent="0.2">
      <c r="A941">
        <v>47488</v>
      </c>
      <c r="B941" t="e">
        <f>FrenteaFrenteHN Rosita te vas a refundir en la c√°rcel por ladrona para Que pagues todo lo Que te robaste</f>
        <v>#NAME?</v>
      </c>
      <c r="C941" s="4">
        <v>43698</v>
      </c>
      <c r="D941" s="3">
        <v>0.58750000000000002</v>
      </c>
    </row>
    <row r="942" spans="1:4" x14ac:dyDescent="0.2">
      <c r="A942">
        <v>47499</v>
      </c>
      <c r="B942" t="s">
        <v>206</v>
      </c>
      <c r="C942" s="4">
        <v>43670</v>
      </c>
      <c r="D942" s="3">
        <v>0.55763888888888891</v>
      </c>
    </row>
    <row r="943" spans="1:4" x14ac:dyDescent="0.2">
      <c r="A943">
        <v>47525</v>
      </c>
      <c r="B943" t="e">
        <f>FrenteaFrenteHN si aqu√≠ se resuelven los Problemas si nuestro Presidente lo puede hacer lo Que pasa Que ustedes son gente negativa Que solo lo malo ven ya basta seamos positivos porfavor</f>
        <v>#NAME?</v>
      </c>
      <c r="C943" s="4">
        <v>43767</v>
      </c>
      <c r="D943" s="3">
        <v>0.59861111111111109</v>
      </c>
    </row>
    <row r="944" spans="1:4" x14ac:dyDescent="0.2">
      <c r="A944">
        <v>47533</v>
      </c>
      <c r="B944" t="s">
        <v>207</v>
      </c>
      <c r="C944" s="4">
        <v>43698</v>
      </c>
      <c r="D944" s="3">
        <v>0.5756944444444444</v>
      </c>
    </row>
    <row r="945" spans="1:4" x14ac:dyDescent="0.2">
      <c r="A945">
        <v>47580</v>
      </c>
      <c r="B945" t="e">
        <f>FrenteaFrenteHN Maduro deja de mandar tu gente a ver lo Que no les importa voz ya estas igual Que los √±angaras de libres Que no se resignan Que lo bueno esta mejor y lloran</f>
        <v>#NAME?</v>
      </c>
      <c r="C945" s="4">
        <v>43670</v>
      </c>
      <c r="D945" s="3">
        <v>0.60416666666666663</v>
      </c>
    </row>
    <row r="946" spans="1:4" x14ac:dyDescent="0.2">
      <c r="A946">
        <v>47587</v>
      </c>
      <c r="B946" t="e">
        <f>FrenteaFrenteHN si se ha puesto mano dura en el pais se sabe Que Honduras Es un pais muy seguro se sabe Que JOH ha hecho lo correcto por hacer lo bueno por brindar la mayor seguridad para el pueblo lo felicitamos</f>
        <v>#NAME?</v>
      </c>
      <c r="C946" s="4">
        <v>43767</v>
      </c>
      <c r="D946" s="3">
        <v>0.58402777777777781</v>
      </c>
    </row>
    <row r="947" spans="1:4" x14ac:dyDescent="0.2">
      <c r="A947">
        <v>47610</v>
      </c>
      <c r="B947" t="e">
        <f>_xlfn.SINGLE(FrenteaFrenteHN _xlfn.SINGLE(el5hn Es Que Vemos Que no hayan Que inventar en contra de JOH se ve Que esta gente solo les interesa ver lo malo Que el hace por Que no ven las maravillosas cosas Que el ha hecho y hace))</f>
        <v>#NAME?</v>
      </c>
      <c r="C947" s="4">
        <v>43682</v>
      </c>
      <c r="D947" s="3">
        <v>0.55972222222222223</v>
      </c>
    </row>
    <row r="948" spans="1:4" x14ac:dyDescent="0.2">
      <c r="A948">
        <v>47611</v>
      </c>
      <c r="B948" t="e">
        <f>FrenteaFrenteHN las situaciones de venezuela no Es culp√† de nosotros por Que si ya ellos no hacen nada por mejorar el pais no Es culpa de Honduras</f>
        <v>#NAME?</v>
      </c>
      <c r="C948" s="4">
        <v>43670</v>
      </c>
      <c r="D948" s="3">
        <v>0.59027777777777779</v>
      </c>
    </row>
    <row r="949" spans="1:4" x14ac:dyDescent="0.2">
      <c r="A949">
        <v>47617</v>
      </c>
      <c r="B949" t="e">
        <f>FrenteaFrenteHN gracias a nuestro Presidente se ha mejorado los grandes desarrollos Que se haga lo bueno por el pais felicitaciones JOH</f>
        <v>#NAME?</v>
      </c>
      <c r="C949" s="4">
        <v>43683</v>
      </c>
      <c r="D949" s="3">
        <v>0.61527777777777781</v>
      </c>
    </row>
    <row r="950" spans="1:4" x14ac:dyDescent="0.2">
      <c r="A950">
        <v>47621</v>
      </c>
      <c r="B950" t="e">
        <f>FrenteaFrenteHN se vana quedar esperando por Que se ve Que JOH ha demostrado Que hace lo bueno para nuestro pais</f>
        <v>#NAME?</v>
      </c>
      <c r="C950" s="4">
        <v>43683</v>
      </c>
      <c r="D950" s="3">
        <v>0.57708333333333328</v>
      </c>
    </row>
    <row r="951" spans="1:4" x14ac:dyDescent="0.2">
      <c r="A951">
        <v>47649</v>
      </c>
      <c r="B951" t="e">
        <f>_xlfn.SINGLE(FrenteaFrenteHN ve Pobre de estos Dos hay no ya dejen de lloran y e tirar)-celas de Que son compacionistas si ustedes ese papel no les queda par de rid√≠culos</f>
        <v>#NAME?</v>
      </c>
      <c r="C951" s="4">
        <v>43766</v>
      </c>
      <c r="D951" s="3">
        <v>0.59930555555555554</v>
      </c>
    </row>
    <row r="952" spans="1:4" x14ac:dyDescent="0.2">
      <c r="A952">
        <v>47650</v>
      </c>
      <c r="B952" t="e">
        <f>_xlfn.SINGLE(FrenteaFrenteHN _xlfn.SINGLE(SalvaPresidente deja de hablar tanta paja nasralla y voz hablando de Que haria democracia hay Que triste))</f>
        <v>#NAME?</v>
      </c>
      <c r="C952" s="4">
        <v>43782</v>
      </c>
      <c r="D952" s="3">
        <v>0.60555555555555551</v>
      </c>
    </row>
    <row r="953" spans="1:4" x14ac:dyDescent="0.2">
      <c r="A953">
        <v>47678</v>
      </c>
      <c r="B953" t="e">
        <f>FrenteaFrenteHN no ce por Que solo saben causar Que JOH Es un narcotraficante deben de ver todo lo bueno Que el ha hecho solo ven lo malo de las personas</f>
        <v>#NAME?</v>
      </c>
      <c r="C953" s="4">
        <v>43683</v>
      </c>
      <c r="D953" s="3">
        <v>0.58472222222222225</v>
      </c>
    </row>
    <row r="954" spans="1:4" x14ac:dyDescent="0.2">
      <c r="A954">
        <v>47824</v>
      </c>
      <c r="B954" t="e">
        <f>FrenteaFrenteHN Oigan  a este Que las FFAA est√°n involucrados al narcotrafico voz Que crees Que son igual Que voz no se cerio</f>
        <v>#NAME?</v>
      </c>
      <c r="C954" s="4">
        <v>43782</v>
      </c>
      <c r="D954" s="3">
        <v>0.58819444444444446</v>
      </c>
    </row>
    <row r="955" spans="1:4" x14ac:dyDescent="0.2">
      <c r="A955">
        <v>47871</v>
      </c>
      <c r="B955" t="e">
        <f>FrenteaFrenteHN esta bueno Que se esta poniendo todo el peso de la ley Que paguen mas bien pepe tambien deberia de estar ah√≠</f>
        <v>#NAME?</v>
      </c>
      <c r="C955" s="4">
        <v>43698</v>
      </c>
      <c r="D955" s="3">
        <v>0.59097222222222223</v>
      </c>
    </row>
    <row r="956" spans="1:4" x14ac:dyDescent="0.2">
      <c r="A956">
        <v>47880</v>
      </c>
      <c r="B956" t="s">
        <v>208</v>
      </c>
      <c r="C956" s="4">
        <v>43670</v>
      </c>
      <c r="D956" s="3">
        <v>0.57361111111111118</v>
      </c>
    </row>
    <row r="957" spans="1:4" x14ac:dyDescent="0.2">
      <c r="A957">
        <v>47887</v>
      </c>
      <c r="B957" t="e">
        <f>FrenteaFrenteHN Que triste Es ver como esta gente solo saben hablar y hablar bien sab√≠an lo Que hac√≠an ahora Que la aprieten ni modo eso lo hubieran pensado</f>
        <v>#NAME?</v>
      </c>
      <c r="C957" s="4">
        <v>43698</v>
      </c>
      <c r="D957" s="3">
        <v>0.57708333333333328</v>
      </c>
    </row>
    <row r="958" spans="1:4" x14ac:dyDescent="0.2">
      <c r="A958">
        <v>47891</v>
      </c>
      <c r="B958" t="e">
        <f>FrenteaFrenteHN ha este √±angara lo deben de mandar al pozo por Que si Es bueno para levantar falsos y el no mira todo lo malo Que ha hecho verguenza te debe de dar nasralla</f>
        <v>#NAME?</v>
      </c>
      <c r="C958" s="4">
        <v>43782</v>
      </c>
      <c r="D958" s="3">
        <v>0.59861111111111109</v>
      </c>
    </row>
    <row r="959" spans="1:4" x14ac:dyDescent="0.2">
      <c r="A959">
        <v>47897</v>
      </c>
      <c r="B959" t="e">
        <f>FrenteaFrenteHN sabemos Que se hace lo bueno por la seguridad al pais Que bien lo Que se elabora y sabemos Que todo esta bajo control excelente JOH</f>
        <v>#NAME?</v>
      </c>
      <c r="C959" s="4">
        <v>43767</v>
      </c>
      <c r="D959" s="3">
        <v>0.62847222222222221</v>
      </c>
    </row>
    <row r="960" spans="1:4" x14ac:dyDescent="0.2">
      <c r="A960">
        <v>47943</v>
      </c>
      <c r="B960" s="2" t="s">
        <v>209</v>
      </c>
      <c r="C960" s="4">
        <v>43641</v>
      </c>
      <c r="D960" s="3">
        <v>0.59236111111111112</v>
      </c>
    </row>
    <row r="961" spans="1:4" x14ac:dyDescent="0.2">
      <c r="A961">
        <v>47956</v>
      </c>
      <c r="B961" t="e">
        <f>_xlfn.SINGLE(FrenteaFrenteHN _xlfn.SINGLE(el5hn gente ignorante Que solo se dedican hacer mas y mas caos para el pais queremos Que el pais contin√∫e en paz ustedes por andar de t√≠teres de Mel hablan asi del pa√çs y de JOH))</f>
        <v>#NAME?</v>
      </c>
      <c r="C961" s="4">
        <v>43682</v>
      </c>
      <c r="D961" s="3">
        <v>0.58958333333333335</v>
      </c>
    </row>
    <row r="962" spans="1:4" x14ac:dyDescent="0.2">
      <c r="A962">
        <v>47973</v>
      </c>
      <c r="B962" t="e">
        <f>FrenteaFrenteHN Es un gran cambio el Que tiene para nuestra Honduras Damos las gracias a JOH por demostrar lo bueno por nuestra naci√≥n Que bien estamos a lo mejor</f>
        <v>#NAME?</v>
      </c>
      <c r="C962" s="4">
        <v>43710</v>
      </c>
      <c r="D962" s="3">
        <v>0.59236111111111112</v>
      </c>
    </row>
    <row r="963" spans="1:4" x14ac:dyDescent="0.2">
      <c r="A963">
        <v>47976</v>
      </c>
      <c r="B963" t="e">
        <f>FrenteaFrenteHN buenos desarrollos los esperan para nuestra Honduras gran trabajo se√±or Presidente bendiciones gracias por demostrar lo bueno por el pais</f>
        <v>#NAME?</v>
      </c>
      <c r="C963" s="4">
        <v>43710</v>
      </c>
      <c r="D963" s="3">
        <v>0.6</v>
      </c>
    </row>
    <row r="964" spans="1:4" x14ac:dyDescent="0.2">
      <c r="A964">
        <v>47977</v>
      </c>
      <c r="B964" t="e">
        <f>FrenteaFrenteHN Es un gran trabajo lo Que hace el gobierno formando lo mejor para combatir la corrupci√≥n</f>
        <v>#NAME?</v>
      </c>
      <c r="C964" s="4">
        <v>43698</v>
      </c>
      <c r="D964" s="3">
        <v>0.56805555555555554</v>
      </c>
    </row>
    <row r="965" spans="1:4" x14ac:dyDescent="0.2">
      <c r="A965">
        <v>47978</v>
      </c>
      <c r="B965" t="s">
        <v>210</v>
      </c>
      <c r="C965" s="4">
        <v>43767</v>
      </c>
      <c r="D965" s="3">
        <v>0.55902777777777779</v>
      </c>
    </row>
    <row r="966" spans="1:4" x14ac:dyDescent="0.2">
      <c r="A966">
        <v>48017</v>
      </c>
      <c r="B966" t="e">
        <f>FrenteaFrenteHN Es cierto lo Que esta diciendo fernando solo poniendo en mal se la llevan porque no hablan de todas las obras Que ha hecho en cada uno de los rincones</f>
        <v>#NAME?</v>
      </c>
      <c r="C966" s="4">
        <v>43710</v>
      </c>
      <c r="D966" s="3">
        <v>0.64722222222222225</v>
      </c>
    </row>
    <row r="967" spans="1:4" x14ac:dyDescent="0.2">
      <c r="A967">
        <v>48019</v>
      </c>
      <c r="B967" t="e">
        <f>FrenteaFrenteHN tanta paja Que habla ese renato pobrecito da lastima hay no y sigue alegando como mercadera se sabe Que se hace lo mejor para el pais ya deja de Tanto odio papa</f>
        <v>#NAME?</v>
      </c>
      <c r="C967" s="4">
        <v>43767</v>
      </c>
      <c r="D967" s="3">
        <v>0.59236111111111112</v>
      </c>
    </row>
    <row r="968" spans="1:4" x14ac:dyDescent="0.2">
      <c r="A968">
        <v>48039</v>
      </c>
      <c r="B968" t="e">
        <f>FrenteaFrenteHN ya Es hora Que paguen por Que lo Que les ha importado Es mas y mas  cosas malas para el pais nunca se vio otra cosa de parte de ustedes ni cuando gobernaron</f>
        <v>#NAME?</v>
      </c>
      <c r="C968" s="4">
        <v>43698</v>
      </c>
      <c r="D968" s="3">
        <v>0.58750000000000002</v>
      </c>
    </row>
    <row r="969" spans="1:4" x14ac:dyDescent="0.2">
      <c r="A969">
        <v>48048</v>
      </c>
      <c r="B969" t="e">
        <f>_xlfn.SINGLE(FrenteaFrenteHN _xlfn.SINGLE(el5hn Que paguen por todo el da√±o Que le han hecho a cada familia Hondure√±a))</f>
        <v>#NAME?</v>
      </c>
      <c r="C969" s="4">
        <v>43697</v>
      </c>
      <c r="D969" s="3">
        <v>0.58333333333333337</v>
      </c>
    </row>
    <row r="970" spans="1:4" x14ac:dyDescent="0.2">
      <c r="A970">
        <v>48055</v>
      </c>
      <c r="B970" t="s">
        <v>211</v>
      </c>
      <c r="C970" s="4">
        <v>43698</v>
      </c>
      <c r="D970" s="3">
        <v>0.58263888888888882</v>
      </c>
    </row>
    <row r="971" spans="1:4" x14ac:dyDescent="0.2">
      <c r="A971">
        <v>48075</v>
      </c>
      <c r="B971" t="s">
        <v>212</v>
      </c>
      <c r="C971" s="4">
        <v>43642</v>
      </c>
      <c r="D971" s="3">
        <v>0.60625000000000007</v>
      </c>
    </row>
    <row r="972" spans="1:4" x14ac:dyDescent="0.2">
      <c r="A972">
        <v>48078</v>
      </c>
      <c r="B972" t="e">
        <f>_xlfn.SINGLE(FrenteaFrenteHN _xlfn.SINGLE(el5hn Baya ya comenz√≥ la llorona no deben de estar  a esta rata en ese canal Que solo tonteras habla madura voz llor√≥n  deja de tir√°rtela de la victima))</f>
        <v>#NAME?</v>
      </c>
      <c r="C972" s="4">
        <v>43682</v>
      </c>
      <c r="D972" s="3">
        <v>0.5708333333333333</v>
      </c>
    </row>
    <row r="973" spans="1:4" x14ac:dyDescent="0.2">
      <c r="A973">
        <v>48099</v>
      </c>
      <c r="B973" t="s">
        <v>213</v>
      </c>
      <c r="C973" s="4">
        <v>43766</v>
      </c>
      <c r="D973" s="3">
        <v>0.60625000000000007</v>
      </c>
    </row>
    <row r="974" spans="1:4" x14ac:dyDescent="0.2">
      <c r="A974">
        <v>48104</v>
      </c>
      <c r="B974" t="e">
        <f>_xlfn.SINGLE(FrenteaFrenteHN _xlfn.SINGLE(EbalDiazHN nueva mente queremos felicitar al mejor gobierno del mundoo Que se ponga mano dura))</f>
        <v>#NAME?</v>
      </c>
      <c r="C974" s="4">
        <v>43682</v>
      </c>
      <c r="D974" s="3">
        <v>0.80972222222222223</v>
      </c>
    </row>
    <row r="975" spans="1:4" x14ac:dyDescent="0.2">
      <c r="A975">
        <v>48120</v>
      </c>
      <c r="B975" t="e">
        <f>FrenteaFrenteHN Que se trafica en la necesidad humana por favor cea cerios lo Que pasa Que hay trabajo pero hay gente Que les gusta lo f√°cil</f>
        <v>#NAME?</v>
      </c>
      <c r="C975" s="4">
        <v>43670</v>
      </c>
      <c r="D975" s="3">
        <v>0.5756944444444444</v>
      </c>
    </row>
    <row r="976" spans="1:4" x14ac:dyDescent="0.2">
      <c r="A976">
        <v>48134</v>
      </c>
      <c r="B976" t="e">
        <f>FrenteaFrenteHN hay y este renato y ese abojado viene pegandoce en el pecho como cuando judas enga√±o al se√±or sabemos Que si no tienen pruebas no pueden hablar por Que la boca sirve para todo</f>
        <v>#NAME?</v>
      </c>
      <c r="C976" s="4">
        <v>43766</v>
      </c>
      <c r="D976" s="3">
        <v>0.59375</v>
      </c>
    </row>
    <row r="977" spans="1:4" x14ac:dyDescent="0.2">
      <c r="A977">
        <v>48201</v>
      </c>
      <c r="B977" t="s">
        <v>214</v>
      </c>
      <c r="C977" s="4">
        <v>43801</v>
      </c>
      <c r="D977" s="3">
        <v>0.69097222222222221</v>
      </c>
    </row>
    <row r="978" spans="1:4" x14ac:dyDescent="0.2">
      <c r="A978">
        <v>48275</v>
      </c>
      <c r="B978" t="s">
        <v>215</v>
      </c>
      <c r="C978" s="4">
        <v>43672</v>
      </c>
      <c r="D978" s="3">
        <v>0.98263888888888884</v>
      </c>
    </row>
    <row r="979" spans="1:4" x14ac:dyDescent="0.2">
      <c r="A979">
        <v>48276</v>
      </c>
      <c r="B979" t="s">
        <v>216</v>
      </c>
      <c r="C979" s="4">
        <v>43683</v>
      </c>
      <c r="D979" s="3">
        <v>5.4166666666666669E-2</v>
      </c>
    </row>
    <row r="980" spans="1:4" x14ac:dyDescent="0.2">
      <c r="A980">
        <v>48603</v>
      </c>
      <c r="B980" t="s">
        <v>217</v>
      </c>
      <c r="C980" s="4">
        <v>43705</v>
      </c>
      <c r="D980" s="3">
        <v>0.55625000000000002</v>
      </c>
    </row>
    <row r="981" spans="1:4" x14ac:dyDescent="0.2">
      <c r="A981">
        <v>48604</v>
      </c>
      <c r="B981" t="s">
        <v>156</v>
      </c>
      <c r="C981" s="4">
        <v>43684</v>
      </c>
      <c r="D981" s="3">
        <v>0.71527777777777779</v>
      </c>
    </row>
    <row r="982" spans="1:4" x14ac:dyDescent="0.2">
      <c r="A982">
        <v>48752</v>
      </c>
      <c r="B982" t="s">
        <v>218</v>
      </c>
      <c r="C982" s="4">
        <v>43698</v>
      </c>
      <c r="D982" s="3">
        <v>0.78333333333333333</v>
      </c>
    </row>
    <row r="983" spans="1:4" x14ac:dyDescent="0.2">
      <c r="A983">
        <v>48823</v>
      </c>
      <c r="B983" t="s">
        <v>78</v>
      </c>
      <c r="C983" s="4">
        <v>43791</v>
      </c>
      <c r="D983" s="3">
        <v>0.84861111111111109</v>
      </c>
    </row>
    <row r="984" spans="1:4" x14ac:dyDescent="0.2">
      <c r="A984">
        <v>48824</v>
      </c>
      <c r="B984" t="s">
        <v>67</v>
      </c>
      <c r="C984" s="4">
        <v>43810</v>
      </c>
      <c r="D984" s="3">
        <v>0.82638888888888884</v>
      </c>
    </row>
    <row r="985" spans="1:4" x14ac:dyDescent="0.2">
      <c r="A985">
        <v>48890</v>
      </c>
      <c r="B985" t="s">
        <v>27</v>
      </c>
      <c r="C985" s="4">
        <v>43809</v>
      </c>
      <c r="D985" s="3">
        <v>0.81805555555555554</v>
      </c>
    </row>
    <row r="986" spans="1:4" x14ac:dyDescent="0.2">
      <c r="A986">
        <v>48891</v>
      </c>
      <c r="B986" t="s">
        <v>31</v>
      </c>
      <c r="C986" s="4">
        <v>43804</v>
      </c>
      <c r="D986" s="3">
        <v>0.7944444444444444</v>
      </c>
    </row>
    <row r="987" spans="1:4" x14ac:dyDescent="0.2">
      <c r="A987">
        <v>48947</v>
      </c>
      <c r="B987" s="2" t="s">
        <v>132</v>
      </c>
      <c r="C987" s="4">
        <v>43812</v>
      </c>
      <c r="D987" s="3">
        <v>0.85625000000000007</v>
      </c>
    </row>
    <row r="988" spans="1:4" x14ac:dyDescent="0.2">
      <c r="A988">
        <v>48973</v>
      </c>
      <c r="B988" t="e">
        <f>FrenteaFrenteHN esta bueno gracias se√±or Presidente por demostrar estas buenas cosas para mi pais Que bien estamos a  lo mejor</f>
        <v>#NAME?</v>
      </c>
      <c r="C988" s="4">
        <v>43698</v>
      </c>
      <c r="D988" s="3">
        <v>0.59166666666666667</v>
      </c>
    </row>
    <row r="989" spans="1:4" x14ac:dyDescent="0.2">
      <c r="A989">
        <v>48991</v>
      </c>
      <c r="B989" t="e">
        <f>FrenteaFrenteHN este renato solo tirando ese odio Que se carga hay renato bien sabemos Que ah√≠ no Es culpable nadie y sabemos Que este tipo hizo miles de cosas malas no Es culpa de nadie</f>
        <v>#NAME?</v>
      </c>
      <c r="C989" s="4">
        <v>43767</v>
      </c>
      <c r="D989" s="3">
        <v>0.58611111111111114</v>
      </c>
    </row>
    <row r="990" spans="1:4" x14ac:dyDescent="0.2">
      <c r="A990">
        <v>49014</v>
      </c>
      <c r="B990" t="e">
        <f>FrenteaFrenteHN hay pepe te toca llorar ni modo eso lo hubieran pensado en ves de cometer estas tonteras pero como no pensaron Que p√†gue tu esposa</f>
        <v>#NAME?</v>
      </c>
      <c r="C990" s="4">
        <v>43698</v>
      </c>
      <c r="D990" s="3">
        <v>0.57361111111111118</v>
      </c>
    </row>
    <row r="991" spans="1:4" x14ac:dyDescent="0.2">
      <c r="A991">
        <v>49017</v>
      </c>
      <c r="B991" t="e">
        <f>_xlfn.SINGLE(FrenteaFrenteHN _xlfn.SINGLE(SalvaPresidente Tanto Que habla este ni le luce Que mal por renato se ve Que Es mula de arrastrado jajajaajajaaja ce cerio renato))</f>
        <v>#NAME?</v>
      </c>
      <c r="C991" s="4">
        <v>43782</v>
      </c>
      <c r="D991" s="3">
        <v>0.56041666666666667</v>
      </c>
    </row>
    <row r="992" spans="1:4" x14ac:dyDescent="0.2">
      <c r="A992">
        <v>49025</v>
      </c>
      <c r="B992" t="e">
        <f>FrenteaFrenteHN se respeta todo para como al pueblo y para el pais como para gente Que esta en los reclusorios y sabemos y felicitamos al gobierno por hacer lo bueno</f>
        <v>#NAME?</v>
      </c>
      <c r="C992" s="4">
        <v>43767</v>
      </c>
      <c r="D992" s="3">
        <v>0.55763888888888891</v>
      </c>
    </row>
    <row r="993" spans="1:4" x14ac:dyDescent="0.2">
      <c r="A993">
        <v>49031</v>
      </c>
      <c r="B993" t="e">
        <f>FrenteaFrenteHN esta se√±ora solo sirve para hablar mal de gobierno Que va saber ella de el gobierno busque Que hacer mejor</f>
        <v>#NAME?</v>
      </c>
      <c r="C993" s="4">
        <v>43683</v>
      </c>
      <c r="D993" s="3">
        <v>0.56597222222222221</v>
      </c>
    </row>
    <row r="994" spans="1:4" x14ac:dyDescent="0.2">
      <c r="A994">
        <v>49050</v>
      </c>
      <c r="B994" t="e">
        <f>FrenteaFrenteHN no cave duda Que se e4sta trabajando por lo bueno Que se demuestra en mi Honduras Damos las gracias a nuestro Presidente por ser un gran ejemplo para el pa√≠s</f>
        <v>#NAME?</v>
      </c>
      <c r="C994" s="4">
        <v>43710</v>
      </c>
      <c r="D994" s="3">
        <v>0.56180555555555556</v>
      </c>
    </row>
    <row r="995" spans="1:4" x14ac:dyDescent="0.2">
      <c r="A995">
        <v>49116</v>
      </c>
      <c r="B995" t="e">
        <f>FrenteaFrenteHN sabemos Que nuestra econom√≠a se desarrolla grandemente por Que JOH ha demostrado lo bueno por el pais Que bien vamos por lo bueno</f>
        <v>#NAME?</v>
      </c>
      <c r="C995" s="4">
        <v>43710</v>
      </c>
      <c r="D995" s="3">
        <v>0.59930555555555554</v>
      </c>
    </row>
    <row r="996" spans="1:4" x14ac:dyDescent="0.2">
      <c r="A996">
        <v>49167</v>
      </c>
      <c r="B996" t="e">
        <f>FrenteaFrenteHN a la Masich los felicito por Que si se est√° viendo reflejado con este caso de la Rosita su gran labor y su trabajo de investigaci√≥n</f>
        <v>#NAME?</v>
      </c>
      <c r="C996" s="4">
        <v>43698</v>
      </c>
      <c r="D996" s="3">
        <v>0.58680555555555558</v>
      </c>
    </row>
    <row r="997" spans="1:4" x14ac:dyDescent="0.2">
      <c r="A997">
        <v>49171</v>
      </c>
      <c r="B997" t="e">
        <f>FrenteaFrenteHN Claro Que se ha puesto la mayor seguridad en el pais por Que se sabe Que Honduras ha generado por grandes cosas a favor de la seguridad como en las c√°rceles y afuera</f>
        <v>#NAME?</v>
      </c>
      <c r="C997" s="4">
        <v>43766</v>
      </c>
      <c r="D997" s="3">
        <v>0.58263888888888882</v>
      </c>
    </row>
    <row r="998" spans="1:4" x14ac:dyDescent="0.2">
      <c r="A998">
        <v>49173</v>
      </c>
      <c r="B998" t="e">
        <f>FrenteaFrenteHN Que bello lo Que se hace por el pais estamos alegres de Que JOH hace lo bueno por mi Honduras estamos agradecidos gracias JOH</f>
        <v>#NAME?</v>
      </c>
      <c r="C998" s="4">
        <v>43710</v>
      </c>
      <c r="D998" s="3">
        <v>0.58402777777777781</v>
      </c>
    </row>
    <row r="999" spans="1:4" x14ac:dyDescent="0.2">
      <c r="A999">
        <v>49207</v>
      </c>
      <c r="B999" t="e">
        <f>_xlfn.SINGLE(FrenteaFrenteHN _xlfn.SINGLE(el5hn esta bien Que se hagan grandes condenas por Que la justicia siempre sale Que bueno Que se esta demostrando lo bueno por mas casos establecidos))</f>
        <v>#NAME?</v>
      </c>
      <c r="C999" s="4">
        <v>43697</v>
      </c>
      <c r="D999" s="3">
        <v>0.59375</v>
      </c>
    </row>
    <row r="1000" spans="1:4" x14ac:dyDescent="0.2">
      <c r="A1000">
        <v>49230</v>
      </c>
      <c r="B1000" t="e">
        <f>FrenteaFrenteHN Tanto Que alegan y la ora de la ora no llegaran a nada mira renato deja de decir Que te da verguenza verguenza te debe de dar porque solo papadas hablas eso Es lo √∫nico Que sale de tu boca</f>
        <v>#NAME?</v>
      </c>
      <c r="C1000" s="4">
        <v>43767</v>
      </c>
      <c r="D1000" s="3">
        <v>0.59166666666666667</v>
      </c>
    </row>
    <row r="1001" spans="1:4" x14ac:dyDescent="0.2">
      <c r="A1001">
        <v>49246</v>
      </c>
      <c r="B1001" t="e">
        <f>FrenteaFrenteHN Simplemente creemos Que si en el pais se trabaja mejor y no se permiten estos tipos de cosas Es muy bueno por Que lo importante Es la tranquilidad</f>
        <v>#NAME?</v>
      </c>
      <c r="C1001" s="4">
        <v>43780</v>
      </c>
      <c r="D1001" s="3">
        <v>0.59027777777777779</v>
      </c>
    </row>
    <row r="1002" spans="1:4" x14ac:dyDescent="0.2">
      <c r="A1002">
        <v>49255</v>
      </c>
      <c r="B1002" t="s">
        <v>219</v>
      </c>
      <c r="C1002" s="4">
        <v>43766</v>
      </c>
      <c r="D1002" s="3">
        <v>0.57013888888888886</v>
      </c>
    </row>
    <row r="1003" spans="1:4" x14ac:dyDescent="0.2">
      <c r="A1003">
        <v>49293</v>
      </c>
      <c r="B1003" t="e">
        <f>_xlfn.SINGLE(FrenteaFrenteHN _xlfn.SINGLE(JorgeCalixHN esta gente   la deber√≠an de expulsar del pa√≠s porque no son nada productivo son unos buenos para nada)), solo para trabajar con los carteles son buenos</f>
        <v>#NAME?</v>
      </c>
      <c r="C1003" s="4">
        <v>43682</v>
      </c>
      <c r="D1003" s="3">
        <v>0.60138888888888886</v>
      </c>
    </row>
    <row r="1004" spans="1:4" x14ac:dyDescent="0.2">
      <c r="A1004">
        <v>49328</v>
      </c>
      <c r="B1004" t="e">
        <f>FrenteaFrenteHN lo Que pasa Que se ponen a querer solucionar las cosas Que bueno Que se haga lo Que se tenga Que hacer JOH estamos contigo</f>
        <v>#NAME?</v>
      </c>
      <c r="C1004" s="4">
        <v>43683</v>
      </c>
      <c r="D1004" s="3">
        <v>0.58124999999999993</v>
      </c>
    </row>
    <row r="1005" spans="1:4" x14ac:dyDescent="0.2">
      <c r="A1005">
        <v>49332</v>
      </c>
      <c r="B1005" t="e">
        <f>FrenteaFrenteHN Tarde o temprano las cosas Que uno hace las paga Que gran fichita era este tipo para Que lo defiendan Tanto por favor cean cerios</f>
        <v>#NAME?</v>
      </c>
      <c r="C1005" s="4">
        <v>43766</v>
      </c>
      <c r="D1005" s="3">
        <v>0.59861111111111109</v>
      </c>
    </row>
    <row r="1006" spans="1:4" x14ac:dyDescent="0.2">
      <c r="A1006">
        <v>49359</v>
      </c>
      <c r="B1006" t="e">
        <f>FrenteaFrenteHN los fraudes Que se han cometido tienen Que ser pagados de cualquier manera Que se haga justicia por las cosas malas</f>
        <v>#NAME?</v>
      </c>
      <c r="C1006" s="4">
        <v>43698</v>
      </c>
      <c r="D1006" s="3">
        <v>0.57430555555555551</v>
      </c>
    </row>
    <row r="1007" spans="1:4" x14ac:dyDescent="0.2">
      <c r="A1007">
        <v>49364</v>
      </c>
      <c r="B1007" t="e">
        <f>FrenteaFrenteHN si se tiene derecho a la vida y Sobre todo se ha trabajado por Que se hace lo mayor en  seguridad en las c√°rceles y el gobierno ha logrado eso</f>
        <v>#NAME?</v>
      </c>
      <c r="C1007" s="4">
        <v>43767</v>
      </c>
      <c r="D1007" s="3">
        <v>0.5708333333333333</v>
      </c>
    </row>
    <row r="1008" spans="1:4" x14ac:dyDescent="0.2">
      <c r="A1008">
        <v>49435</v>
      </c>
      <c r="B1008" t="e">
        <f>FrenteaFrenteHN pobrecito da mucha tristeza saber Que este ni cabeza tiene para pensar lo √∫nico Que le ha inspirado al pueblo Es odio no hay otra cosa</f>
        <v>#NAME?</v>
      </c>
      <c r="C1008" s="4">
        <v>43782</v>
      </c>
      <c r="D1008" s="3">
        <v>0.59930555555555554</v>
      </c>
    </row>
    <row r="1009" spans="1:4" x14ac:dyDescent="0.2">
      <c r="A1009">
        <v>49439</v>
      </c>
      <c r="B1009" t="e">
        <f>FrenteaFrenteHN Que gran compromiso lo Que se esta haciendo Que gran trabajo lo Que hace JOH Que bueno bendiciones y gracias por hacer lo bueno por el pais</f>
        <v>#NAME?</v>
      </c>
      <c r="C1009" s="4">
        <v>43710</v>
      </c>
      <c r="D1009" s="3">
        <v>0.5708333333333333</v>
      </c>
    </row>
    <row r="1010" spans="1:4" x14ac:dyDescent="0.2">
      <c r="A1010">
        <v>49445</v>
      </c>
      <c r="B1010" t="e">
        <f>FrenteaFrenteHN se ha visto Que por el Presidente se ha disminuido la corrupci√≥n el narcotrafico  Muchas cosas ha cambiado</f>
        <v>#NAME?</v>
      </c>
      <c r="C1010" s="4">
        <v>43683</v>
      </c>
      <c r="D1010" s="3">
        <v>0.60277777777777775</v>
      </c>
    </row>
    <row r="1011" spans="1:4" x14ac:dyDescent="0.2">
      <c r="A1011">
        <v>49457</v>
      </c>
      <c r="B1011" t="e">
        <f>FrenteaFrenteHN Obviamente Que el abogado esta llorando por Que sabe Que le matan a este Hombre Que el defend√≠a y ya no ganara con este caso mas dinero pero se sabe Que perdi√≥ demaciado</f>
        <v>#NAME?</v>
      </c>
      <c r="C1011" s="4">
        <v>43766</v>
      </c>
      <c r="D1011" s="3">
        <v>0.59722222222222221</v>
      </c>
    </row>
    <row r="1012" spans="1:4" x14ac:dyDescent="0.2">
      <c r="A1012">
        <v>49476</v>
      </c>
      <c r="B1012" t="e">
        <f>FrenteaFrenteHN debemos de ver Que aqu√≠ nadie tiene culpa de nada por Que cada quien hace  lo Que quiere aqu√≠ ya no digan Es culpa del gobierno por lo √∫nico Que ha hecho Es trabajar por la seguridad</f>
        <v>#NAME?</v>
      </c>
      <c r="C1012" s="4">
        <v>43766</v>
      </c>
      <c r="D1012" s="3">
        <v>0.59444444444444444</v>
      </c>
    </row>
    <row r="1013" spans="1:4" x14ac:dyDescent="0.2">
      <c r="A1013">
        <v>49479</v>
      </c>
      <c r="B1013" t="e">
        <f>FrenteaFrenteHN las caravanas son por Que la gente agarra de migran ya sabemos Que se est√°n abriendo oportunidades en el pais y esta viene hablar de la gente de aqui porfavor si sabemos Que venezuela Es muy Pobre</f>
        <v>#NAME?</v>
      </c>
      <c r="C1013" s="4">
        <v>43670</v>
      </c>
      <c r="D1013" s="3">
        <v>0.57847222222222217</v>
      </c>
    </row>
    <row r="1014" spans="1:4" x14ac:dyDescent="0.2">
      <c r="A1014">
        <v>49495</v>
      </c>
      <c r="B1014" t="e">
        <f>_xlfn.SINGLE(FrenteaFrenteHN _xlfn.SINGLE(JuanOrlandoH _xlfn.SINGLE(SalvaPresidente nalgas ralas busca Que hacer mejor en ves de andar de metido en lo Que no te importa eso hace y no queremos mas gente venenosa en el pais)))</f>
        <v>#NAME?</v>
      </c>
      <c r="C1014" s="4">
        <v>43682</v>
      </c>
      <c r="D1014" s="3">
        <v>0.625</v>
      </c>
    </row>
    <row r="1015" spans="1:4" x14ac:dyDescent="0.2">
      <c r="A1015">
        <v>49556</v>
      </c>
      <c r="B1015" t="e">
        <f>FrenteaFrenteHN a renato le agarra la llorazon ni por Que Es hondure√±o nunca quieren ver lo positivo para el pais Que barbaridad</f>
        <v>#NAME?</v>
      </c>
      <c r="C1015" s="4">
        <v>43780</v>
      </c>
      <c r="D1015" s="3">
        <v>0.58472222222222225</v>
      </c>
    </row>
    <row r="1016" spans="1:4" x14ac:dyDescent="0.2">
      <c r="A1016">
        <v>49563</v>
      </c>
      <c r="B1016" t="e">
        <f>FrenteaFrenteHN se ha logrado un gran objetivo y se ve Que se esta demostrando grandes acciones de combate Que se ponga mano dura</f>
        <v>#NAME?</v>
      </c>
      <c r="C1016" s="4">
        <v>43698</v>
      </c>
      <c r="D1016" s="3">
        <v>0.57291666666666663</v>
      </c>
    </row>
    <row r="1017" spans="1:4" x14ac:dyDescent="0.2">
      <c r="A1017">
        <v>49567</v>
      </c>
      <c r="B1017" t="e">
        <f>_xlfn.SINGLE(FrenteaFrenteHN _xlfn.SINGLE(SalvaPresidente Pobre cito este idiota Que solo hablando mal del pais ya c√°llate nasrala ahogate con tu odio Que para eso cerbis))</f>
        <v>#NAME?</v>
      </c>
      <c r="C1017" s="4">
        <v>43782</v>
      </c>
      <c r="D1017" s="3">
        <v>0.62291666666666667</v>
      </c>
    </row>
    <row r="1018" spans="1:4" x14ac:dyDescent="0.2">
      <c r="A1018">
        <v>49572</v>
      </c>
      <c r="B1018" t="e">
        <f>_xlfn.SINGLE(FrenteaFrenteHN _xlfn.SINGLE(JuanOrlandoH Definitivamente no se puede confiar en alguien Que dejo el pais de la forma en la Que la dejo pepe lobo _xlfn.SINGLE(vivajoh)))</f>
        <v>#NAME?</v>
      </c>
      <c r="C1018" s="4">
        <v>43641</v>
      </c>
      <c r="D1018" s="3">
        <v>0.60416666666666663</v>
      </c>
    </row>
    <row r="1019" spans="1:4" x14ac:dyDescent="0.2">
      <c r="A1019">
        <v>49582</v>
      </c>
      <c r="B1019" t="e">
        <f>_xlfn.SINGLE(FrenteaFrenteHN _xlfn.SINGLE(EbalDiazHN felicitaciones Que se haga lo Que se tenga Que hacer estamos afirmando lo bueno por el p√†is vamos por mas))</f>
        <v>#NAME?</v>
      </c>
      <c r="C1019" s="4">
        <v>43682</v>
      </c>
      <c r="D1019" s="3">
        <v>0.80902777777777779</v>
      </c>
    </row>
    <row r="1020" spans="1:4" x14ac:dyDescent="0.2">
      <c r="A1020">
        <v>49591</v>
      </c>
      <c r="B1020" t="e">
        <f>_xlfn.SINGLE(FrenteaFrenteHN _xlfn.SINGLE(el5hn hay Vemos la realidad por Que se ha visto Que el gobierno hace lo posible por Que el pais este mas Que seguro por Que se sabe Que JOH hace lo correcto por la naci√≥n y quieren inculparlo de algo Que el no hace))</f>
        <v>#NAME?</v>
      </c>
      <c r="C1020" s="4">
        <v>43766</v>
      </c>
      <c r="D1020" s="3">
        <v>0.61249999999999993</v>
      </c>
    </row>
    <row r="1021" spans="1:4" x14ac:dyDescent="0.2">
      <c r="A1021">
        <v>49594</v>
      </c>
      <c r="B1021" t="s">
        <v>220</v>
      </c>
      <c r="C1021" s="4">
        <v>43767</v>
      </c>
      <c r="D1021" s="3">
        <v>0.59791666666666665</v>
      </c>
    </row>
    <row r="1022" spans="1:4" x14ac:dyDescent="0.2">
      <c r="A1022">
        <v>49610</v>
      </c>
      <c r="B1022" t="e">
        <f>_xlfn.SINGLE(FrenteaFrenteHN _xlfn.SINGLE(SalvaPresidente hay no Que barbaridad Tanto Que lloran estos deberian de ver lo positivo en el pais pero solo lo malo miran))</f>
        <v>#NAME?</v>
      </c>
      <c r="C1022" s="4">
        <v>43782</v>
      </c>
      <c r="D1022" s="3">
        <v>0.55694444444444446</v>
      </c>
    </row>
    <row r="1023" spans="1:4" x14ac:dyDescent="0.2">
      <c r="A1023">
        <v>49617</v>
      </c>
      <c r="B1023" t="e">
        <f>_xlfn.SINGLE(FrenteaFrenteHN _xlfn.SINGLE(el5hn Honduras ha alcanzado grandes logros por Que Es muy bueno Que se trabaje por la criminalidad del pais Que bien saludos y felicitaciones al gobierno))</f>
        <v>#NAME?</v>
      </c>
      <c r="C1023" s="4">
        <v>43682</v>
      </c>
      <c r="D1023" s="3">
        <v>0.56319444444444444</v>
      </c>
    </row>
    <row r="1024" spans="1:4" x14ac:dyDescent="0.2">
      <c r="A1024">
        <v>49634</v>
      </c>
      <c r="B1024" t="e">
        <f>FrenteaFrenteHN se ha logrado lo bueno en nuestra naci√≥n Honduras Es un pais muy bendecido y por eso la gente lo critica pero no importa se saldr√° adelante se hara siempre y hay oportunidades si hay</f>
        <v>#NAME?</v>
      </c>
      <c r="C1024" s="4">
        <v>43670</v>
      </c>
      <c r="D1024" s="3">
        <v>0.59513888888888888</v>
      </c>
    </row>
    <row r="1025" spans="1:4" x14ac:dyDescent="0.2">
      <c r="A1025">
        <v>49637</v>
      </c>
      <c r="B1025" t="s">
        <v>221</v>
      </c>
      <c r="C1025" s="4">
        <v>43710</v>
      </c>
      <c r="D1025" s="3">
        <v>0.5805555555555556</v>
      </c>
    </row>
    <row r="1026" spans="1:4" x14ac:dyDescent="0.2">
      <c r="A1026">
        <v>49641</v>
      </c>
      <c r="B1026" t="s">
        <v>222</v>
      </c>
      <c r="C1026" s="4">
        <v>43670</v>
      </c>
      <c r="D1026" s="3">
        <v>0.56041666666666667</v>
      </c>
    </row>
    <row r="1027" spans="1:4" x14ac:dyDescent="0.2">
      <c r="A1027">
        <v>49649</v>
      </c>
      <c r="B1027" t="s">
        <v>223</v>
      </c>
      <c r="C1027" s="4">
        <v>43670</v>
      </c>
      <c r="D1027" s="3">
        <v>0.56180555555555556</v>
      </c>
    </row>
    <row r="1028" spans="1:4" x14ac:dyDescent="0.2">
      <c r="A1028">
        <v>49656</v>
      </c>
      <c r="B1028" t="e">
        <f>FrenteaFrenteHN nosotros debemos de respetar nuestro pa√≠s no debemos de hablar de mal de la tierra de donde nos vio nacer</f>
        <v>#NAME?</v>
      </c>
      <c r="C1028" s="4">
        <v>43670</v>
      </c>
      <c r="D1028" s="3">
        <v>0.61875000000000002</v>
      </c>
    </row>
    <row r="1029" spans="1:4" x14ac:dyDescent="0.2">
      <c r="A1029">
        <v>49677</v>
      </c>
      <c r="B1029" t="e">
        <f>FrenteaFrenteHN se har√≠a un gran avance Que bueno Que el gobierno esta trabajando por hacer el mejor esfuerzo tenga excito y se haga lo Que se tenga Que hacer</f>
        <v>#NAME?</v>
      </c>
      <c r="C1029" s="4">
        <v>43768</v>
      </c>
      <c r="D1029" s="3">
        <v>0.56319444444444444</v>
      </c>
    </row>
    <row r="1030" spans="1:4" x14ac:dyDescent="0.2">
      <c r="A1030">
        <v>49684</v>
      </c>
      <c r="B1030" t="e">
        <f>FrenteaFrenteHN se ve lo bueno Que esta haciendo el gobierno Que bueno lo Que se ve cada dia debemos entender Que se quiere hacer lo bueno para mejorar la econom√≠a</f>
        <v>#NAME?</v>
      </c>
      <c r="C1030" s="4">
        <v>43768</v>
      </c>
      <c r="D1030" s="3">
        <v>0.56458333333333333</v>
      </c>
    </row>
    <row r="1031" spans="1:4" x14ac:dyDescent="0.2">
      <c r="A1031">
        <v>49737</v>
      </c>
      <c r="B1031" t="e">
        <f>JuanOrlandoH Que bien Que se cuiden estas cosas por Que se regenerar empleos grandes oportunidades para el pueblo Que Dios lo bendiga JOH</f>
        <v>#NAME?</v>
      </c>
      <c r="C1031" s="4">
        <v>43759</v>
      </c>
      <c r="D1031" s="3">
        <v>0.74444444444444446</v>
      </c>
    </row>
    <row r="1032" spans="1:4" x14ac:dyDescent="0.2">
      <c r="A1032">
        <v>49776</v>
      </c>
      <c r="B1032" t="e">
        <f>_xlfn.SINGLE(JuanOrlandoH _xlfn.SINGLE(LaTribunahn _xlfn.SINGLE(radioamericahn _xlfn.SINGLE(radiohrn _xlfn.SINGLE(RCVHonduras _xlfn.SINGLE(diarioelheraldo _xlfn.SINGLE(elpaishn _xlfn.SINGLE(HCHTelevDigital Que bueno Que se est√°n mejorando los centros de educaci√≥n Muchas grcaisa a JOH por formar el cambio))))))))</f>
        <v>#NAME?</v>
      </c>
      <c r="C1032" s="4">
        <v>43768</v>
      </c>
      <c r="D1032" s="3">
        <v>0.8618055555555556</v>
      </c>
    </row>
    <row r="1033" spans="1:4" x14ac:dyDescent="0.2">
      <c r="A1033">
        <v>49879</v>
      </c>
      <c r="B1033" t="e">
        <f>_xlfn.SINGLE(JuanOrlandoH _xlfn.SINGLE(radiohrn _xlfn.SINGLE(LaTribunahn _xlfn.SINGLE(RCVHonduras _xlfn.SINGLE(diarioelheraldo _xlfn.SINGLE(CHTVHN _xlfn.SINGLE(radioamericahn _xlfn.SINGLE(elpaishn Honduras esta avanzando Que bien estamos alegres de ver lo importante Que se hace Que bien vamos por lo bueno cada dia))))))))</f>
        <v>#NAME?</v>
      </c>
      <c r="C1033" s="4">
        <v>43762</v>
      </c>
      <c r="D1033" s="3">
        <v>0.77430555555555547</v>
      </c>
    </row>
    <row r="1034" spans="1:4" x14ac:dyDescent="0.2">
      <c r="A1034">
        <v>49959</v>
      </c>
      <c r="B1034" t="e">
        <f>_xlfn.SINGLE(JuanOrlandoH _xlfn.SINGLE(radiohrn _xlfn.SINGLE(dnparqueshn _xlfn.SINGLE(RCVHonduras _xlfn.SINGLE(elpaishn _xlfn.SINGLE(diarioelheraldo _xlfn.SINGLE(radioamericahn Sobre todo se mira las grandes acciones Que importante para mi pueblo  Muchas gracias)))))))</f>
        <v>#NAME?</v>
      </c>
      <c r="C1034" s="4">
        <v>43777</v>
      </c>
      <c r="D1034" s="3">
        <v>0.80069444444444438</v>
      </c>
    </row>
    <row r="1035" spans="1:4" x14ac:dyDescent="0.2">
      <c r="A1035">
        <v>50062</v>
      </c>
      <c r="B1035" t="e">
        <f>JuanOrlandoH gracias Que Dios bendiga su vida grandemente gracias por afirmar el gran desempe√±o camos por lo mejor</f>
        <v>#NAME?</v>
      </c>
      <c r="C1035" s="4">
        <v>43773</v>
      </c>
      <c r="D1035" s="3">
        <v>0.67083333333333339</v>
      </c>
    </row>
    <row r="1036" spans="1:4" x14ac:dyDescent="0.2">
      <c r="A1036">
        <v>50105</v>
      </c>
      <c r="B1036" t="e">
        <f>JuanOrlandoH Aplaudimos lo bueno Que se esta haciendo por el medio ambiente gran trabajo JOH gracias por demostrar lo bueno</f>
        <v>#NAME?</v>
      </c>
      <c r="C1036" s="4">
        <v>43719</v>
      </c>
      <c r="D1036" s="3">
        <v>0.64027777777777783</v>
      </c>
    </row>
    <row r="1037" spans="1:4" x14ac:dyDescent="0.2">
      <c r="A1037">
        <v>50257</v>
      </c>
      <c r="B1037" t="e">
        <f>JuanOrlandoH este Es un gran objetivo Que se ponga mano dura con estos criminales muy bien Presidente vamos por mas</f>
        <v>#NAME?</v>
      </c>
      <c r="C1037" s="4">
        <v>43784</v>
      </c>
      <c r="D1037" s="3">
        <v>0.62916666666666665</v>
      </c>
    </row>
    <row r="1038" spans="1:4" x14ac:dyDescent="0.2">
      <c r="A1038">
        <v>50262</v>
      </c>
      <c r="B1038"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gracias Presidente por ir a buscar y traer al pa√≠s mas oportunidades)))))))))))))</f>
        <v>#NAME?</v>
      </c>
      <c r="C1038" s="4">
        <v>43703</v>
      </c>
      <c r="D1038" s="3">
        <v>0.65347222222222223</v>
      </c>
    </row>
    <row r="1039" spans="1:4" x14ac:dyDescent="0.2">
      <c r="A1039">
        <v>50322</v>
      </c>
      <c r="B1039" t="e">
        <f>_xlfn.SINGLE(JuanOrlandoH _xlfn.SINGLE(DiarioLaPrensa _xlfn.SINGLE(radiohrn _xlfn.SINGLE(DiarioRoatan _xlfn.SINGLE(diarioelheraldo _xlfn.SINGLE(elpaishn agradecemos la buena labor de JOH Que ha demostrado su gran esfuerzo Muchas gracias por dar lo mejor por el pais Que bien vamosa por mejores logros _xlfn.SINGLE(DiarioDiezHn)))))))</f>
        <v>#NAME?</v>
      </c>
      <c r="C1039" s="4">
        <v>43724</v>
      </c>
      <c r="D1039" s="3">
        <v>0.84513888888888899</v>
      </c>
    </row>
    <row r="1040" spans="1:4" x14ac:dyDescent="0.2">
      <c r="A1040">
        <v>50451</v>
      </c>
      <c r="B1040" t="e">
        <f>Abriendo_Brecha Es muy importante esta noticia Muchas gracias Que Dios lo bendiga se√±or JOH por hacer lo bueno y Que se vea el gran apoyo a la naci√≥n Que bien</f>
        <v>#NAME?</v>
      </c>
      <c r="C1040" s="4">
        <v>43777</v>
      </c>
      <c r="D1040" s="3">
        <v>0.9375</v>
      </c>
    </row>
    <row r="1041" spans="1:4" x14ac:dyDescent="0.2">
      <c r="A1041">
        <v>50468</v>
      </c>
      <c r="B1041" t="e">
        <f>DiarioTiempo deberia de darles verguenza y dar el ejemplo por Que imaginense deben de dejar Que el pais pase en paz no ponerlo en peligro</f>
        <v>#NAME?</v>
      </c>
      <c r="C1041" s="4">
        <v>43746</v>
      </c>
      <c r="D1041" s="3">
        <v>0.6972222222222223</v>
      </c>
    </row>
    <row r="1042" spans="1:4" x14ac:dyDescent="0.2">
      <c r="A1042">
        <v>50528</v>
      </c>
      <c r="B1042" t="e">
        <f>Abriendo_Brecha vamos por la mejor ruta y gracias  usted Presidente Que si se preocupa por cada uno de nosotros</f>
        <v>#NAME?</v>
      </c>
      <c r="C1042" s="4">
        <v>43685</v>
      </c>
      <c r="D1042" s="3">
        <v>0.65416666666666667</v>
      </c>
    </row>
    <row r="1043" spans="1:4" x14ac:dyDescent="0.2">
      <c r="A1043">
        <v>50551</v>
      </c>
      <c r="B1043" t="e">
        <f>Abriendo_Brecha Es muy buen logro Que gran manera de Que se haga lo bueno para mi Honduras Muchas felicitaciones al gobierno y a las autoridades</f>
        <v>#NAME?</v>
      </c>
      <c r="C1043" s="4">
        <v>43734</v>
      </c>
      <c r="D1043" s="3">
        <v>0.61527777777777781</v>
      </c>
    </row>
    <row r="1044" spans="1:4" x14ac:dyDescent="0.2">
      <c r="A1044">
        <v>50600</v>
      </c>
      <c r="B1044" t="e">
        <f>Abriendo_Brecha Aplaudimos la buena labore de parte de el gobierno haciendo el gran cambio Que manera mas buena de hacer lo bien por la naci√≥n</f>
        <v>#NAME?</v>
      </c>
      <c r="C1044" s="4">
        <v>43763</v>
      </c>
      <c r="D1044" s="3">
        <v>0.8125</v>
      </c>
    </row>
    <row r="1045" spans="1:4" x14ac:dyDescent="0.2">
      <c r="A1045">
        <v>50616</v>
      </c>
      <c r="B1045" t="e">
        <f>Abriendo_Brecha Es muy bueno Que se esta generando nuevas oportunidades de desarrollos para la naci√≥n con israel Que bien estamos a lo bueno</f>
        <v>#NAME?</v>
      </c>
      <c r="C1045" s="4">
        <v>43808</v>
      </c>
      <c r="D1045" s="3">
        <v>0.67499999999999993</v>
      </c>
    </row>
    <row r="1046" spans="1:4" x14ac:dyDescent="0.2">
      <c r="A1046">
        <v>50640</v>
      </c>
      <c r="B1046" t="e">
        <f>DiarioTiempo excelente Que se trabaja por los programas agr√≠colas Que admirable Que todo salga bien y Que puedan hacer lo bueno</f>
        <v>#NAME?</v>
      </c>
      <c r="C1046" s="4">
        <v>43773</v>
      </c>
      <c r="D1046" s="3">
        <v>0.88402777777777775</v>
      </c>
    </row>
    <row r="1047" spans="1:4" x14ac:dyDescent="0.2">
      <c r="A1047">
        <v>50695</v>
      </c>
      <c r="B1047" t="e">
        <f>DiarioTiempo se esta demostrando lo bueno Que hace el partido nacional osea nuestro gobierno hondure√±o Que bien Que se trabaje por mas y mas</f>
        <v>#NAME?</v>
      </c>
      <c r="C1047" s="4">
        <v>43697</v>
      </c>
      <c r="D1047" s="3">
        <v>0.8534722222222223</v>
      </c>
    </row>
    <row r="1048" spans="1:4" x14ac:dyDescent="0.2">
      <c r="A1048">
        <v>50699</v>
      </c>
      <c r="B1048" t="e">
        <f>DiarioTiempo estamos cansados de Que este tipo solo lo malo quiera hacer para el pais ya basta con Tanto odio ya basta</f>
        <v>#NAME?</v>
      </c>
      <c r="C1048" s="4">
        <v>43767</v>
      </c>
      <c r="D1048" s="3">
        <v>0.82430555555555562</v>
      </c>
    </row>
    <row r="1049" spans="1:4" x14ac:dyDescent="0.2">
      <c r="A1049">
        <v>50724</v>
      </c>
      <c r="B1049" t="e">
        <f>Abriendo_Brecha Vemos los grandes resultados Que se est√°n llevando en este juicio Que bueno Que se haga  lo mejor en el pais</f>
        <v>#NAME?</v>
      </c>
      <c r="C1049" s="4">
        <v>43755</v>
      </c>
      <c r="D1049" s="3">
        <v>0.67499999999999993</v>
      </c>
    </row>
    <row r="1050" spans="1:4" x14ac:dyDescent="0.2">
      <c r="A1050">
        <v>50759</v>
      </c>
      <c r="B1050" t="e">
        <f>Abriendo_Brecha se√±or JOH Que se ponga el peso de la ley con esta gente corrupta Que lo Que hacen Es perjudicar a la  naci√≥n</f>
        <v>#NAME?</v>
      </c>
      <c r="C1050" s="4">
        <v>43762</v>
      </c>
      <c r="D1050" s="3">
        <v>0.84861111111111109</v>
      </c>
    </row>
    <row r="1051" spans="1:4" x14ac:dyDescent="0.2">
      <c r="A1051">
        <v>50770</v>
      </c>
      <c r="B1051" t="e">
        <f>DiarioTiempo hay calix busca Que hacer mejor deja de andar de metido buscando lo Que no ce te ha perdido Que barbaridad hablando del burro con orejas</f>
        <v>#NAME?</v>
      </c>
      <c r="C1051" s="4">
        <v>43706</v>
      </c>
      <c r="D1051" s="3">
        <v>0.85</v>
      </c>
    </row>
    <row r="1052" spans="1:4" x14ac:dyDescent="0.2">
      <c r="A1052">
        <v>50858</v>
      </c>
      <c r="B1052" t="e">
        <f>DiarioTiempo Vemos Que cada ves esta mas y mas loco este p√†rrtido Que ya no saben ni Que inventar sean cerios porfavor ya basta con tanta payasada</f>
        <v>#NAME?</v>
      </c>
      <c r="C1052" s="4">
        <v>43731</v>
      </c>
      <c r="D1052" s="3">
        <v>0.62777777777777777</v>
      </c>
    </row>
    <row r="1053" spans="1:4" x14ac:dyDescent="0.2">
      <c r="A1053">
        <v>50913</v>
      </c>
      <c r="B1053" t="e">
        <f>DiarioTiempo Definimos Que lo Que les interesa Es poner al pa√≠s partas arriba ya no mas porfavor mejor preocupate Que no te vaya pasar lo de tu esposa</f>
        <v>#NAME?</v>
      </c>
      <c r="C1053" s="4">
        <v>43760</v>
      </c>
      <c r="D1053" s="3">
        <v>0.90208333333333324</v>
      </c>
    </row>
    <row r="1054" spans="1:4" x14ac:dyDescent="0.2">
      <c r="A1054">
        <v>50955</v>
      </c>
      <c r="B1054" t="e">
        <f>DiarioTiempo Que bueno Que se est√°n apoyando a los maestros a Que se mejore su salario Que bien estamos viendo lo bueno</f>
        <v>#NAME?</v>
      </c>
      <c r="C1054" s="4">
        <v>43776</v>
      </c>
      <c r="D1054" s="3">
        <v>0.625</v>
      </c>
    </row>
    <row r="1055" spans="1:4" x14ac:dyDescent="0.2">
      <c r="A1055">
        <v>50996</v>
      </c>
      <c r="B1055" t="e">
        <f>Abriendo_Brecha muy buen trabajo el Que se hace por obtener un pais seguro Que bueno lo Que se esta logrando Que gran trabajo</f>
        <v>#NAME?</v>
      </c>
      <c r="C1055" s="4">
        <v>43718</v>
      </c>
      <c r="D1055" s="3">
        <v>0.60069444444444442</v>
      </c>
    </row>
    <row r="1056" spans="1:4" x14ac:dyDescent="0.2">
      <c r="A1056">
        <v>51004</v>
      </c>
      <c r="B1056" t="e">
        <f>DiarioTiempo Que triste con este tipo lo Que deben de hacer Es Que se ponga mano dura para Que deje de andar de hablador Que mal</f>
        <v>#NAME?</v>
      </c>
      <c r="C1056" s="4">
        <v>43728</v>
      </c>
      <c r="D1056" s="3">
        <v>0.60833333333333328</v>
      </c>
    </row>
    <row r="1057" spans="1:4" x14ac:dyDescent="0.2">
      <c r="A1057">
        <v>51059</v>
      </c>
      <c r="B1057" t="e">
        <f>Abriendo_Brecha fundacion excelente ciudad blanca Es muy bueno Que ha demostrado lo excelente Que hay en Honduras con sus bella naturaleza y su bellos lugares de representaci√≥n</f>
        <v>#NAME?</v>
      </c>
      <c r="C1057" s="4">
        <v>43714</v>
      </c>
      <c r="D1057" s="3">
        <v>0.62083333333333335</v>
      </c>
    </row>
    <row r="1058" spans="1:4" x14ac:dyDescent="0.2">
      <c r="A1058">
        <v>51082</v>
      </c>
      <c r="B1058" t="e">
        <f>DiarioTiempo Es cierto lo Que dice el Presidente se sabe Que se hace lo Que se puede pero tampoco se le puede dar toda la responsabilidad a el de todo lo apoyamos JOH</f>
        <v>#NAME?</v>
      </c>
      <c r="C1058" s="4">
        <v>43734</v>
      </c>
      <c r="D1058" s="3">
        <v>0.59861111111111109</v>
      </c>
    </row>
    <row r="1059" spans="1:4" x14ac:dyDescent="0.2">
      <c r="A1059">
        <v>51104</v>
      </c>
      <c r="B1059" t="e">
        <f>DiarioTiempo no dejaremos  Que se haga estas cosas por mi pais Que se ponga mano dura con esta gente</f>
        <v>#NAME?</v>
      </c>
      <c r="C1059" s="4">
        <v>43761</v>
      </c>
      <c r="D1059" s="3">
        <v>0.85277777777777775</v>
      </c>
    </row>
    <row r="1060" spans="1:4" x14ac:dyDescent="0.2">
      <c r="A1060">
        <v>51323</v>
      </c>
      <c r="B1060" t="e">
        <f>Abriendo_Brecha Que bien lo Que se ve cada dia Es un gran trabajo  Que se ayude a la persona inmigrante Que bien Que se siga trabajando por mas</f>
        <v>#NAME?</v>
      </c>
      <c r="C1060" s="4">
        <v>43745</v>
      </c>
      <c r="D1060" s="3">
        <v>0.72013888888888899</v>
      </c>
    </row>
    <row r="1061" spans="1:4" x14ac:dyDescent="0.2">
      <c r="A1061">
        <v>51334</v>
      </c>
      <c r="B1061" t="e">
        <f>Abriendo_Brecha se ha visto Que nunca han querido lo bueno para el pais Que solo buscan hacer lo fatal para Que se atrase la econom√≠a ya no mas</f>
        <v>#NAME?</v>
      </c>
      <c r="C1061" s="4">
        <v>43762</v>
      </c>
      <c r="D1061" s="3">
        <v>0.84791666666666676</v>
      </c>
    </row>
    <row r="1062" spans="1:4" x14ac:dyDescent="0.2">
      <c r="A1062">
        <v>51515</v>
      </c>
      <c r="B1062" t="e">
        <f>DiarioTiempo y aes demasiado con gente asi Que solo sabe motivar  al gente Que pongan el pais patas arriba no Que ce ponga mano dura con esta se√±ora</f>
        <v>#NAME?</v>
      </c>
      <c r="C1062" s="4">
        <v>43704</v>
      </c>
      <c r="D1062" s="3">
        <v>0.78472222222222221</v>
      </c>
    </row>
    <row r="1063" spans="1:4" x14ac:dyDescent="0.2">
      <c r="A1063">
        <v>51536</v>
      </c>
      <c r="B1063" t="e">
        <f>Abriendo_Brecha Honduras esta avanzando Que bien lo Que se hace en nuestro pa√≠s Es muy importante Que se tome nota de la jefatura de las FFAA Que bien</f>
        <v>#NAME?</v>
      </c>
      <c r="C1063" s="4">
        <v>43819</v>
      </c>
      <c r="D1063" s="3">
        <v>0.89236111111111116</v>
      </c>
    </row>
    <row r="1064" spans="1:4" x14ac:dyDescent="0.2">
      <c r="A1064">
        <v>51643</v>
      </c>
      <c r="B1064" t="e">
        <f>Abriendo_Brecha Aplaudimos la buena labor departe de el gobierno Que ha demostrado Que se hace lo importante para la seguridad en las c√°rceles</f>
        <v>#NAME?</v>
      </c>
      <c r="C1064" s="4">
        <v>43773</v>
      </c>
      <c r="D1064" s="3">
        <v>0.95138888888888884</v>
      </c>
    </row>
    <row r="1065" spans="1:4" x14ac:dyDescent="0.2">
      <c r="A1065">
        <v>51652</v>
      </c>
      <c r="B1065" t="e">
        <f>Abriendo_Brecha vamos por mas cambios gracias Presidente hernmandez Es el mejor</f>
        <v>#NAME?</v>
      </c>
      <c r="C1065" s="4">
        <v>43712</v>
      </c>
      <c r="D1065" s="3">
        <v>0.85</v>
      </c>
    </row>
    <row r="1066" spans="1:4" x14ac:dyDescent="0.2">
      <c r="A1066">
        <v>51672</v>
      </c>
      <c r="B1066" t="e">
        <f>DiarioTiempo hay Que triste con lobo por Que Sinceramente solo lo malo mira para el pais ya no queremos mas llorones por Que lo Que te gusta Es llamar la atenci√≥n</f>
        <v>#NAME?</v>
      </c>
      <c r="C1066" s="4">
        <v>43760</v>
      </c>
      <c r="D1066" s="3">
        <v>0.90069444444444446</v>
      </c>
    </row>
    <row r="1067" spans="1:4" x14ac:dyDescent="0.2">
      <c r="A1067">
        <v>51673</v>
      </c>
      <c r="B1067" t="s">
        <v>224</v>
      </c>
      <c r="C1067" s="4">
        <v>43731</v>
      </c>
      <c r="D1067" s="3">
        <v>0.65</v>
      </c>
    </row>
    <row r="1068" spans="1:4" x14ac:dyDescent="0.2">
      <c r="A1068">
        <v>51684</v>
      </c>
      <c r="B1068" t="e">
        <f>Abriendo_Brecha estamos muy contentos Que se desarrolla lo bello Que hay en el pais excelente Que bueno</f>
        <v>#NAME?</v>
      </c>
      <c r="C1068" s="4">
        <v>43775</v>
      </c>
      <c r="D1068" s="3">
        <v>0.92083333333333339</v>
      </c>
    </row>
    <row r="1069" spans="1:4" x14ac:dyDescent="0.2">
      <c r="A1069">
        <v>51689</v>
      </c>
      <c r="B1069" t="e">
        <f>Abriendo_Brecha Es grandioso Que se desarrollen las buenas acciones para dar un mayor desempe√±o al pais Que bueno Que se haga lo importante para dar un gran triunfo a kaha kamasa</f>
        <v>#NAME?</v>
      </c>
      <c r="C1069" s="4">
        <v>43714</v>
      </c>
      <c r="D1069" s="3">
        <v>0.62013888888888891</v>
      </c>
    </row>
    <row r="1070" spans="1:4" x14ac:dyDescent="0.2">
      <c r="A1070">
        <v>51819</v>
      </c>
      <c r="B1070" t="e">
        <f>Abriendo_Brecha se ha demostrado Que se hara lo posible para Que √±angaras como estos no sigan haciendo cosas asi ya basta</f>
        <v>#NAME?</v>
      </c>
      <c r="C1070" s="4">
        <v>43762</v>
      </c>
      <c r="D1070" s="3">
        <v>0.85486111111111107</v>
      </c>
    </row>
    <row r="1071" spans="1:4" x14ac:dyDescent="0.2">
      <c r="A1071">
        <v>51843</v>
      </c>
      <c r="B1071" t="e">
        <f>Abriendo_Brecha estamos muy contentos de ver como se demuestra estas buenas cosas Que lo Que hacen Es Que el pais cambie cada dia gracias y bendiciones</f>
        <v>#NAME?</v>
      </c>
      <c r="C1071" s="4">
        <v>43777</v>
      </c>
      <c r="D1071" s="3">
        <v>0.94236111111111109</v>
      </c>
    </row>
    <row r="1072" spans="1:4" x14ac:dyDescent="0.2">
      <c r="A1072">
        <v>51844</v>
      </c>
      <c r="B1072" t="e">
        <f>DiarioTiempo ya el pueblo estamos cansado de esta gente Que son una plaga para el pais</f>
        <v>#NAME?</v>
      </c>
      <c r="C1072" s="4">
        <v>43696</v>
      </c>
      <c r="D1072" s="3">
        <v>0.65</v>
      </c>
    </row>
    <row r="1073" spans="1:4" x14ac:dyDescent="0.2">
      <c r="A1073">
        <v>51873</v>
      </c>
      <c r="B1073" t="e">
        <f>Abriendo_Brecha no cave duda Que se esta demostrando lo importante para nuestra naci√≥n Muchas gracias Presidente Que Dios lo bendiga</f>
        <v>#NAME?</v>
      </c>
      <c r="C1073" s="4">
        <v>43745</v>
      </c>
      <c r="D1073" s="3">
        <v>0.72152777777777777</v>
      </c>
    </row>
    <row r="1074" spans="1:4" x14ac:dyDescent="0.2">
      <c r="A1074">
        <v>51882</v>
      </c>
      <c r="B1074" t="e">
        <f>DiarioTiempo todos estamos muy agradecidos y vamos por mas grandes cambios</f>
        <v>#NAME?</v>
      </c>
      <c r="C1074" s="4">
        <v>43704</v>
      </c>
      <c r="D1074" s="3">
        <v>0.7895833333333333</v>
      </c>
    </row>
    <row r="1075" spans="1:4" x14ac:dyDescent="0.2">
      <c r="A1075">
        <v>51902</v>
      </c>
      <c r="B1075" t="e">
        <f>DiarioTiempo yo digo Que Es una  gran opcion por Que Es necesario Que se haga recuperar el tiempo perdido Que bien</f>
        <v>#NAME?</v>
      </c>
      <c r="C1075" s="4">
        <v>43738</v>
      </c>
      <c r="D1075" s="3">
        <v>0.65694444444444444</v>
      </c>
    </row>
    <row r="1076" spans="1:4" x14ac:dyDescent="0.2">
      <c r="A1076">
        <v>51911</v>
      </c>
      <c r="B1076" t="e">
        <f>Abriendo_Brecha importante Es ver como se analiza lo principal para Que la seguridad avance Que bien excelente trabajo del gobierno</f>
        <v>#NAME?</v>
      </c>
      <c r="C1076" s="4">
        <v>43819</v>
      </c>
      <c r="D1076" s="3">
        <v>0.8930555555555556</v>
      </c>
    </row>
    <row r="1077" spans="1:4" x14ac:dyDescent="0.2">
      <c r="A1077">
        <v>51940</v>
      </c>
      <c r="B1077" t="e">
        <f>DiarioTiempo Es un gran trabajo lo Que esta haciendo el gobierno Que bueno yo digo Que esta bien Que trabajen</f>
        <v>#NAME?</v>
      </c>
      <c r="C1077" s="4">
        <v>43738</v>
      </c>
      <c r="D1077" s="3">
        <v>0.65416666666666667</v>
      </c>
    </row>
    <row r="1078" spans="1:4" x14ac:dyDescent="0.2">
      <c r="A1078">
        <v>52532</v>
      </c>
      <c r="B1078" t="s">
        <v>15</v>
      </c>
      <c r="C1078" s="4">
        <v>43809</v>
      </c>
      <c r="D1078" s="3">
        <v>0.68402777777777779</v>
      </c>
    </row>
    <row r="1079" spans="1:4" x14ac:dyDescent="0.2">
      <c r="A1079">
        <v>52597</v>
      </c>
      <c r="B1079" s="2" t="s">
        <v>225</v>
      </c>
      <c r="C1079" s="4">
        <v>43664</v>
      </c>
      <c r="D1079" s="3">
        <v>0.63541666666666663</v>
      </c>
    </row>
    <row r="1080" spans="1:4" x14ac:dyDescent="0.2">
      <c r="A1080">
        <v>52679</v>
      </c>
      <c r="B1080" t="s">
        <v>39</v>
      </c>
      <c r="C1080" s="4">
        <v>43719</v>
      </c>
      <c r="D1080" s="3">
        <v>0.68472222222222223</v>
      </c>
    </row>
    <row r="1081" spans="1:4" x14ac:dyDescent="0.2">
      <c r="A1081">
        <v>52680</v>
      </c>
      <c r="B1081" s="2" t="s">
        <v>150</v>
      </c>
      <c r="C1081" s="4">
        <v>43718</v>
      </c>
      <c r="D1081" s="3">
        <v>0.6972222222222223</v>
      </c>
    </row>
    <row r="1082" spans="1:4" x14ac:dyDescent="0.2">
      <c r="A1082">
        <v>52816</v>
      </c>
      <c r="B1082" t="s">
        <v>21</v>
      </c>
      <c r="C1082" s="4">
        <v>43811</v>
      </c>
      <c r="D1082" s="3">
        <v>0.84097222222222223</v>
      </c>
    </row>
    <row r="1083" spans="1:4" x14ac:dyDescent="0.2">
      <c r="A1083">
        <v>52952</v>
      </c>
      <c r="B1083" t="s">
        <v>63</v>
      </c>
      <c r="C1083" s="4">
        <v>43773</v>
      </c>
      <c r="D1083" s="3">
        <v>0.65208333333333335</v>
      </c>
    </row>
    <row r="1084" spans="1:4" x14ac:dyDescent="0.2">
      <c r="A1084">
        <v>53204</v>
      </c>
      <c r="B1084" t="s">
        <v>226</v>
      </c>
      <c r="C1084" s="4">
        <v>43819</v>
      </c>
      <c r="D1084" s="3">
        <v>0.6694444444444444</v>
      </c>
    </row>
    <row r="1085" spans="1:4" x14ac:dyDescent="0.2">
      <c r="A1085">
        <v>53261</v>
      </c>
      <c r="B1085" t="s">
        <v>227</v>
      </c>
      <c r="C1085" s="4">
        <v>43700</v>
      </c>
      <c r="D1085" s="3">
        <v>0.93472222222222223</v>
      </c>
    </row>
    <row r="1086" spans="1:4" x14ac:dyDescent="0.2">
      <c r="A1086">
        <v>53357</v>
      </c>
      <c r="B1086" t="s">
        <v>63</v>
      </c>
      <c r="C1086" s="4">
        <v>43773</v>
      </c>
      <c r="D1086" s="3">
        <v>0.65208333333333335</v>
      </c>
    </row>
    <row r="1087" spans="1:4" x14ac:dyDescent="0.2">
      <c r="A1087">
        <v>53358</v>
      </c>
      <c r="B1087" t="s">
        <v>228</v>
      </c>
      <c r="C1087" s="4">
        <v>43672</v>
      </c>
      <c r="D1087" s="3">
        <v>0.72986111111111107</v>
      </c>
    </row>
    <row r="1088" spans="1:4" x14ac:dyDescent="0.2">
      <c r="A1088">
        <v>53465</v>
      </c>
      <c r="B1088" t="s">
        <v>229</v>
      </c>
      <c r="C1088" s="4">
        <v>43791</v>
      </c>
      <c r="D1088" s="3">
        <v>0.79375000000000007</v>
      </c>
    </row>
    <row r="1089" spans="1:4" x14ac:dyDescent="0.2">
      <c r="A1089">
        <v>53559</v>
      </c>
      <c r="B1089" t="e">
        <f>_xlfn.SINGLE(JuanOrlandoH _xlfn.SINGLE(FenafuthOrg estamos viendo Que se basan en querer promover el deporte en el pais Que buenas acciones Que bien))</f>
        <v>#NAME?</v>
      </c>
      <c r="C1089" s="4">
        <v>43788</v>
      </c>
      <c r="D1089" s="3">
        <v>0.8833333333333333</v>
      </c>
    </row>
    <row r="1090" spans="1:4" x14ac:dyDescent="0.2">
      <c r="A1090">
        <v>53664</v>
      </c>
      <c r="B1090" t="e">
        <f>JuanOrlandoH esto Es lo Que me hace sentirme orgullosa de ceer Hondure√±a por Que JOH trabaja por hacer lo bueno y importante para la naci√≥n gracias</f>
        <v>#NAME?</v>
      </c>
      <c r="C1090" s="4">
        <v>43801</v>
      </c>
      <c r="D1090" s="3">
        <v>0.66875000000000007</v>
      </c>
    </row>
    <row r="1091" spans="1:4" x14ac:dyDescent="0.2">
      <c r="A1091">
        <v>53708</v>
      </c>
      <c r="B1091" t="e">
        <f>JuanOrlandoH Es un gran avance Que gran desempe√±o estamos a lo bueno excelente trabajo a nuestro gobierno</f>
        <v>#NAME?</v>
      </c>
      <c r="C1091" s="4">
        <v>43761</v>
      </c>
      <c r="D1091" s="3">
        <v>0.84027777777777779</v>
      </c>
    </row>
    <row r="1092" spans="1:4" x14ac:dyDescent="0.2">
      <c r="A1092">
        <v>53794</v>
      </c>
      <c r="B1092" t="e">
        <f>_xlfn.SINGLE(JuanOrlandoH _xlfn.SINGLE(DHSgov Muchas gracias y bendiciones Que se tenga excito en todas estas cosas Que manera mas Impresionante de hacer el cambio))</f>
        <v>#NAME?</v>
      </c>
      <c r="C1092" s="4">
        <v>43770</v>
      </c>
      <c r="D1092" s="3">
        <v>0.79513888888888884</v>
      </c>
    </row>
    <row r="1093" spans="1:4" x14ac:dyDescent="0.2">
      <c r="A1093">
        <v>53795</v>
      </c>
      <c r="B1093" t="s">
        <v>230</v>
      </c>
      <c r="C1093" s="4">
        <v>43739</v>
      </c>
      <c r="D1093" s="3">
        <v>0.64652777777777781</v>
      </c>
    </row>
    <row r="1094" spans="1:4" x14ac:dyDescent="0.2">
      <c r="A1094">
        <v>53799</v>
      </c>
      <c r="B1094" t="e">
        <f>_xlfn.SINGLE(JuanOrlandoH _xlfn.SINGLE(Canal6Honduras _xlfn.SINGLE(RCVHonduras _xlfn.SINGLE(radiohrn _xlfn.SINGLE(radioamericahn _xlfn.SINGLE(lanotta_ _xlfn.SINGLE(LaTribunahn _xlfn.SINGLE(elpaishn Aplaudimos lo bueno Que se ve Vemos lo genial Que hace JOH Que excelente trabajo muy bien))))))))</f>
        <v>#NAME?</v>
      </c>
      <c r="C1094" s="4">
        <v>43836</v>
      </c>
      <c r="D1094" s="3">
        <v>0.86319444444444438</v>
      </c>
    </row>
    <row r="1095" spans="1:4" x14ac:dyDescent="0.2">
      <c r="A1095">
        <v>53800</v>
      </c>
      <c r="B1095" t="e">
        <f>JuanOrlandoH Vemos los mejores alcances Que bien Que se vea lo importante y Que nuestro gobierno este al Tanto de apoyar</f>
        <v>#NAME?</v>
      </c>
      <c r="C1095" s="4">
        <v>43767</v>
      </c>
      <c r="D1095" s="3">
        <v>0.66527777777777775</v>
      </c>
    </row>
    <row r="1096" spans="1:4" x14ac:dyDescent="0.2">
      <c r="A1096">
        <v>53899</v>
      </c>
      <c r="B1096" t="s">
        <v>231</v>
      </c>
      <c r="C1096" s="4">
        <v>43735</v>
      </c>
      <c r="D1096" s="3">
        <v>0.64374999999999993</v>
      </c>
    </row>
    <row r="1097" spans="1:4" x14ac:dyDescent="0.2">
      <c r="A1097">
        <v>53965</v>
      </c>
      <c r="B1097" t="e">
        <f>_xlfn.SINGLE(JuanOrlandoH _xlfn.SINGLE(TelecadenaHon _xlfn.SINGLE(LaTribunahn _xlfn.SINGLE(diarioelheraldo _xlfn.SINGLE(PoliciaHonduras _xlfn.SINGLE(RCVHonduras _xlfn.SINGLE(radioamericahn Que Diosa lo bendiga JOH gracias por demostrar Que el pais esta cambiando vamos por mas y mas)))))))</f>
        <v>#NAME?</v>
      </c>
      <c r="C1097" s="4">
        <v>43780</v>
      </c>
      <c r="D1097" s="3">
        <v>0.77986111111111101</v>
      </c>
    </row>
    <row r="1098" spans="1:4" x14ac:dyDescent="0.2">
      <c r="A1098">
        <v>53966</v>
      </c>
      <c r="B1098" t="e">
        <f>JuanOrlandoH Honduras Es un pais muy rico y fortalecido y Sobre todo Que tiene los mejores lugares Que bien Es muy bueno lo Que se demuestra</f>
        <v>#NAME?</v>
      </c>
      <c r="C1098" s="4">
        <v>43761</v>
      </c>
      <c r="D1098" s="3">
        <v>0.84166666666666667</v>
      </c>
    </row>
    <row r="1099" spans="1:4" x14ac:dyDescent="0.2">
      <c r="A1099">
        <v>53996</v>
      </c>
      <c r="B1099" t="e">
        <f>_xlfn.SINGLE(JuanOrlandoH _xlfn.SINGLE(radiohrn _xlfn.SINGLE(LaTribunahn _xlfn.SINGLE(RCVHonduras _xlfn.SINGLE(HCHTelevDigital _xlfn.SINGLE(radiohousehn _xlfn.SINGLE(radioamericahn _xlfn.SINGLE(elpaishn Honduras esta cambiando como dice JOH se implementan grandes desarrollos Que bien vamos por mas Honduras Es un pais de bendicion))))))))</f>
        <v>#NAME?</v>
      </c>
      <c r="C1099" s="4">
        <v>43789</v>
      </c>
      <c r="D1099" s="3">
        <v>0.64236111111111105</v>
      </c>
    </row>
    <row r="1100" spans="1:4" x14ac:dyDescent="0.2">
      <c r="A1100">
        <v>54797</v>
      </c>
      <c r="B1100" t="e">
        <f>Abriendo_Brecha se√±or Presidente estamos muy agradecidos con las excelentes obras Que hace en el pais por nuestra Honduras muy bien estamos agradecidos Que Dios lo bendiga</f>
        <v>#NAME?</v>
      </c>
      <c r="C1100" s="4">
        <v>43810</v>
      </c>
      <c r="D1100" s="3">
        <v>0.69305555555555554</v>
      </c>
    </row>
    <row r="1101" spans="1:4" x14ac:dyDescent="0.2">
      <c r="A1101">
        <v>54880</v>
      </c>
      <c r="B1101" t="e">
        <f>Abriendo_Brecha excelente noticia Que gran apoyo esta recibiendo nuestra naci√≥n departe de trump Que gran trabajo lo Que ha logrado nuestro gobernante muy bien</f>
        <v>#NAME?</v>
      </c>
      <c r="C1101" s="4">
        <v>43754</v>
      </c>
      <c r="D1101" s="3">
        <v>0.82916666666666661</v>
      </c>
    </row>
    <row r="1102" spans="1:4" x14ac:dyDescent="0.2">
      <c r="A1102">
        <v>54944</v>
      </c>
      <c r="B1102" t="e">
        <f>Abriendo_Brecha Es un gran trabajo lo Que hacen las autoridades Que se mejora la seguridad para el pueblo estamos muy bien</f>
        <v>#NAME?</v>
      </c>
      <c r="C1102" s="4">
        <v>43734</v>
      </c>
      <c r="D1102" s="3">
        <v>0.61319444444444449</v>
      </c>
    </row>
    <row r="1103" spans="1:4" x14ac:dyDescent="0.2">
      <c r="A1103">
        <v>55233</v>
      </c>
      <c r="B1103" t="e">
        <f>DiarioTiempo sabemos Que este tipo lo Que le conviene Es Que se quede con las cosas de la mama Que barbaro ce cerio voz rata</f>
        <v>#NAME?</v>
      </c>
      <c r="C1103" s="4">
        <v>43698</v>
      </c>
      <c r="D1103" s="3">
        <v>0.80138888888888893</v>
      </c>
    </row>
    <row r="1104" spans="1:4" x14ac:dyDescent="0.2">
      <c r="A1104">
        <v>55264</v>
      </c>
      <c r="B1104" t="e">
        <f>Abriendo_Brecha se ha avanzado por grandes maneras Que bien excelente trabajo Que se trabaje asi mas y mas para lo mejor para lo seguro de el pueblo</f>
        <v>#NAME?</v>
      </c>
      <c r="C1104" s="4">
        <v>43734</v>
      </c>
      <c r="D1104" s="3">
        <v>0.61388888888888882</v>
      </c>
    </row>
    <row r="1105" spans="1:4" x14ac:dyDescent="0.2">
      <c r="A1105">
        <v>55274</v>
      </c>
      <c r="B1105" t="e">
        <f>DiarioTiempo se han demostrado grandes resultados Que gran trabajo el Que se ve cada dia vamos viendo lo bueno y estamos a su apoyo al Presidente el pueblo lo apoya</f>
        <v>#NAME?</v>
      </c>
      <c r="C1105" s="4">
        <v>43734</v>
      </c>
      <c r="D1105" s="3">
        <v>0.59930555555555554</v>
      </c>
    </row>
    <row r="1106" spans="1:4" x14ac:dyDescent="0.2">
      <c r="A1106">
        <v>55292</v>
      </c>
      <c r="B1106" t="e">
        <f>DiarioTiempo no cave duda Que la opiniones siempre estar√°n pero no importa por Que sabemos Que el pueblo esta con JOH</f>
        <v>#NAME?</v>
      </c>
      <c r="C1106" s="4">
        <v>43697</v>
      </c>
      <c r="D1106" s="3">
        <v>0.85486111111111107</v>
      </c>
    </row>
    <row r="1107" spans="1:4" x14ac:dyDescent="0.2">
      <c r="A1107">
        <v>55293</v>
      </c>
      <c r="B1107" t="e">
        <f>DiarioTiempo Que les caiga todo el peso de la ley por hacer vandalismo y robar la paz y tranquilidad en nuestro pa√≠s</f>
        <v>#NAME?</v>
      </c>
      <c r="C1107" s="4">
        <v>43696</v>
      </c>
      <c r="D1107" s="3">
        <v>0.64930555555555558</v>
      </c>
    </row>
    <row r="1108" spans="1:4" x14ac:dyDescent="0.2">
      <c r="A1108">
        <v>55351</v>
      </c>
      <c r="B1108" t="e">
        <f>DiarioTiempo no cave duda Que mi pais avanza Muchas gracias JOH por demostrar lo bueno a mi naci√≥n gracias Que Dios me lo bendiga</f>
        <v>#NAME?</v>
      </c>
      <c r="C1108" s="4">
        <v>43776</v>
      </c>
      <c r="D1108" s="3">
        <v>0.62569444444444444</v>
      </c>
    </row>
    <row r="1109" spans="1:4" x14ac:dyDescent="0.2">
      <c r="A1109">
        <v>55362</v>
      </c>
      <c r="B1109" t="e">
        <f>DiarioTiempo si a este solo le interesa ver lo malo para el pais ya basta porfavor dejate de Tanto caos ya no mas</f>
        <v>#NAME?</v>
      </c>
      <c r="C1109" s="4">
        <v>43782</v>
      </c>
      <c r="D1109" s="3">
        <v>0.64374999999999993</v>
      </c>
    </row>
    <row r="1110" spans="1:4" x14ac:dyDescent="0.2">
      <c r="A1110">
        <v>55442</v>
      </c>
      <c r="B1110" t="e">
        <f>Abriendo_Brecha Es muy buena noticia por Que asi tienen grandes oportunidades para el pueblo Que puedan trabajar Que bien</f>
        <v>#NAME?</v>
      </c>
      <c r="C1110" s="4">
        <v>43775</v>
      </c>
      <c r="D1110" s="3">
        <v>0.67847222222222225</v>
      </c>
    </row>
    <row r="1111" spans="1:4" x14ac:dyDescent="0.2">
      <c r="A1111">
        <v>55443</v>
      </c>
      <c r="B1111" t="e">
        <f>DiarioTiempo Es importante lo Que se ve estamos muy alegres de Que mi p√†is ha generado lo bueno y aunque haya gente como este tipo se seguir√° adelante</f>
        <v>#NAME?</v>
      </c>
      <c r="C1111" s="4">
        <v>43728</v>
      </c>
      <c r="D1111" s="3">
        <v>0.60972222222222217</v>
      </c>
    </row>
    <row r="1112" spans="1:4" x14ac:dyDescent="0.2">
      <c r="A1112">
        <v>55451</v>
      </c>
      <c r="B1112" t="e">
        <f>DiarioTiempo Es un gran trabajo lo Que hace el gobierno se fue a reelecci√≥n por Que JOH Es el mejor gobierno del mundo por eso</f>
        <v>#NAME?</v>
      </c>
      <c r="C1112" s="4">
        <v>43697</v>
      </c>
      <c r="D1112" s="3">
        <v>0.85277777777777775</v>
      </c>
    </row>
    <row r="1113" spans="1:4" x14ac:dyDescent="0.2">
      <c r="A1113">
        <v>55452</v>
      </c>
      <c r="B1113" t="e">
        <f>Abriendo_Brecha Que bueno Que israel haga el gran cambio en el pais para Que Honduras se desarrolle Que gran trabajo</f>
        <v>#NAME?</v>
      </c>
      <c r="C1113" s="4">
        <v>43769</v>
      </c>
      <c r="D1113" s="3">
        <v>0.8041666666666667</v>
      </c>
    </row>
    <row r="1114" spans="1:4" x14ac:dyDescent="0.2">
      <c r="A1114">
        <v>55485</v>
      </c>
      <c r="B1114" t="e">
        <f>DiarioTiempo hay nasralita segu√≠ so√±ando y esperando la salida de JOH Que te quedaras esperando como la navidad jajajajajajajajajaja</f>
        <v>#NAME?</v>
      </c>
      <c r="C1114" s="4">
        <v>43767</v>
      </c>
      <c r="D1114" s="3">
        <v>0.82500000000000007</v>
      </c>
    </row>
    <row r="1115" spans="1:4" x14ac:dyDescent="0.2">
      <c r="A1115">
        <v>55498</v>
      </c>
      <c r="B1115" t="e">
        <f>DiarioTiempo Sinceramente da pesar este √±angara Que siga so√±ando por Que Es lo √∫nico Que le queda no hay otra cosa Que le vamos hacer</f>
        <v>#NAME?</v>
      </c>
      <c r="C1115" s="4">
        <v>43767</v>
      </c>
      <c r="D1115" s="3">
        <v>0.82361111111111107</v>
      </c>
    </row>
    <row r="1116" spans="1:4" x14ac:dyDescent="0.2">
      <c r="A1116">
        <v>55528</v>
      </c>
      <c r="B1116" t="e">
        <f>Abriendo_Brecha Es admirable lo Que se hace Que bien estamos muy contentos de ver Que mi pais esta generando nuevas oportunidades Que bien</f>
        <v>#NAME?</v>
      </c>
      <c r="C1116" s="4">
        <v>43775</v>
      </c>
      <c r="D1116" s="3">
        <v>0.67847222222222225</v>
      </c>
    </row>
    <row r="1117" spans="1:4" x14ac:dyDescent="0.2">
      <c r="A1117">
        <v>55553</v>
      </c>
      <c r="B1117" t="e">
        <f>DiarioTiempo se√±or luiz mejor deje de andar molestando a la gente y mire como le quiere robar las cosas asu mama verguenza le debe de dar hablar de los dem√°s cea cerio papa</f>
        <v>#NAME?</v>
      </c>
      <c r="C1117" s="4">
        <v>43706</v>
      </c>
      <c r="D1117" s="3">
        <v>0.85138888888888886</v>
      </c>
    </row>
    <row r="1118" spans="1:4" x14ac:dyDescent="0.2">
      <c r="A1118">
        <v>55603</v>
      </c>
      <c r="B1118" t="e">
        <f>Abriendo_Brecha excelente el gran desempe√±o Que hace Presidente usted Es el mejor Que hemos tenido</f>
        <v>#NAME?</v>
      </c>
      <c r="C1118" s="4">
        <v>43704</v>
      </c>
      <c r="D1118" s="3">
        <v>0.72222222222222221</v>
      </c>
    </row>
    <row r="1119" spans="1:4" x14ac:dyDescent="0.2">
      <c r="A1119">
        <v>55632</v>
      </c>
      <c r="B1119" t="e">
        <f>DiarioTiempo muy bien dicho Que no se permita esto por Que queremos paz al pais ya basta con la gente Que quiera la destrucci√≥n del pais</f>
        <v>#NAME?</v>
      </c>
      <c r="C1119" s="4">
        <v>43756</v>
      </c>
      <c r="D1119" s="3">
        <v>0.90277777777777779</v>
      </c>
    </row>
    <row r="1120" spans="1:4" x14ac:dyDescent="0.2">
      <c r="A1120">
        <v>55641</v>
      </c>
      <c r="B1120" t="e">
        <f>DiarioTiempo Es muy excelente Que se sabe Que al maestro se le apoya y Que ya no puedan detener su sueldo y Que les salga completamente Que bien de parte de el gobierno</f>
        <v>#NAME?</v>
      </c>
      <c r="C1120" s="4">
        <v>43776</v>
      </c>
      <c r="D1120" s="3">
        <v>0.62638888888888888</v>
      </c>
    </row>
    <row r="1121" spans="1:4" x14ac:dyDescent="0.2">
      <c r="A1121">
        <v>55752</v>
      </c>
      <c r="B1121" t="e">
        <f>DiarioTiempo toda la vida estos opinando en lo Que no les importa Sinceramente busquen Que hacer en vez de andar metiendo las narices en lo Que no les interesa rana</f>
        <v>#NAME?</v>
      </c>
      <c r="C1121" s="4">
        <v>43776</v>
      </c>
      <c r="D1121" s="3">
        <v>0.63055555555555554</v>
      </c>
    </row>
    <row r="1122" spans="1:4" x14ac:dyDescent="0.2">
      <c r="A1122">
        <v>55785</v>
      </c>
      <c r="B1122" t="e">
        <f>DiarioTiempo sabemos Que tenemos al mejor gobierno del mundo y este lo Que le interesa Es hablar mal del pa√≠s y del gobierno Que le callen la boca ya</f>
        <v>#NAME?</v>
      </c>
      <c r="C1122" s="4">
        <v>43728</v>
      </c>
      <c r="D1122" s="3">
        <v>0.60902777777777783</v>
      </c>
    </row>
    <row r="1123" spans="1:4" x14ac:dyDescent="0.2">
      <c r="A1123">
        <v>55835</v>
      </c>
      <c r="B1123" t="e">
        <f>Abriendo_Brecha Que se tenga excito en todo lo Que quieran hacer los israelitas Que buenas acciones estamos muy agradecidos por lo Que hacen por la naci√≥n</f>
        <v>#NAME?</v>
      </c>
      <c r="C1123" s="4">
        <v>43769</v>
      </c>
      <c r="D1123" s="3">
        <v>0.80555555555555547</v>
      </c>
    </row>
    <row r="1124" spans="1:4" x14ac:dyDescent="0.2">
      <c r="A1124">
        <v>55861</v>
      </c>
      <c r="B1124" t="e">
        <f>DiarioTiempo se sabe Que se ha visto lo bueno y Esperamos Que se tenga excito con las cosas Que quiera hacer el gobierno con las FFAA</f>
        <v>#NAME?</v>
      </c>
      <c r="C1124" s="4">
        <v>43773</v>
      </c>
      <c r="D1124" s="3">
        <v>0.8833333333333333</v>
      </c>
    </row>
    <row r="1125" spans="1:4" x14ac:dyDescent="0.2">
      <c r="A1125">
        <v>55939</v>
      </c>
      <c r="B1125" t="e">
        <f>Abriendo_Brecha admirable Que gran desarrollo departe de el gobierno en brindar lo bueno para el pueblo Felicidades a las autoridades</f>
        <v>#NAME?</v>
      </c>
      <c r="C1125" s="4">
        <v>43731</v>
      </c>
      <c r="D1125" s="3">
        <v>0.65069444444444446</v>
      </c>
    </row>
    <row r="1126" spans="1:4" x14ac:dyDescent="0.2">
      <c r="A1126">
        <v>55940</v>
      </c>
      <c r="B1126" t="e">
        <f>DiarioTiempo se ve Que esta gente lo Que les importa Es ver en la ruina a JOH ya Es demaciado con ustedes Que barbaridad ya no porfavor</f>
        <v>#NAME?</v>
      </c>
      <c r="C1126" s="4">
        <v>43760</v>
      </c>
      <c r="D1126" s="3">
        <v>0.84652777777777777</v>
      </c>
    </row>
    <row r="1127" spans="1:4" x14ac:dyDescent="0.2">
      <c r="A1127">
        <v>55999</v>
      </c>
      <c r="B1127" t="e">
        <f>Abriendo_Brecha Es Espectacular lo Que se ve en el pais Que bueno Que Honduras hace  y se demuestra sus bellas y hermosas bellezas tur√≠sticas</f>
        <v>#NAME?</v>
      </c>
      <c r="C1127" s="4">
        <v>43775</v>
      </c>
      <c r="D1127" s="3">
        <v>0.91875000000000007</v>
      </c>
    </row>
    <row r="1128" spans="1:4" x14ac:dyDescent="0.2">
      <c r="A1128">
        <v>56010</v>
      </c>
      <c r="B1128" t="e">
        <f>Abriendo_Brecha agradecemos lo bueno Que hace el gobierno se ven grandes resultados para Que se siga trabajando en detener estas bandas criminales</f>
        <v>#NAME?</v>
      </c>
      <c r="C1128" s="4">
        <v>43734</v>
      </c>
      <c r="D1128" s="3">
        <v>0.61388888888888882</v>
      </c>
    </row>
    <row r="1129" spans="1:4" x14ac:dyDescent="0.2">
      <c r="A1129">
        <v>56128</v>
      </c>
      <c r="B1129" t="e">
        <f>DiarioTiempo Que Oigan a este proteger a la mama queriendo robar todo Que cea cerio este Que cea cerio</f>
        <v>#NAME?</v>
      </c>
      <c r="C1129" s="4">
        <v>43698</v>
      </c>
      <c r="D1129" s="3">
        <v>0.80069444444444438</v>
      </c>
    </row>
    <row r="1130" spans="1:4" x14ac:dyDescent="0.2">
      <c r="A1130">
        <v>56176</v>
      </c>
      <c r="B1130" t="e">
        <f>Abriendo_Brecha Sinceramente Que barbaros estos no se cansan de hacer lo peor por el pais ya basta de Tanto relajo ya basta porfavor</f>
        <v>#NAME?</v>
      </c>
      <c r="C1130" s="4">
        <v>43762</v>
      </c>
      <c r="D1130" s="3">
        <v>0.84791666666666676</v>
      </c>
    </row>
    <row r="1131" spans="1:4" x14ac:dyDescent="0.2">
      <c r="A1131">
        <v>56186</v>
      </c>
      <c r="B1131" t="e">
        <f>DiarioTiempo no cave duda Que se ha demostrado lo bueno para nuestra Honduras Es muy bueno Que se den clases</f>
        <v>#NAME?</v>
      </c>
      <c r="C1131" s="4">
        <v>43738</v>
      </c>
      <c r="D1131" s="3">
        <v>0.65486111111111112</v>
      </c>
    </row>
    <row r="1132" spans="1:4" x14ac:dyDescent="0.2">
      <c r="A1132">
        <v>56196</v>
      </c>
      <c r="B1132" t="e">
        <f>DiarioTiempo Presa la deber√≠an de meter por andar iuncitando al pueblo a la violencia</f>
        <v>#NAME?</v>
      </c>
      <c r="C1132" s="4">
        <v>43704</v>
      </c>
      <c r="D1132" s="3">
        <v>0.77916666666666667</v>
      </c>
    </row>
    <row r="1133" spans="1:4" x14ac:dyDescent="0.2">
      <c r="A1133">
        <v>56223</v>
      </c>
      <c r="B1133" t="e">
        <f>DiarioTiempo anda come mierdsa basura narcotraficante remedo Que tuvimos como Presidente por algo te sacaron mierda en calzones del poder</f>
        <v>#NAME?</v>
      </c>
      <c r="C1133" s="4">
        <v>43681</v>
      </c>
      <c r="D1133" s="3">
        <v>0.15416666666666667</v>
      </c>
    </row>
    <row r="1134" spans="1:4" x14ac:dyDescent="0.2">
      <c r="A1134">
        <v>56236</v>
      </c>
      <c r="B1134" t="e">
        <f>DiarioTiempo sabemos Que lo Que mucha gente quieren Es Que el pais se atrase por Que lo Que saben Es criticar al partido nacional pero sabemos Que el pueblo lo apoya</f>
        <v>#NAME?</v>
      </c>
      <c r="C1134" s="4">
        <v>43706</v>
      </c>
      <c r="D1134" s="3">
        <v>0.85</v>
      </c>
    </row>
    <row r="1135" spans="1:4" x14ac:dyDescent="0.2">
      <c r="A1135">
        <v>56259</v>
      </c>
      <c r="B1135" t="e">
        <f>FrenteaFrenteHN sabemos Que lo Que han dejado y han querido Es q haya este tipo de socialismo en la naci√≥n y eso no ce debe permitir</f>
        <v>#NAME?</v>
      </c>
      <c r="C1135" s="4">
        <v>43780</v>
      </c>
      <c r="D1135" s="3">
        <v>0.57152777777777775</v>
      </c>
    </row>
    <row r="1136" spans="1:4" x14ac:dyDescent="0.2">
      <c r="A1136">
        <v>56274</v>
      </c>
      <c r="B1136" t="e">
        <f>FrenteaFrenteHN si este Hombre no era una buena fichita si se sabe Que el hacia miles de cosas peores y ah√≠ no Es de echarle la culpa al gobierno si siempre iva pagar lo Que hab√≠a hecho no Es de hacerlos chibola</f>
        <v>#NAME?</v>
      </c>
      <c r="C1136" s="4">
        <v>43767</v>
      </c>
      <c r="D1136" s="3">
        <v>0.5854166666666667</v>
      </c>
    </row>
    <row r="1137" spans="1:4" x14ac:dyDescent="0.2">
      <c r="A1137">
        <v>56275</v>
      </c>
      <c r="B1137" t="e">
        <f>_xlfn.SINGLE(FrenteaFrenteHN _xlfn.SINGLE(JuanOrlandoH _xlfn.SINGLE(SalvaPresidente esta se√±ora si le encanta andar de metida Es como ese viejo de nasralla y calix busquen Que hacer mejor)))</f>
        <v>#NAME?</v>
      </c>
      <c r="C1137" s="4">
        <v>43682</v>
      </c>
      <c r="D1137" s="3">
        <v>0.62361111111111112</v>
      </c>
    </row>
    <row r="1138" spans="1:4" x14ac:dyDescent="0.2">
      <c r="A1138">
        <v>56276</v>
      </c>
      <c r="B1138" t="s">
        <v>232</v>
      </c>
      <c r="C1138" s="4">
        <v>43682</v>
      </c>
      <c r="D1138" s="3">
        <v>0.5541666666666667</v>
      </c>
    </row>
    <row r="1139" spans="1:4" x14ac:dyDescent="0.2">
      <c r="A1139">
        <v>56306</v>
      </c>
      <c r="B1139" t="e">
        <f>_xlfn.SINGLE(FrenteaFrenteHN _xlfn.SINGLE(el5hn lo Que pasa Es Que esta gente les encanta andar hablando mal del Presidente Hernandez deben de ser conscientes Que el si ha trabajado por un buen gobierno))</f>
        <v>#NAME?</v>
      </c>
      <c r="C1139" s="4">
        <v>43682</v>
      </c>
      <c r="D1139" s="3">
        <v>0.55277777777777781</v>
      </c>
    </row>
    <row r="1140" spans="1:4" x14ac:dyDescent="0.2">
      <c r="A1140">
        <v>56355</v>
      </c>
      <c r="B1140" t="e">
        <f>FrenteaFrenteHN bueno despues de el gustazo el tancazo quiz√°s disfrutarlos en su tiempo su rrobo pero ahora Que paguen ni modo Rosita y pepito a pagar</f>
        <v>#NAME?</v>
      </c>
      <c r="C1140" s="4">
        <v>43698</v>
      </c>
      <c r="D1140" s="3">
        <v>0.57916666666666672</v>
      </c>
    </row>
    <row r="1141" spans="1:4" x14ac:dyDescent="0.2">
      <c r="A1141">
        <v>56366</v>
      </c>
      <c r="B1141" t="e">
        <f>_xlfn.SINGLE(FrenteaFrenteHN _xlfn.SINGLE(JuanOrlandoH _xlfn.SINGLE(SalvaPresidente y siguen ya no porfavor resignense ya ya Es demasiado tanta pajas Que hablan sean cerios por favor)))</f>
        <v>#NAME?</v>
      </c>
      <c r="C1141" s="4">
        <v>43682</v>
      </c>
      <c r="D1141" s="3">
        <v>0.62430555555555556</v>
      </c>
    </row>
    <row r="1142" spans="1:4" x14ac:dyDescent="0.2">
      <c r="A1142">
        <v>56410</v>
      </c>
      <c r="B1142" t="e">
        <f>FrenteaFrenteHN lo √∫nico Que busca la gente Es culpar al Presidente si el hace lo Que se tiene Que hacer lo Que pasa Que el no Es adivino para saber lo Que pueda pasar</f>
        <v>#NAME?</v>
      </c>
      <c r="C1142" s="4">
        <v>43767</v>
      </c>
      <c r="D1142" s="3">
        <v>0.57430555555555551</v>
      </c>
    </row>
    <row r="1143" spans="1:4" x14ac:dyDescent="0.2">
      <c r="A1143">
        <v>56414</v>
      </c>
      <c r="B1143" t="e">
        <f>FrenteaFrenteHN israel Es un pis completamente democr√°tico Que bueno Es Que Honduras se esta relacionando con este pa√≠s Que grandes actividades de fortalecer Que todo tenga excito</f>
        <v>#NAME?</v>
      </c>
      <c r="C1143" s="4">
        <v>43710</v>
      </c>
      <c r="D1143" s="3">
        <v>0.57986111111111105</v>
      </c>
    </row>
    <row r="1144" spans="1:4" x14ac:dyDescent="0.2">
      <c r="A1144">
        <v>56437</v>
      </c>
      <c r="B1144" t="e">
        <f>FrenteaFrenteHN Es cierto queremos paz por nuestro pais no busquen la destruccion por Honduras ya Es tiempo de tomar conciencia por una Honduras mejor</f>
        <v>#NAME?</v>
      </c>
      <c r="C1144" s="4">
        <v>43683</v>
      </c>
      <c r="D1144" s="3">
        <v>0.58402777777777781</v>
      </c>
    </row>
    <row r="1145" spans="1:4" x14ac:dyDescent="0.2">
      <c r="A1145">
        <v>56447</v>
      </c>
      <c r="B1145" t="e">
        <f>FrenteaFrenteHN las FFAA han regenerado la mayor seguridad para el pais y este vien ea decir tu dolor Es Que ellos detiene Que voz hagas caos en el pais</f>
        <v>#NAME?</v>
      </c>
      <c r="C1145" s="4">
        <v>43782</v>
      </c>
      <c r="D1145" s="3">
        <v>0.59027777777777779</v>
      </c>
    </row>
    <row r="1146" spans="1:4" x14ac:dyDescent="0.2">
      <c r="A1146">
        <v>56457</v>
      </c>
      <c r="B1146" t="e">
        <f>_xlfn.SINGLE(FrenteaFrenteHN _xlfn.SINGLE(SalvaPresidente el pueblo est√° bien agradecido con las grandes acciones Que ha hecho JOH y este viene a decir Que ganar√≠a la Presidencia so√±a nasralla Que nada cuesta))</f>
        <v>#NAME?</v>
      </c>
      <c r="C1146" s="4">
        <v>43782</v>
      </c>
      <c r="D1146" s="3">
        <v>0.56736111111111109</v>
      </c>
    </row>
    <row r="1147" spans="1:4" x14ac:dyDescent="0.2">
      <c r="A1147">
        <v>56472</v>
      </c>
      <c r="B1147" t="e">
        <f>FrenteaFrenteHN esta bueno Que el gobierno de JOH ha combatido esta gente picara se ve Que solo este gobierno lo ha hecho Que bien</f>
        <v>#NAME?</v>
      </c>
      <c r="C1147" s="4">
        <v>43698</v>
      </c>
      <c r="D1147" s="3">
        <v>0.5805555555555556</v>
      </c>
    </row>
    <row r="1148" spans="1:4" x14ac:dyDescent="0.2">
      <c r="A1148">
        <v>56473</v>
      </c>
      <c r="B1148" t="e">
        <f>_xlfn.SINGLE(FrenteaFrenteHN _xlfn.SINGLE(el5hn Que se haga justicia por todo lo Que han hecho y causado a cada uno de los Hondure√±os))</f>
        <v>#NAME?</v>
      </c>
      <c r="C1148" s="4">
        <v>43697</v>
      </c>
      <c r="D1148" s="3">
        <v>0.57430555555555551</v>
      </c>
    </row>
    <row r="1149" spans="1:4" x14ac:dyDescent="0.2">
      <c r="A1149">
        <v>56521</v>
      </c>
      <c r="B1149" t="e">
        <f>FrenteaFrenteHN muy bueno lo Que ha hecho JOH en hacer Que la justicia valga en el pais porque otro gobierno lo hubiera dejado asi</f>
        <v>#NAME?</v>
      </c>
      <c r="C1149" s="4">
        <v>43698</v>
      </c>
      <c r="D1149" s="3">
        <v>0.58402777777777781</v>
      </c>
    </row>
    <row r="1150" spans="1:4" x14ac:dyDescent="0.2">
      <c r="A1150">
        <v>56528</v>
      </c>
      <c r="B1150" t="e">
        <f>_xlfn.SINGLE(FrenteaFrenteHN _xlfn.SINGLE(SalvaPresidente si solo de perfecto este y de perfecto no tiene nada Que locos Sinceramente da tristeza pro Que solo lo malo ven y saben Que ellos no ser√°n capaces de hacer lo Que JOH ha hecho))</f>
        <v>#NAME?</v>
      </c>
      <c r="C1150" s="4">
        <v>43782</v>
      </c>
      <c r="D1150" s="3">
        <v>0.56388888888888888</v>
      </c>
    </row>
    <row r="1151" spans="1:4" x14ac:dyDescent="0.2">
      <c r="A1151">
        <v>56551</v>
      </c>
      <c r="B1151" t="e">
        <f>FrenteaFrenteHN Principalmente Que definan las buenas oportunidades por Que estoy de acuerdo Que el gobierno habar estas empresas por Que ente mas mejora la econom√≠a mejor mejora la vida del hondure√±o</f>
        <v>#NAME?</v>
      </c>
      <c r="C1151" s="4">
        <v>43768</v>
      </c>
      <c r="D1151" s="3">
        <v>0.5708333333333333</v>
      </c>
    </row>
    <row r="1152" spans="1:4" x14ac:dyDescent="0.2">
      <c r="A1152">
        <v>56568</v>
      </c>
      <c r="B1152" t="s">
        <v>233</v>
      </c>
      <c r="C1152" s="4">
        <v>43710</v>
      </c>
      <c r="D1152" s="3">
        <v>0.56874999999999998</v>
      </c>
    </row>
    <row r="1153" spans="1:4" x14ac:dyDescent="0.2">
      <c r="A1153">
        <v>56601</v>
      </c>
      <c r="B1153" t="e">
        <f>_xlfn.SINGLE(FrenteaFrenteHN _xlfn.SINGLE(el5hn muy cierto solo en este gobierno se ha demostrado el cambio Vemos Que se hace lo bueno por el pais por Que se han combatido las maras  pandillas y narcotr√°fico))</f>
        <v>#NAME?</v>
      </c>
      <c r="C1153" s="4">
        <v>43682</v>
      </c>
      <c r="D1153" s="3">
        <v>0.55694444444444446</v>
      </c>
    </row>
    <row r="1154" spans="1:4" x14ac:dyDescent="0.2">
      <c r="A1154">
        <v>56606</v>
      </c>
      <c r="B1154" t="e">
        <f>FrenteaFrenteHN Aprendemos Que son buenos los objetivos Que se demuestran Que bien estamos en los mejores apoyos aunque no le guste a la oposici√≥n mala suerte</f>
        <v>#NAME?</v>
      </c>
      <c r="C1154" s="4">
        <v>43710</v>
      </c>
      <c r="D1154" s="3">
        <v>0.64930555555555558</v>
      </c>
    </row>
    <row r="1155" spans="1:4" x14ac:dyDescent="0.2">
      <c r="A1155">
        <v>56630</v>
      </c>
      <c r="B1155" t="e">
        <f>FrenteaFrenteHN solo son buenos para criticar al gobierno se sabe Que todos deben de ponerse a hacer todos unidos por mejorar el pais pero todo quieren Que lo haga una sola persona</f>
        <v>#NAME?</v>
      </c>
      <c r="C1155" s="4">
        <v>43683</v>
      </c>
      <c r="D1155" s="3">
        <v>0.59166666666666667</v>
      </c>
    </row>
    <row r="1156" spans="1:4" x14ac:dyDescent="0.2">
      <c r="A1156">
        <v>56648</v>
      </c>
      <c r="B1156" t="e">
        <f>FrenteaFrenteHN Definitivamente se trabaja por grandes cosas en el pais y ni asi ustedes vengan a querer hablar mal de nuestro gobierno no importa lo apoyamos y sabemos Que se trabaja mejor</f>
        <v>#NAME?</v>
      </c>
      <c r="C1156" s="4">
        <v>43670</v>
      </c>
      <c r="D1156" s="3">
        <v>0.59444444444444444</v>
      </c>
    </row>
    <row r="1157" spans="1:4" x14ac:dyDescent="0.2">
      <c r="A1157">
        <v>56686</v>
      </c>
      <c r="B1157" t="e">
        <f>FrenteaFrenteHN muy bueno lo Que se ve estamos a lo mejor por nuestra Honduras Que buenas acciones gracias JOH por demostrar lo bueno</f>
        <v>#NAME?</v>
      </c>
      <c r="C1157" s="4">
        <v>43710</v>
      </c>
      <c r="D1157" s="3">
        <v>0.6479166666666667</v>
      </c>
    </row>
    <row r="1158" spans="1:4" x14ac:dyDescent="0.2">
      <c r="A1158">
        <v>56691</v>
      </c>
      <c r="B1158" t="e">
        <f>_xlfn.SINGLE(FrenteaFrenteHN _xlfn.SINGLE(SalvaPresidente Que sue√±os los de ese nasralla cree Que el pueblo votar√≠a por el ni locos Que triste Es so√±ar despierto))</f>
        <v>#NAME?</v>
      </c>
      <c r="C1158" s="4">
        <v>43782</v>
      </c>
      <c r="D1158" s="3">
        <v>0.56180555555555556</v>
      </c>
    </row>
    <row r="1159" spans="1:4" x14ac:dyDescent="0.2">
      <c r="A1159">
        <v>56693</v>
      </c>
      <c r="B1159" t="e">
        <f>_xlfn.SINGLE(FrenteaFrenteHN _xlfn.SINGLE(EbalDiazHN el Presidente ha hecho un gran trabajo por sacar adelante el desarrollo del pais))</f>
        <v>#NAME?</v>
      </c>
      <c r="C1159" s="4">
        <v>43682</v>
      </c>
      <c r="D1159" s="3">
        <v>0.81111111111111101</v>
      </c>
    </row>
    <row r="1160" spans="1:4" x14ac:dyDescent="0.2">
      <c r="A1160">
        <v>56701</v>
      </c>
      <c r="B1160" t="e">
        <f>_xlfn.SINGLE(FrenteaFrenteHN _xlfn.SINGLE(el5hn siempre he dicho viva JOH Es el mejor gobierno del mundo y el partido nacional Dios bendiga la vida del Presidente))</f>
        <v>#NAME?</v>
      </c>
      <c r="C1160" s="4">
        <v>43682</v>
      </c>
      <c r="D1160" s="3">
        <v>0.59375</v>
      </c>
    </row>
    <row r="1161" spans="1:4" x14ac:dyDescent="0.2">
      <c r="A1161">
        <v>56742</v>
      </c>
      <c r="B1161" t="e">
        <f>FrenteaFrenteHN si Es cierto como dice ese se√±or si eso lo iban hacer de matar a este Hombre en cualquier lado iba pasar no busquen culpable por Que solo ellos saben por Que lo hicieron</f>
        <v>#NAME?</v>
      </c>
      <c r="C1161" s="4">
        <v>43767</v>
      </c>
      <c r="D1161" s="3">
        <v>0.58263888888888882</v>
      </c>
    </row>
    <row r="1162" spans="1:4" x14ac:dyDescent="0.2">
      <c r="A1162">
        <v>56750</v>
      </c>
      <c r="B1162" t="s">
        <v>234</v>
      </c>
      <c r="C1162" s="4">
        <v>43766</v>
      </c>
      <c r="D1162" s="3">
        <v>0.57638888888888895</v>
      </c>
    </row>
    <row r="1163" spans="1:4" x14ac:dyDescent="0.2">
      <c r="A1163">
        <v>56766</v>
      </c>
      <c r="B1163" t="e">
        <f>_xlfn.SINGLE(FrenteaFrenteHN _xlfn.SINGLE(el5hn Pobrecitos deben de darles pa√±uelos por Que solo llorar y llorar Que b√°rbaros esta gente da tristeza pero solo eso tienen Que hacer estar llorando y llorando no aceptan Que JOH Es lo mejor Que le ha pasado al pais))</f>
        <v>#NAME?</v>
      </c>
      <c r="C1163" s="4">
        <v>43682</v>
      </c>
      <c r="D1163" s="3">
        <v>0.59583333333333333</v>
      </c>
    </row>
    <row r="1164" spans="1:4" x14ac:dyDescent="0.2">
      <c r="A1164">
        <v>56821</v>
      </c>
      <c r="B1164" t="e">
        <f>FrenteaFrenteHN hay degence de Tanto drama y aqu√≠ ya no busquen echarle la culpa a nadie este tipo ya saber en lo Que andaba y tenia Que pagar Tarde o temprano asi Que no echen la culpa al gobierno ya basta</f>
        <v>#NAME?</v>
      </c>
      <c r="C1164" s="4">
        <v>43766</v>
      </c>
      <c r="D1164" s="3">
        <v>0.58194444444444449</v>
      </c>
    </row>
    <row r="1165" spans="1:4" x14ac:dyDescent="0.2">
      <c r="A1165">
        <v>56848</v>
      </c>
      <c r="B1165" t="e">
        <f>_xlfn.SINGLE(FrenteaFrenteHN _xlfn.SINGLE(el5hn Es un gran trabajo lo Que est√°n haciendo las autoridades esta bueno Que paguen estas mujeres por lo Que han hecho))</f>
        <v>#NAME?</v>
      </c>
      <c r="C1165" s="4">
        <v>43697</v>
      </c>
      <c r="D1165" s="3">
        <v>0.58680555555555558</v>
      </c>
    </row>
    <row r="1166" spans="1:4" x14ac:dyDescent="0.2">
      <c r="A1166">
        <v>56868</v>
      </c>
      <c r="B1166" t="e">
        <f>FrenteaFrenteHN el gobierno ha hecho un gran trabajo contra los narcotraficantes si los ha puesto en su lugar para Que no sigan da√±ando el pais</f>
        <v>#NAME?</v>
      </c>
      <c r="C1166" s="4">
        <v>43683</v>
      </c>
      <c r="D1166" s="3">
        <v>0.5854166666666667</v>
      </c>
    </row>
    <row r="1167" spans="1:4" x14ac:dyDescent="0.2">
      <c r="A1167">
        <v>56877</v>
      </c>
      <c r="B1167" t="e">
        <f>FrenteaFrenteHN Claro lo Que imp√≤rta Es Que Honduras mejorar y sera un pais excelente hay Que ser positivos y no aguitarlos p√≤r nada Que bien lo Que se hace por mi pais Dios bendiga esta bella nacion</f>
        <v>#NAME?</v>
      </c>
      <c r="C1167" s="4">
        <v>43710</v>
      </c>
      <c r="D1167" s="3">
        <v>0.57708333333333328</v>
      </c>
    </row>
    <row r="1168" spans="1:4" x14ac:dyDescent="0.2">
      <c r="A1168">
        <v>56903</v>
      </c>
      <c r="B1168" t="e">
        <f>FrenteaFrenteHN Desanimo de Que renato si har√°n lo mejor por el pais Que barbaridad tener tanta gente negativa Que solo lo malo ven en el pais Que gente esta deber√≠a ser positivo</f>
        <v>#NAME?</v>
      </c>
      <c r="C1168" s="4">
        <v>43767</v>
      </c>
      <c r="D1168" s="3">
        <v>0.60138888888888886</v>
      </c>
    </row>
    <row r="1169" spans="1:4" x14ac:dyDescent="0.2">
      <c r="A1169">
        <v>56904</v>
      </c>
      <c r="B1169" t="e">
        <f>FrenteaFrenteHN Sinceramente Que culpabilidad le pueden echar al gobierno en contra de la muerte de esta persona no de todo se le puede culpar si se ha trabajado por mejorar en el har√≠a de las c√°rceles y se ha logrado</f>
        <v>#NAME?</v>
      </c>
      <c r="C1169" s="4">
        <v>43766</v>
      </c>
      <c r="D1169" s="3">
        <v>0.56736111111111109</v>
      </c>
    </row>
    <row r="1170" spans="1:4" x14ac:dyDescent="0.2">
      <c r="A1170">
        <v>56918</v>
      </c>
      <c r="B1170" t="e">
        <f>FrenteaFrenteHN lo Que pasa Que ya los pueblos se han cansado de ver Que se levante una impunidad por Que lo Que mas se quiere Es paz y armonia en el pais</f>
        <v>#NAME?</v>
      </c>
      <c r="C1170" s="4">
        <v>43780</v>
      </c>
      <c r="D1170" s="3">
        <v>0.58750000000000002</v>
      </c>
    </row>
    <row r="1171" spans="1:4" x14ac:dyDescent="0.2">
      <c r="A1171">
        <v>56939</v>
      </c>
      <c r="B1171" t="e">
        <f>_xlfn.SINGLE(FrenteaFrenteHN Ablo a favor de nuestro gobierno se ha visto Que siempre), se culpa por Que se sabe Que siempre quieren poner su nombre por el suelo pero sabemos Que se  ha trabajado  por Que todo mejore en esas c√°rceles</f>
        <v>#NAME?</v>
      </c>
      <c r="C1171" s="4">
        <v>43766</v>
      </c>
      <c r="D1171" s="3">
        <v>0.56597222222222221</v>
      </c>
    </row>
    <row r="1172" spans="1:4" x14ac:dyDescent="0.2">
      <c r="A1172">
        <v>56948</v>
      </c>
      <c r="B1172" t="e">
        <f>FrenteaFrenteHN ya se sabe Que esta Es otra estrategia de la gente de libre por Que a quienes les ha importando ver mal al pais a ellos no podemos negarlo</f>
        <v>#NAME?</v>
      </c>
      <c r="C1172" s="4">
        <v>43780</v>
      </c>
      <c r="D1172" s="3">
        <v>0.5756944444444444</v>
      </c>
    </row>
    <row r="1173" spans="1:4" x14ac:dyDescent="0.2">
      <c r="A1173">
        <v>57006</v>
      </c>
      <c r="B1173" t="e">
        <f>_xlfn.SINGLE(FrenteaFrenteHN _xlfn.SINGLE(EbalDiazHN estamos con usted ebal d√≠az apoyando a nuestro Presidente Que se haga lo bueno por el pais))</f>
        <v>#NAME?</v>
      </c>
      <c r="C1173" s="4">
        <v>43682</v>
      </c>
      <c r="D1173" s="3">
        <v>0.80902777777777779</v>
      </c>
    </row>
    <row r="1174" spans="1:4" x14ac:dyDescent="0.2">
      <c r="A1174">
        <v>57105</v>
      </c>
      <c r="B1174" t="s">
        <v>235</v>
      </c>
      <c r="C1174" s="4">
        <v>43700</v>
      </c>
      <c r="D1174" s="3">
        <v>0.83333333333333337</v>
      </c>
    </row>
    <row r="1175" spans="1:4" x14ac:dyDescent="0.2">
      <c r="A1175">
        <v>57214</v>
      </c>
      <c r="B1175" t="s">
        <v>236</v>
      </c>
      <c r="C1175" s="4">
        <v>43817</v>
      </c>
      <c r="D1175" s="3">
        <v>0.83680555555555547</v>
      </c>
    </row>
    <row r="1176" spans="1:4" x14ac:dyDescent="0.2">
      <c r="A1176">
        <v>57281</v>
      </c>
      <c r="B1176" t="s">
        <v>25</v>
      </c>
      <c r="C1176" s="4">
        <v>43774</v>
      </c>
      <c r="D1176" s="3">
        <v>0.83958333333333324</v>
      </c>
    </row>
    <row r="1177" spans="1:4" x14ac:dyDescent="0.2">
      <c r="A1177">
        <v>57282</v>
      </c>
      <c r="B1177" t="s">
        <v>237</v>
      </c>
      <c r="C1177" s="4">
        <v>43710</v>
      </c>
      <c r="D1177" s="3">
        <v>0.67083333333333339</v>
      </c>
    </row>
    <row r="1178" spans="1:4" x14ac:dyDescent="0.2">
      <c r="A1178">
        <v>57283</v>
      </c>
      <c r="B1178" t="s">
        <v>98</v>
      </c>
      <c r="C1178" s="4">
        <v>43700</v>
      </c>
      <c r="D1178" s="3">
        <v>0.72638888888888886</v>
      </c>
    </row>
    <row r="1179" spans="1:4" x14ac:dyDescent="0.2">
      <c r="A1179">
        <v>57353</v>
      </c>
      <c r="B1179" t="s">
        <v>67</v>
      </c>
      <c r="C1179" s="4">
        <v>43810</v>
      </c>
      <c r="D1179" s="3">
        <v>0.82638888888888884</v>
      </c>
    </row>
    <row r="1180" spans="1:4" x14ac:dyDescent="0.2">
      <c r="A1180">
        <v>57482</v>
      </c>
      <c r="B1180" t="s">
        <v>18</v>
      </c>
      <c r="C1180" s="4">
        <v>43774</v>
      </c>
      <c r="D1180" s="3">
        <v>0.79166666666666663</v>
      </c>
    </row>
    <row r="1181" spans="1:4" x14ac:dyDescent="0.2">
      <c r="A1181">
        <v>57537</v>
      </c>
      <c r="B1181" t="s">
        <v>123</v>
      </c>
      <c r="C1181" s="4">
        <v>43763</v>
      </c>
      <c r="D1181" s="3">
        <v>0.8208333333333333</v>
      </c>
    </row>
    <row r="1182" spans="1:4" x14ac:dyDescent="0.2">
      <c r="A1182">
        <v>57538</v>
      </c>
      <c r="B1182" t="s">
        <v>13</v>
      </c>
      <c r="C1182" s="4">
        <v>43689</v>
      </c>
      <c r="D1182" s="3">
        <v>0.64027777777777783</v>
      </c>
    </row>
    <row r="1183" spans="1:4" x14ac:dyDescent="0.2">
      <c r="A1183">
        <v>57722</v>
      </c>
      <c r="B1183" t="s">
        <v>218</v>
      </c>
      <c r="C1183" s="4">
        <v>43698</v>
      </c>
      <c r="D1183" s="3">
        <v>0.78333333333333333</v>
      </c>
    </row>
    <row r="1184" spans="1:4" x14ac:dyDescent="0.2">
      <c r="A1184">
        <v>57822</v>
      </c>
      <c r="B1184" t="s">
        <v>146</v>
      </c>
      <c r="C1184" s="4">
        <v>43705</v>
      </c>
      <c r="D1184" s="3">
        <v>0.70138888888888884</v>
      </c>
    </row>
    <row r="1185" spans="1:4" x14ac:dyDescent="0.2">
      <c r="A1185">
        <v>57873</v>
      </c>
      <c r="B1185" t="s">
        <v>8</v>
      </c>
      <c r="C1185" s="4">
        <v>43752</v>
      </c>
      <c r="D1185" s="3">
        <v>0.67638888888888893</v>
      </c>
    </row>
    <row r="1186" spans="1:4" x14ac:dyDescent="0.2">
      <c r="A1186">
        <v>57874</v>
      </c>
      <c r="B1186" t="s">
        <v>38</v>
      </c>
      <c r="C1186" s="4">
        <v>43689</v>
      </c>
      <c r="D1186" s="3">
        <v>0.83124999999999993</v>
      </c>
    </row>
    <row r="1187" spans="1:4" x14ac:dyDescent="0.2">
      <c r="A1187">
        <v>57875</v>
      </c>
      <c r="B1187" t="s">
        <v>16</v>
      </c>
      <c r="C1187" s="4">
        <v>43719</v>
      </c>
      <c r="D1187" s="3">
        <v>0.7368055555555556</v>
      </c>
    </row>
    <row r="1188" spans="1:4" x14ac:dyDescent="0.2">
      <c r="A1188">
        <v>57876</v>
      </c>
      <c r="B1188" t="s">
        <v>59</v>
      </c>
      <c r="C1188" s="4">
        <v>43684</v>
      </c>
      <c r="D1188" s="3">
        <v>0.88124999999999998</v>
      </c>
    </row>
    <row r="1189" spans="1:4" x14ac:dyDescent="0.2">
      <c r="A1189">
        <v>57877</v>
      </c>
      <c r="B1189" t="s">
        <v>235</v>
      </c>
      <c r="C1189" s="4">
        <v>43700</v>
      </c>
      <c r="D1189" s="3">
        <v>0.83333333333333337</v>
      </c>
    </row>
    <row r="1190" spans="1:4" x14ac:dyDescent="0.2">
      <c r="A1190">
        <v>57878</v>
      </c>
      <c r="B1190" t="s">
        <v>13</v>
      </c>
      <c r="C1190" s="4">
        <v>43689</v>
      </c>
      <c r="D1190" s="3">
        <v>0.64097222222222217</v>
      </c>
    </row>
    <row r="1191" spans="1:4" x14ac:dyDescent="0.2">
      <c r="A1191">
        <v>58452</v>
      </c>
      <c r="B1191" t="e">
        <f>_xlfn.SINGLE(FrenteaFrenteHN _xlfn.SINGLE(JuanOrlandoH _xlfn.SINGLE(SalvaPresidente vaya ya se meti√≥ la rata de rastralla Que triste con este mejor encargarte de cuidar a tu mujer rata Que poreso te la bajan)))</f>
        <v>#NAME?</v>
      </c>
      <c r="C1191" s="4">
        <v>43682</v>
      </c>
      <c r="D1191" s="3">
        <v>0.61944444444444446</v>
      </c>
    </row>
    <row r="1192" spans="1:4" x14ac:dyDescent="0.2">
      <c r="A1192">
        <v>58459</v>
      </c>
      <c r="B1192" t="e">
        <f>_xlfn.SINGLE(FrenteaFrenteHN _xlfn.SINGLE(el5hn estas viejas deben de quedar presas para toda su vida para Que ya no sigan robandole al pa√≠s y al pueblo))</f>
        <v>#NAME?</v>
      </c>
      <c r="C1192" s="4">
        <v>43697</v>
      </c>
      <c r="D1192" s="3">
        <v>0.57430555555555551</v>
      </c>
    </row>
    <row r="1193" spans="1:4" x14ac:dyDescent="0.2">
      <c r="A1193">
        <v>58467</v>
      </c>
      <c r="B1193" t="e">
        <f>FrenteaFrenteHN siempre renato defendiendo estos tipos de cosas como el Es uno de los de libres Que solo lo malo quieren para la naci√≥n ya Es demasiado</f>
        <v>#NAME?</v>
      </c>
      <c r="C1193" s="4">
        <v>43780</v>
      </c>
      <c r="D1193" s="3">
        <v>0.57291666666666663</v>
      </c>
    </row>
    <row r="1194" spans="1:4" x14ac:dyDescent="0.2">
      <c r="A1194">
        <v>58474</v>
      </c>
      <c r="B1194" t="s">
        <v>238</v>
      </c>
      <c r="C1194" s="4">
        <v>43670</v>
      </c>
      <c r="D1194" s="3">
        <v>0.58750000000000002</v>
      </c>
    </row>
    <row r="1195" spans="1:4" x14ac:dyDescent="0.2">
      <c r="A1195">
        <v>58476</v>
      </c>
      <c r="B1195" t="e">
        <f>FrenteaFrenteHN si son miles de cosas lasa Que se esta haciendo Que se combatan estos tipos de robos Es un gran trabajo</f>
        <v>#NAME?</v>
      </c>
      <c r="C1195" s="4">
        <v>43698</v>
      </c>
      <c r="D1195" s="3">
        <v>0.59236111111111112</v>
      </c>
    </row>
    <row r="1196" spans="1:4" x14ac:dyDescent="0.2">
      <c r="A1196">
        <v>58526</v>
      </c>
      <c r="B1196" t="e">
        <f>FrenteaFrenteHN el gobierno Es el Que ha hecho el cambio Dios me lo bendiga JOH gracias</f>
        <v>#NAME?</v>
      </c>
      <c r="C1196" s="4">
        <v>43710</v>
      </c>
      <c r="D1196" s="3">
        <v>0.6479166666666667</v>
      </c>
    </row>
    <row r="1197" spans="1:4" x14ac:dyDescent="0.2">
      <c r="A1197">
        <v>58536</v>
      </c>
      <c r="B1197" t="s">
        <v>239</v>
      </c>
      <c r="C1197" s="4">
        <v>43766</v>
      </c>
      <c r="D1197" s="3">
        <v>0.61527777777777781</v>
      </c>
    </row>
    <row r="1198" spans="1:4" x14ac:dyDescent="0.2">
      <c r="A1198">
        <v>58663</v>
      </c>
      <c r="B1198" t="s">
        <v>240</v>
      </c>
      <c r="C1198" s="4">
        <v>43782</v>
      </c>
      <c r="D1198" s="3">
        <v>0.5854166666666667</v>
      </c>
    </row>
    <row r="1199" spans="1:4" x14ac:dyDescent="0.2">
      <c r="A1199">
        <v>58674</v>
      </c>
      <c r="B1199" t="e">
        <f>FrenteaFrenteHN Es cierto uno nuca sabe lo Que va pasar y Es favorable por Que no tiene la culpa nadie por Que si pasaron las cosas asi ya solo Dios sabe pero algo si entiendo Que el Que cosas malas hace las paga Tarde o temprano</f>
        <v>#NAME?</v>
      </c>
      <c r="C1199" s="4">
        <v>43767</v>
      </c>
      <c r="D1199" s="3">
        <v>0.57986111111111105</v>
      </c>
    </row>
    <row r="1200" spans="1:4" x14ac:dyDescent="0.2">
      <c r="A1200">
        <v>58681</v>
      </c>
      <c r="B1200" t="e">
        <f>FrenteaFrenteHN tendremos las mejores respuestas por Que se sabe Que el gobierno hace lo mejor por la naci√≥n y da la mayor seguridad y se ve el gran cambio</f>
        <v>#NAME?</v>
      </c>
      <c r="C1200" s="4">
        <v>43767</v>
      </c>
      <c r="D1200" s="3">
        <v>0.60763888888888895</v>
      </c>
    </row>
    <row r="1201" spans="1:4" x14ac:dyDescent="0.2">
      <c r="A1201">
        <v>58684</v>
      </c>
      <c r="B1201" t="e">
        <f>FrenteaFrenteHN Mel y Salvador Es u af√°n de sed de poder no se Que e s e l Que dejaron Sin realizar cuando el fue Presidente Que esa obsesi√≥n por volver al poder</f>
        <v>#NAME?</v>
      </c>
      <c r="C1201" s="4">
        <v>43696</v>
      </c>
      <c r="D1201" s="3">
        <v>0.60902777777777783</v>
      </c>
    </row>
    <row r="1202" spans="1:4" x14ac:dyDescent="0.2">
      <c r="A1202">
        <v>58694</v>
      </c>
      <c r="B1202" t="e">
        <f>FrenteaFrenteHN necesitamos Que se haga la lucha por un pais mejor tanta casaca Que hablan y no hacen nada solo quieren Que todo lo haga JOH sean cerios</f>
        <v>#NAME?</v>
      </c>
      <c r="C1202" s="4">
        <v>43683</v>
      </c>
      <c r="D1202" s="3">
        <v>0.58819444444444446</v>
      </c>
    </row>
    <row r="1203" spans="1:4" x14ac:dyDescent="0.2">
      <c r="A1203">
        <v>58707</v>
      </c>
      <c r="B1203" t="e">
        <f>FrenteaFrenteHN no cave duda Que el pueblo est√° molesto porque lo Que deber√≠an de ver Es Que el pais este mejor cada dia no Que se haga lo incorrecto ya sabemos Que eso Es lo Que debe ser</f>
        <v>#NAME?</v>
      </c>
      <c r="C1203" s="4">
        <v>43780</v>
      </c>
      <c r="D1203" s="3">
        <v>0.58472222222222225</v>
      </c>
    </row>
    <row r="1204" spans="1:4" x14ac:dyDescent="0.2">
      <c r="A1204">
        <v>58768</v>
      </c>
      <c r="B1204" t="e">
        <f>FrenteaFrenteHN el Presidente Maduro no le basta Que su pa√≠s Es muy Pobre y quiere venirse a meter las narices a Honduras</f>
        <v>#NAME?</v>
      </c>
      <c r="C1204" s="4">
        <v>43670</v>
      </c>
      <c r="D1204" s="3">
        <v>0.59861111111111109</v>
      </c>
    </row>
    <row r="1205" spans="1:4" x14ac:dyDescent="0.2">
      <c r="A1205">
        <v>58821</v>
      </c>
      <c r="B1205" t="s">
        <v>241</v>
      </c>
      <c r="C1205" s="4">
        <v>43782</v>
      </c>
      <c r="D1205" s="3">
        <v>0.58750000000000002</v>
      </c>
    </row>
    <row r="1206" spans="1:4" x14ac:dyDescent="0.2">
      <c r="A1206">
        <v>58852</v>
      </c>
      <c r="B1206" t="e">
        <f>FrenteaFrenteHN si este abojado esta hablando Que demuestre las pruebas contundentes  por Que para hablar hasta yo puedo opinar</f>
        <v>#NAME?</v>
      </c>
      <c r="C1206" s="4">
        <v>43766</v>
      </c>
      <c r="D1206" s="3">
        <v>0.57986111111111105</v>
      </c>
    </row>
    <row r="1207" spans="1:4" x14ac:dyDescent="0.2">
      <c r="A1207">
        <v>58863</v>
      </c>
      <c r="B1207" t="e">
        <f>FrenteaFrenteHN Muchas gracias al pais de israel y a nuestro Presidente Que lo Que esta haciendo Es Que el pais mejore Que grandioso vamos por lo bueno</f>
        <v>#NAME?</v>
      </c>
      <c r="C1207" s="4">
        <v>43710</v>
      </c>
      <c r="D1207" s="3">
        <v>0.5756944444444444</v>
      </c>
    </row>
    <row r="1208" spans="1:4" x14ac:dyDescent="0.2">
      <c r="A1208">
        <v>58891</v>
      </c>
      <c r="B1208" t="e">
        <f>FrenteaFrenteHN sabemos Que se ha demostrado Que Honduras cambia Que se desarrollan buenas cosas por el pais pero la gente de libre nunca miraron eso</f>
        <v>#NAME?</v>
      </c>
      <c r="C1208" s="4">
        <v>43724</v>
      </c>
      <c r="D1208" s="3">
        <v>0.58194444444444449</v>
      </c>
    </row>
    <row r="1209" spans="1:4" x14ac:dyDescent="0.2">
      <c r="A1209">
        <v>58935</v>
      </c>
      <c r="B1209" t="s">
        <v>242</v>
      </c>
      <c r="C1209" s="4">
        <v>43766</v>
      </c>
      <c r="D1209" s="3">
        <v>0.58888888888888891</v>
      </c>
    </row>
    <row r="1210" spans="1:4" x14ac:dyDescent="0.2">
      <c r="A1210">
        <v>58966</v>
      </c>
      <c r="B1210" t="e">
        <f>FrenteaFrenteHN Es Que para nadie Es un secreto Que estas son las bajezas a las Que desea llevar el pais Mel Zelaya Que verguenza Que alguien del mismo pais afectado como lo Es venezuela nos tenga Que venir abrir los ojos del enga√±o en Que desean tener al pueblo</f>
        <v>#NAME?</v>
      </c>
      <c r="C1210" s="4">
        <v>43670</v>
      </c>
      <c r="D1210" s="3">
        <v>0.59236111111111112</v>
      </c>
    </row>
    <row r="1211" spans="1:4" x14ac:dyDescent="0.2">
      <c r="A1211">
        <v>58972</v>
      </c>
      <c r="B1211" t="e">
        <f>FrenteaFrenteHN los Que hicieron esto Es Que lo hacen para Que digan Que Es culpable el gobierno pero no se puede culpar a todo el mundo y peor al gobierno de esas cosas asi</f>
        <v>#NAME?</v>
      </c>
      <c r="C1211" s="4">
        <v>43766</v>
      </c>
      <c r="D1211" s="3">
        <v>0.59166666666666667</v>
      </c>
    </row>
    <row r="1212" spans="1:4" x14ac:dyDescent="0.2">
      <c r="A1212">
        <v>58980</v>
      </c>
      <c r="B1212" t="e">
        <f>FrenteaFrenteHN esto Es demasiado lo Que les importa Es un socialismo Que perjudic√≥ Que lo Que pasa en el pueblo ya deben de ver Que lo importante Es ver lo mejor para Honduras</f>
        <v>#NAME?</v>
      </c>
      <c r="C1212" s="4">
        <v>43780</v>
      </c>
      <c r="D1212" s="3">
        <v>0.57777777777777783</v>
      </c>
    </row>
    <row r="1213" spans="1:4" x14ac:dyDescent="0.2">
      <c r="A1213">
        <v>58983</v>
      </c>
      <c r="B1213" t="e">
        <f>FrenteaFrenteHN vamos se√±or JOH vamos Que se ponga mano dura con esta gente Que lo Que hacen Es perjudicar al gobierno haciendo estas cosas para Que digan Que el Es el responsable</f>
        <v>#NAME?</v>
      </c>
      <c r="C1213" s="4">
        <v>43766</v>
      </c>
      <c r="D1213" s="3">
        <v>0.56319444444444444</v>
      </c>
    </row>
    <row r="1214" spans="1:4" x14ac:dyDescent="0.2">
      <c r="A1214">
        <v>58984</v>
      </c>
      <c r="B1214" t="e">
        <f>FrenteaFrenteHN se esta demostrando Que israel Es un pais muy bendecido Que buenas acciones y grandes cosas para Honduras</f>
        <v>#NAME?</v>
      </c>
      <c r="C1214" s="4">
        <v>43710</v>
      </c>
      <c r="D1214" s="3">
        <v>0.56041666666666667</v>
      </c>
    </row>
    <row r="1215" spans="1:4" x14ac:dyDescent="0.2">
      <c r="A1215">
        <v>58989</v>
      </c>
      <c r="B1215" t="e">
        <f>FrenteaFrenteHN Que show el Que armar estos Pobrecitos ya dejence de ridiculeces ya no le da eso cean cerios por favor</f>
        <v>#NAME?</v>
      </c>
      <c r="C1215" s="4">
        <v>43766</v>
      </c>
      <c r="D1215" s="3">
        <v>0.60069444444444442</v>
      </c>
    </row>
    <row r="1216" spans="1:4" x14ac:dyDescent="0.2">
      <c r="A1216">
        <v>58992</v>
      </c>
      <c r="B1216" t="e">
        <f>_xlfn.SINGLE(FrenteaFrenteHN _xlfn.SINGLE(SalvaPresidente hay no Que mal Que estos solo lo malo quieren para la naci√≥n ya basta ya dejense de tirar Tanto veneno))</f>
        <v>#NAME?</v>
      </c>
      <c r="C1216" s="4">
        <v>43782</v>
      </c>
      <c r="D1216" s="3">
        <v>0.57152777777777775</v>
      </c>
    </row>
    <row r="1217" spans="1:4" x14ac:dyDescent="0.2">
      <c r="A1217">
        <v>58994</v>
      </c>
      <c r="B1217" t="e">
        <f>FrenteaFrenteHN nosotros los Hondure√±os estamos bendecidos porque tenemos un Presidente Que si escucha cada una de nuestras necesidades y en cambio venezuela no tienen a nadie</f>
        <v>#NAME?</v>
      </c>
      <c r="C1217" s="4">
        <v>43670</v>
      </c>
      <c r="D1217" s="3">
        <v>0.59513888888888888</v>
      </c>
    </row>
    <row r="1218" spans="1:4" x14ac:dyDescent="0.2">
      <c r="A1218">
        <v>59008</v>
      </c>
      <c r="B1218" t="e">
        <f>FrenteaFrenteHN ve Pobre de este renato lo Que le gusta Es llamar la atenci√≥n dejate  de ridiculeces diciendo Que te da verguenxza lo Que esta pasando si voz nunca te ha interezado</f>
        <v>#NAME?</v>
      </c>
      <c r="C1218" s="4">
        <v>43766</v>
      </c>
      <c r="D1218" s="3">
        <v>0.58472222222222225</v>
      </c>
    </row>
    <row r="1219" spans="1:4" x14ac:dyDescent="0.2">
      <c r="A1219">
        <v>59017</v>
      </c>
      <c r="B1219" t="e">
        <f>FrenteaFrenteHN como excigiran si el Presidente no puede involucra ce en cosas asi cuando el ha mejorado en el tema de narcotr√°fico</f>
        <v>#NAME?</v>
      </c>
      <c r="C1219" s="4">
        <v>43780</v>
      </c>
      <c r="D1219" s="3">
        <v>0.59513888888888888</v>
      </c>
    </row>
    <row r="1220" spans="1:4" x14ac:dyDescent="0.2">
      <c r="A1220">
        <v>59035</v>
      </c>
      <c r="B1220" t="e">
        <f>_xlfn.SINGLE(FrenteaFrenteHN _xlfn.SINGLE(el5hn Definitivamente se ha demostrado Que se esta reduciendo el crimen organizado por Que este gobierno ha sido el mejor Que ha trabajado en la seguridad))</f>
        <v>#NAME?</v>
      </c>
      <c r="C1220" s="4">
        <v>43682</v>
      </c>
      <c r="D1220" s="3">
        <v>0.55763888888888891</v>
      </c>
    </row>
    <row r="1221" spans="1:4" x14ac:dyDescent="0.2">
      <c r="A1221">
        <v>59051</v>
      </c>
      <c r="B1221" t="s">
        <v>243</v>
      </c>
      <c r="C1221" s="4">
        <v>43768</v>
      </c>
      <c r="D1221" s="3">
        <v>0.57013888888888886</v>
      </c>
    </row>
    <row r="1222" spans="1:4" x14ac:dyDescent="0.2">
      <c r="A1222">
        <v>59082</v>
      </c>
      <c r="B1222" t="e">
        <f>FrenteaFrenteHN Pucha Sinceramente da tristeza Es cierto pero tampoco unos pueden venir a pagar por otros si este Hombre hacia cosas malas la vida le paso factura no Es de echarle la culpa a nadie</f>
        <v>#NAME?</v>
      </c>
      <c r="C1222" s="4">
        <v>43766</v>
      </c>
      <c r="D1222" s="3">
        <v>0.59027777777777779</v>
      </c>
    </row>
    <row r="1223" spans="1:4" x14ac:dyDescent="0.2">
      <c r="A1223">
        <v>59094</v>
      </c>
      <c r="B1223" t="e">
        <f>_xlfn.SINGLE(FrenteaFrenteHN _xlfn.SINGLE(SalvaPresidente voz sos numero uno nasralla para hablar y decir Que tenemos un pais narcotraficante mejor calla tu boca Que ni para eso sirve))</f>
        <v>#NAME?</v>
      </c>
      <c r="C1223" s="4">
        <v>43782</v>
      </c>
      <c r="D1223" s="3">
        <v>0.56874999999999998</v>
      </c>
    </row>
    <row r="1224" spans="1:4" x14ac:dyDescent="0.2">
      <c r="A1224">
        <v>59137</v>
      </c>
      <c r="B1224" t="e">
        <f>FrenteaFrenteHN vamos por la mejor ruta gracias JOH por demostrar lo bueno por mi Honduras Que se haga lo Que se tenga Que hacer felicitaciones</f>
        <v>#NAME?</v>
      </c>
      <c r="C1224" s="4">
        <v>43710</v>
      </c>
      <c r="D1224" s="3">
        <v>0.60486111111111118</v>
      </c>
    </row>
    <row r="1225" spans="1:4" x14ac:dyDescent="0.2">
      <c r="A1225">
        <v>59146</v>
      </c>
      <c r="B1225" t="e">
        <f>_xlfn.SINGLE(FrenteaFrenteHN _xlfn.SINGLE(SalvaPresidente ustedes hablando de democracia jajajajja si nasralla solo lo malo mira para el pais si el Es el jefe de los desastres))</f>
        <v>#NAME?</v>
      </c>
      <c r="C1225" s="4">
        <v>43782</v>
      </c>
      <c r="D1225" s="3">
        <v>0.55763888888888891</v>
      </c>
    </row>
    <row r="1226" spans="1:4" x14ac:dyDescent="0.2">
      <c r="A1226">
        <v>59151</v>
      </c>
      <c r="B1226" t="e">
        <f>FrenteaFrenteHN esta bueno Que pague ahora si hay justicia en el pa√≠s para estos corruptos</f>
        <v>#NAME?</v>
      </c>
      <c r="C1226" s="4">
        <v>43698</v>
      </c>
      <c r="D1226" s="3">
        <v>0.59027777777777779</v>
      </c>
    </row>
    <row r="1227" spans="1:4" x14ac:dyDescent="0.2">
      <c r="A1227">
        <v>59170</v>
      </c>
      <c r="B1227" t="s">
        <v>244</v>
      </c>
      <c r="C1227" s="4">
        <v>43682</v>
      </c>
      <c r="D1227" s="3">
        <v>0.59513888888888888</v>
      </c>
    </row>
    <row r="1228" spans="1:4" x14ac:dyDescent="0.2">
      <c r="A1228">
        <v>59185</v>
      </c>
      <c r="B1228" t="s">
        <v>245</v>
      </c>
      <c r="C1228" s="4">
        <v>43780</v>
      </c>
      <c r="D1228" s="3">
        <v>0.59583333333333333</v>
      </c>
    </row>
    <row r="1229" spans="1:4" x14ac:dyDescent="0.2">
      <c r="A1229">
        <v>59248</v>
      </c>
      <c r="B1229" t="s">
        <v>246</v>
      </c>
      <c r="C1229" s="4">
        <v>43654</v>
      </c>
      <c r="D1229" s="3">
        <v>0.72430555555555554</v>
      </c>
    </row>
    <row r="1230" spans="1:4" x14ac:dyDescent="0.2">
      <c r="A1230">
        <v>59283</v>
      </c>
      <c r="B1230" t="s">
        <v>247</v>
      </c>
      <c r="C1230" s="4">
        <v>43670</v>
      </c>
      <c r="D1230" s="3">
        <v>0.84166666666666667</v>
      </c>
    </row>
    <row r="1231" spans="1:4" x14ac:dyDescent="0.2">
      <c r="A1231">
        <v>59569</v>
      </c>
      <c r="B1231" t="s">
        <v>248</v>
      </c>
      <c r="C1231" s="4">
        <v>43664</v>
      </c>
      <c r="D1231" s="3">
        <v>0.87847222222222221</v>
      </c>
    </row>
    <row r="1232" spans="1:4" x14ac:dyDescent="0.2">
      <c r="A1232">
        <v>59898</v>
      </c>
      <c r="B1232" t="s">
        <v>249</v>
      </c>
      <c r="C1232" s="4">
        <v>43654</v>
      </c>
      <c r="D1232" s="3">
        <v>0.72777777777777775</v>
      </c>
    </row>
    <row r="1233" spans="1:4" x14ac:dyDescent="0.2">
      <c r="A1233">
        <v>60640</v>
      </c>
      <c r="B1233" t="e">
        <f>HoyMismoTSI Definimos los grandes alcances muy buenas acciones Que se tenga excito Que admirable manera de apoyar al pais y  los emprendedores</f>
        <v>#NAME?</v>
      </c>
      <c r="C1233" s="4">
        <v>43769</v>
      </c>
      <c r="D1233" s="3">
        <v>0.73125000000000007</v>
      </c>
    </row>
    <row r="1234" spans="1:4" x14ac:dyDescent="0.2">
      <c r="A1234">
        <v>60738</v>
      </c>
      <c r="B1234" t="s">
        <v>250</v>
      </c>
      <c r="C1234" s="4">
        <v>43714</v>
      </c>
      <c r="D1234" s="3">
        <v>0.61388888888888882</v>
      </c>
    </row>
    <row r="1235" spans="1:4" x14ac:dyDescent="0.2">
      <c r="A1235">
        <v>61018</v>
      </c>
      <c r="B1235" t="e">
        <f>_xlfn.SINGLE(HoyMismoTSI _xlfn.SINGLE(radiohrn muy bueno Que se apoye a JOH por Que ha demostrado Que ha hecho lo bueno por el pias muy bien Que se apoye))</f>
        <v>#NAME?</v>
      </c>
      <c r="C1235" s="4">
        <v>43761</v>
      </c>
      <c r="D1235" s="3">
        <v>0.75694444444444453</v>
      </c>
    </row>
    <row r="1236" spans="1:4" x14ac:dyDescent="0.2">
      <c r="A1236">
        <v>61126</v>
      </c>
      <c r="B1236" t="e">
        <f>HoyMismoTSI Es un gran trabajo lo Que se esta haciendo por mejorar nuestra Honduras Que bien trabajo Que copeco esta alerta</f>
        <v>#NAME?</v>
      </c>
      <c r="C1236" s="4">
        <v>43672</v>
      </c>
      <c r="D1236" s="3">
        <v>0.67638888888888893</v>
      </c>
    </row>
    <row r="1237" spans="1:4" x14ac:dyDescent="0.2">
      <c r="A1237">
        <v>61148</v>
      </c>
      <c r="B1237" t="e">
        <f>HoyMismoTSI siga adelante y Muchas Felicidades Que hagan un gran labor siempre en favor de los Hondure√±os</f>
        <v>#NAME?</v>
      </c>
      <c r="C1237" s="4">
        <v>43689</v>
      </c>
      <c r="D1237" s="3">
        <v>0.9506944444444444</v>
      </c>
    </row>
    <row r="1238" spans="1:4" x14ac:dyDescent="0.2">
      <c r="A1238">
        <v>61224</v>
      </c>
      <c r="B1238" t="e">
        <f>_xlfn.SINGLE(JuanOrlandoH _xlfn.SINGLE(tencanal10 _xlfn.SINGLE(DiarioTiempo _xlfn.SINGLE(radiohousehn _xlfn.SINGLE(radiohrn _xlfn.SINGLE(LaTribunahn _xlfn.SINGLE(elpaishn _xlfn.SINGLE(diarioelheraldo _xlfn.SINGLE(DiarioRoatan muy bien lo Que esta haciendo nuestro Presidente Que grandioso Es ver lo bueno por el pais Que bien excelente)))))))))</f>
        <v>#NAME?</v>
      </c>
      <c r="C1238" s="4">
        <v>43794</v>
      </c>
      <c r="D1238" s="3">
        <v>0.63124999999999998</v>
      </c>
    </row>
    <row r="1239" spans="1:4" x14ac:dyDescent="0.2">
      <c r="A1239">
        <v>61241</v>
      </c>
      <c r="B1239" t="e">
        <f>_xlfn.SINGLE(JuanOrlandoH _xlfn.SINGLE(DiarioLaPrensa _xlfn.SINGLE(LaTribunahn _xlfn.SINGLE(HCHTelevDigital _xlfn.SINGLE(radiohrn _xlfn.SINGLE(radioamericahn _xlfn.SINGLE(diarioelheraldo _xlfn.SINGLE(elpaishn nuestra econom√≠a va mejorando porque sabemos Que tenemos un gobernante Que trabaja cada dia por dar lo mejor por Honduras Muchas gracias))))))))</f>
        <v>#NAME?</v>
      </c>
      <c r="C1239" s="4">
        <v>43754</v>
      </c>
      <c r="D1239" s="3">
        <v>0.74305555555555547</v>
      </c>
    </row>
    <row r="1240" spans="1:4" x14ac:dyDescent="0.2">
      <c r="A1240">
        <v>61242</v>
      </c>
      <c r="B1240" t="e">
        <f>_xlfn.SINGLE(JuanOrlandoH _xlfn.SINGLE(Congreso_HND con esta nueva ley de alivio de deuda se esta dando lo mejor para mi Honduras Muchas gracias a nuestro Presidente Que ha trabajado por lo bueno para el pais))</f>
        <v>#NAME?</v>
      </c>
      <c r="C1240" s="4">
        <v>43745</v>
      </c>
      <c r="D1240" s="3">
        <v>0.6381944444444444</v>
      </c>
    </row>
    <row r="1241" spans="1:4" x14ac:dyDescent="0.2">
      <c r="A1241">
        <v>61253</v>
      </c>
      <c r="B1241" t="s">
        <v>251</v>
      </c>
      <c r="C1241" s="4">
        <v>43837</v>
      </c>
      <c r="D1241" s="3">
        <v>0.79513888888888884</v>
      </c>
    </row>
    <row r="1242" spans="1:4" x14ac:dyDescent="0.2">
      <c r="A1242">
        <v>61281</v>
      </c>
      <c r="B1242" t="e">
        <f>JuanOrlandoH se√±or JOH gracias por dar alegria a cada comunidad muy bien lo Que usted hace por el pais vamos por mas alcances</f>
        <v>#NAME?</v>
      </c>
      <c r="C1242" s="4">
        <v>43815</v>
      </c>
      <c r="D1242" s="3">
        <v>0.77847222222222223</v>
      </c>
    </row>
    <row r="1243" spans="1:4" x14ac:dyDescent="0.2">
      <c r="A1243">
        <v>61282</v>
      </c>
      <c r="B1243" t="s">
        <v>252</v>
      </c>
      <c r="C1243" s="4">
        <v>43791</v>
      </c>
      <c r="D1243" s="3">
        <v>0.91388888888888886</v>
      </c>
    </row>
    <row r="1244" spans="1:4" x14ac:dyDescent="0.2">
      <c r="A1244">
        <v>61363</v>
      </c>
      <c r="B1244" t="e">
        <f>JuanOrlandoH Que ya se dejen de ridiculeces por Que tenemos al mejor Presidente del mundo Que hace lo mejor por la naci√≥n</f>
        <v>#NAME?</v>
      </c>
      <c r="C1244" s="4">
        <v>43756</v>
      </c>
      <c r="D1244" s="3">
        <v>0.78402777777777777</v>
      </c>
    </row>
    <row r="1245" spans="1:4" x14ac:dyDescent="0.2">
      <c r="A1245">
        <v>61509</v>
      </c>
      <c r="B1245" t="e">
        <f>_xlfn.SINGLE(JuanOrlandoH _xlfn.SINGLE(el5hn _xlfn.SINGLE(elpaishn _xlfn.SINGLE(radiohrn _xlfn.SINGLE(HCHTelevDigital _xlfn.SINGLE(CHTVHN _xlfn.SINGLE(LaTribunahn _xlfn.SINGLE(RCVHonduras _xlfn.SINGLE(radioamericahn _xlfn.SINGLE(Canal6Honduras con estas viviendas se benefician miles de personas Que importante manera de ver el cambio por nuestra Honduras))))))))))</f>
        <v>#NAME?</v>
      </c>
      <c r="C1245" s="4">
        <v>43838</v>
      </c>
      <c r="D1245" s="3">
        <v>0.77638888888888891</v>
      </c>
    </row>
    <row r="1246" spans="1:4" x14ac:dyDescent="0.2">
      <c r="A1246">
        <v>61517</v>
      </c>
      <c r="B1246" t="e">
        <f>_xlfn.SINGLE(JuanOrlandoH _xlfn.SINGLE(DiarioRoatan _xlfn.SINGLE(radiohrn _xlfn.SINGLE(diarioelheraldo _xlfn.SINGLE(VidaMejorHN _xlfn.SINGLE(DiarioLaPrensa _xlfn.SINGLE(elpaishn _xlfn.SINGLE(elpaishn Es un importante trabajo lo Que se hace en mi pais Que bien estamos contentos de los grandes avances Que hace JOH))))))))</f>
        <v>#NAME?</v>
      </c>
      <c r="C1246" s="4">
        <v>43724</v>
      </c>
      <c r="D1246" s="3">
        <v>0.84236111111111101</v>
      </c>
    </row>
    <row r="1247" spans="1:4" x14ac:dyDescent="0.2">
      <c r="A1247">
        <v>61518</v>
      </c>
      <c r="B1247" t="e">
        <f>_xlfn.SINGLE(JuanOrlandoH _xlfn.SINGLE(Congreso_HND Aplaudimos la buena labor Que ha propuesto JOH por apoya a los Que tienen deudas grandes Que bueno Que se haga eso))</f>
        <v>#NAME?</v>
      </c>
      <c r="C1247" s="4">
        <v>43731</v>
      </c>
      <c r="D1247" s="3">
        <v>0.56805555555555554</v>
      </c>
    </row>
    <row r="1248" spans="1:4" x14ac:dyDescent="0.2">
      <c r="A1248">
        <v>61525</v>
      </c>
      <c r="B1248" t="e">
        <f>_xlfn.SINGLE(JuanOrlandoH _xlfn.SINGLE(DiarioRoatan _xlfn.SINGLE(radiohrn _xlfn.SINGLE(diarioelheraldo _xlfn.SINGLE(DiarioLaPrensa _xlfn.SINGLE(elpaishn _xlfn.SINGLE(LaTribunahn _xlfn.SINGLE(HoyMismoTSI Es un gran cambio Que la pasen muy bien los maestros en su d√≠a Muchas bendiciones para cada uno))))))))</f>
        <v>#NAME?</v>
      </c>
      <c r="C1248" s="4">
        <v>43725</v>
      </c>
      <c r="D1248" s="3">
        <v>0.79583333333333339</v>
      </c>
    </row>
    <row r="1249" spans="1:4" x14ac:dyDescent="0.2">
      <c r="A1249">
        <v>61560</v>
      </c>
      <c r="B1249" t="e">
        <f>_xlfn.SINGLE(JuanOrlandoH _xlfn.SINGLE(radiohrn _xlfn.SINGLE(LaTribunahn _xlfn.SINGLE(HoyMismoTSI _xlfn.SINGLE(elpaishn _xlfn.SINGLE(diarioelheraldo Sobre todo roat√°n Es un lugar muy bello Que bien Que se demuestra estas favorables actividades Que excelente felicitaciones))))))</f>
        <v>#NAME?</v>
      </c>
      <c r="C1249" s="4">
        <v>43790</v>
      </c>
      <c r="D1249" s="3">
        <v>0.68611111111111101</v>
      </c>
    </row>
    <row r="1250" spans="1:4" x14ac:dyDescent="0.2">
      <c r="A1250">
        <v>61727</v>
      </c>
      <c r="B1250" t="e">
        <f>_xlfn.SINGLE(JuanOrlandoH _xlfn.SINGLE(el5hn _xlfn.SINGLE(elpaishn _xlfn.SINGLE(radiohrn _xlfn.SINGLE(HCHTelevDigital _xlfn.SINGLE(CHTVHN _xlfn.SINGLE(LaTribunahn _xlfn.SINGLE(RCVHonduras _xlfn.SINGLE(radioamericahn _xlfn.SINGLE(Canal6Honduras Dios lo bendiga grandemente estamos trabajando por dar una vida digna a miles de personas Que gracias JOH))))))))))</f>
        <v>#NAME?</v>
      </c>
      <c r="C1250" s="4">
        <v>43838</v>
      </c>
      <c r="D1250" s="3">
        <v>0.77708333333333324</v>
      </c>
    </row>
    <row r="1251" spans="1:4" x14ac:dyDescent="0.2">
      <c r="A1251">
        <v>61750</v>
      </c>
      <c r="B1251" t="s">
        <v>253</v>
      </c>
      <c r="C1251" s="4">
        <v>43775</v>
      </c>
      <c r="D1251" s="3">
        <v>0.62777777777777777</v>
      </c>
    </row>
    <row r="1252" spans="1:4" x14ac:dyDescent="0.2">
      <c r="A1252">
        <v>63429</v>
      </c>
      <c r="B1252" t="e">
        <f>hondudiario Vemos Que Es un gran trabajo al tomar decisi√≥n Sobre la maxi muy bien se√±or JOH Que se haga lo Que se tenga Que hacer</f>
        <v>#NAME?</v>
      </c>
      <c r="C1252" s="4">
        <v>43812</v>
      </c>
      <c r="D1252" s="3">
        <v>0.59861111111111109</v>
      </c>
    </row>
    <row r="1253" spans="1:4" x14ac:dyDescent="0.2">
      <c r="A1253">
        <v>63444</v>
      </c>
      <c r="B1253" t="e">
        <f>hondudiario Simplemente se ha demostrado lo bueno Que mi naci√≥n ha alcanzado grandes bendiciones Que bien vamos por mas</f>
        <v>#NAME?</v>
      </c>
      <c r="C1253" s="4">
        <v>43733</v>
      </c>
      <c r="D1253" s="3">
        <v>0.62430555555555556</v>
      </c>
    </row>
    <row r="1254" spans="1:4" x14ac:dyDescent="0.2">
      <c r="A1254">
        <v>63475</v>
      </c>
      <c r="B1254" t="e">
        <f>hondudiario muy bien se√±or Presidente Que se tomen las respuestas correspondientes Que bueno lo Que se hace en el pais</f>
        <v>#NAME?</v>
      </c>
      <c r="C1254" s="4">
        <v>43812</v>
      </c>
      <c r="D1254" s="3">
        <v>0.59861111111111109</v>
      </c>
    </row>
    <row r="1255" spans="1:4" x14ac:dyDescent="0.2">
      <c r="A1255">
        <v>63480</v>
      </c>
      <c r="B1255" t="e">
        <f>hondudiario muy bueno Que se esta desempe√±ando estas invenciones por Que lo bueno se hace departe de nuestro gobierno Que gran trabajo</f>
        <v>#NAME?</v>
      </c>
      <c r="C1255" s="4">
        <v>43735</v>
      </c>
      <c r="D1255" s="3">
        <v>0.66041666666666665</v>
      </c>
    </row>
    <row r="1256" spans="1:4" x14ac:dyDescent="0.2">
      <c r="A1256">
        <v>63490</v>
      </c>
      <c r="B1256" t="e">
        <f>hondudiario Que barbaridad con este tipo ya no queremos Que se anden metiendo en lo Que no les interesa ya basta porfavor</f>
        <v>#NAME?</v>
      </c>
      <c r="C1256" s="4">
        <v>43787</v>
      </c>
      <c r="D1256" s="3">
        <v>0.65208333333333335</v>
      </c>
    </row>
    <row r="1257" spans="1:4" x14ac:dyDescent="0.2">
      <c r="A1257">
        <v>63498</v>
      </c>
      <c r="B1257" t="e">
        <f>hondudiario Es muy bueno lo Que se ve estamos muy asombrados de Que se ha hecho los grandes cambios en el pais por Que se ve Que hay lo mejor en chocolate y cacao</f>
        <v>#NAME?</v>
      </c>
      <c r="C1257" s="4">
        <v>43774</v>
      </c>
      <c r="D1257" s="3">
        <v>0.71736111111111101</v>
      </c>
    </row>
    <row r="1258" spans="1:4" x14ac:dyDescent="0.2">
      <c r="A1258">
        <v>63499</v>
      </c>
      <c r="B1258" t="e">
        <f>hondudiario si sabemos Que esta gente no se cansa de Que lo Que Es importante para ellos Es Que el pais este en caos y desorden</f>
        <v>#NAME?</v>
      </c>
      <c r="C1258" s="4">
        <v>43718</v>
      </c>
      <c r="D1258" s="3">
        <v>0.59097222222222223</v>
      </c>
    </row>
    <row r="1259" spans="1:4" x14ac:dyDescent="0.2">
      <c r="A1259">
        <v>63511</v>
      </c>
      <c r="B1259" t="e">
        <f>hondudiario vamos por la mejor ruta gracias Presidente usted si le esta cumpliendo a su pueblo</f>
        <v>#NAME?</v>
      </c>
      <c r="C1259" s="4">
        <v>43689</v>
      </c>
      <c r="D1259" s="3">
        <v>0.90208333333333324</v>
      </c>
    </row>
    <row r="1260" spans="1:4" x14ac:dyDescent="0.2">
      <c r="A1260">
        <v>63550</v>
      </c>
      <c r="B1260" t="e">
        <f>hondudiario muy bien Que se cultiven estas cosas para Que asi sean de gran desarrollo para lo mejor en el pais Que bien excelente</f>
        <v>#NAME?</v>
      </c>
      <c r="C1260" s="4">
        <v>43746</v>
      </c>
      <c r="D1260" s="3">
        <v>0.6694444444444444</v>
      </c>
    </row>
    <row r="1261" spans="1:4" x14ac:dyDescent="0.2">
      <c r="A1261">
        <v>63575</v>
      </c>
      <c r="B1261" t="e">
        <f>hondudiario Que grandioso Es saber Que se desarrolla lo bueno para Que el pais cambie cada dia Que excelente</f>
        <v>#NAME?</v>
      </c>
      <c r="C1261" s="4">
        <v>43762</v>
      </c>
      <c r="D1261" s="3">
        <v>0.73125000000000007</v>
      </c>
    </row>
    <row r="1262" spans="1:4" x14ac:dyDescent="0.2">
      <c r="A1262">
        <v>63600</v>
      </c>
      <c r="B1262" t="e">
        <f>hondudiario estamos con JOH Que si se desvincule el caso de tony con nuestro gobierno por Que Es cierto para Que se demuestre Que nuestra Honduras Es importante para JOH y para el pueblo</f>
        <v>#NAME?</v>
      </c>
      <c r="C1262" s="4">
        <v>43755</v>
      </c>
      <c r="D1262" s="3">
        <v>0.62638888888888888</v>
      </c>
    </row>
    <row r="1263" spans="1:4" x14ac:dyDescent="0.2">
      <c r="A1263">
        <v>63608</v>
      </c>
      <c r="B1263" t="e">
        <f>hondudiario muy buen noticia Que se construyan estas fabulosas cosas en nuestro pa√≠s Que bien Que se haga lo bueno por nuestra Honduras</f>
        <v>#NAME?</v>
      </c>
      <c r="C1263" s="4">
        <v>43810</v>
      </c>
      <c r="D1263" s="3">
        <v>0.59305555555555556</v>
      </c>
    </row>
    <row r="1264" spans="1:4" x14ac:dyDescent="0.2">
      <c r="A1264">
        <v>63613</v>
      </c>
      <c r="B1264" t="e">
        <f>hondudiario ya no mas queremos un pais mejor ya basta queremos la mas importante tranquilidad paz y Sobre todo seguridad ya dejen de chingar</f>
        <v>#NAME?</v>
      </c>
      <c r="C1264" s="4">
        <v>43762</v>
      </c>
      <c r="D1264" s="3">
        <v>0.85277777777777775</v>
      </c>
    </row>
    <row r="1265" spans="1:4" x14ac:dyDescent="0.2">
      <c r="A1265">
        <v>63614</v>
      </c>
      <c r="B1265" t="e">
        <f>hondudiario muy bueno Es saber Que se presentan estos cruceros a lanacion Que excelente Es ver Que mi Honduras se esta viendo a lo bueno</f>
        <v>#NAME?</v>
      </c>
      <c r="C1265" s="4">
        <v>43773</v>
      </c>
      <c r="D1265" s="3">
        <v>0.89722222222222225</v>
      </c>
    </row>
    <row r="1266" spans="1:4" x14ac:dyDescent="0.2">
      <c r="A1266">
        <v>63636</v>
      </c>
      <c r="B1266" t="e">
        <f>hondudiario muy bueno Que se ponga mano dura en las c√°rceles para Que los reos ya no se escapen muy bien estamos por mas y mas Que bueno</f>
        <v>#NAME?</v>
      </c>
      <c r="C1266" s="4">
        <v>43802</v>
      </c>
      <c r="D1266" s="3">
        <v>0.79861111111111116</v>
      </c>
    </row>
    <row r="1267" spans="1:4" x14ac:dyDescent="0.2">
      <c r="A1267">
        <v>63639</v>
      </c>
      <c r="B1267" t="e">
        <f>hondudiario Definimos lo bueno Que tiene Honduras con cosas tur√≠sticas por demostrar</f>
        <v>#NAME?</v>
      </c>
      <c r="C1267" s="4">
        <v>43776</v>
      </c>
      <c r="D1267" s="3">
        <v>0.91875000000000007</v>
      </c>
    </row>
    <row r="1268" spans="1:4" x14ac:dyDescent="0.2">
      <c r="A1268">
        <v>63670</v>
      </c>
      <c r="B1268" t="e">
        <f>hondudiario vamos todos a poner de nuestra parte y plantemos un √°rbol por el bienestar de todos</f>
        <v>#NAME?</v>
      </c>
      <c r="C1268" s="4">
        <v>43719</v>
      </c>
      <c r="D1268" s="3">
        <v>0.71875</v>
      </c>
    </row>
    <row r="1269" spans="1:4" x14ac:dyDescent="0.2">
      <c r="A1269">
        <v>63677</v>
      </c>
      <c r="B1269" t="e">
        <f>hondudiario Que barbaro lo Que sue√±a este jajajaaja Sinceramente hay no se va quedar con las ganas papito por Que el pueblo ni locos lo ap√≤yamos</f>
        <v>#NAME?</v>
      </c>
      <c r="C1269" s="4">
        <v>43780</v>
      </c>
      <c r="D1269" s="3">
        <v>0.84236111111111101</v>
      </c>
    </row>
    <row r="1270" spans="1:4" x14ac:dyDescent="0.2">
      <c r="A1270">
        <v>63706</v>
      </c>
      <c r="B1270" t="e">
        <f>hondudiario Definitivamente da tristeza este Que triste Que solo buscando poner mal al pais y tirando su podio y su veneno como siempre</f>
        <v>#NAME?</v>
      </c>
      <c r="C1270" s="4">
        <v>43791</v>
      </c>
      <c r="D1270" s="3">
        <v>0.89236111111111116</v>
      </c>
    </row>
    <row r="1271" spans="1:4" x14ac:dyDescent="0.2">
      <c r="A1271">
        <v>63711</v>
      </c>
      <c r="B1271" t="e">
        <f>hondudiario Vemos las mejores carreteras en nuestra Honduras vamos alcanzando lo bueno por mi pais vamos por mas acciones echas muy bien</f>
        <v>#NAME?</v>
      </c>
      <c r="C1271" s="4">
        <v>43811</v>
      </c>
      <c r="D1271" s="3">
        <v>0.63194444444444442</v>
      </c>
    </row>
    <row r="1272" spans="1:4" x14ac:dyDescent="0.2">
      <c r="A1272">
        <v>63724</v>
      </c>
      <c r="B1272" t="e">
        <f>hondudiario muy bueno lo Que hace nuestro gobierno Que bello por Que asi se beneficia el pueblo Que excelente</f>
        <v>#NAME?</v>
      </c>
      <c r="C1272" s="4">
        <v>43714</v>
      </c>
      <c r="D1272" s="3">
        <v>0.65625</v>
      </c>
    </row>
    <row r="1273" spans="1:4" x14ac:dyDescent="0.2">
      <c r="A1273">
        <v>63777</v>
      </c>
      <c r="B1273" t="e">
        <f>hondudiario Que gran trabajo lo Que est√°n haciendo las autoridades y el gobierno Que est√°n trabajando para mejorar la vida de el inmigrantes Que bueno Es esto</f>
        <v>#NAME?</v>
      </c>
      <c r="C1273" s="4">
        <v>43734</v>
      </c>
      <c r="D1273" s="3">
        <v>0.7895833333333333</v>
      </c>
    </row>
    <row r="1274" spans="1:4" x14ac:dyDescent="0.2">
      <c r="A1274">
        <v>63796</v>
      </c>
      <c r="B1274" t="e">
        <f>hondudiario felicitamos a JOH por Que solo el hace las buenas cosas para el pais gracias por afirmar las importantes cosas para la naci√≥n combatiendo maras y pandillas y el narcotr√°fico</f>
        <v>#NAME?</v>
      </c>
      <c r="C1274" s="4">
        <v>43754</v>
      </c>
      <c r="D1274" s="3">
        <v>0.60416666666666663</v>
      </c>
    </row>
    <row r="1275" spans="1:4" x14ac:dyDescent="0.2">
      <c r="A1275">
        <v>63797</v>
      </c>
      <c r="B1275" t="s">
        <v>254</v>
      </c>
      <c r="C1275" s="4">
        <v>43734</v>
      </c>
      <c r="D1275" s="3">
        <v>0.70347222222222217</v>
      </c>
    </row>
    <row r="1276" spans="1:4" x14ac:dyDescent="0.2">
      <c r="A1276">
        <v>63813</v>
      </c>
      <c r="B1276" t="e">
        <f>hondudiario alegres de saber Que ya casi empieza ese bello carnaval para ir a disfrutar en familia Que grandes maneras de ver mi pais</f>
        <v>#NAME?</v>
      </c>
      <c r="C1276" s="4">
        <v>43728</v>
      </c>
      <c r="D1276" s="3">
        <v>0.8222222222222223</v>
      </c>
    </row>
    <row r="1277" spans="1:4" x14ac:dyDescent="0.2">
      <c r="A1277">
        <v>63836</v>
      </c>
      <c r="B1277" t="s">
        <v>255</v>
      </c>
      <c r="C1277" s="4">
        <v>43754</v>
      </c>
      <c r="D1277" s="3">
        <v>0.60347222222222219</v>
      </c>
    </row>
    <row r="1278" spans="1:4" x14ac:dyDescent="0.2">
      <c r="A1278">
        <v>63841</v>
      </c>
      <c r="B1278" t="e">
        <f>hondudiario Que bueno lo Que hace el gobierno haciendo estas buenas obras desarrollarse muy bien vamos por mas cambios por el pais Que bien</f>
        <v>#NAME?</v>
      </c>
      <c r="C1278" s="4">
        <v>43769</v>
      </c>
      <c r="D1278" s="3">
        <v>0.66111111111111109</v>
      </c>
    </row>
    <row r="1279" spans="1:4" x14ac:dyDescent="0.2">
      <c r="A1279">
        <v>63853</v>
      </c>
      <c r="B1279" t="e">
        <f>hondudiario ya estuvo como siempre ellos salen a robar y vandalizar ya dejen el pais en paz √±angaras</f>
        <v>#NAME?</v>
      </c>
      <c r="C1279" s="4">
        <v>43746</v>
      </c>
      <c r="D1279" s="3">
        <v>0.75555555555555554</v>
      </c>
    </row>
    <row r="1280" spans="1:4" x14ac:dyDescent="0.2">
      <c r="A1280">
        <v>63871</v>
      </c>
      <c r="B1280" t="e">
        <f>hondudiario gracias a JOH se est√°n estableciendo buenas cosas en nuestra Honduras se desarrolla Es un gran avance estamos alegres</f>
        <v>#NAME?</v>
      </c>
      <c r="C1280" s="4">
        <v>43675</v>
      </c>
      <c r="D1280" s="3">
        <v>0.66180555555555554</v>
      </c>
    </row>
    <row r="1281" spans="1:4" x14ac:dyDescent="0.2">
      <c r="A1281">
        <v>63880</v>
      </c>
      <c r="B1281" t="e">
        <f>hondudiario todos vamos a combatir el dengue por el bienestar de cada una de nuestras familias</f>
        <v>#NAME?</v>
      </c>
      <c r="C1281" s="4">
        <v>43693</v>
      </c>
      <c r="D1281" s="3">
        <v>0.8965277777777777</v>
      </c>
    </row>
    <row r="1282" spans="1:4" x14ac:dyDescent="0.2">
      <c r="A1282">
        <v>63943</v>
      </c>
      <c r="B1282" t="e">
        <f>hondudiario Definitivamente se ven los grandes cambios Que genial Que buenas cosas qe excelente opor Que se esta mejorando la salud</f>
        <v>#NAME?</v>
      </c>
      <c r="C1282" s="4">
        <v>43790</v>
      </c>
      <c r="D1282" s="3">
        <v>0.85486111111111107</v>
      </c>
    </row>
    <row r="1283" spans="1:4" x14ac:dyDescent="0.2">
      <c r="A1283">
        <v>63949</v>
      </c>
      <c r="B1283" t="e">
        <f>hondudiario no cave duda Que lo interesante para ellos Es Que se destruya la naci√≥n ya basta queremos la paz</f>
        <v>#NAME?</v>
      </c>
      <c r="C1283" s="4">
        <v>43766</v>
      </c>
      <c r="D1283" s="3">
        <v>0.87222222222222223</v>
      </c>
    </row>
    <row r="1284" spans="1:4" x14ac:dyDescent="0.2">
      <c r="A1284">
        <v>63952</v>
      </c>
      <c r="B1284" t="e">
        <f>hondudiario vamos por la mejor ruta gracias al buen trabajo Que hace el Presidente</f>
        <v>#NAME?</v>
      </c>
      <c r="C1284" s="4">
        <v>43718</v>
      </c>
      <c r="D1284" s="3">
        <v>0.67152777777777783</v>
      </c>
    </row>
    <row r="1285" spans="1:4" x14ac:dyDescent="0.2">
      <c r="A1285">
        <v>63953</v>
      </c>
      <c r="B1285" t="e">
        <f>hondudiario Que bueno Que se esta trabajando por la infraestructura Que grandes avances los Que leven cada dia Que bueno</f>
        <v>#NAME?</v>
      </c>
      <c r="C1285" s="4">
        <v>43769</v>
      </c>
      <c r="D1285" s="3">
        <v>0.66041666666666665</v>
      </c>
    </row>
    <row r="1286" spans="1:4" x14ac:dyDescent="0.2">
      <c r="A1286">
        <v>63962</v>
      </c>
      <c r="B1286" t="e">
        <f>hondudiario se ve lo bueno Que esta haciendo el gobierno estamos trabajando por mejorar al pais Que bien vamos por mas</f>
        <v>#NAME?</v>
      </c>
      <c r="C1286" s="4">
        <v>43783</v>
      </c>
      <c r="D1286" s="3">
        <v>0.59513888888888888</v>
      </c>
    </row>
    <row r="1287" spans="1:4" x14ac:dyDescent="0.2">
      <c r="A1287">
        <v>63988</v>
      </c>
      <c r="B1287" t="e">
        <f>hondudiario estamos muy contentos por el gran trabajo Que hace el Presidente siempre poniendo en muy alto el nombre de nuestro pa√≠s</f>
        <v>#NAME?</v>
      </c>
      <c r="C1287" s="4">
        <v>43711</v>
      </c>
      <c r="D1287" s="3">
        <v>0.67013888888888884</v>
      </c>
    </row>
    <row r="1288" spans="1:4" x14ac:dyDescent="0.2">
      <c r="A1288">
        <v>63990</v>
      </c>
      <c r="B1288" t="e">
        <f>hondudiario Es admirable Que en mi pais exista miles de talentos Que se logran los buenos cambios Que gran trabajo estamos a lo bueno por mi Honduras</f>
        <v>#NAME?</v>
      </c>
      <c r="C1288" s="4">
        <v>43724</v>
      </c>
      <c r="D1288" s="3">
        <v>0.71458333333333324</v>
      </c>
    </row>
    <row r="1289" spans="1:4" x14ac:dyDescent="0.2">
      <c r="A1289">
        <v>64003</v>
      </c>
      <c r="B1289" t="e">
        <f>hondudiario Que bueno Que se est√°n haciendo estas ferias de salud qie bueno lo Que se hace por mi Honduras vamos por mas</f>
        <v>#NAME?</v>
      </c>
      <c r="C1289" s="4">
        <v>43790</v>
      </c>
      <c r="D1289" s="3">
        <v>0.85416666666666663</v>
      </c>
    </row>
    <row r="1290" spans="1:4" x14ac:dyDescent="0.2">
      <c r="A1290">
        <v>64048</v>
      </c>
      <c r="B1290" t="e">
        <f>hondudiario excelente iniciativa Que esta haciendo el gobierno</f>
        <v>#NAME?</v>
      </c>
      <c r="C1290" s="4">
        <v>43719</v>
      </c>
      <c r="D1290" s="3">
        <v>0.71805555555555556</v>
      </c>
    </row>
    <row r="1291" spans="1:4" x14ac:dyDescent="0.2">
      <c r="A1291">
        <v>64061</v>
      </c>
      <c r="B1291" t="e">
        <f>hondudiario se ven los grandes resultados Que importante Es Que mi Honduras avanza Que bien estamos muy contentos por Que asi se puede ver mejor seguridad</f>
        <v>#NAME?</v>
      </c>
      <c r="C1291" s="4">
        <v>43802</v>
      </c>
      <c r="D1291" s="3">
        <v>0.79861111111111116</v>
      </c>
    </row>
    <row r="1292" spans="1:4" x14ac:dyDescent="0.2">
      <c r="A1292">
        <v>64063</v>
      </c>
      <c r="B1292" t="e">
        <f>hondudiario Que tenga excito estas maravillosas cosas Que quieren hacer para Que el pais este mejor cada dia Que buenas cosas</f>
        <v>#NAME?</v>
      </c>
      <c r="C1292" s="4">
        <v>43718</v>
      </c>
      <c r="D1292" s="3">
        <v>0.71180555555555547</v>
      </c>
    </row>
    <row r="1293" spans="1:4" x14ac:dyDescent="0.2">
      <c r="A1293">
        <v>64084</v>
      </c>
      <c r="B1293" t="e">
        <f>hondudiario gente Que siempre buscan llamar la atenci√≥n hay Sinceramente da verg√ºenza lo Que hacen por Que son unos bajos Que destruyen al pais y Que crean Que se botar√≠a por ustedes jajajjajajajajajaajajaja ni locos</f>
        <v>#NAME?</v>
      </c>
      <c r="C1293" s="4">
        <v>43767</v>
      </c>
      <c r="D1293" s="3">
        <v>0.8340277777777777</v>
      </c>
    </row>
    <row r="1294" spans="1:4" x14ac:dyDescent="0.2">
      <c r="A1294">
        <v>64094</v>
      </c>
      <c r="B1294" t="e">
        <f>hondudiario muy bien Que se les brinde el mayor apoyo a la gente humilde Que bien est√°n trabajando por lo mejor Que excelente</f>
        <v>#NAME?</v>
      </c>
      <c r="C1294" s="4">
        <v>43809</v>
      </c>
      <c r="D1294" s="3">
        <v>0.61875000000000002</v>
      </c>
    </row>
    <row r="1295" spans="1:4" x14ac:dyDescent="0.2">
      <c r="A1295">
        <v>64106</v>
      </c>
      <c r="B1295" t="e">
        <f>hondudiario vamos por mas cambios porque lo bueno llego para quedarse</f>
        <v>#NAME?</v>
      </c>
      <c r="C1295" s="4">
        <v>43685</v>
      </c>
      <c r="D1295" s="3">
        <v>0.70486111111111116</v>
      </c>
    </row>
    <row r="1296" spans="1:4" x14ac:dyDescent="0.2">
      <c r="A1296">
        <v>64117</v>
      </c>
      <c r="B1296" t="e">
        <f>hondudiario Que excelente noticia Que bueno lo Que se ve en el pais estamos por grandes avances Que bien Que se mejore en el sector maquila</f>
        <v>#NAME?</v>
      </c>
      <c r="C1296" s="4">
        <v>43790</v>
      </c>
      <c r="D1296" s="3">
        <v>0.63124999999999998</v>
      </c>
    </row>
    <row r="1297" spans="1:4" x14ac:dyDescent="0.2">
      <c r="A1297">
        <v>64129</v>
      </c>
      <c r="B1297" t="e">
        <f>hondudiario gracias al gobierno por hacer realidad estos grandes proyectos Que bueno lo Que se hace por la capital</f>
        <v>#NAME?</v>
      </c>
      <c r="C1297" s="4">
        <v>43728</v>
      </c>
      <c r="D1297" s="3">
        <v>0.7944444444444444</v>
      </c>
    </row>
    <row r="1298" spans="1:4" x14ac:dyDescent="0.2">
      <c r="A1298">
        <v>64132</v>
      </c>
      <c r="B1298" t="e">
        <f>hondudiario otras √±angaras basuras Que se han venido a cagar en Muchas carreras en muchos esfuerzos Que hacen padres por enviar a sus hijos a preparase y estas mierdas joden y joden</f>
        <v>#NAME?</v>
      </c>
      <c r="C1298" s="4">
        <v>43689</v>
      </c>
      <c r="D1298" s="3">
        <v>0.13541666666666666</v>
      </c>
    </row>
    <row r="1299" spans="1:4" x14ac:dyDescent="0.2">
      <c r="A1299">
        <v>64143</v>
      </c>
      <c r="B1299" t="e">
        <f>hondudiario Es muy bueno Que se hagan estas brigadas Que sirven de apoyos a los emprendedores Que bueno Que se haga esto muy bien</f>
        <v>#NAME?</v>
      </c>
      <c r="C1299" s="4">
        <v>43769</v>
      </c>
      <c r="D1299" s="3">
        <v>0.70416666666666661</v>
      </c>
    </row>
    <row r="1300" spans="1:4" x14ac:dyDescent="0.2">
      <c r="A1300">
        <v>64152</v>
      </c>
      <c r="B1300" t="e">
        <f>hondudiario se sabe Que muy bueno lo Que se hace por Que mi Honduras avance Que se ponga mano dura con estas personas Que solo lo malo hacen para la naci√≥n</f>
        <v>#NAME?</v>
      </c>
      <c r="C1300" s="4">
        <v>43784</v>
      </c>
      <c r="D1300" s="3">
        <v>0.74375000000000002</v>
      </c>
    </row>
    <row r="1301" spans="1:4" x14ac:dyDescent="0.2">
      <c r="A1301">
        <v>64164</v>
      </c>
      <c r="B1301" t="e">
        <f>hondudiario muy importante manear de ver lo bueno por nuestra Honduras Que gran trabajo Que se les de apoyo a los migrantes</f>
        <v>#NAME?</v>
      </c>
      <c r="C1301" s="4">
        <v>43732</v>
      </c>
      <c r="D1301" s="3">
        <v>0.82847222222222217</v>
      </c>
    </row>
    <row r="1302" spans="1:4" x14ac:dyDescent="0.2">
      <c r="A1302">
        <v>64165</v>
      </c>
      <c r="B1302" t="e">
        <f>hondudiario estas si son grandiosas cosas Que se elaboran en el pa√≠s vamos por mejores cambios en la seguridad muy bueno</f>
        <v>#NAME?</v>
      </c>
      <c r="C1302" s="4">
        <v>43717</v>
      </c>
      <c r="D1302" s="3">
        <v>0.83680555555555547</v>
      </c>
    </row>
    <row r="1303" spans="1:4" x14ac:dyDescent="0.2">
      <c r="A1303">
        <v>64168</v>
      </c>
      <c r="B1303" t="e">
        <f>hondudiario Es muy bueno lo Que se esta haciendo con la nueva ley de alivio de deuda Que bien vamos por mas</f>
        <v>#NAME?</v>
      </c>
      <c r="C1303" s="4">
        <v>43794</v>
      </c>
      <c r="D1303" s="3">
        <v>0.76527777777777783</v>
      </c>
    </row>
    <row r="1304" spans="1:4" x14ac:dyDescent="0.2">
      <c r="A1304">
        <v>64170</v>
      </c>
      <c r="B1304" t="e">
        <f>hondudiario hay por favor miren quienes son los Que andan involucrados en esto deber√≠a darles verg√ºenza de andar haciendo ridiculeces</f>
        <v>#NAME?</v>
      </c>
      <c r="C1304" s="4">
        <v>43760</v>
      </c>
      <c r="D1304" s="3">
        <v>0.83472222222222225</v>
      </c>
    </row>
    <row r="1305" spans="1:4" x14ac:dyDescent="0.2">
      <c r="A1305">
        <v>64204</v>
      </c>
      <c r="B1305" t="e">
        <f>hondudiario gracias a la buena labor Que se esta llevando a cavo se demuestra Que JOH hace un gran beneficio para nosotros Que bien</f>
        <v>#NAME?</v>
      </c>
      <c r="C1305" s="4">
        <v>43675</v>
      </c>
      <c r="D1305" s="3">
        <v>0.66249999999999998</v>
      </c>
    </row>
    <row r="1306" spans="1:4" x14ac:dyDescent="0.2">
      <c r="A1306">
        <v>64208</v>
      </c>
      <c r="B1306" t="e">
        <f>hondudiario estamos muy agradecidos con JOH por Que sigue demostrando las grandiosas cosas para Que se mejore todo en el pais</f>
        <v>#NAME?</v>
      </c>
      <c r="C1306" s="4">
        <v>43725</v>
      </c>
      <c r="D1306" s="3">
        <v>0.9472222222222223</v>
      </c>
    </row>
    <row r="1307" spans="1:4" x14ac:dyDescent="0.2">
      <c r="A1307">
        <v>64210</v>
      </c>
      <c r="B1307" t="e">
        <f>hondudiario muy contentos de ver los apoyos Que hace JOH y el gobierno vamos por lo correcto cada dia el pueblo agradece</f>
        <v>#NAME?</v>
      </c>
      <c r="C1307" s="4">
        <v>43791</v>
      </c>
      <c r="D1307" s="3">
        <v>0.87916666666666676</v>
      </c>
    </row>
    <row r="1308" spans="1:4" x14ac:dyDescent="0.2">
      <c r="A1308">
        <v>64212</v>
      </c>
      <c r="B1308" t="e">
        <f>hondudiario Aplaudimos lo grandioso Que hace el gobierno al gran beneficio del pueblo Que bien vamos por mas</f>
        <v>#NAME?</v>
      </c>
      <c r="C1308" s="4">
        <v>43776</v>
      </c>
      <c r="D1308" s="3">
        <v>0.6333333333333333</v>
      </c>
    </row>
    <row r="1309" spans="1:4" x14ac:dyDescent="0.2">
      <c r="A1309">
        <v>64238</v>
      </c>
      <c r="B1309" t="e">
        <f>hondudiario Que bueno Que se esta trabajando para evitar el dengue en el pais Que gran trabajo departe de nuestro gobierno</f>
        <v>#NAME?</v>
      </c>
      <c r="C1309" s="4">
        <v>43734</v>
      </c>
      <c r="D1309" s="3">
        <v>0.70138888888888884</v>
      </c>
    </row>
    <row r="1310" spans="1:4" x14ac:dyDescent="0.2">
      <c r="A1310">
        <v>64245</v>
      </c>
      <c r="B1310" t="s">
        <v>256</v>
      </c>
      <c r="C1310" s="4">
        <v>43725</v>
      </c>
      <c r="D1310" s="3">
        <v>0.8208333333333333</v>
      </c>
    </row>
    <row r="1311" spans="1:4" x14ac:dyDescent="0.2">
      <c r="A1311">
        <v>64252</v>
      </c>
      <c r="B1311" t="e">
        <f>hondudiario Sinceramente no sabemos cual Es el odio Que transmiten estas personas Que barbaridad sean cerios porfavor lo Que pasa Que pepe vive dolido</f>
        <v>#NAME?</v>
      </c>
      <c r="C1311" s="4">
        <v>43717</v>
      </c>
      <c r="D1311" s="3">
        <v>0.57013888888888886</v>
      </c>
    </row>
    <row r="1312" spans="1:4" x14ac:dyDescent="0.2">
      <c r="A1312">
        <v>64253</v>
      </c>
      <c r="B1312" t="e">
        <f>hondudiario muy bueno lo Que se hace en el pais Que grandes apoyos sec regeneran Que bien estamos contentos de ver lo bueno</f>
        <v>#NAME?</v>
      </c>
      <c r="C1312" s="4">
        <v>43735</v>
      </c>
      <c r="D1312" s="3">
        <v>0.65902777777777777</v>
      </c>
    </row>
    <row r="1313" spans="1:4" x14ac:dyDescent="0.2">
      <c r="A1313">
        <v>64266</v>
      </c>
      <c r="B1313" t="e">
        <f>hondudiario excelente noticia Que se apruebe estas acciones Que Es de gran mejoramiento para el pueblo hondure√±o se ven los grandes resultados vamos muy bien</f>
        <v>#NAME?</v>
      </c>
      <c r="C1313" s="4">
        <v>43838</v>
      </c>
      <c r="D1313" s="3">
        <v>0.58611111111111114</v>
      </c>
    </row>
    <row r="1314" spans="1:4" x14ac:dyDescent="0.2">
      <c r="A1314">
        <v>64272</v>
      </c>
      <c r="B1314" t="e">
        <f>hondudiario Es muy bueno lo Que se ve departe de el gobierno Vemos los grandes avances Que bueno Que se haga lo bueno por el pueblo</f>
        <v>#NAME?</v>
      </c>
      <c r="C1314" s="4">
        <v>43768</v>
      </c>
      <c r="D1314" s="3">
        <v>0.69374999999999998</v>
      </c>
    </row>
    <row r="1315" spans="1:4" x14ac:dyDescent="0.2">
      <c r="A1315">
        <v>64274</v>
      </c>
      <c r="B1315" t="e">
        <f>hondudiario sabemos Que JOH ha hecho lo bueno para Que la naci√≥n cea diferente y excelente Que gran trabajo lo Que se hace por mi Honduras Que bien vamos por mas</f>
        <v>#NAME?</v>
      </c>
      <c r="C1315" s="4">
        <v>43754</v>
      </c>
      <c r="D1315" s="3">
        <v>0.64027777777777783</v>
      </c>
    </row>
    <row r="1316" spans="1:4" x14ac:dyDescent="0.2">
      <c r="A1316">
        <v>64312</v>
      </c>
      <c r="B1316" t="e">
        <f>hondudiario Honduras cambia Que bien Es muy importante Que se desarrollen estos proyectos Que sea de gran excito excelente</f>
        <v>#NAME?</v>
      </c>
      <c r="C1316" s="4">
        <v>43838</v>
      </c>
      <c r="D1316" s="3">
        <v>0.58680555555555558</v>
      </c>
    </row>
    <row r="1317" spans="1:4" x14ac:dyDescent="0.2">
      <c r="A1317">
        <v>64328</v>
      </c>
      <c r="B1317" t="e">
        <f>hondudiario Honduras solo necesita paz y tranquilidad</f>
        <v>#NAME?</v>
      </c>
      <c r="C1317" s="4">
        <v>43677</v>
      </c>
      <c r="D1317" s="3">
        <v>0.8666666666666667</v>
      </c>
    </row>
    <row r="1318" spans="1:4" x14ac:dyDescent="0.2">
      <c r="A1318">
        <v>64350</v>
      </c>
      <c r="B1318" t="e">
        <f>hondudiario excelente iniciativa Que esta haciendo y apoyando por el bienestar del pueblo Hondure√±os</f>
        <v>#NAME?</v>
      </c>
      <c r="C1318" s="4">
        <v>43703</v>
      </c>
      <c r="D1318" s="3">
        <v>0.78333333333333333</v>
      </c>
    </row>
    <row r="1319" spans="1:4" x14ac:dyDescent="0.2">
      <c r="A1319">
        <v>64357</v>
      </c>
      <c r="B1319" t="e">
        <f>hondudiario muy buena noticia felicitamos por lo bueno Que se hace en el pais Muchas gracias</f>
        <v>#NAME?</v>
      </c>
      <c r="C1319" s="4">
        <v>43782</v>
      </c>
      <c r="D1319" s="3">
        <v>0.65902777777777777</v>
      </c>
    </row>
    <row r="1320" spans="1:4" x14ac:dyDescent="0.2">
      <c r="A1320">
        <v>64392</v>
      </c>
      <c r="B1320" t="e">
        <f>hondudiario muy bien Que se resguarden las zonas comerciales y Que hagan muy bien su trabajo para hacer lo mejor en el pais Que bien</f>
        <v>#NAME?</v>
      </c>
      <c r="C1320" s="4">
        <v>43794</v>
      </c>
      <c r="D1320" s="3">
        <v>0.69652777777777775</v>
      </c>
    </row>
    <row r="1321" spans="1:4" x14ac:dyDescent="0.2">
      <c r="A1321">
        <v>64421</v>
      </c>
      <c r="B1321" t="e">
        <f>hondudiario Que bueno Que se est√°n apoyando a las mujeres emprendedoras Que excelente trabajo departe de nuestro gobierno</f>
        <v>#NAME?</v>
      </c>
      <c r="C1321" s="4">
        <v>43811</v>
      </c>
      <c r="D1321" s="3">
        <v>0.6430555555555556</v>
      </c>
    </row>
    <row r="1322" spans="1:4" x14ac:dyDescent="0.2">
      <c r="A1322">
        <v>64427</v>
      </c>
      <c r="B1322" t="e">
        <f>hondudiario se ve lo bueno Que elabora JOH Que bueno Que se demuestre los grandes avances en el pais vamos por mas</f>
        <v>#NAME?</v>
      </c>
      <c r="C1322" s="4">
        <v>43802</v>
      </c>
      <c r="D1322" s="3">
        <v>0.63055555555555554</v>
      </c>
    </row>
    <row r="1323" spans="1:4" x14ac:dyDescent="0.2">
      <c r="A1323">
        <v>64444</v>
      </c>
      <c r="B1323" t="e">
        <f>hondudiario Es una gran noticia Que se esta entregando los premios y se esta resaltando el turismo en el pais Que bien vamos por mas</f>
        <v>#NAME?</v>
      </c>
      <c r="C1323" s="4">
        <v>43790</v>
      </c>
      <c r="D1323" s="3">
        <v>0.64374999999999993</v>
      </c>
    </row>
    <row r="1324" spans="1:4" x14ac:dyDescent="0.2">
      <c r="A1324">
        <v>64461</v>
      </c>
      <c r="B1324" t="e">
        <f>hondudiario se est√°n viendo Que con esta nueva ley se esta beneficiando miles de personas Que bueno Que se apoye al pueblo hondure√±o</f>
        <v>#NAME?</v>
      </c>
      <c r="C1324" s="4">
        <v>43791</v>
      </c>
      <c r="D1324" s="3">
        <v>0.87777777777777777</v>
      </c>
    </row>
    <row r="1325" spans="1:4" x14ac:dyDescent="0.2">
      <c r="A1325">
        <v>64470</v>
      </c>
      <c r="B1325" t="e">
        <f>hondudiario no cave duda Que se esta haciendo lo bueno para el pais Que se esta invirtiendo el dinero para la construcci√≥n de las carreteras</f>
        <v>#NAME?</v>
      </c>
      <c r="C1325" s="4">
        <v>43728</v>
      </c>
      <c r="D1325" s="3">
        <v>0.79375000000000007</v>
      </c>
    </row>
    <row r="1326" spans="1:4" x14ac:dyDescent="0.2">
      <c r="A1326">
        <v>64501</v>
      </c>
      <c r="B1326" t="e">
        <f>hondudiario Es un gran comienzo Que se trabaje mas y mas por la migraci√≥n Es favorable para el pueblo Que buen inicio Es muy bien</f>
        <v>#NAME?</v>
      </c>
      <c r="C1326" s="4">
        <v>43672</v>
      </c>
      <c r="D1326" s="3">
        <v>0.71250000000000002</v>
      </c>
    </row>
    <row r="1327" spans="1:4" x14ac:dyDescent="0.2">
      <c r="A1327">
        <v>64512</v>
      </c>
      <c r="B1327" t="e">
        <f>hondudiario estamos muy contentos por el gran trabajo Que hacen por el bienestar del pueblo</f>
        <v>#NAME?</v>
      </c>
      <c r="C1327" s="4">
        <v>43707</v>
      </c>
      <c r="D1327" s="3">
        <v>0.78263888888888899</v>
      </c>
    </row>
    <row r="1328" spans="1:4" x14ac:dyDescent="0.2">
      <c r="A1328">
        <v>64535</v>
      </c>
      <c r="B1328" t="e">
        <f>hondudiario estamos viendo Que se demuestra lo importante en turismo Que Impresionante Es ver todo esto</f>
        <v>#NAME?</v>
      </c>
      <c r="C1328" s="4">
        <v>43776</v>
      </c>
      <c r="D1328" s="3">
        <v>0.92152777777777783</v>
      </c>
    </row>
    <row r="1329" spans="1:4" x14ac:dyDescent="0.2">
      <c r="A1329">
        <v>64536</v>
      </c>
      <c r="B1329" t="e">
        <f>hondudiario solo tramando cosas uqe lo Que hacen Es poner al pais patas arribas ya basta queremos paz</f>
        <v>#NAME?</v>
      </c>
      <c r="C1329" s="4">
        <v>43746</v>
      </c>
      <c r="D1329" s="3">
        <v>0.75624999999999998</v>
      </c>
    </row>
    <row r="1330" spans="1:4" x14ac:dyDescent="0.2">
      <c r="A1330">
        <v>64542</v>
      </c>
      <c r="B1330" t="e">
        <f>hondudiario agradecemos Que se esta resaltando el turismo del pais Que bueno Que se trabaja en esto por mi Honduras</f>
        <v>#NAME?</v>
      </c>
      <c r="C1330" s="4">
        <v>43788</v>
      </c>
      <c r="D1330" s="3">
        <v>0.75486111111111109</v>
      </c>
    </row>
    <row r="1331" spans="1:4" x14ac:dyDescent="0.2">
      <c r="A1331">
        <v>64552</v>
      </c>
      <c r="B1331" t="e">
        <f>hondudiario nuevamente se ha demostrado Que el pais ha avanzado por mi Honduras Que bien y este √±angara de seguro le pago Mel y nasralla para decir esa tontera</f>
        <v>#NAME?</v>
      </c>
      <c r="C1331" s="4">
        <v>43754</v>
      </c>
      <c r="D1331" s="3">
        <v>0.64166666666666672</v>
      </c>
    </row>
    <row r="1332" spans="1:4" x14ac:dyDescent="0.2">
      <c r="A1332">
        <v>64563</v>
      </c>
      <c r="B1332" t="e">
        <f>hondudiario no cave duda de ver las impresionantes cosas Que gran inicio no dejaremos de ver lo bueno por el pais gracias al gran trabajo del Presidente</f>
        <v>#NAME?</v>
      </c>
      <c r="C1332" s="4">
        <v>43748</v>
      </c>
      <c r="D1332" s="3">
        <v>0.8520833333333333</v>
      </c>
    </row>
    <row r="1333" spans="1:4" x14ac:dyDescent="0.2">
      <c r="A1333">
        <v>64564</v>
      </c>
      <c r="B1333" t="e">
        <f>hondudiario Es muy bueno lo Que se hace de parte de el gobierno Que grandes inventos los Que hacen con el material de pl√°stico</f>
        <v>#NAME?</v>
      </c>
      <c r="C1333" s="4">
        <v>43731</v>
      </c>
      <c r="D1333" s="3">
        <v>0.65763888888888888</v>
      </c>
    </row>
    <row r="1334" spans="1:4" x14ac:dyDescent="0.2">
      <c r="A1334">
        <v>64583</v>
      </c>
      <c r="B1334" t="e">
        <f>hondudiario Que gran trabajo departe de el gobierno vamos alcanzando los grandes cambios en el pais</f>
        <v>#NAME?</v>
      </c>
      <c r="C1334" s="4">
        <v>43789</v>
      </c>
      <c r="D1334" s="3">
        <v>0.94930555555555562</v>
      </c>
    </row>
    <row r="1335" spans="1:4" x14ac:dyDescent="0.2">
      <c r="A1335">
        <v>64616</v>
      </c>
      <c r="B1335" t="e">
        <f>hondudiario Contento de ver las grandiosas cosas en el pais Que bien Que se trabaja por mas y mas para el apoyo de cada comunidad</f>
        <v>#NAME?</v>
      </c>
      <c r="C1335" s="4">
        <v>43763</v>
      </c>
      <c r="D1335" s="3">
        <v>0.94374999999999998</v>
      </c>
    </row>
    <row r="1336" spans="1:4" x14ac:dyDescent="0.2">
      <c r="A1336">
        <v>64649</v>
      </c>
      <c r="B1336" t="e">
        <f>hondudiario Vemos Que gran trabajo lo Que esta haciendo nuestro Presidente aprobando esta nueva ley de alivio de deuda para los deudores</f>
        <v>#NAME?</v>
      </c>
      <c r="C1336" s="4">
        <v>43776</v>
      </c>
      <c r="D1336" s="3">
        <v>0.6333333333333333</v>
      </c>
    </row>
    <row r="1337" spans="1:4" x14ac:dyDescent="0.2">
      <c r="A1337">
        <v>64660</v>
      </c>
      <c r="B1337" t="e">
        <f>hondudiario Sinceramente ya vimos Tanto odio Que trae este tipo deber√≠a de ser positivo y ver lo bueno Que se hace en el pais no andar buscando lo peor</f>
        <v>#NAME?</v>
      </c>
      <c r="C1337" s="4">
        <v>43787</v>
      </c>
      <c r="D1337" s="3">
        <v>0.65138888888888891</v>
      </c>
    </row>
    <row r="1338" spans="1:4" x14ac:dyDescent="0.2">
      <c r="A1338">
        <v>64674</v>
      </c>
      <c r="B1338" t="e">
        <f>hondudiario admitimos Que excelente manera de Que mi pais esta cambiando Que gran desempe√±o lo Que se ve estamos muy contentos de Que se fumigue cada dia</f>
        <v>#NAME?</v>
      </c>
      <c r="C1338" s="4">
        <v>43769</v>
      </c>
      <c r="D1338" s="3">
        <v>0.67638888888888893</v>
      </c>
    </row>
    <row r="1339" spans="1:4" x14ac:dyDescent="0.2">
      <c r="A1339">
        <v>64678</v>
      </c>
      <c r="B1339" t="e">
        <f>hondudiario Que gran noticia mi Presidente esta dando estas buenas ayudas Que excelente vamos por mas para mi Honduras</f>
        <v>#NAME?</v>
      </c>
      <c r="C1339" s="4">
        <v>43777</v>
      </c>
      <c r="D1339" s="3">
        <v>0.9145833333333333</v>
      </c>
    </row>
    <row r="1340" spans="1:4" x14ac:dyDescent="0.2">
      <c r="A1340">
        <v>64687</v>
      </c>
      <c r="B1340" t="e">
        <f>hondudiario Definimos las grandes acciones de parte de JOH gracias por hacer lo bueno por el pais Que bien vamos por mas</f>
        <v>#NAME?</v>
      </c>
      <c r="C1340" s="4">
        <v>43777</v>
      </c>
      <c r="D1340" s="3">
        <v>0.91527777777777775</v>
      </c>
    </row>
    <row r="1341" spans="1:4" x14ac:dyDescent="0.2">
      <c r="A1341">
        <v>64689</v>
      </c>
      <c r="B1341" t="e">
        <f>hondudiario Contenta de ver los grandes desarrollos para apoyar al pais Que bien felicitamos al gobierno vamos por mas</f>
        <v>#NAME?</v>
      </c>
      <c r="C1341" s="4">
        <v>43768</v>
      </c>
      <c r="D1341" s="3">
        <v>0.69444444444444453</v>
      </c>
    </row>
    <row r="1342" spans="1:4" x14ac:dyDescent="0.2">
      <c r="A1342">
        <v>64699</v>
      </c>
      <c r="B1342" t="s">
        <v>257</v>
      </c>
      <c r="C1342" s="4">
        <v>43811</v>
      </c>
      <c r="D1342" s="3">
        <v>0.63194444444444442</v>
      </c>
    </row>
    <row r="1343" spans="1:4" x14ac:dyDescent="0.2">
      <c r="A1343">
        <v>64711</v>
      </c>
      <c r="B1343" t="e">
        <f>hondudiario sabemos Que a esta gente de la opocicion los Que les interesa Es Que el pais no avance por Que solo lo malo miran</f>
        <v>#NAME?</v>
      </c>
      <c r="C1343" s="4">
        <v>43812</v>
      </c>
      <c r="D1343" s="3">
        <v>0.65277777777777779</v>
      </c>
    </row>
    <row r="1344" spans="1:4" x14ac:dyDescent="0.2">
      <c r="A1344">
        <v>64717</v>
      </c>
      <c r="B1344" t="e">
        <f>hondudiario Que bueno Que se esta viendo grandes mejoramientos en las arias de cultivaci√≥n Que gran trabajo asi mejorara todo en el pais</f>
        <v>#NAME?</v>
      </c>
      <c r="C1344" s="4">
        <v>43746</v>
      </c>
      <c r="D1344" s="3">
        <v>0.66805555555555562</v>
      </c>
    </row>
    <row r="1345" spans="1:4" x14ac:dyDescent="0.2">
      <c r="A1345">
        <v>64725</v>
      </c>
      <c r="B1345" t="e">
        <f>hondudiario el gobierno ha trabajado por dar lo mejor por el pueblo Que gran manera excelente</f>
        <v>#NAME?</v>
      </c>
      <c r="C1345" s="4">
        <v>43837</v>
      </c>
      <c r="D1345" s="3">
        <v>0.72638888888888886</v>
      </c>
    </row>
    <row r="1346" spans="1:4" x14ac:dyDescent="0.2">
      <c r="A1346">
        <v>64748</v>
      </c>
      <c r="B1346" t="e">
        <f>hondudiario gente esta Que no Es capaz de dejar Que todo circule tranquilamente ya dejense de estupideces y busquen lo bueno</f>
        <v>#NAME?</v>
      </c>
      <c r="C1346" s="4">
        <v>43762</v>
      </c>
      <c r="D1346" s="3">
        <v>0.8520833333333333</v>
      </c>
    </row>
    <row r="1347" spans="1:4" x14ac:dyDescent="0.2">
      <c r="A1347">
        <v>64749</v>
      </c>
      <c r="B1347" t="e">
        <f>hondudiario sabemos Que nuestro pais tiene las maravillosos lugares tur√≠sticos Que bien Que se haga lo bueno Es muy importante</f>
        <v>#NAME?</v>
      </c>
      <c r="C1347" s="4">
        <v>43773</v>
      </c>
      <c r="D1347" s="3">
        <v>0.8965277777777777</v>
      </c>
    </row>
    <row r="1348" spans="1:4" x14ac:dyDescent="0.2">
      <c r="A1348">
        <v>64767</v>
      </c>
      <c r="B1348" t="e">
        <f>hondudiario se ha demostrado Que si se apoya al pueblo Que importante manera de ver los cambios felicitamos al gobierno por hacer lo bueno</f>
        <v>#NAME?</v>
      </c>
      <c r="C1348" s="4">
        <v>43774</v>
      </c>
      <c r="D1348" s="3">
        <v>0.95416666666666661</v>
      </c>
    </row>
    <row r="1349" spans="1:4" x14ac:dyDescent="0.2">
      <c r="A1349">
        <v>64773</v>
      </c>
      <c r="B1349" t="e">
        <f>hondudiario Es muy grandioso lo Que se ve Es muy importante Que admirable lo bueno se demuestra Que hay las bellezas en el pais</f>
        <v>#NAME?</v>
      </c>
      <c r="C1349" s="4">
        <v>43776</v>
      </c>
      <c r="D1349" s="3">
        <v>0.91805555555555562</v>
      </c>
    </row>
    <row r="1350" spans="1:4" x14ac:dyDescent="0.2">
      <c r="A1350">
        <v>64785</v>
      </c>
      <c r="B1350" t="e">
        <f>hondudiario no cave duda Que mi naci√≥n esta avanzando Que gran desempe√±o Que se tenga excito</f>
        <v>#NAME?</v>
      </c>
      <c r="C1350" s="4">
        <v>43801</v>
      </c>
      <c r="D1350" s="3">
        <v>0.83333333333333337</v>
      </c>
    </row>
    <row r="1351" spans="1:4" x14ac:dyDescent="0.2">
      <c r="A1351">
        <v>64807</v>
      </c>
      <c r="B1351" t="e">
        <f>hondudiario se logran los grandes odgetivos Que bueno Que se apoye para Que la gente de los pueblos tengan energ√≠a solar</f>
        <v>#NAME?</v>
      </c>
      <c r="C1351" s="4">
        <v>43774</v>
      </c>
      <c r="D1351" s="3">
        <v>0.95347222222222217</v>
      </c>
    </row>
    <row r="1352" spans="1:4" x14ac:dyDescent="0.2">
      <c r="A1352">
        <v>64816</v>
      </c>
      <c r="B1352" t="e">
        <f>hondudiario Honduras tiene al mejor gobierno y a las mejores autoridades por Que han demostrado lo bueno por el pais Que gran trabajo</f>
        <v>#NAME?</v>
      </c>
      <c r="C1352" s="4">
        <v>43748</v>
      </c>
      <c r="D1352" s="3">
        <v>0.85138888888888886</v>
      </c>
    </row>
    <row r="1353" spans="1:4" x14ac:dyDescent="0.2">
      <c r="A1353">
        <v>64817</v>
      </c>
      <c r="B1353" t="e">
        <f>hondudiario Definimos los grandes cambios Que se han establecido en el pais por Que regenera lo bueno para nuestra seguridad Que pague esta se√±ora por lo Que cometi√≥</f>
        <v>#NAME?</v>
      </c>
      <c r="C1353" s="4">
        <v>43728</v>
      </c>
      <c r="D1353" s="3">
        <v>0.66041666666666665</v>
      </c>
    </row>
    <row r="1354" spans="1:4" x14ac:dyDescent="0.2">
      <c r="A1354">
        <v>64840</v>
      </c>
      <c r="B1354" t="e">
        <f>hondudiario ve ustedes no degan en paz al pais solo quieren ver al pais mal y principal ustedes √±angaras</f>
        <v>#NAME?</v>
      </c>
      <c r="C1354" s="4">
        <v>43763</v>
      </c>
      <c r="D1354" s="3">
        <v>0.69791666666666663</v>
      </c>
    </row>
    <row r="1355" spans="1:4" x14ac:dyDescent="0.2">
      <c r="A1355">
        <v>64841</v>
      </c>
      <c r="B1355" t="e">
        <f>hondudiario Que bien Que se ve las oportunidades Que bien Es un gran trabajo Que bueno Es ver lo importante para la naci√≥n Que bien</f>
        <v>#NAME?</v>
      </c>
      <c r="C1355" s="4">
        <v>43761</v>
      </c>
      <c r="D1355" s="3">
        <v>0.64513888888888882</v>
      </c>
    </row>
    <row r="1356" spans="1:4" x14ac:dyDescent="0.2">
      <c r="A1356">
        <v>64860</v>
      </c>
      <c r="B1356" t="e">
        <f>hondudiario no cave duda uqe todo lo Que se hace por la naci√≥n Es de gran beneficio para el pais Que gran visita de este secretario de seguridad bienvenido</f>
        <v>#NAME?</v>
      </c>
      <c r="C1356" s="4">
        <v>43838</v>
      </c>
      <c r="D1356" s="3">
        <v>0.7104166666666667</v>
      </c>
    </row>
    <row r="1357" spans="1:4" x14ac:dyDescent="0.2">
      <c r="A1357">
        <v>64865</v>
      </c>
      <c r="B1357" t="e">
        <f>hondudiario Definimos la buen labor Que hacen para fumigar por Que Es muy bueno Que se haga para Que ya no haya mas criaderos de zancudos</f>
        <v>#NAME?</v>
      </c>
      <c r="C1357" s="4">
        <v>43769</v>
      </c>
      <c r="D1357" s="3">
        <v>0.67569444444444438</v>
      </c>
    </row>
    <row r="1358" spans="1:4" x14ac:dyDescent="0.2">
      <c r="A1358">
        <v>64890</v>
      </c>
      <c r="B1358" t="e">
        <f>hondudiario siga adelante Presidente todo saldra bien por el bienestar de su familia</f>
        <v>#NAME?</v>
      </c>
      <c r="C1358" s="4">
        <v>43727</v>
      </c>
      <c r="D1358" s="3">
        <v>0.73125000000000007</v>
      </c>
    </row>
    <row r="1359" spans="1:4" x14ac:dyDescent="0.2">
      <c r="A1359">
        <v>64895</v>
      </c>
      <c r="B1359" t="s">
        <v>258</v>
      </c>
      <c r="C1359" s="4">
        <v>43790</v>
      </c>
      <c r="D1359" s="3">
        <v>0.82916666666666661</v>
      </c>
    </row>
    <row r="1360" spans="1:4" x14ac:dyDescent="0.2">
      <c r="A1360">
        <v>64896</v>
      </c>
      <c r="B1360" t="e">
        <f>hondudiario sabemos  Que son los culpables de poner en mal al gobierno ya estamos cansados de Que sigan y sigan molestando la naci√≥n</f>
        <v>#NAME?</v>
      </c>
      <c r="C1360" s="4">
        <v>43760</v>
      </c>
      <c r="D1360" s="3">
        <v>0.8354166666666667</v>
      </c>
    </row>
    <row r="1361" spans="1:4" x14ac:dyDescent="0.2">
      <c r="A1361">
        <v>64897</v>
      </c>
      <c r="B1361" t="e">
        <f>hondudiario Es cierto por Que lo Que se hace en EEUU no tiene nada Que ver con lo de Honduras Que se haga lo Que se tenga Que hacer</f>
        <v>#NAME?</v>
      </c>
      <c r="C1361" s="4">
        <v>43755</v>
      </c>
      <c r="D1361" s="3">
        <v>0.62708333333333333</v>
      </c>
    </row>
    <row r="1362" spans="1:4" x14ac:dyDescent="0.2">
      <c r="A1362">
        <v>64900</v>
      </c>
      <c r="B1362" t="e">
        <f>hondudiario muy buen obra Que se apoye a los Productores Es importante para Que hagan lo bueno para la naci√≥n vamos por mas</f>
        <v>#NAME?</v>
      </c>
      <c r="C1362" s="4">
        <v>43726</v>
      </c>
      <c r="D1362" s="3">
        <v>0.6777777777777777</v>
      </c>
    </row>
    <row r="1363" spans="1:4" x14ac:dyDescent="0.2">
      <c r="A1363">
        <v>64903</v>
      </c>
      <c r="B1363" t="e">
        <f>hondudiario Vemos Que gran avance lo bueno se mira cada dia Que bien Es saber Que nuestra Honduras se desempe√±a en grandes economia en chocolate y cacao</f>
        <v>#NAME?</v>
      </c>
      <c r="C1363" s="4">
        <v>43774</v>
      </c>
      <c r="D1363" s="3">
        <v>0.71805555555555556</v>
      </c>
    </row>
    <row r="1364" spans="1:4" x14ac:dyDescent="0.2">
      <c r="A1364">
        <v>64904</v>
      </c>
      <c r="B1364" t="e">
        <f>hondudiario excelente por Que asi tendremos arboles y mas arboles y se estar√° belal mi naturaleza Que buen trabajo</f>
        <v>#NAME?</v>
      </c>
      <c r="C1364" s="4">
        <v>43719</v>
      </c>
      <c r="D1364" s="3">
        <v>0.72569444444444453</v>
      </c>
    </row>
    <row r="1365" spans="1:4" x14ac:dyDescent="0.2">
      <c r="A1365">
        <v>64907</v>
      </c>
      <c r="B1365" t="e">
        <f>hondudiario de ciertas maneras se ha desempe√±ado lo bueno para mi naci√≥n Vemos mejores resultados desde Que JOH entro al poder Que Dios lo bendiga JOH</f>
        <v>#NAME?</v>
      </c>
      <c r="C1365" s="4">
        <v>43747</v>
      </c>
      <c r="D1365" s="3">
        <v>0.63402777777777775</v>
      </c>
    </row>
    <row r="1366" spans="1:4" x14ac:dyDescent="0.2">
      <c r="A1366">
        <v>64921</v>
      </c>
      <c r="B1366" t="e">
        <f>hondudiario estamos muy contentos de Que hemos alcanzado grandes cosas en el pais Que excelente vamos por grandes avances</f>
        <v>#NAME?</v>
      </c>
      <c r="C1366" s="4">
        <v>43775</v>
      </c>
      <c r="D1366" s="3">
        <v>0.67083333333333339</v>
      </c>
    </row>
    <row r="1367" spans="1:4" x14ac:dyDescent="0.2">
      <c r="A1367">
        <v>64937</v>
      </c>
      <c r="B1367" t="e">
        <f>hondudiario Sinceramente se ve Que el pais ha avanzado y gracias a nuestro gobierno y aunque vayan donde quieran no lograran nada en contra de JOH</f>
        <v>#NAME?</v>
      </c>
      <c r="C1367" s="4">
        <v>43761</v>
      </c>
      <c r="D1367" s="3">
        <v>0.83750000000000002</v>
      </c>
    </row>
    <row r="1368" spans="1:4" x14ac:dyDescent="0.2">
      <c r="A1368">
        <v>64952</v>
      </c>
      <c r="B1368" t="e">
        <f>hondudiario estamos muy agradecidos Que se haga lo bueno por el pueblo Muchas gracias Que Dios los bendiga</f>
        <v>#NAME?</v>
      </c>
      <c r="C1368" s="4">
        <v>43769</v>
      </c>
      <c r="D1368" s="3">
        <v>0.70486111111111116</v>
      </c>
    </row>
    <row r="1369" spans="1:4" x14ac:dyDescent="0.2">
      <c r="A1369">
        <v>64959</v>
      </c>
      <c r="B1369" t="e">
        <f>hondudiario Es excelente Que se trate de hacer lo bueno por el pais por Que se hace Que ya no viajan los inmigrantes para Que no corran peligro</f>
        <v>#NAME?</v>
      </c>
      <c r="C1369" s="4">
        <v>43732</v>
      </c>
      <c r="D1369" s="3">
        <v>0.82708333333333339</v>
      </c>
    </row>
    <row r="1370" spans="1:4" x14ac:dyDescent="0.2">
      <c r="A1370">
        <v>64979</v>
      </c>
      <c r="B1370" t="e">
        <f>hondudiario estamos muy agradecidos de ver como la naci√≥n esta avanzando Damos las gracias al gobierno Que Dios los bendiga</f>
        <v>#NAME?</v>
      </c>
      <c r="C1370" s="4">
        <v>43763</v>
      </c>
      <c r="D1370" s="3">
        <v>0.94374999999999998</v>
      </c>
    </row>
    <row r="1371" spans="1:4" x14ac:dyDescent="0.2">
      <c r="A1371">
        <v>64987</v>
      </c>
      <c r="B1371" t="e">
        <f>hondudiario estamos muy contentos por el gran trabajo Que hace el Presidente</f>
        <v>#NAME?</v>
      </c>
      <c r="C1371" s="4">
        <v>43711</v>
      </c>
      <c r="D1371" s="3">
        <v>0.67013888888888884</v>
      </c>
    </row>
    <row r="1372" spans="1:4" x14ac:dyDescent="0.2">
      <c r="A1372">
        <v>64997</v>
      </c>
      <c r="B1372" t="e">
        <f>hondudiario sabemos Que esta gente solo en revoluci√≥n quieren vivir debe de buscara atrabajar ya basta de Tanto relajo ya estamos candados</f>
        <v>#NAME?</v>
      </c>
      <c r="C1372" s="4">
        <v>43762</v>
      </c>
      <c r="D1372" s="3">
        <v>0.72083333333333333</v>
      </c>
    </row>
    <row r="1373" spans="1:4" x14ac:dyDescent="0.2">
      <c r="A1373">
        <v>65000</v>
      </c>
      <c r="B1373" t="e">
        <f>hondudiario esto Es lo bueno Que se demuestra Que gran apoyo estamos agradecidos por estas grandiosas cosas Que se hacen en el pais</f>
        <v>#NAME?</v>
      </c>
      <c r="C1373" s="4">
        <v>43675</v>
      </c>
      <c r="D1373" s="3">
        <v>0.68125000000000002</v>
      </c>
    </row>
    <row r="1374" spans="1:4" x14ac:dyDescent="0.2">
      <c r="A1374">
        <v>65020</v>
      </c>
      <c r="B1374" t="e">
        <f>hondudiario Es un gran avance Que se haya logrado lo bueno para la onu Que genial Es muy grande a favor del pueblo</f>
        <v>#NAME?</v>
      </c>
      <c r="C1374" s="4">
        <v>43733</v>
      </c>
      <c r="D1374" s="3">
        <v>0.62430555555555556</v>
      </c>
    </row>
    <row r="1375" spans="1:4" x14ac:dyDescent="0.2">
      <c r="A1375">
        <v>65240</v>
      </c>
      <c r="B1375" t="s">
        <v>197</v>
      </c>
      <c r="C1375" s="4">
        <v>43774</v>
      </c>
      <c r="D1375" s="3">
        <v>0.73055555555555562</v>
      </c>
    </row>
    <row r="1376" spans="1:4" x14ac:dyDescent="0.2">
      <c r="A1376">
        <v>65322</v>
      </c>
      <c r="B1376" t="s">
        <v>259</v>
      </c>
      <c r="C1376" s="4">
        <v>43675</v>
      </c>
      <c r="D1376" s="3">
        <v>0.87638888888888899</v>
      </c>
    </row>
    <row r="1377" spans="1:4" x14ac:dyDescent="0.2">
      <c r="A1377">
        <v>65596</v>
      </c>
      <c r="B1377" t="s">
        <v>24</v>
      </c>
      <c r="C1377" s="4">
        <v>43731</v>
      </c>
      <c r="D1377" s="3">
        <v>0.73472222222222217</v>
      </c>
    </row>
    <row r="1378" spans="1:4" x14ac:dyDescent="0.2">
      <c r="A1378">
        <v>65622</v>
      </c>
      <c r="B1378" t="s">
        <v>142</v>
      </c>
      <c r="C1378" s="4">
        <v>43697</v>
      </c>
      <c r="D1378" s="3">
        <v>0.875</v>
      </c>
    </row>
    <row r="1379" spans="1:4" x14ac:dyDescent="0.2">
      <c r="A1379">
        <v>65623</v>
      </c>
      <c r="B1379" t="s">
        <v>79</v>
      </c>
      <c r="C1379" s="4">
        <v>43707</v>
      </c>
      <c r="D1379" s="3">
        <v>0.66736111111111107</v>
      </c>
    </row>
    <row r="1380" spans="1:4" x14ac:dyDescent="0.2">
      <c r="A1380">
        <v>65777</v>
      </c>
      <c r="B1380" t="s">
        <v>15</v>
      </c>
      <c r="C1380" s="4">
        <v>43809</v>
      </c>
      <c r="D1380" s="3">
        <v>0.68402777777777779</v>
      </c>
    </row>
    <row r="1381" spans="1:4" x14ac:dyDescent="0.2">
      <c r="A1381">
        <v>65796</v>
      </c>
      <c r="B1381" t="s">
        <v>52</v>
      </c>
      <c r="C1381" s="4">
        <v>43763</v>
      </c>
      <c r="D1381" s="3">
        <v>0.71388888888888891</v>
      </c>
    </row>
    <row r="1382" spans="1:4" x14ac:dyDescent="0.2">
      <c r="A1382">
        <v>65837</v>
      </c>
      <c r="B1382" t="s">
        <v>67</v>
      </c>
      <c r="C1382" s="4">
        <v>43810</v>
      </c>
      <c r="D1382" s="3">
        <v>0.82708333333333339</v>
      </c>
    </row>
    <row r="1383" spans="1:4" x14ac:dyDescent="0.2">
      <c r="A1383">
        <v>65848</v>
      </c>
      <c r="B1383" t="s">
        <v>137</v>
      </c>
      <c r="C1383" s="4">
        <v>43705</v>
      </c>
      <c r="D1383" s="3">
        <v>0.73611111111111116</v>
      </c>
    </row>
    <row r="1384" spans="1:4" x14ac:dyDescent="0.2">
      <c r="A1384">
        <v>66022</v>
      </c>
      <c r="B1384" t="s">
        <v>260</v>
      </c>
      <c r="C1384" s="4">
        <v>43691</v>
      </c>
      <c r="D1384" s="3">
        <v>0.87847222222222221</v>
      </c>
    </row>
    <row r="1385" spans="1:4" x14ac:dyDescent="0.2">
      <c r="A1385">
        <v>66023</v>
      </c>
      <c r="B1385" s="2" t="s">
        <v>23</v>
      </c>
      <c r="C1385" s="4">
        <v>43768</v>
      </c>
      <c r="D1385" s="3">
        <v>0.65277777777777779</v>
      </c>
    </row>
    <row r="1386" spans="1:4" x14ac:dyDescent="0.2">
      <c r="A1386">
        <v>66024</v>
      </c>
      <c r="B1386" s="2" t="s">
        <v>126</v>
      </c>
      <c r="C1386" s="4">
        <v>43732</v>
      </c>
      <c r="D1386" s="3">
        <v>0.83680555555555547</v>
      </c>
    </row>
    <row r="1387" spans="1:4" x14ac:dyDescent="0.2">
      <c r="A1387">
        <v>66025</v>
      </c>
      <c r="B1387" t="s">
        <v>149</v>
      </c>
      <c r="C1387" s="4">
        <v>43678</v>
      </c>
      <c r="D1387" s="3">
        <v>0.7368055555555556</v>
      </c>
    </row>
    <row r="1388" spans="1:4" x14ac:dyDescent="0.2">
      <c r="A1388">
        <v>66218</v>
      </c>
      <c r="B1388" t="s">
        <v>186</v>
      </c>
      <c r="C1388" s="4">
        <v>43703</v>
      </c>
      <c r="D1388" s="3">
        <v>0.83263888888888893</v>
      </c>
    </row>
    <row r="1389" spans="1:4" x14ac:dyDescent="0.2">
      <c r="A1389">
        <v>66219</v>
      </c>
      <c r="B1389" t="s">
        <v>5</v>
      </c>
      <c r="C1389" s="4">
        <v>43762</v>
      </c>
      <c r="D1389" s="3">
        <v>0.69305555555555554</v>
      </c>
    </row>
    <row r="1390" spans="1:4" x14ac:dyDescent="0.2">
      <c r="A1390">
        <v>66275</v>
      </c>
      <c r="B1390" t="s">
        <v>152</v>
      </c>
      <c r="C1390" s="4">
        <v>43731</v>
      </c>
      <c r="D1390" s="3">
        <v>0.86597222222222225</v>
      </c>
    </row>
    <row r="1391" spans="1:4" x14ac:dyDescent="0.2">
      <c r="A1391">
        <v>66295</v>
      </c>
      <c r="B1391" t="s">
        <v>96</v>
      </c>
      <c r="C1391" s="4">
        <v>43745</v>
      </c>
      <c r="D1391" s="3">
        <v>0.85833333333333339</v>
      </c>
    </row>
    <row r="1392" spans="1:4" x14ac:dyDescent="0.2">
      <c r="A1392">
        <v>66296</v>
      </c>
      <c r="B1392" t="s">
        <v>36</v>
      </c>
      <c r="C1392" s="4">
        <v>43724</v>
      </c>
      <c r="D1392" s="3">
        <v>0.84861111111111109</v>
      </c>
    </row>
    <row r="1393" spans="1:4" x14ac:dyDescent="0.2">
      <c r="A1393">
        <v>66331</v>
      </c>
      <c r="B1393" t="s">
        <v>76</v>
      </c>
      <c r="C1393" s="4">
        <v>43767</v>
      </c>
      <c r="D1393" s="3">
        <v>0.80138888888888893</v>
      </c>
    </row>
    <row r="1394" spans="1:4" x14ac:dyDescent="0.2">
      <c r="A1394">
        <v>66332</v>
      </c>
      <c r="B1394" t="s">
        <v>57</v>
      </c>
      <c r="C1394" s="4">
        <v>43762</v>
      </c>
      <c r="D1394" s="3">
        <v>0.83194444444444438</v>
      </c>
    </row>
    <row r="1395" spans="1:4" x14ac:dyDescent="0.2">
      <c r="A1395">
        <v>66338</v>
      </c>
      <c r="B1395" t="s">
        <v>217</v>
      </c>
      <c r="C1395" s="4">
        <v>43705</v>
      </c>
      <c r="D1395" s="3">
        <v>0.55694444444444446</v>
      </c>
    </row>
    <row r="1396" spans="1:4" x14ac:dyDescent="0.2">
      <c r="A1396">
        <v>66339</v>
      </c>
      <c r="B1396" t="s">
        <v>50</v>
      </c>
      <c r="C1396" s="4">
        <v>43733</v>
      </c>
      <c r="D1396" s="3">
        <v>0.6333333333333333</v>
      </c>
    </row>
    <row r="1397" spans="1:4" x14ac:dyDescent="0.2">
      <c r="A1397">
        <v>66340</v>
      </c>
      <c r="B1397" t="s">
        <v>185</v>
      </c>
      <c r="C1397" s="4">
        <v>43721</v>
      </c>
      <c r="D1397" s="3">
        <v>0.6743055555555556</v>
      </c>
    </row>
    <row r="1398" spans="1:4" x14ac:dyDescent="0.2">
      <c r="A1398">
        <v>66406</v>
      </c>
      <c r="B1398" t="s">
        <v>129</v>
      </c>
      <c r="C1398" s="4">
        <v>43738</v>
      </c>
      <c r="D1398" s="3">
        <v>0.70486111111111116</v>
      </c>
    </row>
    <row r="1399" spans="1:4" x14ac:dyDescent="0.2">
      <c r="A1399">
        <v>66407</v>
      </c>
      <c r="B1399" t="s">
        <v>130</v>
      </c>
      <c r="C1399" s="4">
        <v>43718</v>
      </c>
      <c r="D1399" s="3">
        <v>0.64166666666666672</v>
      </c>
    </row>
    <row r="1400" spans="1:4" x14ac:dyDescent="0.2">
      <c r="A1400">
        <v>66408</v>
      </c>
      <c r="B1400" t="s">
        <v>72</v>
      </c>
      <c r="C1400" s="4">
        <v>43759</v>
      </c>
      <c r="D1400" s="3">
        <v>0.84097222222222223</v>
      </c>
    </row>
    <row r="1401" spans="1:4" x14ac:dyDescent="0.2">
      <c r="A1401">
        <v>66409</v>
      </c>
      <c r="B1401" t="s">
        <v>116</v>
      </c>
      <c r="C1401" s="4">
        <v>43685</v>
      </c>
      <c r="D1401" s="3">
        <v>0.83333333333333337</v>
      </c>
    </row>
    <row r="1402" spans="1:4" x14ac:dyDescent="0.2">
      <c r="A1402">
        <v>66464</v>
      </c>
      <c r="B1402" t="s">
        <v>89</v>
      </c>
      <c r="C1402" s="4">
        <v>43704</v>
      </c>
      <c r="D1402" s="3">
        <v>0.8979166666666667</v>
      </c>
    </row>
    <row r="1403" spans="1:4" x14ac:dyDescent="0.2">
      <c r="A1403">
        <v>66504</v>
      </c>
      <c r="B1403" t="s">
        <v>32</v>
      </c>
      <c r="C1403" s="4">
        <v>43801</v>
      </c>
      <c r="D1403" s="3">
        <v>0.79236111111111107</v>
      </c>
    </row>
    <row r="1404" spans="1:4" x14ac:dyDescent="0.2">
      <c r="A1404">
        <v>66750</v>
      </c>
      <c r="B1404" t="s">
        <v>52</v>
      </c>
      <c r="C1404" s="4">
        <v>43763</v>
      </c>
      <c r="D1404" s="3">
        <v>0.71458333333333324</v>
      </c>
    </row>
    <row r="1405" spans="1:4" x14ac:dyDescent="0.2">
      <c r="A1405">
        <v>66751</v>
      </c>
      <c r="B1405" t="s">
        <v>261</v>
      </c>
      <c r="C1405" s="4">
        <v>43699</v>
      </c>
      <c r="D1405" s="3">
        <v>0.83958333333333324</v>
      </c>
    </row>
    <row r="1406" spans="1:4" x14ac:dyDescent="0.2">
      <c r="A1406">
        <v>66953</v>
      </c>
      <c r="B1406" t="s">
        <v>149</v>
      </c>
      <c r="C1406" s="4">
        <v>43678</v>
      </c>
      <c r="D1406" s="3">
        <v>0.7368055555555556</v>
      </c>
    </row>
    <row r="1407" spans="1:4" x14ac:dyDescent="0.2">
      <c r="A1407">
        <v>67017</v>
      </c>
      <c r="B1407" t="s">
        <v>93</v>
      </c>
      <c r="C1407" s="4">
        <v>43703</v>
      </c>
      <c r="D1407" s="3">
        <v>0.67291666666666661</v>
      </c>
    </row>
    <row r="1408" spans="1:4" x14ac:dyDescent="0.2">
      <c r="A1408">
        <v>67018</v>
      </c>
      <c r="B1408" t="s">
        <v>64</v>
      </c>
      <c r="C1408" s="4">
        <v>43735</v>
      </c>
      <c r="D1408" s="3">
        <v>0.71388888888888891</v>
      </c>
    </row>
    <row r="1409" spans="1:4" x14ac:dyDescent="0.2">
      <c r="A1409">
        <v>67019</v>
      </c>
      <c r="B1409" t="s">
        <v>18</v>
      </c>
      <c r="C1409" s="4">
        <v>43774</v>
      </c>
      <c r="D1409" s="3">
        <v>0.79236111111111107</v>
      </c>
    </row>
    <row r="1410" spans="1:4" x14ac:dyDescent="0.2">
      <c r="A1410">
        <v>68294</v>
      </c>
      <c r="B1410" t="e">
        <f>manuelzr lo Que pasa Que voz hablando de sinceridad ce cerio recorda Que el Que ha fomentado Que el pais este e caos sos vos y venis a dar esos discursos</f>
        <v>#NAME?</v>
      </c>
      <c r="C1410" s="4">
        <v>43698</v>
      </c>
      <c r="D1410" s="3">
        <v>0.56319444444444444</v>
      </c>
    </row>
    <row r="1411" spans="1:4" x14ac:dyDescent="0.2">
      <c r="A1411">
        <v>70104</v>
      </c>
      <c r="B1411" t="e">
        <f>elpaishn muy buen trabajo lo Que se esta haciendo con ayudar a los docentes se√±or JOH gracias por hacer el cambio en la vida de Muchas personas Que bien</f>
        <v>#NAME?</v>
      </c>
      <c r="C1411" s="4">
        <v>43833</v>
      </c>
      <c r="D1411" s="3">
        <v>0.63958333333333328</v>
      </c>
    </row>
    <row r="1412" spans="1:4" x14ac:dyDescent="0.2">
      <c r="A1412">
        <v>70118</v>
      </c>
      <c r="B1412" t="e">
        <f>elpaishn muy bien lo Que se esta inaugurando en la paz Que bien vamos alcanzando lo mejor por nuestra Honduras Que bien excelente</f>
        <v>#NAME?</v>
      </c>
      <c r="C1412" s="4">
        <v>43815</v>
      </c>
      <c r="D1412" s="3">
        <v>0.7402777777777777</v>
      </c>
    </row>
    <row r="1413" spans="1:4" x14ac:dyDescent="0.2">
      <c r="A1413">
        <v>70120</v>
      </c>
      <c r="B1413" t="e">
        <f>elpaishn estamos alegres de ver el gran cambio Que buenas maneras de Que el pais se desarrolle Que bien excelente</f>
        <v>#NAME?</v>
      </c>
      <c r="C1413" s="4">
        <v>43756</v>
      </c>
      <c r="D1413" s="3">
        <v>0.74583333333333324</v>
      </c>
    </row>
    <row r="1414" spans="1:4" x14ac:dyDescent="0.2">
      <c r="A1414">
        <v>70128</v>
      </c>
      <c r="B1414" t="e">
        <f>elpaishn estamos muy agradecidos con estas bellas ayudas para el pais Que grandes avances bendiciones</f>
        <v>#NAME?</v>
      </c>
      <c r="C1414" s="4">
        <v>43727</v>
      </c>
      <c r="D1414" s="3">
        <v>0.85416666666666663</v>
      </c>
    </row>
    <row r="1415" spans="1:4" x14ac:dyDescent="0.2">
      <c r="A1415">
        <v>70159</v>
      </c>
      <c r="B1415" t="e">
        <f>elpaishn Es una gran labor Que bueno Que se haga lo importante para el pais Que gran manera de ver lo importante para los Productores muy bien</f>
        <v>#NAME?</v>
      </c>
      <c r="C1415" s="4">
        <v>43752</v>
      </c>
      <c r="D1415" s="3">
        <v>0.72638888888888886</v>
      </c>
    </row>
    <row r="1416" spans="1:4" x14ac:dyDescent="0.2">
      <c r="A1416">
        <v>70170</v>
      </c>
      <c r="B1416" t="e">
        <f>elpaishn Es muy bueno lo Que se ve en el pais Que bien Que se mejoren las carreteras para Que puedan viajar</f>
        <v>#NAME?</v>
      </c>
      <c r="C1416" s="4">
        <v>43738</v>
      </c>
      <c r="D1416" s="3">
        <v>0.69166666666666676</v>
      </c>
    </row>
    <row r="1417" spans="1:4" x14ac:dyDescent="0.2">
      <c r="A1417">
        <v>70189</v>
      </c>
      <c r="B1417" t="e">
        <f>elpaishn muy bien Presidente siempre usted preocupandose por Que se solucionen los Problemas Que bien</f>
        <v>#NAME?</v>
      </c>
      <c r="C1417" s="4">
        <v>43727</v>
      </c>
      <c r="D1417" s="3">
        <v>0.8534722222222223</v>
      </c>
    </row>
    <row r="1418" spans="1:4" x14ac:dyDescent="0.2">
      <c r="A1418">
        <v>70191</v>
      </c>
      <c r="B1418" t="e">
        <f>elpaishn estamos viendo los grandes reswultados Que bueno</f>
        <v>#NAME?</v>
      </c>
      <c r="C1418" s="4">
        <v>43794</v>
      </c>
      <c r="D1418" s="3">
        <v>0.58958333333333335</v>
      </c>
    </row>
    <row r="1419" spans="1:4" x14ac:dyDescent="0.2">
      <c r="A1419">
        <v>70213</v>
      </c>
      <c r="B1419" t="e">
        <f>elpaishn Honduras esta cambiando Que alegria de ver Que BANHPROVI esta dando ese apoyo Que todo salga bien gracias al gobierno</f>
        <v>#NAME?</v>
      </c>
      <c r="C1419" s="4">
        <v>43752</v>
      </c>
      <c r="D1419" s="3">
        <v>0.7270833333333333</v>
      </c>
    </row>
    <row r="1420" spans="1:4" x14ac:dyDescent="0.2">
      <c r="A1420">
        <v>70229</v>
      </c>
      <c r="B1420" t="e">
        <f>elpaishn estamos agradecidos por Que se nos ha brindado esa grandiosa oportunidad de p√≤der confiar Que gran trabajo a los polic√≠as y al gobierno</f>
        <v>#NAME?</v>
      </c>
      <c r="C1420" s="4">
        <v>43717</v>
      </c>
      <c r="D1420" s="3">
        <v>0.5756944444444444</v>
      </c>
    </row>
    <row r="1421" spans="1:4" x14ac:dyDescent="0.2">
      <c r="A1421">
        <v>70233</v>
      </c>
      <c r="B1421" t="e">
        <f>elpaishn estamos muy contentos de lo Que esta haciendo nuestro gobierno por nuestra Honduras porque esta demostrando Que la salud Es importante</f>
        <v>#NAME?</v>
      </c>
      <c r="C1421" s="4">
        <v>43833</v>
      </c>
      <c r="D1421" s="3">
        <v>0.84791666666666676</v>
      </c>
    </row>
    <row r="1422" spans="1:4" x14ac:dyDescent="0.2">
      <c r="A1422">
        <v>70249</v>
      </c>
      <c r="B1422" t="e">
        <f>elpaishn admirable manear de Que se siga desarrollando las buenas acciones vamos por mas</f>
        <v>#NAME?</v>
      </c>
      <c r="C1422" s="4">
        <v>43726</v>
      </c>
      <c r="D1422" s="3">
        <v>0.55972222222222223</v>
      </c>
    </row>
    <row r="1423" spans="1:4" x14ac:dyDescent="0.2">
      <c r="A1423">
        <v>70250</v>
      </c>
      <c r="B1423" t="e">
        <f>elpaishn contentos de ver los grandes resultados en el pais Que bien Que se haga lo bueno por la naci√≥n</f>
        <v>#NAME?</v>
      </c>
      <c r="C1423" s="4">
        <v>43762</v>
      </c>
      <c r="D1423" s="3">
        <v>0.8652777777777777</v>
      </c>
    </row>
    <row r="1424" spans="1:4" x14ac:dyDescent="0.2">
      <c r="A1424">
        <v>70256</v>
      </c>
      <c r="B1424" t="e">
        <f>elpaishn se est√°n desarrollando los buenos proyectos felicitamos a nuestro gobierno por hacer el cambio y infraestructura</f>
        <v>#NAME?</v>
      </c>
      <c r="C1424" s="4">
        <v>43770</v>
      </c>
      <c r="D1424" s="3">
        <v>0.55208333333333337</v>
      </c>
    </row>
    <row r="1425" spans="1:4" x14ac:dyDescent="0.2">
      <c r="A1425">
        <v>70267</v>
      </c>
      <c r="B1425" t="e">
        <f>elpaishn Definimos las buenas cosas Que bueno Que se interesan p√≤r Que la gente aprenda a cosas nuevas muy bien</f>
        <v>#NAME?</v>
      </c>
      <c r="C1425" s="4">
        <v>43717</v>
      </c>
      <c r="D1425" s="3">
        <v>0.62847222222222221</v>
      </c>
    </row>
    <row r="1426" spans="1:4" x14ac:dyDescent="0.2">
      <c r="A1426">
        <v>70343</v>
      </c>
      <c r="B1426" t="e">
        <f>elpaishn Que bueno Que los beneficios Que est√°n alcanzando los Hondure√±os Que bueno lo Que se hace cada dia vamos por mas</f>
        <v>#NAME?</v>
      </c>
      <c r="C1426" s="4">
        <v>43775</v>
      </c>
      <c r="D1426" s="3">
        <v>0.93402777777777779</v>
      </c>
    </row>
    <row r="1427" spans="1:4" x14ac:dyDescent="0.2">
      <c r="A1427">
        <v>70367</v>
      </c>
      <c r="B1427" t="e">
        <f>elpaishn Dios bendiga la vida de JOH por demostrar lo bueno por el pais Que gran trabajo hace por nuestra Honduras</f>
        <v>#NAME?</v>
      </c>
      <c r="C1427" s="4">
        <v>43714</v>
      </c>
      <c r="D1427" s="3">
        <v>0.83124999999999993</v>
      </c>
    </row>
    <row r="1428" spans="1:4" x14ac:dyDescent="0.2">
      <c r="A1428">
        <v>70377</v>
      </c>
      <c r="B1428" t="e">
        <f>elpaishn se ha mejorado las acciones espectaculares gracias a nuestro gobierno se demuestra lo mejor excelente</f>
        <v>#NAME?</v>
      </c>
      <c r="C1428" s="4">
        <v>43714</v>
      </c>
      <c r="D1428" s="3">
        <v>0.8305555555555556</v>
      </c>
    </row>
    <row r="1429" spans="1:4" x14ac:dyDescent="0.2">
      <c r="A1429">
        <v>70390</v>
      </c>
      <c r="B1429" t="e">
        <f>elpaishn muy bueno Que se promuevan estas cosas para Que tengamos un mejor tur√≠stico muy bien</f>
        <v>#NAME?</v>
      </c>
      <c r="C1429" s="4">
        <v>43728</v>
      </c>
      <c r="D1429" s="3">
        <v>0.62291666666666667</v>
      </c>
    </row>
    <row r="1430" spans="1:4" x14ac:dyDescent="0.2">
      <c r="A1430">
        <v>70402</v>
      </c>
      <c r="B1430" t="e">
        <f>elpaishn gracias al Presidente Que esta haciendo una gran labor Que si esta haciendo crecer el desarrollo de nuestro pa√≠s</f>
        <v>#NAME?</v>
      </c>
      <c r="C1430" s="4">
        <v>43686</v>
      </c>
      <c r="D1430" s="3">
        <v>0.60277777777777775</v>
      </c>
    </row>
    <row r="1431" spans="1:4" x14ac:dyDescent="0.2">
      <c r="A1431">
        <v>70414</v>
      </c>
      <c r="B1431" t="e">
        <f>elpaishn no cave duda Que se agradece lo bueno Que hace el gobierno Que grandes trabajos de mejoramiento</f>
        <v>#NAME?</v>
      </c>
      <c r="C1431" s="4">
        <v>43727</v>
      </c>
      <c r="D1431" s="3">
        <v>0.85416666666666663</v>
      </c>
    </row>
    <row r="1432" spans="1:4" x14ac:dyDescent="0.2">
      <c r="A1432">
        <v>70489</v>
      </c>
      <c r="B1432" t="e">
        <f>elpaishn Honduras avanza Que importante Que se hag lo bueno por Que el turismo se haga lo principal para Honduras muy bien</f>
        <v>#NAME?</v>
      </c>
      <c r="C1432" s="4">
        <v>43726</v>
      </c>
      <c r="D1432" s="3">
        <v>0.58333333333333337</v>
      </c>
    </row>
    <row r="1433" spans="1:4" x14ac:dyDescent="0.2">
      <c r="A1433">
        <v>70490</v>
      </c>
      <c r="B1433" t="e">
        <f>elpaishn grandes proyectos los esperan en el pais Que gran trabajo lo Que hace el gobierno por un futuro mejor</f>
        <v>#NAME?</v>
      </c>
      <c r="C1433" s="4">
        <v>43761</v>
      </c>
      <c r="D1433" s="3">
        <v>0.88680555555555562</v>
      </c>
    </row>
    <row r="1434" spans="1:4" x14ac:dyDescent="0.2">
      <c r="A1434">
        <v>70537</v>
      </c>
      <c r="B1434" t="e">
        <f>elpaishn Definimos los grandes avances Que se han demostrado al Que se combatan estas cosas Que bien estamos alegres de Que la naci√≥n ha cambiado</f>
        <v>#NAME?</v>
      </c>
      <c r="C1434" s="4">
        <v>43759</v>
      </c>
      <c r="D1434" s="3">
        <v>0.95000000000000007</v>
      </c>
    </row>
    <row r="1435" spans="1:4" x14ac:dyDescent="0.2">
      <c r="A1435">
        <v>70547</v>
      </c>
      <c r="B1435" t="e">
        <f>elpaishn esta Es la era para cada uno de nosotros los Hondure√±os</f>
        <v>#NAME?</v>
      </c>
      <c r="C1435" s="4">
        <v>43712</v>
      </c>
      <c r="D1435" s="3">
        <v>0.94513888888888886</v>
      </c>
    </row>
    <row r="1436" spans="1:4" x14ac:dyDescent="0.2">
      <c r="A1436">
        <v>70551</v>
      </c>
      <c r="B1436" t="e">
        <f>elpaishn muy bien est√°n trabajando por ayudar a los microempresarios para Que pueda dar mejores oportunidades Que bien estaos  alo bueno</f>
        <v>#NAME?</v>
      </c>
      <c r="C1436" s="4">
        <v>43833</v>
      </c>
      <c r="D1436" s="3">
        <v>0.65416666666666667</v>
      </c>
    </row>
    <row r="1437" spans="1:4" x14ac:dyDescent="0.2">
      <c r="A1437">
        <v>70574</v>
      </c>
      <c r="B1437" t="e">
        <f>elpaishn Es muy bueno lo Que hace el gobierno felicitaciones siempre  llevando un paso adelante a todo lo bueno por el pais</f>
        <v>#NAME?</v>
      </c>
      <c r="C1437" s="4">
        <v>43837</v>
      </c>
      <c r="D1437" s="3">
        <v>0.69236111111111109</v>
      </c>
    </row>
    <row r="1438" spans="1:4" x14ac:dyDescent="0.2">
      <c r="A1438">
        <v>70577</v>
      </c>
      <c r="B1438" t="e">
        <f>elpaishn Que grandes desarrollos Que gran manera de ver lo bueno Que importante vamos por mas</f>
        <v>#NAME?</v>
      </c>
      <c r="C1438" s="4">
        <v>43794</v>
      </c>
      <c r="D1438" s="3">
        <v>0.59027777777777779</v>
      </c>
    </row>
    <row r="1439" spans="1:4" x14ac:dyDescent="0.2">
      <c r="A1439">
        <v>70582</v>
      </c>
      <c r="B1439" t="e">
        <f>elpaishn sabemos Que se hace lo bueno por mi Honduras por Que Es importante y Sobre todo Que JOH esta limpio de Que no Es narcotraficante</f>
        <v>#NAME?</v>
      </c>
      <c r="C1439" s="4">
        <v>43749</v>
      </c>
      <c r="D1439" s="3">
        <v>0.84583333333333333</v>
      </c>
    </row>
    <row r="1440" spans="1:4" x14ac:dyDescent="0.2">
      <c r="A1440">
        <v>70590</v>
      </c>
      <c r="B1440" t="e">
        <f>elpaishn Es muy importante ver como el gobierno trabaja por dar un mejor futuro para el hondure√±o Muchas gracias y bendiciones</f>
        <v>#NAME?</v>
      </c>
      <c r="C1440" s="4">
        <v>43804</v>
      </c>
      <c r="D1440" s="3">
        <v>0.89930555555555547</v>
      </c>
    </row>
    <row r="1441" spans="1:4" x14ac:dyDescent="0.2">
      <c r="A1441">
        <v>70595</v>
      </c>
      <c r="B1441" t="e">
        <f>elpaishn Bravo Vemos los grandes alcances Que genial Que bien vamos por muy buenas cosas Dios los bendiga en sus planes</f>
        <v>#NAME?</v>
      </c>
      <c r="C1441" s="4">
        <v>43724</v>
      </c>
      <c r="D1441" s="3">
        <v>0.63472222222222219</v>
      </c>
    </row>
    <row r="1442" spans="1:4" x14ac:dyDescent="0.2">
      <c r="A1442">
        <v>70616</v>
      </c>
      <c r="B1442" t="e">
        <f>elpaishn Honduras esta mejorando en cosas Que bueno Que se haga estas cosas por mi Honduras Que alegria</f>
        <v>#NAME?</v>
      </c>
      <c r="C1442" s="4">
        <v>43756</v>
      </c>
      <c r="D1442" s="3">
        <v>0.74652777777777779</v>
      </c>
    </row>
    <row r="1443" spans="1:4" x14ac:dyDescent="0.2">
      <c r="A1443">
        <v>70618</v>
      </c>
      <c r="B1443" t="e">
        <f>elpaishn Es muy excelente lo Que esta haciendo nuestro gobierno Que bien Que se haga lo mejor por el pais vamos por mas</f>
        <v>#NAME?</v>
      </c>
      <c r="C1443" s="4">
        <v>43763</v>
      </c>
      <c r="D1443" s="3">
        <v>0.70763888888888893</v>
      </c>
    </row>
    <row r="1444" spans="1:4" x14ac:dyDescent="0.2">
      <c r="A1444">
        <v>70640</v>
      </c>
      <c r="B1444" t="e">
        <f>elpaishn vamos por la mejor ruta gracias Presidente</f>
        <v>#NAME?</v>
      </c>
      <c r="C1444" s="4">
        <v>43677</v>
      </c>
      <c r="D1444" s="3">
        <v>0.92222222222222217</v>
      </c>
    </row>
    <row r="1445" spans="1:4" x14ac:dyDescent="0.2">
      <c r="A1445">
        <v>70652</v>
      </c>
      <c r="B1445" t="e">
        <f>elpaishn Honduras esta cambiando solo podemos decir gracias Presidente JOH por hacer el cambio por la econom√≠a del pueblo</f>
        <v>#NAME?</v>
      </c>
      <c r="C1445" s="4">
        <v>43832</v>
      </c>
      <c r="D1445" s="3">
        <v>0.66666666666666663</v>
      </c>
    </row>
    <row r="1446" spans="1:4" x14ac:dyDescent="0.2">
      <c r="A1446">
        <v>70658</v>
      </c>
      <c r="B1446" t="e">
        <f>elpaishn Que bueno Que se esta viendo los grandes desarrollos de nuevas oportunidades en el pais Que bien</f>
        <v>#NAME?</v>
      </c>
      <c r="C1446" s="4">
        <v>43748</v>
      </c>
      <c r="D1446" s="3">
        <v>0.66249999999999998</v>
      </c>
    </row>
    <row r="1447" spans="1:4" x14ac:dyDescent="0.2">
      <c r="A1447">
        <v>70665</v>
      </c>
      <c r="B1447" t="e">
        <f>elpaishn Que bueno Que se inviertan en estas obras por Que Es muy importante paar el pais Que excelente vamos por mas cada dia</f>
        <v>#NAME?</v>
      </c>
      <c r="C1447" s="4">
        <v>43770</v>
      </c>
      <c r="D1447" s="3">
        <v>0.55138888888888882</v>
      </c>
    </row>
    <row r="1448" spans="1:4" x14ac:dyDescent="0.2">
      <c r="A1448">
        <v>70669</v>
      </c>
      <c r="B1448" t="e">
        <f>elpaishn estamos con usted mi Presidente Honduras Es inocente el gobierno Es inocente porque no Es un narco estado</f>
        <v>#NAME?</v>
      </c>
      <c r="C1448" s="4">
        <v>43755</v>
      </c>
      <c r="D1448" s="3">
        <v>0.82847222222222217</v>
      </c>
    </row>
    <row r="1449" spans="1:4" x14ac:dyDescent="0.2">
      <c r="A1449">
        <v>70679</v>
      </c>
      <c r="B1449" t="e">
        <f>elpaishn Vemos ese gran establecimiento de Que el pais cambia cada dia por las buenas acciones Que ha hecho JOH gracias bendiciones</f>
        <v>#NAME?</v>
      </c>
      <c r="C1449" s="4">
        <v>43731</v>
      </c>
      <c r="D1449" s="3">
        <v>0.64374999999999993</v>
      </c>
    </row>
    <row r="1450" spans="1:4" x14ac:dyDescent="0.2">
      <c r="A1450">
        <v>70727</v>
      </c>
      <c r="B1450" t="e">
        <f>elpaishn Que bueno Que se hagan las cosas para Que se mejore esto en el pais por Que Es importante para nuestra econom√≠a</f>
        <v>#NAME?</v>
      </c>
      <c r="C1450" s="4">
        <v>43726</v>
      </c>
      <c r="D1450" s="3">
        <v>0.55763888888888891</v>
      </c>
    </row>
    <row r="1451" spans="1:4" x14ac:dyDescent="0.2">
      <c r="A1451">
        <v>70735</v>
      </c>
      <c r="B1451" t="e">
        <f>elpaishn se define Que se ve los grandes desempe√±os Que ha hecho desarrollar al pais Que bien vamos por lo mejor</f>
        <v>#NAME?</v>
      </c>
      <c r="C1451" s="4">
        <v>43767</v>
      </c>
      <c r="D1451" s="3">
        <v>0.54652777777777783</v>
      </c>
    </row>
    <row r="1452" spans="1:4" x14ac:dyDescent="0.2">
      <c r="A1452">
        <v>70737</v>
      </c>
      <c r="B1452" t="e">
        <f>elpaishn gracias al buen trabajo Que esta haciendo el Presidente</f>
        <v>#NAME?</v>
      </c>
      <c r="C1452" s="4">
        <v>43728</v>
      </c>
      <c r="D1452" s="3">
        <v>0.8520833333333333</v>
      </c>
    </row>
    <row r="1453" spans="1:4" x14ac:dyDescent="0.2">
      <c r="A1453">
        <v>70747</v>
      </c>
      <c r="B1453" t="e">
        <f>elpaishn debemos de disfrutar nuestra bella Honduras y en familia</f>
        <v>#NAME?</v>
      </c>
      <c r="C1453" s="4">
        <v>43725</v>
      </c>
      <c r="D1453" s="3">
        <v>0.7402777777777777</v>
      </c>
    </row>
    <row r="1454" spans="1:4" x14ac:dyDescent="0.2">
      <c r="A1454">
        <v>70754</v>
      </c>
      <c r="B1454" t="e">
        <f>elpaishn si se sabe Que lo ivan a matar por Que el no cer ani Es ni fue de participaci√≥n para el narcotr√°fico porque se sabe Que Es una gran persona</f>
        <v>#NAME?</v>
      </c>
      <c r="C1454" s="4">
        <v>43749</v>
      </c>
      <c r="D1454" s="3">
        <v>0.84375</v>
      </c>
    </row>
    <row r="1455" spans="1:4" x14ac:dyDescent="0.2">
      <c r="A1455">
        <v>70777</v>
      </c>
      <c r="B1455" t="e">
        <f>elpaishn no cave duda Que Honduras ha mejorado en las oportunidades queremos felicitar al gobierno Que ha demostrado lo bueno Que bien vamos por mas</f>
        <v>#NAME?</v>
      </c>
      <c r="C1455" s="4">
        <v>43770</v>
      </c>
      <c r="D1455" s="3">
        <v>0.54583333333333328</v>
      </c>
    </row>
    <row r="1456" spans="1:4" x14ac:dyDescent="0.2">
      <c r="A1456">
        <v>70800</v>
      </c>
      <c r="B1456" t="e">
        <f>elpaishn estamos muy agradecidos con esta grandiosa noticia Que excelente trabajo Que se haga lo importante para lo mejor del pueblo</f>
        <v>#NAME?</v>
      </c>
      <c r="C1456" s="4">
        <v>43808</v>
      </c>
      <c r="D1456" s="3">
        <v>0.79513888888888884</v>
      </c>
    </row>
    <row r="1457" spans="1:4" x14ac:dyDescent="0.2">
      <c r="A1457">
        <v>70812</v>
      </c>
      <c r="B1457" t="s">
        <v>262</v>
      </c>
      <c r="C1457" s="4">
        <v>43669</v>
      </c>
      <c r="D1457" s="3">
        <v>0.56180555555555556</v>
      </c>
    </row>
    <row r="1458" spans="1:4" x14ac:dyDescent="0.2">
      <c r="A1458">
        <v>70818</v>
      </c>
      <c r="B1458" t="e">
        <f>elpaishn Sobre todo se ha visto Que en el pais se demuestra Que se da lo ejemplar en seguridad y en la villa navide√±a Que gran trabajo se√±or JOH</f>
        <v>#NAME?</v>
      </c>
      <c r="C1458" s="4">
        <v>43808</v>
      </c>
      <c r="D1458" s="3">
        <v>0.72638888888888886</v>
      </c>
    </row>
    <row r="1459" spans="1:4" x14ac:dyDescent="0.2">
      <c r="A1459">
        <v>70867</v>
      </c>
      <c r="B1459" t="e">
        <f>elpaishn se demuestra Que nuestra econom√≠a regenera Que gran trabajo Que se siga elaborando por lo bueno estamos a mas</f>
        <v>#NAME?</v>
      </c>
      <c r="C1459" s="4">
        <v>43724</v>
      </c>
      <c r="D1459" s="3">
        <v>0.74097222222222225</v>
      </c>
    </row>
    <row r="1460" spans="1:4" x14ac:dyDescent="0.2">
      <c r="A1460">
        <v>70908</v>
      </c>
      <c r="B1460" t="e">
        <f>elpaishn unidos todo se logra Que gran manera de Que mi pais avance estamos alegres por estas ayudas Que bien</f>
        <v>#NAME?</v>
      </c>
      <c r="C1460" s="4">
        <v>43712</v>
      </c>
      <c r="D1460" s="3">
        <v>0.69236111111111109</v>
      </c>
    </row>
    <row r="1461" spans="1:4" x14ac:dyDescent="0.2">
      <c r="A1461">
        <v>70932</v>
      </c>
      <c r="B1461" t="e">
        <f>elpaishn Definimos lo importante Que para el Presidente Que Honduras cambie Que grandes maneras gracias JOH por hacer lo bueno por Honduras</f>
        <v>#NAME?</v>
      </c>
      <c r="C1461" s="4">
        <v>43712</v>
      </c>
      <c r="D1461" s="3">
        <v>0.55486111111111114</v>
      </c>
    </row>
    <row r="1462" spans="1:4" x14ac:dyDescent="0.2">
      <c r="A1462">
        <v>70946</v>
      </c>
      <c r="B1462" t="e">
        <f>elpaishn Es muy bueno Que se vaya mejorando en la infraestructura de el pais mejorando las carreteras Que bien vamos avanzando por mas alcances</f>
        <v>#NAME?</v>
      </c>
      <c r="C1462" s="4">
        <v>43833</v>
      </c>
      <c r="D1462" s="3">
        <v>0.6479166666666667</v>
      </c>
    </row>
    <row r="1463" spans="1:4" x14ac:dyDescent="0.2">
      <c r="A1463">
        <v>70947</v>
      </c>
      <c r="B1463" t="e">
        <f>elpaishn estamos contentos de ver los buenos desarrollos de mejores carreteras Que bien vamos por lo bueno</f>
        <v>#NAME?</v>
      </c>
      <c r="C1463" s="4">
        <v>43756</v>
      </c>
      <c r="D1463" s="3">
        <v>0.7895833333333333</v>
      </c>
    </row>
    <row r="1464" spans="1:4" x14ac:dyDescent="0.2">
      <c r="A1464">
        <v>70958</v>
      </c>
      <c r="B1464" t="e">
        <f>elpaishn Es una buena noticia Que nuestro Presidente hace Que en todas las cosas del pais haya nuevas leyes y Que bien vamos por mas</f>
        <v>#NAME?</v>
      </c>
      <c r="C1464" s="4">
        <v>43812</v>
      </c>
      <c r="D1464" s="3">
        <v>0.64513888888888882</v>
      </c>
    </row>
    <row r="1465" spans="1:4" x14ac:dyDescent="0.2">
      <c r="A1465">
        <v>70960</v>
      </c>
      <c r="B1465" t="e">
        <f>elpaishn Es muy importante apara la economiza del pais Que se invierta en estas cosas asi mejoraran grandes proyectos  y obras muy excelente</f>
        <v>#NAME?</v>
      </c>
      <c r="C1465" s="4">
        <v>43775</v>
      </c>
      <c r="D1465" s="3">
        <v>0.6333333333333333</v>
      </c>
    </row>
    <row r="1466" spans="1:4" x14ac:dyDescent="0.2">
      <c r="A1466">
        <v>71020</v>
      </c>
      <c r="B1466" t="e">
        <f>elpaishn Dios bendiga su vida se√±or JOH gracias por afirmar lo bueno para el pais Que gran trabajo vamos por mas</f>
        <v>#NAME?</v>
      </c>
      <c r="C1466" s="4">
        <v>43749</v>
      </c>
      <c r="D1466" s="3">
        <v>0.9506944444444444</v>
      </c>
    </row>
    <row r="1467" spans="1:4" x14ac:dyDescent="0.2">
      <c r="A1467">
        <v>71032</v>
      </c>
      <c r="B1467" t="e">
        <f>elpaishn se demuestra los grandes oportunidades Que espera la nacion yt gracias a JOH por Que por el se alcanza esto</f>
        <v>#NAME?</v>
      </c>
      <c r="C1467" s="4">
        <v>43762</v>
      </c>
      <c r="D1467" s="3">
        <v>0.9472222222222223</v>
      </c>
    </row>
    <row r="1468" spans="1:4" x14ac:dyDescent="0.2">
      <c r="A1468">
        <v>71044</v>
      </c>
      <c r="B1468" t="e">
        <f>elpaishn excelente trabajo se√±or JOH gracias por afirmar el cambio por el pais Que bien vamos por mas</f>
        <v>#NAME?</v>
      </c>
      <c r="C1468" s="4">
        <v>43756</v>
      </c>
      <c r="D1468" s="3">
        <v>0.78888888888888886</v>
      </c>
    </row>
    <row r="1469" spans="1:4" x14ac:dyDescent="0.2">
      <c r="A1469">
        <v>71083</v>
      </c>
      <c r="B1469" t="e">
        <f>elpaishn Es excelente Que se haga este gran reconocimiento a nuestro Presidente Que bueno lo Que se ve en el pais Que bien JOH ha mejorado y combatido el narcotraficante</f>
        <v>#NAME?</v>
      </c>
      <c r="C1469" s="4">
        <v>43808</v>
      </c>
      <c r="D1469" s="3">
        <v>0.57500000000000007</v>
      </c>
    </row>
    <row r="1470" spans="1:4" x14ac:dyDescent="0.2">
      <c r="A1470">
        <v>71112</v>
      </c>
      <c r="B1470" t="e">
        <f>elpaishn Es un gran trabajo lo Que hacen las autoridades por nuestra Honduras Que buen desempe√±o vamos por lo mejor para el pa√≠s</f>
        <v>#NAME?</v>
      </c>
      <c r="C1470" s="4">
        <v>43728</v>
      </c>
      <c r="D1470" s="3">
        <v>0.84791666666666676</v>
      </c>
    </row>
    <row r="1471" spans="1:4" x14ac:dyDescent="0.2">
      <c r="A1471">
        <v>71128</v>
      </c>
      <c r="B1471" t="e">
        <f>elpaishn Definimos los grandes alcances Que gran trabajo lo Que se ve cada dia gracias se√±or Presidente Que Dios lo bendiga</f>
        <v>#NAME?</v>
      </c>
      <c r="C1471" s="4">
        <v>43763</v>
      </c>
      <c r="D1471" s="3">
        <v>0.90416666666666667</v>
      </c>
    </row>
    <row r="1472" spans="1:4" x14ac:dyDescent="0.2">
      <c r="A1472">
        <v>71130</v>
      </c>
      <c r="B1472" t="e">
        <f>elpaishn Definitivamente se demuestra Que se hace lo principal Que excelente vamo viendo como el pais mejora Que bueno lo Que hace el gobierno Felicidades</f>
        <v>#NAME?</v>
      </c>
      <c r="C1472" s="4">
        <v>43819</v>
      </c>
      <c r="D1472" s="3">
        <v>0.93611111111111101</v>
      </c>
    </row>
    <row r="1473" spans="1:4" x14ac:dyDescent="0.2">
      <c r="A1473">
        <v>71142</v>
      </c>
      <c r="B1473" t="e">
        <f>elpaishn Es muy bueno Que se ponga mano dura para Que eviten estas marchas por Que lo Que logrean Es Que se atrase la economia del pais</f>
        <v>#NAME?</v>
      </c>
      <c r="C1473" s="4">
        <v>43760</v>
      </c>
      <c r="D1473" s="3">
        <v>0.68819444444444444</v>
      </c>
    </row>
    <row r="1474" spans="1:4" x14ac:dyDescent="0.2">
      <c r="A1474">
        <v>71190</v>
      </c>
      <c r="B1474" t="e">
        <f>elpaishn Ciertamente se trabaja por un futuro mejor Que genial Es saber Que se hace lo bueno por mejorar la naci√≥n muy buen trabajo</f>
        <v>#NAME?</v>
      </c>
      <c r="C1474" s="4">
        <v>43808</v>
      </c>
      <c r="D1474" s="3">
        <v>0.7944444444444444</v>
      </c>
    </row>
    <row r="1475" spans="1:4" x14ac:dyDescent="0.2">
      <c r="A1475">
        <v>71197</v>
      </c>
      <c r="B1475" t="e">
        <f>elpaishn muy bien Que se demuestran estas excelentes cosas riqu√≠simas Que bueno lo Que se ve Que mi Honduras mejora en nuestra econom√≠a</f>
        <v>#NAME?</v>
      </c>
      <c r="C1475" s="4">
        <v>43774</v>
      </c>
      <c r="D1475" s="3">
        <v>0.93472222222222223</v>
      </c>
    </row>
    <row r="1476" spans="1:4" x14ac:dyDescent="0.2">
      <c r="A1476">
        <v>71201</v>
      </c>
      <c r="B1476" t="e">
        <f>elpaishn Celebramos los grandes apoyos por parte de el gobierno generando esta oportunidad del alivio de deuda Que bien vamos por mas</f>
        <v>#NAME?</v>
      </c>
      <c r="C1476" s="4">
        <v>43784</v>
      </c>
      <c r="D1476" s="3">
        <v>0.67291666666666661</v>
      </c>
    </row>
    <row r="1477" spans="1:4" x14ac:dyDescent="0.2">
      <c r="A1477">
        <v>71203</v>
      </c>
      <c r="B1477" t="e">
        <f>elpaishn Que bien Es una grandiosa noticia ver Que se realiza lo bueno Que se haga lo mejor por nuestra Honduras vamos por mas</f>
        <v>#NAME?</v>
      </c>
      <c r="C1477" s="4">
        <v>43804</v>
      </c>
      <c r="D1477" s="3">
        <v>0.80763888888888891</v>
      </c>
    </row>
    <row r="1478" spans="1:4" x14ac:dyDescent="0.2">
      <c r="A1478">
        <v>71223</v>
      </c>
      <c r="B1478" t="e">
        <f>elpaishn Es una buena noticia para el desarrollo de nuestro pa√≠s</f>
        <v>#NAME?</v>
      </c>
      <c r="C1478" s="4">
        <v>43712</v>
      </c>
      <c r="D1478" s="3">
        <v>0.94444444444444453</v>
      </c>
    </row>
    <row r="1479" spans="1:4" x14ac:dyDescent="0.2">
      <c r="A1479">
        <v>71230</v>
      </c>
      <c r="B1479" t="e">
        <f>elpaishn Honduras avanza se ha demostrado lo bueno par el pais Que gran trabajo Es muy bien lo Que se mira cada dia gracias a Dios Que gran bendicion</f>
        <v>#NAME?</v>
      </c>
      <c r="C1479" s="4">
        <v>43734</v>
      </c>
      <c r="D1479" s="3">
        <v>0.80555555555555547</v>
      </c>
    </row>
    <row r="1480" spans="1:4" x14ac:dyDescent="0.2">
      <c r="A1480">
        <v>71255</v>
      </c>
      <c r="B1480" t="s">
        <v>263</v>
      </c>
      <c r="C1480" s="4">
        <v>43669</v>
      </c>
      <c r="D1480" s="3">
        <v>0.86458333333333337</v>
      </c>
    </row>
    <row r="1481" spans="1:4" x14ac:dyDescent="0.2">
      <c r="A1481">
        <v>71294</v>
      </c>
      <c r="B1481" t="e">
        <f>elpaishn gracias al Presidente Que si esta trayendo mas oportunidades para nosotros los Hondure√±os</f>
        <v>#NAME?</v>
      </c>
      <c r="C1481" s="4">
        <v>43703</v>
      </c>
      <c r="D1481" s="3">
        <v>0.89513888888888893</v>
      </c>
    </row>
    <row r="1482" spans="1:4" x14ac:dyDescent="0.2">
      <c r="A1482">
        <v>71302</v>
      </c>
      <c r="B1482" t="e">
        <f>elpaishn muy buenas obras las Que se hacen Que se afirme lo bueno por Que Es necesario Que se hagan estas fumigaciones para Que se eviten la enfermedades muy bien</f>
        <v>#NAME?</v>
      </c>
      <c r="C1482" s="4">
        <v>43763</v>
      </c>
      <c r="D1482" s="3">
        <v>0.875</v>
      </c>
    </row>
    <row r="1483" spans="1:4" x14ac:dyDescent="0.2">
      <c r="A1483">
        <v>71307</v>
      </c>
      <c r="B1483" t="e">
        <f>elpaishn se sabe Que el pais ha mejorad y gracias a JOH Que ha hecho lo mejor por combatirlo Que gran trabajo mi JOH</f>
        <v>#NAME?</v>
      </c>
      <c r="C1483" s="4">
        <v>43759</v>
      </c>
      <c r="D1483" s="3">
        <v>0.94930555555555562</v>
      </c>
    </row>
    <row r="1484" spans="1:4" x14ac:dyDescent="0.2">
      <c r="A1484">
        <v>71319</v>
      </c>
      <c r="B1484" t="e">
        <f>elpaishn Espectacular manera de Que se desarrolle lo bueno en el pais vamos por mas Definimos lo bueno para Honduras</f>
        <v>#NAME?</v>
      </c>
      <c r="C1484" s="4">
        <v>43735</v>
      </c>
      <c r="D1484" s="3">
        <v>0.55555555555555558</v>
      </c>
    </row>
    <row r="1485" spans="1:4" x14ac:dyDescent="0.2">
      <c r="A1485">
        <v>71326</v>
      </c>
      <c r="B1485" t="e">
        <f>elpaishn no cave duda Que se est√°n poniendo los mayores esfuerzos para mejorar la salud Que bueno lo Que se hace en el pis Que bien</f>
        <v>#NAME?</v>
      </c>
      <c r="C1485" s="4">
        <v>43833</v>
      </c>
      <c r="D1485" s="3">
        <v>0.84722222222222221</v>
      </c>
    </row>
    <row r="1486" spans="1:4" x14ac:dyDescent="0.2">
      <c r="A1486">
        <v>71365</v>
      </c>
      <c r="B1486" t="e">
        <f>elpaishn Vemos los buenos resultados Que se desempe√±an en el pais Que grandes maneras de Que Honduras mejore cada dia mas y mas</f>
        <v>#NAME?</v>
      </c>
      <c r="C1486" s="4">
        <v>43728</v>
      </c>
      <c r="D1486" s="3">
        <v>0.55902777777777779</v>
      </c>
    </row>
    <row r="1487" spans="1:4" x14ac:dyDescent="0.2">
      <c r="A1487">
        <v>71366</v>
      </c>
      <c r="B1487" t="e">
        <f>elpaishn son grandes triunfos Que excelentes la infraestructura Es muy importante para Que la gente pueda transitar en buenas y bellas carreteras</f>
        <v>#NAME?</v>
      </c>
      <c r="C1487" s="4">
        <v>43833</v>
      </c>
      <c r="D1487" s="3">
        <v>0.64930555555555558</v>
      </c>
    </row>
    <row r="1488" spans="1:4" x14ac:dyDescent="0.2">
      <c r="A1488">
        <v>71402</v>
      </c>
      <c r="B1488" t="e">
        <f>elpaishn estos son grandes logros Que el pais esta alcanzando Muchas gracias a nuestro gobierno</f>
        <v>#NAME?</v>
      </c>
      <c r="C1488" s="4">
        <v>43838</v>
      </c>
      <c r="D1488" s="3">
        <v>0.58333333333333337</v>
      </c>
    </row>
    <row r="1489" spans="1:4" x14ac:dyDescent="0.2">
      <c r="A1489">
        <v>71410</v>
      </c>
      <c r="B1489" t="e">
        <f>elpaishn Definitivamente Que agradable Es ver Que se hacen proyectos como este Que hacen Que Honduras cambie Que bien Que gran trabajo</f>
        <v>#NAME?</v>
      </c>
      <c r="C1489" s="4">
        <v>43754</v>
      </c>
      <c r="D1489" s="3">
        <v>0.59236111111111112</v>
      </c>
    </row>
    <row r="1490" spans="1:4" x14ac:dyDescent="0.2">
      <c r="A1490">
        <v>71413</v>
      </c>
      <c r="B1490" t="e">
        <f>elpaishn Vemos Que se est√°n desarrollando mayores oportunidades de Que se afirma mi pais Que bueno estamos muy agradecidos</f>
        <v>#NAME?</v>
      </c>
      <c r="C1490" s="4">
        <v>43768</v>
      </c>
      <c r="D1490" s="3">
        <v>0.62986111111111109</v>
      </c>
    </row>
    <row r="1491" spans="1:4" x14ac:dyDescent="0.2">
      <c r="A1491">
        <v>71425</v>
      </c>
      <c r="B1491" t="e">
        <f>elpaishn no cave duda Que se ha demostrado los buenos avances para Honduras muy bien vamos por lo bueno</f>
        <v>#NAME?</v>
      </c>
      <c r="C1491" s="4">
        <v>43735</v>
      </c>
      <c r="D1491" s="3">
        <v>0.74305555555555547</v>
      </c>
    </row>
    <row r="1492" spans="1:4" x14ac:dyDescent="0.2">
      <c r="A1492">
        <v>71428</v>
      </c>
      <c r="B1492" t="e">
        <f>elpaishn se ven los grandes alcances en el pais Que buenas acciones las Que se ven est√°n trabajando por el narcotr√°fico</f>
        <v>#NAME?</v>
      </c>
      <c r="C1492" s="4">
        <v>43784</v>
      </c>
      <c r="D1492" s="3">
        <v>0.68680555555555556</v>
      </c>
    </row>
    <row r="1493" spans="1:4" x14ac:dyDescent="0.2">
      <c r="A1493">
        <v>71429</v>
      </c>
      <c r="B1493" t="e">
        <f>elpaishn Vemos Que Impresionante manera Que se tenga excito en esto Que gran trabajo excelente</f>
        <v>#NAME?</v>
      </c>
      <c r="C1493" s="4">
        <v>43774</v>
      </c>
      <c r="D1493" s="3">
        <v>0.93055555555555547</v>
      </c>
    </row>
    <row r="1494" spans="1:4" x14ac:dyDescent="0.2">
      <c r="A1494">
        <v>71455</v>
      </c>
      <c r="B1494" t="e">
        <f>elpaishn Que alegria nos da al pueblo por Que Vemos Que se ha trabajado por grandes cosas en el pais Que excelente Es saber Que se ha visto lo importante Que bien</f>
        <v>#NAME?</v>
      </c>
      <c r="C1494" s="4">
        <v>43769</v>
      </c>
      <c r="D1494" s="3">
        <v>0.68680555555555556</v>
      </c>
    </row>
    <row r="1495" spans="1:4" x14ac:dyDescent="0.2">
      <c r="A1495">
        <v>71520</v>
      </c>
      <c r="B1495" t="e">
        <f>elpaishn no cabe duda Que ha demostrado el gran trabajo Que hacen las autoridades de sanidad para mejorar en estas arias Que bien</f>
        <v>#NAME?</v>
      </c>
      <c r="C1495" s="4">
        <v>43738</v>
      </c>
      <c r="D1495" s="3">
        <v>0.63194444444444442</v>
      </c>
    </row>
    <row r="1496" spans="1:4" x14ac:dyDescent="0.2">
      <c r="A1496">
        <v>71522</v>
      </c>
      <c r="B1496" t="e">
        <f>elpaishn estamos muy alegres de Que se demuestra lo bueno para mi Honduras bendiciones JOH gracias</f>
        <v>#NAME?</v>
      </c>
      <c r="C1496" s="4">
        <v>43731</v>
      </c>
      <c r="D1496" s="3">
        <v>0.84583333333333333</v>
      </c>
    </row>
    <row r="1497" spans="1:4" x14ac:dyDescent="0.2">
      <c r="A1497">
        <v>71529</v>
      </c>
      <c r="B1497" t="e">
        <f>elpaishn Vemos Que est√°n teniendo los mayores resultados Que excelente trabajo vamos por mas y mas cambios Que bien Que se apoye a los emprendedores</f>
        <v>#NAME?</v>
      </c>
      <c r="C1497" s="4">
        <v>43770</v>
      </c>
      <c r="D1497" s="3">
        <v>0.54513888888888895</v>
      </c>
    </row>
    <row r="1498" spans="1:4" x14ac:dyDescent="0.2">
      <c r="A1498">
        <v>71530</v>
      </c>
      <c r="B1498" t="e">
        <f>elpaishn Es un gran beneficio Que se este ayudando al pueblo ha hacer lo bueno para Que el pueblo se apoye cada dia Que bien</f>
        <v>#NAME?</v>
      </c>
      <c r="C1498" s="4">
        <v>43767</v>
      </c>
      <c r="D1498" s="3">
        <v>0.54305555555555551</v>
      </c>
    </row>
    <row r="1499" spans="1:4" x14ac:dyDescent="0.2">
      <c r="A1499">
        <v>71544</v>
      </c>
      <c r="B1499" t="s">
        <v>264</v>
      </c>
      <c r="C1499" s="4">
        <v>43838</v>
      </c>
      <c r="D1499" s="3">
        <v>0.67499999999999993</v>
      </c>
    </row>
    <row r="1500" spans="1:4" x14ac:dyDescent="0.2">
      <c r="A1500">
        <v>71571</v>
      </c>
      <c r="B1500" t="e">
        <f>elpaishn Honduras Es un pais muy bello y mas con estas ayudas de plantar arboles y demostrar lo bueno excelente trabajo vamos por mas</f>
        <v>#NAME?</v>
      </c>
      <c r="C1500" s="4">
        <v>43728</v>
      </c>
      <c r="D1500" s="3">
        <v>0.58402777777777781</v>
      </c>
    </row>
    <row r="1501" spans="1:4" x14ac:dyDescent="0.2">
      <c r="A1501">
        <v>71576</v>
      </c>
      <c r="B1501" t="e">
        <f>elpaishn no cave duda Que se esta haciendo lo bueno para la naci√≥n dando ese gran apoyo al pueblo muy bien Que se haga lo mejor por mi Honduras</f>
        <v>#NAME?</v>
      </c>
      <c r="C1501" s="4">
        <v>43760</v>
      </c>
      <c r="D1501" s="3">
        <v>0.90902777777777777</v>
      </c>
    </row>
    <row r="1502" spans="1:4" x14ac:dyDescent="0.2">
      <c r="A1502">
        <v>71579</v>
      </c>
      <c r="B1502" t="e">
        <f>elpaishn todos los deber√≠an de mandar ala tolva por robar la paz y la tranquilidad en nuestro pa√≠s</f>
        <v>#NAME?</v>
      </c>
      <c r="C1502" s="4">
        <v>43696</v>
      </c>
      <c r="D1502" s="3">
        <v>0.73749999999999993</v>
      </c>
    </row>
    <row r="1503" spans="1:4" x14ac:dyDescent="0.2">
      <c r="A1503">
        <v>71605</v>
      </c>
      <c r="B1503" t="e">
        <f>elpaishn Es muy bueno lo Que se esta viendo en el pais Que gran apoyo se les da a los centros educativos muy bien</f>
        <v>#NAME?</v>
      </c>
      <c r="C1503" s="4">
        <v>43762</v>
      </c>
      <c r="D1503" s="3">
        <v>0.86458333333333337</v>
      </c>
    </row>
    <row r="1504" spans="1:4" x14ac:dyDescent="0.2">
      <c r="A1504">
        <v>71610</v>
      </c>
      <c r="B1504" t="e">
        <f>elpaishn solo Esperamos Que los del sector salud ya se dejen de estupideses pol√≠ticas y apoyen de la forma en la Que el gobierno lo esta haciendo con esta inversi√≥n</f>
        <v>#NAME?</v>
      </c>
      <c r="C1504" s="4">
        <v>43724</v>
      </c>
      <c r="D1504" s="3">
        <v>0.68125000000000002</v>
      </c>
    </row>
    <row r="1505" spans="1:4" x14ac:dyDescent="0.2">
      <c r="A1505">
        <v>71631</v>
      </c>
      <c r="B1505" t="e">
        <f>elpaishn Es muy bien Que se fortalezca ese negocio para estas vacaciones Que excelente</f>
        <v>#NAME?</v>
      </c>
      <c r="C1505" s="4">
        <v>43725</v>
      </c>
      <c r="D1505" s="3">
        <v>0.82500000000000007</v>
      </c>
    </row>
    <row r="1506" spans="1:4" x14ac:dyDescent="0.2">
      <c r="A1506">
        <v>71660</v>
      </c>
      <c r="B1506" t="e">
        <f>_xlfn.SINGLE(JuanOrlandoH _xlfn.SINGLE(FrenteaFrenteHN _xlfn.SINGLE(radioamericahn _xlfn.SINGLE(radiohrn _xlfn.SINGLE(RCVHonduras _xlfn.SINGLE(TN5Telenoticias _xlfn.SINGLE(diarioelheraldo _xlfn.SINGLE(elpaishn _xlfn.SINGLE(HCHTelevDigital Definitivamente se esta mejorando Que importante Es ver como se dan los mayores apoyos en el pais Es un gran beneficio para el pueblo)))))))))</f>
        <v>#NAME?</v>
      </c>
      <c r="C1506" s="4">
        <v>43802</v>
      </c>
      <c r="D1506" s="3">
        <v>0.66736111111111107</v>
      </c>
    </row>
    <row r="1507" spans="1:4" x14ac:dyDescent="0.2">
      <c r="A1507">
        <v>71669</v>
      </c>
      <c r="B1507" t="e">
        <f>_xlfn.SINGLE(JuanOrlandoH _xlfn.SINGLE(diarioelheraldo _xlfn.SINGLE(elpaishn _xlfn.SINGLE(televicentrohn _xlfn.SINGLE(radiohrn _xlfn.SINGLE(HoyMismoTSI _xlfn.SINGLE(DiarioLaPrensa _xlfn.SINGLE(LaTribunahn Es muy bueno Que se ha demostrado Que en el pais hay bellas cultura y Que hay lo mejor))))))))</f>
        <v>#NAME?</v>
      </c>
      <c r="C1507" s="4">
        <v>43739</v>
      </c>
      <c r="D1507" s="3">
        <v>0.88680555555555562</v>
      </c>
    </row>
    <row r="1508" spans="1:4" x14ac:dyDescent="0.2">
      <c r="A1508">
        <v>71688</v>
      </c>
      <c r="B1508" t="e">
        <f>_xlfn.SINGLE(JuanOrlandoH _xlfn.SINGLE(LaTribunahn _xlfn.SINGLE(radiohrn _xlfn.SINGLE(diarioelheraldo _xlfn.SINGLE(elpaishn _xlfn.SINGLE(ciudadmujerhn _xlfn.SINGLE(Qhubotvoficial Es un gran avance lo Que esta haciendo el gobierno Que gran trabajo lo Que se ve por la naci√≥n excelente Es ver esto)))))))</f>
        <v>#NAME?</v>
      </c>
      <c r="C1508" s="4">
        <v>43769</v>
      </c>
      <c r="D1508" s="3">
        <v>0.74097222222222225</v>
      </c>
    </row>
    <row r="1509" spans="1:4" x14ac:dyDescent="0.2">
      <c r="A1509">
        <v>71754</v>
      </c>
      <c r="B1509" t="e">
        <f>_xlfn.SINGLE(JuanOrlandoH _xlfn.SINGLE(radiohrn _xlfn.SINGLE(LaTribunahn _xlfn.SINGLE(RCVHonduras _xlfn.SINGLE(diarioelheraldo _xlfn.SINGLE(VidaMejorHN _xlfn.SINGLE(radioamericahn _xlfn.SINGLE(elpaishn Ciertamente se ha logrado los grandes objetivos muy bien Que se haga lo mejor por mi Honduras excelente))))))))</f>
        <v>#NAME?</v>
      </c>
      <c r="C1509" s="4">
        <v>43776</v>
      </c>
      <c r="D1509" s="3">
        <v>0.85416666666666663</v>
      </c>
    </row>
    <row r="1510" spans="1:4" x14ac:dyDescent="0.2">
      <c r="A1510">
        <v>71780</v>
      </c>
      <c r="B1510" t="e">
        <f>SalvaPresidente Que triste con este √±angara Que lo √∫nico Que hace Es criticar al pais Pucha Sinceramente ubicate por favor y deja en paz al gobierno</f>
        <v>#NAME?</v>
      </c>
      <c r="C1510" s="4">
        <v>43732</v>
      </c>
      <c r="D1510" s="3">
        <v>0.58194444444444449</v>
      </c>
    </row>
    <row r="1511" spans="1:4" x14ac:dyDescent="0.2">
      <c r="A1511">
        <v>71881</v>
      </c>
      <c r="B1511" t="s">
        <v>265</v>
      </c>
      <c r="C1511" s="4">
        <v>43809</v>
      </c>
      <c r="D1511" s="3">
        <v>0.7944444444444444</v>
      </c>
    </row>
    <row r="1512" spans="1:4" x14ac:dyDescent="0.2">
      <c r="A1512">
        <v>72039</v>
      </c>
      <c r="B1512" t="e">
        <f>JuanOrlandoH Que admirable manera del Presidente Que todo les salga bien Presidente en su viaje Que gran manera de ver lo bueno para el pais</f>
        <v>#NAME?</v>
      </c>
      <c r="C1512" s="4">
        <v>43734</v>
      </c>
      <c r="D1512" s="3">
        <v>0.6333333333333333</v>
      </c>
    </row>
    <row r="1513" spans="1:4" x14ac:dyDescent="0.2">
      <c r="A1513">
        <v>72100</v>
      </c>
      <c r="B1513" t="e">
        <f>_xlfn.SINGLE(JuanOrlandoH _xlfn.SINGLE(diarioelheraldo _xlfn.SINGLE(elpaishn _xlfn.SINGLE(radiohrn _xlfn.SINGLE(HCHTelevDigital _xlfn.SINGLE(LaTribunahn _xlfn.SINGLE(RCVHonduras _xlfn.SINGLE(radioamericahn se√±or Presidente usted ha demostrado como apoya al pueblo Muchas gracias por hacer el cambio y Sobre todo ayudar a la gente de bonitillo))))))))</f>
        <v>#NAME?</v>
      </c>
      <c r="C1513" s="4">
        <v>43783</v>
      </c>
      <c r="D1513" s="3">
        <v>0.78611111111111109</v>
      </c>
    </row>
    <row r="1514" spans="1:4" x14ac:dyDescent="0.2">
      <c r="A1514">
        <v>72151</v>
      </c>
      <c r="B1514" t="e">
        <f>_xlfn.SINGLE(JuanOrlandoH _xlfn.SINGLE(HCHTelevDigital _xlfn.SINGLE(televicentrohn _xlfn.SINGLE(LaTribunahn _xlfn.SINGLE(DiarioLaPrensa _xlfn.SINGLE(diarioelheraldo _xlfn.SINGLE(radiohrn _xlfn.SINGLE(radioamericahn _xlfn.SINGLE(RCVHonduras _xlfn.SINGLE(canal11hn _xlfn.SINGLE(PNH_oficial Definimos los grandes desarrollos gracias JOH por hacer lo bueno Que el pueblo necesita)))))))))))</f>
        <v>#NAME?</v>
      </c>
      <c r="C1514" s="4">
        <v>43773</v>
      </c>
      <c r="D1514" s="3">
        <v>0.62638888888888888</v>
      </c>
    </row>
    <row r="1515" spans="1:4" x14ac:dyDescent="0.2">
      <c r="A1515">
        <v>72196</v>
      </c>
      <c r="B1515" t="s">
        <v>266</v>
      </c>
      <c r="C1515" s="4">
        <v>43836</v>
      </c>
      <c r="D1515" s="3">
        <v>0.86249999999999993</v>
      </c>
    </row>
    <row r="1516" spans="1:4" x14ac:dyDescent="0.2">
      <c r="A1516">
        <v>72387</v>
      </c>
      <c r="B1516" t="e">
        <f>_xlfn.SINGLE(NTQ1WzirXWVSm5RELmNPf7jbQXG)+Lu0YgsRt8Xoj7qo= _xlfn.SINGLE(JuanOrlandoH _xlfn.SINGLE(radiohrn se realiza el sue√±o de miles de personas Que buenas cosas Que gran trabajo lo bueno se ve cada dia Que bien))</f>
        <v>#NAME?</v>
      </c>
      <c r="C1516" s="4">
        <v>43719</v>
      </c>
      <c r="D1516" s="3">
        <v>0.84513888888888899</v>
      </c>
    </row>
    <row r="1517" spans="1:4" x14ac:dyDescent="0.2">
      <c r="A1517">
        <v>72443</v>
      </c>
      <c r="B1517" t="e">
        <f>_xlfn.SINGLE(NTQ1WzirXWVSm5RELmNPf7jbQXG)+Lu0YgsRt8Xoj7qo= _xlfn.SINGLE(DllSWqjvMbCrtUNGN0CA23hYgwPW83B5aBnYuBnEFZY)= Honduras mejora en la educaci√≥n porque tenemos grandiosos maestros Que ense√±an con mao y paciencia</f>
        <v>#NAME?</v>
      </c>
      <c r="C1517" s="4">
        <v>43725</v>
      </c>
      <c r="D1517" s="3">
        <v>0.81111111111111101</v>
      </c>
    </row>
    <row r="1518" spans="1:4" x14ac:dyDescent="0.2">
      <c r="A1518">
        <v>72481</v>
      </c>
      <c r="B1518" t="s">
        <v>267</v>
      </c>
      <c r="C1518" s="4">
        <v>43718</v>
      </c>
      <c r="D1518" s="3">
        <v>0.68263888888888891</v>
      </c>
    </row>
    <row r="1519" spans="1:4" x14ac:dyDescent="0.2">
      <c r="A1519">
        <v>72487</v>
      </c>
      <c r="B1519" t="e">
        <f>_xlfn.SINGLE(NTQ1WzirXWVSm5RELmNPf7jbQXG)+Lu0YgsRt8Xoj7qo= _xlfn.SINGLE(JuanOrlandoH _xlfn.SINGLE(TN5Telenoticias estamos muy contentos del gran trabajo Que esta haciendo para apoyar a cada familia Hondure√±a _xlfn.SINGLE(NTQ1WzirXWVSm5RELmNPf7jbQXG)))+Lu0YgsRt8Xoj7qo=  _xlfn.SINGLE(JuanOrlandoH   _xlfn.SINGLE(TSiHonduras))</f>
        <v>#NAME?</v>
      </c>
      <c r="C1519" s="4">
        <v>43706</v>
      </c>
      <c r="D1519" s="3">
        <v>0.86319444444444438</v>
      </c>
    </row>
    <row r="1520" spans="1:4" x14ac:dyDescent="0.2">
      <c r="A1520">
        <v>72540</v>
      </c>
      <c r="B1520" t="e">
        <f>_xlfn.SINGLE(NTQ1WzirXWVSm5RELmNPf7jbQXG)+Lu0YgsRt8Xoj7qo= _xlfn.SINGLE(JuanOrlandoH _xlfn.SINGLE(VidaMejorHN _xlfn.SINGLE(diarioelheraldo las mujeres catrachas reciben miles de ayudas esto no tiene precio Muchas gracias se√±or Presidente por ayudar gracias Que Dios lo bendiga siempre _xlfn.SINGLE(DiarioLaPrensa))))</f>
        <v>#NAME?</v>
      </c>
      <c r="C1520" s="4">
        <v>43707</v>
      </c>
      <c r="D1520" s="3">
        <v>0.64374999999999993</v>
      </c>
    </row>
    <row r="1521" spans="1:4" x14ac:dyDescent="0.2">
      <c r="A1521">
        <v>72556</v>
      </c>
      <c r="B1521" t="e">
        <f>_xlfn.SINGLE(NTQ1WzirXWVSm5RELmNPf7jbQXG)+Lu0YgsRt8Xoj7qo= _xlfn.SINGLE(JuanOrlandoH _xlfn.SINGLE(BANHPROVI_HN _xlfn.SINGLE(DiarioLaPrensa Definitivamente le Damos la gracias a JOH por demostrar su gran apoyo a favor de nuestro pueblo Muchas gracias bendiciones)))</f>
        <v>#NAME?</v>
      </c>
      <c r="C1521" s="4">
        <v>43690</v>
      </c>
      <c r="D1521" s="3">
        <v>0.69861111111111107</v>
      </c>
    </row>
    <row r="1522" spans="1:4" x14ac:dyDescent="0.2">
      <c r="A1522">
        <v>72591</v>
      </c>
      <c r="B1522" t="e">
        <f>_xlfn.SINGLE(NTQ1WzirXWVSm5RELmNPf7jbQXG)+Lu0YgsRt8Xoj7qo= _xlfn.SINGLE(JuanOrlandoH _xlfn.SINGLE(DllSWqjvMbCrtUNGN0CA23hYgwPW83B5aBnYuBnEFZY))= muy bueno como dice JOH son  el futuro de nuestro pa√≠s Que bueno lo Que se ve en nuestra Honduras Felicidades ni√±os en su dia</f>
        <v>#NAME?</v>
      </c>
      <c r="C1522" s="4">
        <v>43718</v>
      </c>
      <c r="D1522" s="3">
        <v>0.68055555555555547</v>
      </c>
    </row>
    <row r="1523" spans="1:4" x14ac:dyDescent="0.2">
      <c r="A1523">
        <v>72592</v>
      </c>
      <c r="B1523" t="e">
        <f>_xlfn.SINGLE(NTQ1WzirXWVSm5RELmNPf7jbQXG)+Lu0YgsRt8Xoj7qo= _xlfn.SINGLE(JuanOrlandoH _xlfn.SINGLE(DiarioLaPrensa sabemos Que en pais hay lugares hermosos Que se pueden ir a disfrutar en familia Que bueno Que se demuestra eso _xlfn.SINGLE(HCHTelevDigital)))</f>
        <v>#NAME?</v>
      </c>
      <c r="C1523" s="4">
        <v>43732</v>
      </c>
      <c r="D1523" s="3">
        <v>0.8125</v>
      </c>
    </row>
    <row r="1524" spans="1:4" x14ac:dyDescent="0.2">
      <c r="A1524">
        <v>72648</v>
      </c>
      <c r="B1524" t="s">
        <v>268</v>
      </c>
      <c r="C1524" s="4">
        <v>43710</v>
      </c>
      <c r="D1524" s="3">
        <v>0.84513888888888899</v>
      </c>
    </row>
    <row r="1525" spans="1:4" x14ac:dyDescent="0.2">
      <c r="A1525">
        <v>72729</v>
      </c>
      <c r="B1525" t="e">
        <f>_xlfn.SINGLE(NTQ1WzirXWVSm5RELmNPf7jbQXG)+Lu0YgsRt8Xoj7qo= _xlfn.SINGLE(JuanOrlandoH _xlfn.SINGLE(LaTribunahn estamos sorprendidos Que se hace y se define lo importante para el pais Que grandes maneras de Que se de este buen apoyo para el ni√±o y joven _xlfn.SINGLE(DiarioDiezHn)))</f>
        <v>#NAME?</v>
      </c>
      <c r="C1525" s="4">
        <v>43724</v>
      </c>
      <c r="D1525" s="3">
        <v>0.68055555555555547</v>
      </c>
    </row>
    <row r="1526" spans="1:4" x14ac:dyDescent="0.2">
      <c r="A1526">
        <v>72752</v>
      </c>
      <c r="B1526" t="e">
        <f>_xlfn.SINGLE(NTQ1WzirXWVSm5RELmNPf7jbQXG)+Lu0YgsRt8Xoj7qo= _xlfn.SINGLE(JuanOrlandoH _xlfn.SINGLE(televicentrohn Honduras avanza cada vez mas gracias  a nuestro Presidente Que si se preocupa por nosotros los Hondure√±os _xlfn.SINGLE(NTQ1WzirXWVSm5RELmNPf7jbQXG)))+Lu0YgsRt8Xoj7qo=   _xlfn.SINGLE(JuanOrlandoH  _xlfn.SINGLE(Abriendo_Brecha))</f>
        <v>#NAME?</v>
      </c>
      <c r="C1526" s="4">
        <v>43706</v>
      </c>
      <c r="D1526" s="3">
        <v>0.87152777777777779</v>
      </c>
    </row>
    <row r="1527" spans="1:4" x14ac:dyDescent="0.2">
      <c r="A1527">
        <v>72762</v>
      </c>
      <c r="B1527" t="e">
        <f>_xlfn.SINGLE(NTQ1WzirXWVSm5RELmNPf7jbQXG)+Lu0YgsRt8Xoj7qo= _xlfn.SINGLE(FNAMP_Honduras _xlfn.SINGLE(JuanOrlandoH _xlfn.SINGLE(MP_Honduras _xlfn.SINGLE(LaTribunahn Dios los bendiga grande mente Que Dios los guarde en cada operaci√≥n Que hagan Que bien excelente trabajo))))</f>
        <v>#NAME?</v>
      </c>
      <c r="C1527" s="4">
        <v>43704</v>
      </c>
      <c r="D1527" s="3">
        <v>0.82361111111111107</v>
      </c>
    </row>
    <row r="1528" spans="1:4" x14ac:dyDescent="0.2">
      <c r="A1528">
        <v>72791</v>
      </c>
      <c r="B1528" t="e">
        <f>_xlfn.SINGLE(NTQ1WzirXWVSm5RELmNPf7jbQXG)+Lu0YgsRt8Xoj7qo= _xlfn.SINGLE(JuanOrlandoH _xlfn.SINGLE(elpaishn Es importante Que las personas cuiden su salud Que gran trabajo lo Que se hace por mi pais estamos a lo bueno))</f>
        <v>#NAME?</v>
      </c>
      <c r="C1528" s="4">
        <v>43726</v>
      </c>
      <c r="D1528" s="3">
        <v>0.68194444444444446</v>
      </c>
    </row>
    <row r="1529" spans="1:4" x14ac:dyDescent="0.2">
      <c r="A1529">
        <v>72798</v>
      </c>
      <c r="B1529" t="e">
        <f>_xlfn.SINGLE(NTQ1WzirXWVSm5RELmNPf7jbQXG)+Lu0YgsRt8Xoj7qo= _xlfn.SINGLE(JuanOrlandoH _xlfn.SINGLE(DiarioLaPrensa muy buenas noticias Es un gran trabajo departe de nuestro Presidente demostrando grandes avances para el pa√≠s))</f>
        <v>#NAME?</v>
      </c>
      <c r="C1529" s="4">
        <v>43703</v>
      </c>
      <c r="D1529" s="3">
        <v>0.72569444444444453</v>
      </c>
    </row>
    <row r="1530" spans="1:4" x14ac:dyDescent="0.2">
      <c r="A1530">
        <v>72799</v>
      </c>
      <c r="B1530" t="e">
        <f>_xlfn.SINGLE(NTQ1WzirXWVSm5RELmNPf7jbQXG)+Lu0YgsRt8Xoj7qo= _xlfn.SINGLE(JuanOrlandoH _xlfn.SINGLE(radiohrn no cave duda Que se trabaj√≥ por establecer estos centros de ciudad mujer para la mujer Es un gran avance para ellas))</f>
        <v>#NAME?</v>
      </c>
      <c r="C1530" s="4">
        <v>43725</v>
      </c>
      <c r="D1530" s="3">
        <v>0.86319444444444438</v>
      </c>
    </row>
    <row r="1531" spans="1:4" x14ac:dyDescent="0.2">
      <c r="A1531">
        <v>72841</v>
      </c>
      <c r="B1531" t="e">
        <f>_xlfn.SINGLE(NTQ1WzirXWVSm5RELmNPf7jbQXG)+Lu0YgsRt8Xoj7qo= _xlfn.SINGLE(JuanOrlandoH _xlfn.SINGLE(DllSWqjvMbCrtUNGN0CA23hYgwPW83B5aBnYuBnEFZY))= Felicidades hermosos ni√±os Que Dios me los bendiga en este dia tan especial ce les aprecia y Que Dios los haga crecer muy bien _xlfn.SINGLE(el5hn)</f>
        <v>#NAME?</v>
      </c>
      <c r="C1531" s="4">
        <v>43718</v>
      </c>
      <c r="D1531" s="3">
        <v>0.68333333333333324</v>
      </c>
    </row>
    <row r="1532" spans="1:4" x14ac:dyDescent="0.2">
      <c r="A1532">
        <v>72855</v>
      </c>
      <c r="B1532" t="e">
        <f>_xlfn.SINGLE(NTQ1WzirXWVSm5RELmNPf7jbQXG)+Lu0YgsRt8Xoj7qo= _xlfn.SINGLE(tencanal10 _xlfn.SINGLE(JuanOrlandoH Aplaudimos las bellezas Que hay en el pais Que grandes maneras de Que se esta demostrando lo hermoso gracias por cuidar de mi bella Honduras
                                                                                                                                                                                                                                                                _xlfn.SINGLE(canal11hn)))</f>
        <v>#NAME?</v>
      </c>
      <c r="C1532" s="4">
        <v>43711</v>
      </c>
      <c r="D1532" s="3">
        <v>0.6875</v>
      </c>
    </row>
    <row r="1533" spans="1:4" x14ac:dyDescent="0.2">
      <c r="A1533">
        <v>72856</v>
      </c>
      <c r="B1533" t="e">
        <f>_xlfn.SINGLE(NTQ1WzirXWVSm5RELmNPf7jbQXG)+Lu0YgsRt8Xoj7qo= _xlfn.SINGLE(JuanOrlandoH _xlfn.SINGLE(DllSWqjvMbCrtUNGN0CA23hYgwPW83B5aBnYuBnEFZY))= Activate Honduras Es el evento mas Espectacular Que grandes acciones las Que se ven Que gran manera de ver el cambio</f>
        <v>#NAME?</v>
      </c>
      <c r="C1533" s="4">
        <v>43698</v>
      </c>
      <c r="D1533" s="3">
        <v>0.82638888888888884</v>
      </c>
    </row>
    <row r="1534" spans="1:4" x14ac:dyDescent="0.2">
      <c r="A1534">
        <v>72874</v>
      </c>
      <c r="B1534" t="e">
        <f>_xlfn.SINGLE(NTQ1WzirXWVSm5RELmNPf7jbQXG)+Lu0YgsRt8Xoj7qo= _xlfn.SINGLE(JuanOrlandoH _xlfn.SINGLE(BANHPROVI_HN _xlfn.SINGLE(DiarioLaPrensa Es un buen desempe√±o para nuestra naci√≥n vamos se√±or Presidente Que se haga lo mejor por Honduras)))</f>
        <v>#NAME?</v>
      </c>
      <c r="C1534" s="4">
        <v>43690</v>
      </c>
      <c r="D1534" s="3">
        <v>0.6958333333333333</v>
      </c>
    </row>
    <row r="1535" spans="1:4" x14ac:dyDescent="0.2">
      <c r="A1535">
        <v>72879</v>
      </c>
      <c r="B1535" t="e">
        <f>_xlfn.SINGLE(NTQ1WzirXWVSm5RELmNPf7jbQXG)+Lu0YgsRt8Xoj7qo= _xlfn.SINGLE(JuanOrlandoH _xlfn.SINGLE(DllSWqjvMbCrtUNGN0CA23hYgwPW83B5aBnYuBnEFZY))= esta embelleciendo con cada parque cada ricon de nuestro pa√≠s Es el mejor Presidente _xlfn.SINGLE(NTQ1WzirXWVSm5RELmNPf7jbQXG)+Lu0YgsRt8Xoj7qo= _xlfn.SINGLE(radioamerica)</f>
        <v>#NAME?</v>
      </c>
      <c r="C1535" s="4">
        <v>43697</v>
      </c>
      <c r="D1535" s="3">
        <v>0.72361111111111109</v>
      </c>
    </row>
    <row r="1536" spans="1:4" x14ac:dyDescent="0.2">
      <c r="A1536">
        <v>72889</v>
      </c>
      <c r="B1536" t="e">
        <f>_xlfn.SINGLE(TelemundoSports _xlfn.SINGLE(AnaJurka _xlfn.SINGLE(KarimDeportes _xlfn.SINGLE(CopanAlvarez se sabe Que pondr√° cartas en el asunto para Que cea favorable estas cosas para lo mejor en los estadios))))</f>
        <v>#NAME?</v>
      </c>
      <c r="C1536" s="4">
        <v>43697</v>
      </c>
      <c r="D1536" s="3">
        <v>0.8618055555555556</v>
      </c>
    </row>
    <row r="1537" spans="1:4" x14ac:dyDescent="0.2">
      <c r="A1537">
        <v>72918</v>
      </c>
      <c r="B1537" t="e">
        <f>_xlfn.SINGLE(NTQ1WzirXWVSm5RELmNPf7jbQXG)+Lu0YgsRt8Xoj7qo= _xlfn.SINGLE(JuanOrlandoH _xlfn.SINGLE(radiohrn me ciento orgulloso de ver como el pais esta avanzando en el tema de la seguridad Que bien
                                                                                                                                                                                                                                                                _xlfn.SINGLE(HCHTelevDigital)))</f>
        <v>#NAME?</v>
      </c>
      <c r="C1537" s="4">
        <v>43717</v>
      </c>
      <c r="D1537" s="3">
        <v>0.85069444444444453</v>
      </c>
    </row>
    <row r="1538" spans="1:4" x14ac:dyDescent="0.2">
      <c r="A1538">
        <v>72937</v>
      </c>
      <c r="B1538" t="e">
        <f>_xlfn.SINGLE(NTQ1WzirXWVSm5RELmNPf7jbQXG)+Lu0YgsRt8Xoj7qo= _xlfn.SINGLE(JuanOrlandoH _xlfn.SINGLE(radiohrn Es un gran honor Que JOH cea el gobernante del pais el demuestra lo bueno Que se hace por mi Honduras gracias bendiciones _xlfn.SINGLE(Canal6Honduras)))</f>
        <v>#NAME?</v>
      </c>
      <c r="C1538" s="4">
        <v>43727</v>
      </c>
      <c r="D1538" s="3">
        <v>0.84444444444444444</v>
      </c>
    </row>
    <row r="1539" spans="1:4" x14ac:dyDescent="0.2">
      <c r="A1539">
        <v>72956</v>
      </c>
      <c r="B1539" t="e">
        <f>_xlfn.SINGLE(NTQ1WzirXWVSm5RELmNPf7jbQXG)+Lu0YgsRt8Xoj7qo= _xlfn.SINGLE(JuanOrlandoH _xlfn.SINGLE(LaTribunahn _xlfn.SINGLE(VidaMejorHN no cave duda Que se ha trabajado por un gran cambio Es muy bueno gracias a Dios por Que se realizan estas grandiosas obras Que bueno)))</f>
        <v>#NAME?</v>
      </c>
      <c r="C1539" s="4">
        <v>43712</v>
      </c>
      <c r="D1539" s="3">
        <v>0.66527777777777775</v>
      </c>
    </row>
    <row r="1540" spans="1:4" x14ac:dyDescent="0.2">
      <c r="A1540">
        <v>72957</v>
      </c>
      <c r="B1540" t="e">
        <f>_xlfn.SINGLE(NTQ1WzirXWVSm5RELmNPf7jbQXG)+Lu0YgsRt8Xoj7qo= _xlfn.SINGLE(JuanOrlandoH _xlfn.SINGLE(radiohrn _xlfn.SINGLE(CNNEE Es muy bueno lo Que se hace por ayudar a los micro empresarios Que bien Que gran trabajo mi Presidente)))</f>
        <v>#NAME?</v>
      </c>
      <c r="C1540" s="4">
        <v>43733</v>
      </c>
      <c r="D1540" s="3">
        <v>0.8520833333333333</v>
      </c>
    </row>
    <row r="1541" spans="1:4" x14ac:dyDescent="0.2">
      <c r="A1541">
        <v>72962</v>
      </c>
      <c r="B1541" t="e">
        <f>_xlfn.SINGLE(NTQ1WzirXWVSm5RELmNPf7jbQXG)+Lu0YgsRt8Xoj7qo= _xlfn.SINGLE(JuanOrlandoH _xlfn.SINGLE(TN5Telenoticias muy buena notici auqe se les ayude a la gente humilde Que gran maner de ver ese apoyo gracias se√±or Presidente  _xlfn.SINGLE(HCHTelevDigital)))</f>
        <v>#NAME?</v>
      </c>
      <c r="C1541" s="4">
        <v>43706</v>
      </c>
      <c r="D1541" s="3">
        <v>0.85555555555555562</v>
      </c>
    </row>
    <row r="1542" spans="1:4" x14ac:dyDescent="0.2">
      <c r="A1542">
        <v>72999</v>
      </c>
      <c r="B1542" t="e">
        <f>_xlfn.SINGLE(NTQ1WzirXWVSm5RELmNPf7jbQXG)+Lu0YgsRt8Xoj7qo= _xlfn.SINGLE(JuanOrlandoH _xlfn.SINGLE(LaTribunahn siga adelante Presidente dando lo mejor de usted para Que sigamos creciendo como hasta ahora lo hemos hecho gracias a usted _xlfn.SINGLE(NTQ1WzirXWVSm5RELmNPf7jbQXG)))+Lu0YgsRt8Xoj7qo=   _xlfn.SINGLE(JuanOrlandoH  _xlfn.SINGLE(HoyMismoTSI))</f>
        <v>#NAME?</v>
      </c>
      <c r="C1542" s="4">
        <v>43689</v>
      </c>
      <c r="D1542" s="3">
        <v>0.88402777777777775</v>
      </c>
    </row>
    <row r="1543" spans="1:4" x14ac:dyDescent="0.2">
      <c r="A1543">
        <v>73017</v>
      </c>
      <c r="B1543" t="e">
        <f>_xlfn.SINGLE(NTQ1WzirXWVSm5RELmNPf7jbQXG)+Lu0YgsRt8Xoj7qo= _xlfn.SINGLE(JuanOrlandoH _xlfn.SINGLE(DllSWqjvMbCrtUNGN0CA23hYgwPW83B5aBnYuBnEFZY))= demostrando las buenas impresiones Que gran inicio Es muy bueno lo Que se ve cada dia Que bueno estamos a mas y mas</f>
        <v>#NAME?</v>
      </c>
      <c r="C1543" s="4">
        <v>43697</v>
      </c>
      <c r="D1543" s="3">
        <v>0.72777777777777775</v>
      </c>
    </row>
    <row r="1544" spans="1:4" x14ac:dyDescent="0.2">
      <c r="A1544">
        <v>73045</v>
      </c>
      <c r="B1544" t="e">
        <f>_xlfn.SINGLE(NTQ1WzirXWVSm5RELmNPf7jbQXG)+Lu0YgsRt8Xoj7qo= _xlfn.SINGLE(JuanOrlandoH _xlfn.SINGLE(radiohrn _xlfn.SINGLE(elpaishn agradecemos a nuestro gobierno por hacer lo bueno Que Es construir estas obras Que gran trabajo felicitaciones
                                                                                                                                                                                                                                                                _xlfn.SINGLE(Canal6Honduras))))</f>
        <v>#NAME?</v>
      </c>
      <c r="C1544" s="4">
        <v>43707</v>
      </c>
      <c r="D1544" s="3">
        <v>0.83194444444444438</v>
      </c>
    </row>
    <row r="1545" spans="1:4" x14ac:dyDescent="0.2">
      <c r="A1545">
        <v>73085</v>
      </c>
      <c r="B1545" t="e">
        <f>_xlfn.SINGLE(NTQ1WzirXWVSm5RELmNPf7jbQXG)+Lu0YgsRt8Xoj7qo= _xlfn.SINGLE(JuanOrlandoH _xlfn.SINGLE(DllSWqjvMbCrtUNGN0CA23hYgwPW83B5aBnYuBnEFZY))= no cabe duda Que el gobierno esta demostrando las buenas cosas para la vida de nuestra gente Que bien Que se hagan estos eventos</f>
        <v>#NAME?</v>
      </c>
      <c r="C1545" s="4">
        <v>43698</v>
      </c>
      <c r="D1545" s="3">
        <v>0.82708333333333339</v>
      </c>
    </row>
    <row r="1546" spans="1:4" x14ac:dyDescent="0.2">
      <c r="A1546">
        <v>73097</v>
      </c>
      <c r="B1546" t="s">
        <v>269</v>
      </c>
      <c r="C1546" s="4">
        <v>43707</v>
      </c>
      <c r="D1546" s="3">
        <v>0.85</v>
      </c>
    </row>
    <row r="1547" spans="1:4" x14ac:dyDescent="0.2">
      <c r="A1547">
        <v>73111</v>
      </c>
      <c r="B1547" t="e">
        <f>_xlfn.SINGLE(NTQ1WzirXWVSm5RELmNPf7jbQXG)+Lu0YgsRt8Xoj7qo= _xlfn.SINGLE(TN5Telenoticias _xlfn.SINGLE(JuanOrlandoH Es muy importante lo Que se ve cada dia ya se aproxima la semana moraz√°nica Que bien veremos lo maravilloso Que hay en el pais _xlfn.SINGLE(DiarioElDiez)))</f>
        <v>#NAME?</v>
      </c>
      <c r="C1547" s="4">
        <v>43734</v>
      </c>
      <c r="D1547" s="3">
        <v>0.71319444444444446</v>
      </c>
    </row>
    <row r="1548" spans="1:4" x14ac:dyDescent="0.2">
      <c r="A1548">
        <v>73112</v>
      </c>
      <c r="B1548" t="e">
        <f>_xlfn.SINGLE(NTQ1WzirXWVSm5RELmNPf7jbQXG)+Lu0YgsRt8Xoj7qo= _xlfn.SINGLE(VidaMejorHN _xlfn.SINGLE(JuanOrlandoH _xlfn.SINGLE(DiarioTiempo _xlfn.SINGLE(BANHPROVI_HN estamos muy contentos y agradecidos por el gran trabajo Que hace Presidente _xlfn.SINGLE(NTQ1WzirXWVSm5RELmNPf7jbQXG)))))+Lu0YgsRt8Xoj7qo= _xlfn.SINGLE(tnh)</f>
        <v>#NAME?</v>
      </c>
      <c r="C1548" s="4">
        <v>43691</v>
      </c>
      <c r="D1548" s="3">
        <v>0.87361111111111101</v>
      </c>
    </row>
    <row r="1549" spans="1:4" x14ac:dyDescent="0.2">
      <c r="A1549">
        <v>73137</v>
      </c>
      <c r="B1549" t="e">
        <f>_xlfn.SINGLE(NTQ1WzirXWVSm5RELmNPf7jbQXG)+Lu0YgsRt8Xoj7qo= _xlfn.SINGLE(VidaMejorHN _xlfn.SINGLE(JuanOrlandoH _xlfn.SINGLE(DiarioTiempo _xlfn.SINGLE(BANHPROVI_HN Es un gran trabajo lo Que esta haciendo el Presidente en dar ese gran apoyo a nuestro pueblo Que bueno vamos por mas))))</f>
        <v>#NAME?</v>
      </c>
      <c r="C1549" s="4">
        <v>43691</v>
      </c>
      <c r="D1549" s="3">
        <v>0.91805555555555562</v>
      </c>
    </row>
    <row r="1550" spans="1:4" x14ac:dyDescent="0.2">
      <c r="A1550">
        <v>73169</v>
      </c>
      <c r="B1550" t="e">
        <f>_xlfn.SINGLE(NTQ1WzirXWVSm5RELmNPf7jbQXG)+Lu0YgsRt8Xoj7qo= _xlfn.SINGLE(JuanOrlandoH _xlfn.SINGLE(VidaMejorHN _xlfn.SINGLE(tencanal10 Es un gran trabajo lo Que hace nuestro Presidente por mi pais uqe bueno Que se logren estas cosas por el pais Que bien)))</f>
        <v>#NAME?</v>
      </c>
      <c r="C1550" s="4">
        <v>43700</v>
      </c>
      <c r="D1550" s="3">
        <v>0.71319444444444446</v>
      </c>
    </row>
    <row r="1551" spans="1:4" x14ac:dyDescent="0.2">
      <c r="A1551">
        <v>73186</v>
      </c>
      <c r="B1551" t="e">
        <f>_xlfn.SINGLE(NTQ1WzirXWVSm5RELmNPf7jbQXG)+Lu0YgsRt8Xoj7qo= _xlfn.SINGLE(JuanOrlandoH _xlfn.SINGLE(HCHTelevDigital _xlfn.SINGLE(VidaMejorHN Honduras mejora y gracias a JOH por Que el Es un gran Hombre bendiciones para usted y su familia)))</f>
        <v>#NAME?</v>
      </c>
      <c r="C1551" s="4">
        <v>43696</v>
      </c>
      <c r="D1551" s="3">
        <v>0.90416666666666667</v>
      </c>
    </row>
    <row r="1552" spans="1:4" x14ac:dyDescent="0.2">
      <c r="A1552">
        <v>73194</v>
      </c>
      <c r="B1552" t="e">
        <f>_xlfn.SINGLE(NTQ1WzirXWVSm5RELmNPf7jbQXG)+Lu0YgsRt8Xoj7qo= _xlfn.SINGLE(JuanOrlandoH _xlfn.SINGLE(DiarioLaPrensa vamonos para ojojona a disfrutar de la maravillosas pozas lugares bellos vamos lo espera la semana moraz√°nica
                                                                                                                                                                                                                                                                _xlfn.SINGLE(DiarioLaPrensa)))</f>
        <v>#NAME?</v>
      </c>
      <c r="C1552" s="4">
        <v>43732</v>
      </c>
      <c r="D1552" s="3">
        <v>0.81180555555555556</v>
      </c>
    </row>
    <row r="1553" spans="1:4" x14ac:dyDescent="0.2">
      <c r="A1553">
        <v>73199</v>
      </c>
      <c r="B1553" t="e">
        <f>_xlfn.SINGLE(NTQ1WzirXWVSm5RELmNPf7jbQXG)+Lu0YgsRt8Xoj7qo= _xlfn.SINGLE(TN5Telenoticias _xlfn.SINGLE(JuanOrlandoH Damos las gracias al gobierno por darnos esta maravillos ainvitacion vamos para y tocoa a disfruta _xlfn.SINGLE(elpaishn)))</f>
        <v>#NAME?</v>
      </c>
      <c r="C1553" s="4">
        <v>43734</v>
      </c>
      <c r="D1553" s="3">
        <v>0.71250000000000002</v>
      </c>
    </row>
    <row r="1554" spans="1:4" x14ac:dyDescent="0.2">
      <c r="A1554">
        <v>73279</v>
      </c>
      <c r="B1554" t="e">
        <f>_xlfn.SINGLE(NTQ1WzirXWVSm5RELmNPf7jbQXG)+Lu0YgsRt8Xoj7qo= _xlfn.SINGLE(JuanOrlandoH _xlfn.SINGLE(radiohrn agradecemos esta gran ayuda para todo el Que se quiera superar y quiera poner su micro empresa Que bien _xlfn.SINGLE(televicentrohn)))</f>
        <v>#NAME?</v>
      </c>
      <c r="C1554" s="4">
        <v>43733</v>
      </c>
      <c r="D1554" s="3">
        <v>0.8520833333333333</v>
      </c>
    </row>
    <row r="1555" spans="1:4" x14ac:dyDescent="0.2">
      <c r="A1555">
        <v>73295</v>
      </c>
      <c r="B1555" t="s">
        <v>270</v>
      </c>
      <c r="C1555" s="4">
        <v>43710</v>
      </c>
      <c r="D1555" s="3">
        <v>0.71805555555555556</v>
      </c>
    </row>
    <row r="1556" spans="1:4" x14ac:dyDescent="0.2">
      <c r="A1556">
        <v>73301</v>
      </c>
      <c r="B1556" t="e">
        <f>_xlfn.SINGLE(NTQ1WzirXWVSm5RELmNPf7jbQXG)+Lu0YgsRt8Xoj7qo= _xlfn.SINGLE(JuanOrlandoH _xlfn.SINGLE(IHCIETI _xlfn.SINGLE(LaTribunahn muy bien felicitamos a nuestro Presidente por demostrar las grandiosas cosas Que hay en el paisa Que gran manera de ver las cosas _xlfn.SINGLE(DiarioLaPrensa))))</f>
        <v>#NAME?</v>
      </c>
      <c r="C1556" s="4">
        <v>43714</v>
      </c>
      <c r="D1556" s="3">
        <v>0.71111111111111114</v>
      </c>
    </row>
    <row r="1557" spans="1:4" x14ac:dyDescent="0.2">
      <c r="A1557">
        <v>73305</v>
      </c>
      <c r="B1557" t="e">
        <f>_xlfn.SINGLE(NTQ1WzirXWVSm5RELmNPf7jbQXG)+Lu0YgsRt8Xoj7qo= _xlfn.SINGLE(JuanOrlandoH _xlfn.SINGLE(TN5Telenoticias vamos por la mejor ruta)), porque tenemos el mejor Presidente Que si piensa y apoya a cada una de nuestras necesidades _xlfn.SINGLE(NTQ1WzirXWVSm5RELmNPf7jbQXG)+Lu0YgsRt8Xoj7qo= _xlfn.SINGLE(hoymismo)</f>
        <v>#NAME?</v>
      </c>
      <c r="C1557" s="4">
        <v>43696</v>
      </c>
      <c r="D1557" s="3">
        <v>0.84305555555555556</v>
      </c>
    </row>
    <row r="1558" spans="1:4" x14ac:dyDescent="0.2">
      <c r="A1558">
        <v>73356</v>
      </c>
      <c r="B1558" t="e">
        <f>_xlfn.SINGLE(NTQ1WzirXWVSm5RELmNPf7jbQXG)+Lu0YgsRt8Xoj7qo= _xlfn.SINGLE(JuanOrlandoH _xlfn.SINGLE(radiohrn muy bueno Que ya se aproxima la semana moraz√°nica Que bien estamos alegres de ver esos grandes avances _xlfn.SINGLE(DiarioLaPrensa)))</f>
        <v>#NAME?</v>
      </c>
      <c r="C1558" s="4">
        <v>43724</v>
      </c>
      <c r="D1558" s="3">
        <v>0.85833333333333339</v>
      </c>
    </row>
    <row r="1559" spans="1:4" x14ac:dyDescent="0.2">
      <c r="A1559">
        <v>73364</v>
      </c>
      <c r="B1559" t="e">
        <f>_xlfn.SINGLE(NTQ1WzirXWVSm5RELmNPf7jbQXG)+Lu0YgsRt8Xoj7qo= _xlfn.SINGLE(JuanOrlandoH _xlfn.SINGLE(radiohrn proyectos asi son los Que no tienen precio Que gran inicio de semana y sabiendo estas fabulosas noticias Que gran trabajo
                                                                                                                                                                                                                                                                _xlfn.SINGLE(DiarioDiezHn)))</f>
        <v>#NAME?</v>
      </c>
      <c r="C1559" s="4">
        <v>43710</v>
      </c>
      <c r="D1559" s="3">
        <v>0.83819444444444446</v>
      </c>
    </row>
    <row r="1560" spans="1:4" x14ac:dyDescent="0.2">
      <c r="A1560">
        <v>73470</v>
      </c>
      <c r="B1560" t="e">
        <f>_xlfn.SINGLE(NTQ1WzirXWVSm5RELmNPf7jbQXG)+Lu0YgsRt8Xoj7qo= _xlfn.SINGLE(JuanOrlandoH _xlfn.SINGLE(diarioelheraldo Es muy bueno Que se haga lo bueno por instruir en buenas cosas a los j√≥venes por Que se sabe Que Es lo importante Que se les hable de la sexsualidad
                                                                                                                                                                                                                                                                _xlfn.SINGLE(DiarioLaPrensa)))</f>
        <v>#NAME?</v>
      </c>
      <c r="C1560" s="4">
        <v>43712</v>
      </c>
      <c r="D1560" s="3">
        <v>0.83750000000000002</v>
      </c>
    </row>
    <row r="1561" spans="1:4" x14ac:dyDescent="0.2">
      <c r="A1561">
        <v>73482</v>
      </c>
      <c r="B1561" t="e">
        <f>_xlfn.SINGLE(NTQ1WzirXWVSm5RELmNPf7jbQXG)+Lu0YgsRt8Xoj7qo= _xlfn.SINGLE(JuanOrlandoH _xlfn.SINGLE(radiohrn Honduras te espera a disfrutar de esta semana moraz√°nica en familia Que grandes maneras de Que mi pais tenga los lugares hermosos _xlfn.SINGLE(canal11hn)))</f>
        <v>#NAME?</v>
      </c>
      <c r="C1561" s="4">
        <v>43724</v>
      </c>
      <c r="D1561" s="3">
        <v>0.86041666666666661</v>
      </c>
    </row>
    <row r="1562" spans="1:4" x14ac:dyDescent="0.2">
      <c r="A1562">
        <v>73525</v>
      </c>
      <c r="B1562" t="e">
        <f>_xlfn.SINGLE(NTQ1WzirXWVSm5RELmNPf7jbQXG)+Lu0YgsRt8Xoj7qo= _xlfn.SINGLE(JuanOrlandoH _xlfn.SINGLE(HCHTelevDigital _xlfn.SINGLE(DiarioDiezHn se√±or Presidente Dios me lo bendiga grandemente gracias por Que se ve lo bueno Que usted ha hecho por nuestra naci√≥n)))</f>
        <v>#NAME?</v>
      </c>
      <c r="C1562" s="4">
        <v>43726</v>
      </c>
      <c r="D1562" s="3">
        <v>0.83819444444444446</v>
      </c>
    </row>
    <row r="1563" spans="1:4" x14ac:dyDescent="0.2">
      <c r="A1563">
        <v>73533</v>
      </c>
      <c r="B1563" t="e">
        <f>_xlfn.SINGLE(NTQ1WzirXWVSm5RELmNPf7jbQXG)+Lu0YgsRt8Xoj7qo= _xlfn.SINGLE(JuanOrlandoH _xlfn.SINGLE(TN5Telenoticias se ha demostrado las grandes acciones Que hace el gobierno por el pais Que gran trabajo  _xlfn.SINGLE(DiarioTiempo)))</f>
        <v>#NAME?</v>
      </c>
      <c r="C1563" s="4">
        <v>43706</v>
      </c>
      <c r="D1563" s="3">
        <v>0.85486111111111107</v>
      </c>
    </row>
    <row r="1564" spans="1:4" x14ac:dyDescent="0.2">
      <c r="A1564">
        <v>73541</v>
      </c>
      <c r="B1564" t="e">
        <f>_xlfn.SINGLE(NTQ1WzirXWVSm5RELmNPf7jbQXG)+Lu0YgsRt8Xoj7qo= _xlfn.SINGLE(JuanOrlandoH _xlfn.SINGLE(radiohrn se demuestra un gran avance Que gran manera de Que se mejore cada dia por grandes oportunidades Que genial))</f>
        <v>#NAME?</v>
      </c>
      <c r="C1564" s="4">
        <v>43693</v>
      </c>
      <c r="D1564" s="3">
        <v>0.65694444444444444</v>
      </c>
    </row>
    <row r="1565" spans="1:4" x14ac:dyDescent="0.2">
      <c r="A1565">
        <v>73547</v>
      </c>
      <c r="B1565" t="e">
        <f>_xlfn.SINGLE(NTQ1WzirXWVSm5RELmNPf7jbQXG)+Lu0YgsRt8Xoj7qo= _xlfn.SINGLE(JuanOrlandoH _xlfn.SINGLE(TN5Telenoticias Primeramente se ha demostrado lo bueno para nuestra naci√≥n han cambiado Muchas cosas de seguridad y de salud y de nuevas oportunidades _xlfn.SINGLE(CNNEE)))</f>
        <v>#NAME?</v>
      </c>
      <c r="C1565" s="4">
        <v>43706</v>
      </c>
      <c r="D1565" s="3">
        <v>0.85625000000000007</v>
      </c>
    </row>
    <row r="1566" spans="1:4" x14ac:dyDescent="0.2">
      <c r="A1566">
        <v>73548</v>
      </c>
      <c r="B1566" t="e">
        <f>_xlfn.SINGLE(NTQ1WzirXWVSm5RELmNPf7jbQXG)+Lu0YgsRt8Xoj7qo= _xlfn.SINGLE(VidaMejorHN _xlfn.SINGLE(JuanOrlandoH _xlfn.SINGLE(DiarioTiempo _xlfn.SINGLE(BANHPROVI_HN Es excelente Que se est√°n beneficiando personas en estas cosas Que bueno Es ver esto para mi pais Que gran trabajo))))</f>
        <v>#NAME?</v>
      </c>
      <c r="C1566" s="4">
        <v>43691</v>
      </c>
      <c r="D1566" s="3">
        <v>0.91875000000000007</v>
      </c>
    </row>
    <row r="1567" spans="1:4" x14ac:dyDescent="0.2">
      <c r="A1567">
        <v>73549</v>
      </c>
      <c r="B1567" t="e">
        <f>_xlfn.SINGLE(NTQ1WzirXWVSm5RELmNPf7jbQXG)+Lu0YgsRt8Xoj7qo= _xlfn.SINGLE(JuanOrlandoH _xlfn.SINGLE(LaTribunahn no cave duda Que el se√±or Presidente sigue demostrando estas grandiosa cosas Que bien Es un gran trabajo vamos por oportunidades mejores))</f>
        <v>#NAME?</v>
      </c>
      <c r="C1567" s="4">
        <v>43690</v>
      </c>
      <c r="D1567" s="3">
        <v>0.84652777777777777</v>
      </c>
    </row>
    <row r="1568" spans="1:4" x14ac:dyDescent="0.2">
      <c r="A1568">
        <v>73571</v>
      </c>
      <c r="B1568" t="e">
        <f>_xlfn.SINGLE(NTQ1WzirXWVSm5RELmNPf7jbQXG)+Lu0YgsRt8Xoj7qo= _xlfn.SINGLE(JuanOrlandoH _xlfn.SINGLE(diarioelheraldo excelente iniciativa Que esta realiazdno por el bienestar de cada uno de nuestros j√≥venes _xlfn.SINGLE(NTQ1WzirXWVSm5RELmNPf7jbQXG)))+Lu0YgsRt8Xoj7qo=   _xlfn.SINGLE(JuanOrlandoH   _xlfn.SINGLE(radiohrn))</f>
        <v>#NAME?</v>
      </c>
      <c r="C1568" s="4">
        <v>43712</v>
      </c>
      <c r="D1568" s="3">
        <v>0.86388888888888893</v>
      </c>
    </row>
    <row r="1569" spans="1:4" x14ac:dyDescent="0.2">
      <c r="A1569">
        <v>73584</v>
      </c>
      <c r="B1569" t="e">
        <f>_xlfn.SINGLE(NTQ1WzirXWVSm5RELmNPf7jbQXG)+Lu0YgsRt8Xoj7qo= _xlfn.SINGLE(JuanOrlandoH _xlfn.SINGLE(LaTribunahn _xlfn.SINGLE(VidaMejorHN todos estamos muy contentos por el gran trabajo Que esta realizando nuestro Presidente _xlfn.SINGLE(NTQ1WzirXWVSm5RELmNPf7jbQXG))))+Lu0YgsRt8Xoj7qo= _xlfn.SINGLE(canal6)</f>
        <v>#NAME?</v>
      </c>
      <c r="C1569" s="4">
        <v>43691</v>
      </c>
      <c r="D1569" s="3">
        <v>0.69513888888888886</v>
      </c>
    </row>
    <row r="1570" spans="1:4" x14ac:dyDescent="0.2">
      <c r="A1570">
        <v>73587</v>
      </c>
      <c r="B1570" t="e">
        <f>_xlfn.SINGLE(NTQ1WzirXWVSm5RELmNPf7jbQXG)+Lu0YgsRt8Xoj7qo= _xlfn.SINGLE(DiarioLaPrensa _xlfn.SINGLE(JuanOrlandoH Es muy bello lo Que se ve Que grandes eventos para este feriado Que buenas cosas las Que se ven Es muy bu8eno vamos por mas _xlfn.SINGLE(HCHTelevDigital)))</f>
        <v>#NAME?</v>
      </c>
      <c r="C1570" s="4">
        <v>43710</v>
      </c>
      <c r="D1570" s="3">
        <v>0.71597222222222223</v>
      </c>
    </row>
    <row r="1571" spans="1:4" x14ac:dyDescent="0.2">
      <c r="A1571">
        <v>73622</v>
      </c>
      <c r="B1571" t="e">
        <f>_xlfn.SINGLE(NTQ1WzirXWVSm5RELmNPf7jbQXG)+Lu0YgsRt8Xoj7qo= _xlfn.SINGLE(JuanOrlandoH _xlfn.SINGLE(radiohrn _xlfn.SINGLE(elpaishn felicitamos enormemente al gobierno ya Que con la construcci√≥n de estos parques se generan miles de empleos dignos a quienes los construyen _xlfn.SINGLE(JuanOrlandoH _xlfn.SINGLE(NTQ1WzirXWVSm5RELmNPf7jbQXG)))))+Lu0YgsRt8Xoj7qo=s _xlfn.SINGLE(LaTribunahn)</f>
        <v>#NAME?</v>
      </c>
      <c r="C1571" s="4">
        <v>43707</v>
      </c>
      <c r="D1571" s="3">
        <v>0.8340277777777777</v>
      </c>
    </row>
    <row r="1572" spans="1:4" x14ac:dyDescent="0.2">
      <c r="A1572">
        <v>73623</v>
      </c>
      <c r="B1572" t="e">
        <f>_xlfn.SINGLE(NTQ1WzirXWVSm5RELmNPf7jbQXG)+Lu0YgsRt8Xoj7qo= _xlfn.SINGLE(JuanOrlandoH _xlfn.SINGLE(radiohrn excelente  noticia nos enorgullece Que nuestra Honduras sea sede de tan importantes reuniones _xlfn.SINGLE(NTQ1WzirXWVSm5RELmNPf7jbQXG)))+Lu0YgsRt8Xoj7qo=  _xlfn.SINGLE(abriendobrecha)</f>
        <v>#NAME?</v>
      </c>
      <c r="C1572" s="4">
        <v>43697</v>
      </c>
      <c r="D1572" s="3">
        <v>0.85833333333333339</v>
      </c>
    </row>
    <row r="1573" spans="1:4" x14ac:dyDescent="0.2">
      <c r="A1573">
        <v>73638</v>
      </c>
      <c r="B1573" t="e">
        <f>_xlfn.SINGLE(NTQ1WzirXWVSm5RELmNPf7jbQXG)+Lu0YgsRt8Xoj7qo= _xlfn.SINGLE(JuanOrlandoH _xlfn.SINGLE(DllSWqjvMbCrtUNGN0CA23hYgwPW83B5aBnYuBnEFZY))= se esta demostrando las grandes cosas Que bueno Es ver como se mejora en estas acciones Que gran maneras de nuestro pa√≠s</f>
        <v>#NAME?</v>
      </c>
      <c r="C1573" s="4">
        <v>43698</v>
      </c>
      <c r="D1573" s="3">
        <v>0.82777777777777783</v>
      </c>
    </row>
    <row r="1574" spans="1:4" x14ac:dyDescent="0.2">
      <c r="A1574">
        <v>73660</v>
      </c>
      <c r="B1574" t="e">
        <f>_xlfn.SINGLE(NTQ1WzirXWVSm5RELmNPf7jbQXG)+Lu0YgsRt8Xoj7qo= _xlfn.SINGLE(JuanOrlandoH _xlfn.SINGLE(DiarioLaPrensa no cave duda Que se esta haciendo lo correcto Que no ce permiten mas cosas en las c√°rceles muy bien _xlfn.SINGLE(HCHTelevDigital)))</f>
        <v>#NAME?</v>
      </c>
      <c r="C1574" s="4">
        <v>43705</v>
      </c>
      <c r="D1574" s="3">
        <v>0.85277777777777775</v>
      </c>
    </row>
    <row r="1575" spans="1:4" x14ac:dyDescent="0.2">
      <c r="A1575">
        <v>73672</v>
      </c>
      <c r="B1575" t="e">
        <f>_xlfn.SINGLE(NTQ1WzirXWVSm5RELmNPf7jbQXG)+Lu0YgsRt8Xoj7qo= _xlfn.SINGLE(JuanOrlandoH _xlfn.SINGLE(DllSWqjvMbCrtUNGN0CA23hYgwPW83B5aBnYuBnEFZY))= Es un gran trabajo lo Que hacen los de Activate Honduras se hacen grandes maneras de ver las buenas cosas vamos por lo mejor</f>
        <v>#NAME?</v>
      </c>
      <c r="C1575" s="4">
        <v>43698</v>
      </c>
      <c r="D1575" s="3">
        <v>0.8256944444444444</v>
      </c>
    </row>
    <row r="1576" spans="1:4" x14ac:dyDescent="0.2">
      <c r="A1576">
        <v>73693</v>
      </c>
      <c r="B1576" t="e">
        <f>_xlfn.SINGLE(NTQ1WzirXWVSm5RELmNPf7jbQXG)+Lu0YgsRt8Xoj7qo= _xlfn.SINGLE(JuanOrlandoH _xlfn.SINGLE(radiohrn Es excelente lo Que se ve uqe gran manera de ver las cosas para nuestra Honduras Que genial vamos por mas))</f>
        <v>#NAME?</v>
      </c>
      <c r="C1576" s="4">
        <v>43704</v>
      </c>
      <c r="D1576" s="3">
        <v>0.87083333333333324</v>
      </c>
    </row>
    <row r="1577" spans="1:4" x14ac:dyDescent="0.2">
      <c r="A1577">
        <v>73716</v>
      </c>
      <c r="B1577" t="s">
        <v>271</v>
      </c>
      <c r="C1577" s="4">
        <v>43725</v>
      </c>
      <c r="D1577" s="3">
        <v>0.69791666666666663</v>
      </c>
    </row>
    <row r="1578" spans="1:4" x14ac:dyDescent="0.2">
      <c r="A1578">
        <v>73764</v>
      </c>
      <c r="B1578" t="e">
        <f>_xlfn.SINGLE(NTQ1WzirXWVSm5RELmNPf7jbQXG)+Lu0YgsRt8Xoj7qo= _xlfn.SINGLE(JuanOrlandoH _xlfn.SINGLE(radiohrn Aplaudimos lo bueno ghe importante Que hace el gobierno vamos por nuevas oportunidades Que bien _xlfn.SINGLE(DiarioDiezHn)))</f>
        <v>#NAME?</v>
      </c>
      <c r="C1578" s="4">
        <v>43725</v>
      </c>
      <c r="D1578" s="3">
        <v>0.86388888888888893</v>
      </c>
    </row>
    <row r="1579" spans="1:4" x14ac:dyDescent="0.2">
      <c r="A1579">
        <v>73811</v>
      </c>
      <c r="B1579" t="e">
        <f>_xlfn.SINGLE(NTQ1WzirXWVSm5RELmNPf7jbQXG)+Lu0YgsRt8Xoj7qo= _xlfn.SINGLE(JuanOrlandoH _xlfn.SINGLE(HCHTelevDigital Dios me lo bendiga JOH veo Que se cumple lo prometido Que genial Es ver como mi Honduras avanza
                                                                                                                                                                                                                                                                _xlfn.SINGLE(televicentrohn)))</f>
        <v>#NAME?</v>
      </c>
      <c r="C1579" s="4">
        <v>43714</v>
      </c>
      <c r="D1579" s="3">
        <v>0.85833333333333339</v>
      </c>
    </row>
    <row r="1580" spans="1:4" x14ac:dyDescent="0.2">
      <c r="A1580">
        <v>73824</v>
      </c>
      <c r="B1580" t="e">
        <f>_xlfn.SINGLE(NTQ1WzirXWVSm5RELmNPf7jbQXG)+Lu0YgsRt8Xoj7qo= _xlfn.SINGLE(JuanOrlandoH _xlfn.SINGLE(LaTribunahn Dios bendiga la vida de el se√±or Presidente por Que sigue trabajando cada dia por mejorar el turismo del pais Que bien Es un buen ejemplo y una buena obra))</f>
        <v>#NAME?</v>
      </c>
      <c r="C1580" s="4">
        <v>43690</v>
      </c>
      <c r="D1580" s="3">
        <v>0.84791666666666676</v>
      </c>
    </row>
    <row r="1581" spans="1:4" x14ac:dyDescent="0.2">
      <c r="A1581">
        <v>73827</v>
      </c>
      <c r="B1581" t="e">
        <f>_xlfn.SINGLE(NTQ1WzirXWVSm5RELmNPf7jbQXG)+Lu0YgsRt8Xoj7qo= _xlfn.SINGLE(JuanOrlandoH _xlfn.SINGLE(LaTribunahn demostrando este gran apoyo para el pueblo hondure√±o Muchas gracias Presidente por dar lo mejor por el pa√≠s y el pueblo))</f>
        <v>#NAME?</v>
      </c>
      <c r="C1581" s="4">
        <v>43690</v>
      </c>
      <c r="D1581" s="3">
        <v>0.84722222222222221</v>
      </c>
    </row>
    <row r="1582" spans="1:4" x14ac:dyDescent="0.2">
      <c r="A1582">
        <v>73877</v>
      </c>
      <c r="B1582" t="s">
        <v>272</v>
      </c>
      <c r="C1582" s="4">
        <v>43734</v>
      </c>
      <c r="D1582" s="3">
        <v>0.71388888888888891</v>
      </c>
    </row>
    <row r="1583" spans="1:4" x14ac:dyDescent="0.2">
      <c r="A1583">
        <v>73878</v>
      </c>
      <c r="B1583" t="e">
        <f>_xlfn.SINGLE(NTQ1WzirXWVSm5RELmNPf7jbQXG)+Lu0YgsRt8Xoj7qo= _xlfn.SINGLE(JuanOrlandoH _xlfn.SINGLE(televicentrohn se√±or Presidente le enviamos los mejores saludos por hacer lo bueno por mi pais Que gran maner de verdad gracias por Que usted Es una gran persona _xlfn.SINGLE(LaTribunahn)))</f>
        <v>#NAME?</v>
      </c>
      <c r="C1583" s="4">
        <v>43706</v>
      </c>
      <c r="D1583" s="3">
        <v>0.64444444444444449</v>
      </c>
    </row>
    <row r="1584" spans="1:4" x14ac:dyDescent="0.2">
      <c r="A1584">
        <v>73889</v>
      </c>
      <c r="B1584" t="e">
        <f>_xlfn.SINGLE(NTQ1WzirXWVSm5RELmNPf7jbQXG)+Lu0YgsRt8Xoj7qo= _xlfn.SINGLE(JuanOrlandoH _xlfn.SINGLE(elpaishn _xlfn.SINGLE(LaTribunahn muy buenas cosas se ha demostrado Que tenga una vida saludable Es correcto Que bien vamos por lo bueno por mi Honduras)))</f>
        <v>#NAME?</v>
      </c>
      <c r="C1584" s="4">
        <v>43726</v>
      </c>
      <c r="D1584" s="3">
        <v>0.68263888888888891</v>
      </c>
    </row>
    <row r="1585" spans="1:4" x14ac:dyDescent="0.2">
      <c r="A1585">
        <v>73898</v>
      </c>
      <c r="B1585" t="e">
        <f>_xlfn.SINGLE(NTQ1WzirXWVSm5RELmNPf7jbQXG)+Lu0YgsRt8Xoj7qo= _xlfn.SINGLE(JuanOrlandoH _xlfn.SINGLE(HCHTelevDigital _xlfn.SINGLE(DllSWqjvMbCrtUNGN0CA23hYgwPW83B5aBnYuBnEFZY)))= _xlfn.SINGLE(DiarioLaPrensa Es un excelente trabajo lo Que se hace por el pais Que bueno Que se demuestra lo bueno por nuestra Honduras)</f>
        <v>#NAME?</v>
      </c>
      <c r="C1585" s="4">
        <v>43721</v>
      </c>
      <c r="D1585" s="3">
        <v>0.68888888888888899</v>
      </c>
    </row>
    <row r="1586" spans="1:4" x14ac:dyDescent="0.2">
      <c r="A1586">
        <v>73900</v>
      </c>
      <c r="B1586" t="e">
        <f>_xlfn.SINGLE(NTQ1WzirXWVSm5RELmNPf7jbQXG)+Lu0YgsRt8Xoj7qo= _xlfn.SINGLE(tencanal10 _xlfn.SINGLE(JuanOrlandoH nuestra naci√≥n Es hermosa porque se ve Que hay turismo hay lugares bellos para poder disfrutar Que bien
                                                                                                                                                                                                                                                                _xlfn.SINGLE(HCHTelevDigital)))</f>
        <v>#NAME?</v>
      </c>
      <c r="C1586" s="4">
        <v>43711</v>
      </c>
      <c r="D1586" s="3">
        <v>0.68680555555555556</v>
      </c>
    </row>
    <row r="1587" spans="1:4" x14ac:dyDescent="0.2">
      <c r="A1587">
        <v>73910</v>
      </c>
      <c r="B1587" t="e">
        <f>_xlfn.SINGLE(NTQ1WzirXWVSm5RELmNPf7jbQXG)+Lu0YgsRt8Xoj7qo= _xlfn.SINGLE(JuanOrlandoH _xlfn.SINGLE(HCHTelevDigital si son buenas oportunidades Que se siga mejorando en estas ayudas muy bien trabajo Presidente))</f>
        <v>#NAME?</v>
      </c>
      <c r="C1587" s="4">
        <v>43711</v>
      </c>
      <c r="D1587" s="3">
        <v>0.85138888888888886</v>
      </c>
    </row>
    <row r="1588" spans="1:4" x14ac:dyDescent="0.2">
      <c r="A1588">
        <v>73913</v>
      </c>
      <c r="B1588" t="e">
        <f>_xlfn.SINGLE(NTQ1WzirXWVSm5RELmNPf7jbQXG)+Lu0YgsRt8Xoj7qo= _xlfn.SINGLE(JuanOrlandoH _xlfn.SINGLE(televicentrohn Definitivamente se esta logrando lo bueno para cada comunidad Es un gran logro Que se hag lo mejor por mi Honduras _xlfn.SINGLE(DiarioDiezHn)))</f>
        <v>#NAME?</v>
      </c>
      <c r="C1588" s="4">
        <v>43718</v>
      </c>
      <c r="D1588" s="3">
        <v>0.81944444444444453</v>
      </c>
    </row>
    <row r="1589" spans="1:4" x14ac:dyDescent="0.2">
      <c r="A1589">
        <v>73914</v>
      </c>
      <c r="B1589" t="e">
        <f>_xlfn.SINGLE(NTQ1WzirXWVSm5RELmNPf7jbQXG)+Lu0YgsRt8Xoj7qo= _xlfn.SINGLE(JuanOrlandoH _xlfn.SINGLE(HCHTelevDigital _xlfn.SINGLE(TN5Telenoticias Es admirable Que Honduras Es un pais con grandes oportunidades de naturaleza turismo y de Muchas cosas Que grandes logros)))</f>
        <v>#NAME?</v>
      </c>
      <c r="C1589" s="4">
        <v>43726</v>
      </c>
      <c r="D1589" s="3">
        <v>0.84027777777777779</v>
      </c>
    </row>
    <row r="1590" spans="1:4" x14ac:dyDescent="0.2">
      <c r="A1590">
        <v>74028</v>
      </c>
      <c r="B1590" t="e">
        <f>_xlfn.SINGLE(NTQ1WzirXWVSm5RELmNPf7jbQXG)+Lu0YgsRt8Xoj7qo= _xlfn.SINGLE(JuanOrlandoH _xlfn.SINGLE(radiohrn favorable Es ver como se da ese apoyo al pueblo Que se trabaje mas y mas por ayudar al micro empresario _xlfn.SINGLE(TN5Telenoticias)))</f>
        <v>#NAME?</v>
      </c>
      <c r="C1590" s="4">
        <v>43733</v>
      </c>
      <c r="D1590" s="3">
        <v>0.85416666666666663</v>
      </c>
    </row>
    <row r="1591" spans="1:4" x14ac:dyDescent="0.2">
      <c r="A1591">
        <v>74040</v>
      </c>
      <c r="B1591" t="e">
        <f>_xlfn.SINGLE(NTQ1WzirXWVSm5RELmNPf7jbQXG)+Lu0YgsRt8Xoj7qo= _xlfn.SINGLE(JuanOrlandoH _xlfn.SINGLE(VidaMejorHN _xlfn.SINGLE(diarioelheraldo miles de maneras Que se est√°n desarrollando Que bueno lo Que se ve Es muy excelente gracias por hacer estas buenas cosas por mi Honduras _xlfn.SINGLE(televicentrohn))))</f>
        <v>#NAME?</v>
      </c>
      <c r="C1591" s="4">
        <v>43707</v>
      </c>
      <c r="D1591" s="3">
        <v>0.64236111111111105</v>
      </c>
    </row>
    <row r="1592" spans="1:4" x14ac:dyDescent="0.2">
      <c r="A1592">
        <v>74080</v>
      </c>
      <c r="B1592" t="e">
        <f>_xlfn.SINGLE(NTQ1WzirXWVSm5RELmNPf7jbQXG)+Lu0YgsRt8Xoj7qo= _xlfn.SINGLE(JuanOrlandoH _xlfn.SINGLE(VidaMejorHN _xlfn.SINGLE(HCHTelevDigital Es excelente lo Que hace el Presidente por nuestra Honduras Que grandes avances vamos por lo mejor)))</f>
        <v>#NAME?</v>
      </c>
      <c r="C1592" s="4">
        <v>43700</v>
      </c>
      <c r="D1592" s="3">
        <v>0.8618055555555556</v>
      </c>
    </row>
    <row r="1593" spans="1:4" x14ac:dyDescent="0.2">
      <c r="A1593">
        <v>74137</v>
      </c>
      <c r="B1593" t="e">
        <f>_xlfn.SINGLE(NTQ1WzirXWVSm5RELmNPf7jbQXG)+Lu0YgsRt8Xoj7qo= _xlfn.SINGLE(JuanOrlandoH _xlfn.SINGLE(LaTribunahn _xlfn.SINGLE(VidaMejorHN muy bueno lo Que se ve cada dia Que bien estamos muy alegres de ver como los ni√±os de nuestra comunidad tienen adonde divertirse)))</f>
        <v>#NAME?</v>
      </c>
      <c r="C1593" s="4">
        <v>43691</v>
      </c>
      <c r="D1593" s="3">
        <v>0.72083333333333333</v>
      </c>
    </row>
    <row r="1594" spans="1:4" x14ac:dyDescent="0.2">
      <c r="A1594">
        <v>74147</v>
      </c>
      <c r="B1594" t="e">
        <f>_xlfn.SINGLE(NTQ1WzirXWVSm5RELmNPf7jbQXG)+Lu0YgsRt8Xoj7qo= _xlfn.SINGLE(VidaMejorHN _xlfn.SINGLE(JuanOrlandoH _xlfn.SINGLE(DiarioTiempo _xlfn.SINGLE(BANHPROVI_HN se ve lo bueno para mi naci√≥n Que buenas acciones las Que se demuestran Que bien Es un gran avance))))</f>
        <v>#NAME?</v>
      </c>
      <c r="C1594" s="4">
        <v>43691</v>
      </c>
      <c r="D1594" s="3">
        <v>0.92152777777777783</v>
      </c>
    </row>
    <row r="1595" spans="1:4" x14ac:dyDescent="0.2">
      <c r="A1595">
        <v>74151</v>
      </c>
      <c r="B1595" t="e">
        <f>_xlfn.SINGLE(NTQ1WzirXWVSm5RELmNPf7jbQXG)+Lu0YgsRt8Xoj7qo= _xlfn.SINGLE(JuanOrlandoH _xlfn.SINGLE(televicentrohn estamos muy contentos por su gran trabajo Que hace Presidente siempre al favor de su pueblo _xlfn.SINGLE(NTQ1WzirXWVSm5RELmNPf7jbQXG)))+Lu0YgsRt8Xoj7qo=   _xlfn.SINGLE(JuanOrlandoH  _xlfn.SINGLE(TSiHonduras))</f>
        <v>#NAME?</v>
      </c>
      <c r="C1595" s="4">
        <v>43706</v>
      </c>
      <c r="D1595" s="3">
        <v>0.86944444444444446</v>
      </c>
    </row>
    <row r="1596" spans="1:4" x14ac:dyDescent="0.2">
      <c r="A1596">
        <v>74192</v>
      </c>
      <c r="B1596" t="e">
        <f>_xlfn.SINGLE(NTQ1WzirXWVSm5RELmNPf7jbQXG)+Lu0YgsRt8Xoj7qo= _xlfn.SINGLE(JuanOrlandoH _xlfn.SINGLE(DiarioLaPrensa Es un buen desempe√±o lo Que se esta demostrando Que grandes maneras de ver el cambio por nuestro pueblo))</f>
        <v>#NAME?</v>
      </c>
      <c r="C1596" s="4">
        <v>43703</v>
      </c>
      <c r="D1596" s="3">
        <v>0.72638888888888886</v>
      </c>
    </row>
    <row r="1597" spans="1:4" x14ac:dyDescent="0.2">
      <c r="A1597">
        <v>74193</v>
      </c>
      <c r="B1597" t="e">
        <f>_xlfn.SINGLE(NTQ1WzirXWVSm5RELmNPf7jbQXG)+Lu0YgsRt8Xoj7qo= _xlfn.SINGLE(JuanOrlandoH _xlfn.SINGLE(LaTribunahn _xlfn.SINGLE(VidaMejorHN se√±or Presidente Es un gran trabajo lo Que usted hace por el pais Que gran manera de ver las cosas por Honduras)))</f>
        <v>#NAME?</v>
      </c>
      <c r="C1597" s="4">
        <v>43691</v>
      </c>
      <c r="D1597" s="3">
        <v>0.7055555555555556</v>
      </c>
    </row>
    <row r="1598" spans="1:4" x14ac:dyDescent="0.2">
      <c r="A1598">
        <v>74205</v>
      </c>
      <c r="B1598" t="e">
        <f>_xlfn.SINGLE(NTQ1WzirXWVSm5RELmNPf7jbQXG)+Lu0YgsRt8Xoj7qo= _xlfn.SINGLE(JuanOrlandoH _xlfn.SINGLE(radiohrn Que se apoye al sector salud Es un gran beneficio para el pueblo Que gran trabajo Que se est√°n enfocando en grandes cosas Que bien estamos a lo mejor gracias JOH))</f>
        <v>#NAME?</v>
      </c>
      <c r="C1598" s="4">
        <v>43693</v>
      </c>
      <c r="D1598" s="3">
        <v>0.65763888888888888</v>
      </c>
    </row>
    <row r="1599" spans="1:4" x14ac:dyDescent="0.2">
      <c r="A1599">
        <v>74209</v>
      </c>
      <c r="B1599" t="e">
        <f>_xlfn.SINGLE(NTQ1WzirXWVSm5RELmNPf7jbQXG)+Lu0YgsRt8Xoj7qo= _xlfn.SINGLE(JuanOrlandoH _xlfn.SINGLE(LaTribunahn _xlfn.SINGLE(VidaMejorHN Que bueno Es ver mi pais Que cambia Es muy bueno gracias por lo importante Que se hace gracias a Dios por dar estas grandes bendiciones para nuestra naci√≥n
                                                                                                                                                                                                                                                                _xlfn.SINGLE(tencanal10))))</f>
        <v>#NAME?</v>
      </c>
      <c r="C1599" s="4">
        <v>43712</v>
      </c>
      <c r="D1599" s="3">
        <v>0.66666666666666663</v>
      </c>
    </row>
    <row r="1600" spans="1:4" x14ac:dyDescent="0.2">
      <c r="A1600">
        <v>74213</v>
      </c>
      <c r="B1600" t="e">
        <f>_xlfn.SINGLE(NTQ1WzirXWVSm5RELmNPf7jbQXG)+Lu0YgsRt8Xoj7qo= _xlfn.SINGLE(anagarciacarias _xlfn.SINGLE(JuanOrlandoH _xlfn.SINGLE(radiohrn Bravo felicitaciones Que Dios los bendiga grandemente y Que todo salga super bien como lo planean _xlfn.SINGLE(diarioelheraldo))))</f>
        <v>#NAME?</v>
      </c>
      <c r="C1600" s="4">
        <v>43733</v>
      </c>
      <c r="D1600" s="3">
        <v>0.72083333333333333</v>
      </c>
    </row>
    <row r="1601" spans="1:4" x14ac:dyDescent="0.2">
      <c r="A1601">
        <v>74221</v>
      </c>
      <c r="B1601" t="e">
        <f>_xlfn.SINGLE(NTQ1WzirXWVSm5RELmNPf7jbQXG)+Lu0YgsRt8Xoj7qo= _xlfn.SINGLE(JuanOrlandoH _xlfn.SINGLE(DiarioLaPrensa Es grandioso lo Que se ve cada dia por Que Es necesario Que se pongas grandes leyes par a los reos Es un gran trabajo _xlfn.SINGLE(Canal6Honduras)))</f>
        <v>#NAME?</v>
      </c>
      <c r="C1601" s="4">
        <v>43705</v>
      </c>
      <c r="D1601" s="3">
        <v>0.8534722222222223</v>
      </c>
    </row>
    <row r="1602" spans="1:4" x14ac:dyDescent="0.2">
      <c r="A1602">
        <v>74241</v>
      </c>
      <c r="B1602" t="e">
        <f>_xlfn.SINGLE(NTQ1WzirXWVSm5RELmNPf7jbQXG)+Lu0YgsRt8Xoj7qo= _xlfn.SINGLE(JuanOrlandoH _xlfn.SINGLE(DiarioLaPrensa estamos muy alegres de Que se afirmen estas buenas obras Que genial Es ver lo bueno en el pa√≠s Que gran manera de ver el cambio _xlfn.SINGLE(DiarioLaPrensa)))</f>
        <v>#NAME?</v>
      </c>
      <c r="C1602" s="4">
        <v>43705</v>
      </c>
      <c r="D1602" s="3">
        <v>0.85416666666666663</v>
      </c>
    </row>
    <row r="1603" spans="1:4" x14ac:dyDescent="0.2">
      <c r="A1603">
        <v>74248</v>
      </c>
      <c r="B1603" t="e">
        <f>_xlfn.SINGLE(NTQ1WzirXWVSm5RELmNPf7jbQXG)+Lu0YgsRt8Xoj7qo= _xlfn.SINGLE(JuanOrlandoH _xlfn.SINGLE(diarioelheraldo Es muy bueno Que prevengan a Que lamenten Que gran inicio Que gran manera de Que se esta brindando este apoyo para lo mejor para los j√≥venes
                                                                                                                                                                                                                                                                _xlfn.SINGLE(Canal6Honduras)))</f>
        <v>#NAME?</v>
      </c>
      <c r="C1603" s="4">
        <v>43712</v>
      </c>
      <c r="D1603" s="3">
        <v>0.83888888888888891</v>
      </c>
    </row>
    <row r="1604" spans="1:4" x14ac:dyDescent="0.2">
      <c r="A1604">
        <v>74249</v>
      </c>
      <c r="B1604" t="e">
        <f>_xlfn.SINGLE(NTQ1WzirXWVSm5RELmNPf7jbQXG)+Lu0YgsRt8Xoj7qo= _xlfn.SINGLE(JuanOrlandoH _xlfn.SINGLE(VidaMejorHN _xlfn.SINGLE(tencanal10 Que bueno Es ver rostros alegres Que gran manera de ver el cambio gracias a mi Presidente)))</f>
        <v>#NAME?</v>
      </c>
      <c r="C1604" s="4">
        <v>43700</v>
      </c>
      <c r="D1604" s="3">
        <v>0.71527777777777779</v>
      </c>
    </row>
    <row r="1605" spans="1:4" x14ac:dyDescent="0.2">
      <c r="A1605">
        <v>74268</v>
      </c>
      <c r="B1605" t="s">
        <v>273</v>
      </c>
      <c r="C1605" s="4">
        <v>43705</v>
      </c>
      <c r="D1605" s="3">
        <v>0.85486111111111107</v>
      </c>
    </row>
    <row r="1606" spans="1:4" x14ac:dyDescent="0.2">
      <c r="A1606">
        <v>74277</v>
      </c>
      <c r="B1606" t="e">
        <f>_xlfn.SINGLE(NTQ1WzirXWVSm5RELmNPf7jbQXG)+Lu0YgsRt8Xoj7qo= _xlfn.SINGLE(JuanOrlandoH _xlfn.SINGLE(HCHTelevDigital _xlfn.SINGLE(tencanal10 Es Impresionante manera de Que se desempe√±a mejorar el turismo cada dia Que bien estamos contentos)))</f>
        <v>#NAME?</v>
      </c>
      <c r="C1606" s="4">
        <v>43726</v>
      </c>
      <c r="D1606" s="3">
        <v>0.83680555555555547</v>
      </c>
    </row>
    <row r="1607" spans="1:4" x14ac:dyDescent="0.2">
      <c r="A1607">
        <v>74323</v>
      </c>
      <c r="B1607" t="e">
        <f>_xlfn.SINGLE(NTQ1WzirXWVSm5RELmNPf7jbQXG)+Lu0YgsRt8Xoj7qo= _xlfn.SINGLE(anagarciacarias _xlfn.SINGLE(JuanOrlandoH _xlfn.SINGLE(radiohrn Que gran establecimiento Que gran maneras de Que mi Honduras se mejora Que bien Que se ve lo bueno por el cambio _xlfn.SINGLE(tencanal10))))</f>
        <v>#NAME?</v>
      </c>
      <c r="C1607" s="4">
        <v>43733</v>
      </c>
      <c r="D1607" s="3">
        <v>0.72083333333333333</v>
      </c>
    </row>
    <row r="1608" spans="1:4" x14ac:dyDescent="0.2">
      <c r="A1608">
        <v>74324</v>
      </c>
      <c r="B1608" t="e">
        <f>_xlfn.SINGLE(NTQ1WzirXWVSm5RELmNPf7jbQXG)+Lu0YgsRt8Xoj7qo= _xlfn.SINGLE(JuanOrlandoH _xlfn.SINGLE(VidaMejorHN _xlfn.SINGLE(diarioelheraldo Es importante lo Que se hace para apoyo de las mujeres Hondure√±as Damos la gracias a JOH por su gran trabajo _xlfn.SINGLE(diarioelheraldo))))</f>
        <v>#NAME?</v>
      </c>
      <c r="C1608" s="4">
        <v>43707</v>
      </c>
      <c r="D1608" s="3">
        <v>0.64166666666666672</v>
      </c>
    </row>
    <row r="1609" spans="1:4" x14ac:dyDescent="0.2">
      <c r="A1609">
        <v>74325</v>
      </c>
      <c r="B1609" t="e">
        <f>_xlfn.SINGLE(NTQ1WzirXWVSm5RELmNPf7jbQXG)+Lu0YgsRt8Xoj7qo= _xlfn.SINGLE(JuanOrlandoH _xlfn.SINGLE(TN5Telenoticias _xlfn.SINGLE(DiarioLaPrensa Es admirable lo Que se ve porque lo bueno se demuestra cada dia Que gran manera de ver el cambio por el pais vamos por mas)))</f>
        <v>#NAME?</v>
      </c>
      <c r="C1609" s="4">
        <v>43731</v>
      </c>
      <c r="D1609" s="3">
        <v>0.81736111111111109</v>
      </c>
    </row>
    <row r="1610" spans="1:4" x14ac:dyDescent="0.2">
      <c r="A1610">
        <v>74344</v>
      </c>
      <c r="B1610" t="e">
        <f>_xlfn.SINGLE(NTQ1WzirXWVSm5RELmNPf7jbQXG)+Lu0YgsRt8Xoj7qo= _xlfn.SINGLE(JuanOrlandoH _xlfn.SINGLE(LaTribunahn _xlfn.SINGLE(VidaMejorHN vamos caminando por la mejor ruta y gracias a usted _xlfn.SINGLE(JuanOrlandoH  usted si piensa en su pueblo _xlfn.SINGLE(NTQ1WzirXWVSm5RELmNPf7jbQXG)))))+Lu0YgsRt8Xoj7qo=  _xlfn.SINGLE(canal11hn)</f>
        <v>#NAME?</v>
      </c>
      <c r="C1610" s="4">
        <v>43712</v>
      </c>
      <c r="D1610" s="3">
        <v>0.85972222222222217</v>
      </c>
    </row>
    <row r="1611" spans="1:4" x14ac:dyDescent="0.2">
      <c r="A1611">
        <v>74346</v>
      </c>
      <c r="B1611" t="e">
        <f>_xlfn.SINGLE(NTQ1WzirXWVSm5RELmNPf7jbQXG)+Lu0YgsRt8Xoj7qo= _xlfn.SINGLE(JuanOrlandoH _xlfn.SINGLE(TN5Telenoticias Definitivamente Que se demuestre lo bueno por nuestra naci√≥n Que gran bendici√≥n Que gran motivo de seguir))</f>
        <v>#NAME?</v>
      </c>
      <c r="C1611" s="4">
        <v>43696</v>
      </c>
      <c r="D1611" s="3">
        <v>0.90277777777777779</v>
      </c>
    </row>
    <row r="1612" spans="1:4" x14ac:dyDescent="0.2">
      <c r="A1612">
        <v>74378</v>
      </c>
      <c r="B1612" t="e">
        <f>_xlfn.SINGLE(NTQ1WzirXWVSm5RELmNPf7jbQXG)+Lu0YgsRt8Xoj7qo= _xlfn.SINGLE(JuanOrlandoH _xlfn.SINGLE(radiohrn Es muy importante lo Que se esta haciendo vamos por mas gracias  JOH _xlfn.SINGLE(HCHTelevDigital)))</f>
        <v>#NAME?</v>
      </c>
      <c r="C1612" s="4">
        <v>43704</v>
      </c>
      <c r="D1612" s="3">
        <v>0.87152777777777779</v>
      </c>
    </row>
    <row r="1613" spans="1:4" x14ac:dyDescent="0.2">
      <c r="A1613">
        <v>74396</v>
      </c>
      <c r="B1613" t="e">
        <f>_xlfn.SINGLE(NTQ1WzirXWVSm5RELmNPf7jbQXG)+Lu0YgsRt8Xoj7qo= _xlfn.SINGLE(JuanOrlandoH _xlfn.SINGLE(LaTribunahn vamos por mas grandes cambios gracias al Presidente Que si nos esta apoyando y haciendo crecer el desarrollo de nuestro pa√≠s _xlfn.SINGLE(rostros:Barrio   _xlfn.SINGLE(canal11))))</f>
        <v>#NAME?</v>
      </c>
      <c r="C1613" s="4">
        <v>43690</v>
      </c>
      <c r="D1613" s="3">
        <v>0.85416666666666663</v>
      </c>
    </row>
    <row r="1614" spans="1:4" x14ac:dyDescent="0.2">
      <c r="A1614">
        <v>74416</v>
      </c>
      <c r="B1614" t="e">
        <f>_xlfn.SINGLE(NTQ1WzirXWVSm5RELmNPf7jbQXG)+Lu0YgsRt8Xoj7qo= _xlfn.SINGLE(JuanOrlandoH _xlfn.SINGLE(HCHTelevDigital todos vamos con usted Presidente porque usted si nos esta escuchando _xlfn.SINGLE(NTQ1WzirXWVSm5RELmNPf7jbQXG)))+Lu0YgsRt8Xoj7qo=   _xlfn.SINGLE(JuanOrlandoH   _xlfn.SINGLE(canal11hn))</f>
        <v>#NAME?</v>
      </c>
      <c r="C1614" s="4">
        <v>43689</v>
      </c>
      <c r="D1614" s="3">
        <v>0.71805555555555556</v>
      </c>
    </row>
    <row r="1615" spans="1:4" x14ac:dyDescent="0.2">
      <c r="A1615">
        <v>74417</v>
      </c>
      <c r="B1615" t="e">
        <f>_xlfn.SINGLE(NTQ1WzirXWVSm5RELmNPf7jbQXG)+Lu0YgsRt8Xoj7qo= _xlfn.SINGLE(JuanOrlandoH _xlfn.SINGLE(radiohrn Definimos lo importante Que buenas cosas y Es importante para el pais Que excelente _xlfn.SINGLE(Canal6Honduras)))</f>
        <v>#NAME?</v>
      </c>
      <c r="C1615" s="4">
        <v>43719</v>
      </c>
      <c r="D1615" s="3">
        <v>0.84791666666666676</v>
      </c>
    </row>
    <row r="1616" spans="1:4" x14ac:dyDescent="0.2">
      <c r="A1616">
        <v>74427</v>
      </c>
      <c r="B1616" t="e">
        <f>_xlfn.SINGLE(NTQ1WzirXWVSm5RELmNPf7jbQXG)+Lu0YgsRt8Xoj7qo= _xlfn.SINGLE(JuanOrlandoH _xlfn.SINGLE(LaTribunahn _xlfn.SINGLE(VidaMejorHN estamos muy contentos  por la gran labor Que hace se√±or Presidente Es el mejor Que hemos tenido _xlfn.SINGLE(NTQ1WzirXWVSm5RELmNPf7jbQXG))))+Lu0YgsRt8Xoj7qo= _xlfn.SINGLE(tsi)</f>
        <v>#NAME?</v>
      </c>
      <c r="C1616" s="4">
        <v>43691</v>
      </c>
      <c r="D1616" s="3">
        <v>0.69305555555555554</v>
      </c>
    </row>
    <row r="1617" spans="1:4" x14ac:dyDescent="0.2">
      <c r="A1617">
        <v>74452</v>
      </c>
      <c r="B1617" t="e">
        <f>_xlfn.SINGLE(NTQ1WzirXWVSm5RELmNPf7jbQXG)+Lu0YgsRt8Xoj7qo= _xlfn.SINGLE(JuanOrlandoH _xlfn.SINGLE(DiarioLaPrensa gracias a lo bueno Que se demuestra gran trabajo bendiciones Que Dios los bendiga siempre _xlfn.SINGLE(HCHTelevDigital)))</f>
        <v>#NAME?</v>
      </c>
      <c r="C1617" s="4">
        <v>43705</v>
      </c>
      <c r="D1617" s="3">
        <v>0.7944444444444444</v>
      </c>
    </row>
    <row r="1618" spans="1:4" x14ac:dyDescent="0.2">
      <c r="A1618">
        <v>74453</v>
      </c>
      <c r="B1618" t="e">
        <f>_xlfn.SINGLE(NTQ1WzirXWVSm5RELmNPf7jbQXG)+Lu0YgsRt8Xoj7qo= _xlfn.SINGLE(JuanOrlandoH _xlfn.SINGLE(VidaMejorHN _xlfn.SINGLE(diarioelheraldo agradecemos al gran trabajo de parte de el gobierno Que sigue brindando lo mejor para el pueblo Que buenas obras Que Dios los bendiga _xlfn.SINGLE(HCHTelevDigital))))</f>
        <v>#NAME?</v>
      </c>
      <c r="C1618" s="4">
        <v>43707</v>
      </c>
      <c r="D1618" s="3">
        <v>0.6430555555555556</v>
      </c>
    </row>
    <row r="1619" spans="1:4" x14ac:dyDescent="0.2">
      <c r="A1619">
        <v>74454</v>
      </c>
      <c r="B1619" t="e">
        <f>_xlfn.SINGLE(NTQ1WzirXWVSm5RELmNPf7jbQXG)+Lu0YgsRt8Xoj7qo= _xlfn.SINGLE(JuanOrlandoH _xlfn.SINGLE(TN5Telenoticias agradecemos la buena labor Que se esta participando para lo mejor de la salud de nuestra naci√≥n Que bien _xlfn.SINGLE(tencanal10)))</f>
        <v>#NAME?</v>
      </c>
      <c r="C1619" s="4">
        <v>43706</v>
      </c>
      <c r="D1619" s="3">
        <v>0.85555555555555562</v>
      </c>
    </row>
    <row r="1620" spans="1:4" x14ac:dyDescent="0.2">
      <c r="A1620">
        <v>74457</v>
      </c>
      <c r="B1620" t="e">
        <f>_xlfn.SINGLE(NTQ1WzirXWVSm5RELmNPf7jbQXG)+Lu0YgsRt8Xoj7qo= _xlfn.SINGLE(JuanOrlandoH _xlfn.SINGLE(VidaMejorHN _xlfn.SINGLE(tencanal10 estamos muy contentos y orgullosos del su gran trabajo Presidente Es el mejor Que hemos tenido _xlfn.SINGLE(NTQ1WzirXWVSm5RELmNPf7jbQXG))))+Lu0YgsRt8Xoj7qo=   _xlfn.SINGLE(JuanOrlandoH   _xlfn.SINGLE(HCHTelevDigital))</f>
        <v>#NAME?</v>
      </c>
      <c r="C1620" s="4">
        <v>43719</v>
      </c>
      <c r="D1620" s="3">
        <v>0.6743055555555556</v>
      </c>
    </row>
    <row r="1621" spans="1:4" x14ac:dyDescent="0.2">
      <c r="A1621">
        <v>74458</v>
      </c>
      <c r="B1621" s="2" t="s">
        <v>274</v>
      </c>
      <c r="C1621" s="4">
        <v>43703</v>
      </c>
      <c r="D1621" s="3">
        <v>0.84027777777777779</v>
      </c>
    </row>
    <row r="1622" spans="1:4" x14ac:dyDescent="0.2">
      <c r="A1622">
        <v>74459</v>
      </c>
      <c r="B1622" s="2" t="s">
        <v>275</v>
      </c>
      <c r="C1622" s="4">
        <v>43714</v>
      </c>
      <c r="D1622" s="3">
        <v>0.8569444444444444</v>
      </c>
    </row>
    <row r="1623" spans="1:4" x14ac:dyDescent="0.2">
      <c r="A1623">
        <v>74478</v>
      </c>
      <c r="B1623" t="e">
        <f>_xlfn.SINGLE(TelemundoSports _xlfn.SINGLE(AnaJurka _xlfn.SINGLE(KarimDeportes _xlfn.SINGLE(CopanAlvarez Es muy bueno lo Que har√°n las autoridades Que gran trabajo estamos a lo mejor por nuestra Honduras))))</f>
        <v>#NAME?</v>
      </c>
      <c r="C1623" s="4">
        <v>43697</v>
      </c>
      <c r="D1623" s="3">
        <v>0.86249999999999993</v>
      </c>
    </row>
    <row r="1624" spans="1:4" x14ac:dyDescent="0.2">
      <c r="A1624">
        <v>74493</v>
      </c>
      <c r="B1624" s="2" t="s">
        <v>276</v>
      </c>
      <c r="C1624" s="4">
        <v>43703</v>
      </c>
      <c r="D1624" s="3">
        <v>0.84097222222222223</v>
      </c>
    </row>
    <row r="1625" spans="1:4" x14ac:dyDescent="0.2">
      <c r="A1625">
        <v>74515</v>
      </c>
      <c r="B1625" t="e">
        <f>_xlfn.SINGLE(NTQ1WzirXWVSm5RELmNPf7jbQXG)+Lu0YgsRt8Xoj7qo= _xlfn.SINGLE(JuanOrlandoH _xlfn.SINGLE(LaTribunahn muy buena noticia Que el turismo de el pais mejore Es un gran trabajo lo Que se ve Que se hace))</f>
        <v>#NAME?</v>
      </c>
      <c r="C1625" s="4">
        <v>43690</v>
      </c>
      <c r="D1625" s="3">
        <v>0.84444444444444444</v>
      </c>
    </row>
    <row r="1626" spans="1:4" x14ac:dyDescent="0.2">
      <c r="A1626">
        <v>74523</v>
      </c>
      <c r="B1626" t="e">
        <f>_xlfn.SINGLE(NTQ1WzirXWVSm5RELmNPf7jbQXG)+Lu0YgsRt8Xoj7qo= _xlfn.SINGLE(ValledeAngelesH _xlfn.SINGLE(JuanOrlandoH _xlfn.SINGLE(tencanal10 _xlfn.SINGLE(DiarioElDiez Simplemente se esta demostrando lo importante Que Es la semana morazanica para el pueblo Que bien))))</f>
        <v>#NAME?</v>
      </c>
      <c r="C1626" s="4">
        <v>43728</v>
      </c>
      <c r="D1626" s="3">
        <v>0.7090277777777777</v>
      </c>
    </row>
    <row r="1627" spans="1:4" x14ac:dyDescent="0.2">
      <c r="A1627">
        <v>74538</v>
      </c>
      <c r="B1627" t="e">
        <f>_xlfn.SINGLE(NTQ1WzirXWVSm5RELmNPf7jbQXG)+Lu0YgsRt8Xoj7qo= _xlfn.SINGLE(JuanOrlandoH _xlfn.SINGLE(LaTribunahn gracias al Presidente estamos creciendo en turismo y vamos por mas _xlfn.SINGLE(NTQ1WzirXWVSm5RELmNPf7jbQXG)))+Lu0YgsRt8Xoj7qo=  _xlfn.SINGLE(cana6)</f>
        <v>#NAME?</v>
      </c>
      <c r="C1627" s="4">
        <v>43690</v>
      </c>
      <c r="D1627" s="3">
        <v>0.85555555555555562</v>
      </c>
    </row>
    <row r="1628" spans="1:4" x14ac:dyDescent="0.2">
      <c r="A1628">
        <v>74541</v>
      </c>
      <c r="B1628" t="e">
        <f>_xlfn.SINGLE(NTQ1WzirXWVSm5RELmNPf7jbQXG)+Lu0YgsRt8Xoj7qo= _xlfn.SINGLE(JuanOrlandoH _xlfn.SINGLE(BANHPROVI_HN _xlfn.SINGLE(DiarioLaPrensa se sigue demostrando ese gran avance Que se hace gracias se√±or Presidente se le agradece)))</f>
        <v>#NAME?</v>
      </c>
      <c r="C1628" s="4">
        <v>43690</v>
      </c>
      <c r="D1628" s="3">
        <v>0.6972222222222223</v>
      </c>
    </row>
    <row r="1629" spans="1:4" x14ac:dyDescent="0.2">
      <c r="A1629">
        <v>74556</v>
      </c>
      <c r="B1629" t="e">
        <f>_xlfn.SINGLE(NTQ1WzirXWVSm5RELmNPf7jbQXG)+Lu0YgsRt8Xoj7qo= _xlfn.SINGLE(JuanOrlandoH _xlfn.SINGLE(BecasHN2020 _xlfn.SINGLE(radiohrn Es admirable Que gran proyecto de las becas gracias JOH por hacer lo bueno por ayudar al pueblo Muchas gracias _xlfn.SINGLE(LaTribunahn))))</f>
        <v>#NAME?</v>
      </c>
      <c r="C1629" s="4">
        <v>43732</v>
      </c>
      <c r="D1629" s="3">
        <v>0.70277777777777783</v>
      </c>
    </row>
    <row r="1630" spans="1:4" x14ac:dyDescent="0.2">
      <c r="A1630">
        <v>74599</v>
      </c>
      <c r="B1630" t="e">
        <f>_xlfn.SINGLE(NTQ1WzirXWVSm5RELmNPf7jbQXG)+Lu0YgsRt8Xoj7qo= _xlfn.SINGLE(FNAMP_Honduras _xlfn.SINGLE(JuanOrlandoH _xlfn.SINGLE(MP_Honduras _xlfn.SINGLE(LaTribunahn felicitaciones a la fuerzas anti maras y pandillas por hacer bien ese gran trabajo Que grandioso Es ver como se lucha contra la criminalidad _xlfn.SINGLE(DiarioTiempo)))))</f>
        <v>#NAME?</v>
      </c>
      <c r="C1630" s="4">
        <v>43704</v>
      </c>
      <c r="D1630" s="3">
        <v>0.82152777777777775</v>
      </c>
    </row>
    <row r="1631" spans="1:4" x14ac:dyDescent="0.2">
      <c r="A1631">
        <v>74652</v>
      </c>
      <c r="B1631" t="e">
        <f>_xlfn.SINGLE(NTQ1WzirXWVSm5RELmNPf7jbQXG)+Lu0YgsRt8Xoj7qo= _xlfn.SINGLE(JuanOrlandoH _xlfn.SINGLE(VidaMejorHN _xlfn.SINGLE(HCHTelevDigital Dios bendicenos Que bueno Que usted hace las grandes obras Que gran trabajo Que bien Que se ha demostrado lo bueno)))</f>
        <v>#NAME?</v>
      </c>
      <c r="C1631" s="4">
        <v>43700</v>
      </c>
      <c r="D1631" s="3">
        <v>0.86388888888888893</v>
      </c>
    </row>
    <row r="1632" spans="1:4" x14ac:dyDescent="0.2">
      <c r="A1632">
        <v>74672</v>
      </c>
      <c r="B1632" t="e">
        <f>_xlfn.SINGLE(NTQ1WzirXWVSm5RELmNPf7jbQXG)+Lu0YgsRt8Xoj7qo= _xlfn.SINGLE(JuanOrlandoH _xlfn.SINGLE(VidaMejorHN _xlfn.SINGLE(tencanal10 excelente labor Que esta realiazdno Presidente _xlfn.SINGLE(JuanOrlandoH   usted si le esta cumpliendo a su pueblo y lo estamos viendo con hechos _xlfn.SINGLE(NTQ1WzirXWVSm5RELmNPf7jbQXG)))))+Lu0YgsRt8Xoj7qo= _xlfn.SINGLE(televicentrohn)</f>
        <v>#NAME?</v>
      </c>
      <c r="C1632" s="4">
        <v>43719</v>
      </c>
      <c r="D1632" s="3">
        <v>0.67638888888888893</v>
      </c>
    </row>
    <row r="1633" spans="1:4" x14ac:dyDescent="0.2">
      <c r="A1633">
        <v>74685</v>
      </c>
      <c r="B1633" t="s">
        <v>277</v>
      </c>
      <c r="C1633" s="4">
        <v>43697</v>
      </c>
      <c r="D1633" s="3">
        <v>0.87986111111111109</v>
      </c>
    </row>
    <row r="1634" spans="1:4" x14ac:dyDescent="0.2">
      <c r="A1634">
        <v>74712</v>
      </c>
      <c r="B1634" t="e">
        <f>_xlfn.SINGLE(NTQ1WzirXWVSm5RELmNPf7jbQXG)+Lu0YgsRt8Xoj7qo= _xlfn.SINGLE(TN5Telenoticias _xlfn.SINGLE(JuanOrlandoH _xlfn.SINGLE(LaTribunahn Es muy bueno lo Que se esta demostrando en tocoa Que bello lugar para salir a disfrutar con la familia)))</f>
        <v>#NAME?</v>
      </c>
      <c r="C1634" s="4">
        <v>43734</v>
      </c>
      <c r="D1634" s="3">
        <v>0.71250000000000002</v>
      </c>
    </row>
    <row r="1635" spans="1:4" x14ac:dyDescent="0.2">
      <c r="A1635">
        <v>74713</v>
      </c>
      <c r="B1635" t="s">
        <v>278</v>
      </c>
      <c r="C1635" s="4">
        <v>43717</v>
      </c>
      <c r="D1635" s="3">
        <v>0.68680555555555556</v>
      </c>
    </row>
    <row r="1636" spans="1:4" x14ac:dyDescent="0.2">
      <c r="A1636">
        <v>74728</v>
      </c>
      <c r="B1636" t="e">
        <f>_xlfn.SINGLE(NTQ1WzirXWVSm5RELmNPf7jbQXG)+Lu0YgsRt8Xoj7qo= _xlfn.SINGLE(JuanOrlandoH _xlfn.SINGLE(TN5Telenoticias me siento tan orgullosa y Contenta de ver el gran trabajo Que esta haciendo nuestras autoridades _xlfn.SINGLE(NTQ1WzirXWVSm5RELmNPf7jbQXG)))+Lu0YgsRt8Xoj7qo= _xlfn.SINGLE(HRN)</f>
        <v>#NAME?</v>
      </c>
      <c r="C1636" s="4">
        <v>43696</v>
      </c>
      <c r="D1636" s="3">
        <v>0.84236111111111101</v>
      </c>
    </row>
    <row r="1637" spans="1:4" x14ac:dyDescent="0.2">
      <c r="A1637">
        <v>74771</v>
      </c>
      <c r="B1637" t="e">
        <f>_xlfn.SINGLE(NTQ1WzirXWVSm5RELmNPf7jbQXG)+Lu0YgsRt8Xoj7qo= _xlfn.SINGLE(JuanOrlandoH _xlfn.SINGLE(televicentrohn vamos por la mejor ruta _xlfn.SINGLE(NTQ1WzirXWVSm5RELmNPf7jbQXG)))+Lu0YgsRt8Xoj7qo=   _xlfn.SINGLE(JuanOrlandoH  _xlfn.SINGLE(TN5Telenoticias))</f>
        <v>#NAME?</v>
      </c>
      <c r="C1637" s="4">
        <v>43706</v>
      </c>
      <c r="D1637" s="3">
        <v>0.87291666666666667</v>
      </c>
    </row>
    <row r="1638" spans="1:4" x14ac:dyDescent="0.2">
      <c r="A1638">
        <v>74774</v>
      </c>
      <c r="B1638" t="e">
        <f>_xlfn.SINGLE(NTQ1WzirXWVSm5RELmNPf7jbQXG)+Lu0YgsRt8Xoj7qo= _xlfn.SINGLE(JuanOrlandoH _xlfn.SINGLE(radiohrn agradecemos las buena labor Que se desempe√±a por Que Honduras cambie gracias y Que Dios bendiga su vida JOH
                                                                                                                                                                                                                                                                _xlfn.SINGLE(elpaishn)))</f>
        <v>#NAME?</v>
      </c>
      <c r="C1638" s="4">
        <v>43710</v>
      </c>
      <c r="D1638" s="3">
        <v>0.83958333333333324</v>
      </c>
    </row>
    <row r="1639" spans="1:4" x14ac:dyDescent="0.2">
      <c r="A1639">
        <v>74779</v>
      </c>
      <c r="B1639" t="s">
        <v>279</v>
      </c>
      <c r="C1639" s="4">
        <v>43697</v>
      </c>
      <c r="D1639" s="3">
        <v>0.72777777777777775</v>
      </c>
    </row>
    <row r="1640" spans="1:4" x14ac:dyDescent="0.2">
      <c r="A1640">
        <v>74794</v>
      </c>
      <c r="B1640" t="e">
        <f>_xlfn.SINGLE(NTQ1WzirXWVSm5RELmNPf7jbQXG)+Lu0YgsRt8Xoj7qo= _xlfn.SINGLE(VidaMejorHN _xlfn.SINGLE(JuanOrlandoH _xlfn.SINGLE(DiarioTiempo _xlfn.SINGLE(BANHPROVI_HN agradecemos a lo bueno Que cada dia se hace Que genial Es ver como mi pais mejora Que bien excelente))))</f>
        <v>#NAME?</v>
      </c>
      <c r="C1640" s="4">
        <v>43691</v>
      </c>
      <c r="D1640" s="3">
        <v>0.92222222222222217</v>
      </c>
    </row>
    <row r="1641" spans="1:4" x14ac:dyDescent="0.2">
      <c r="A1641">
        <v>74824</v>
      </c>
      <c r="B1641" t="e">
        <f>_xlfn.SINGLE(NTQ1WzirXWVSm5RELmNPf7jbQXG)+Lu0YgsRt8Xoj7qo= _xlfn.SINGLE(JuanOrlandoH _xlfn.SINGLE(LaTribunahn gracias al gobierno de la rep√∫blica por hacer ese gran trabajo por Que el pueblo esta con ustedes gracias))</f>
        <v>#NAME?</v>
      </c>
      <c r="C1641" s="4">
        <v>43689</v>
      </c>
      <c r="D1641" s="3">
        <v>0.86458333333333337</v>
      </c>
    </row>
    <row r="1642" spans="1:4" x14ac:dyDescent="0.2">
      <c r="A1642">
        <v>74829</v>
      </c>
      <c r="B1642" t="e">
        <f>_xlfn.SINGLE(NTQ1WzirXWVSm5RELmNPf7jbQXG)+Lu0YgsRt8Xoj7qo= _xlfn.SINGLE(JuanOrlandoH _xlfn.SINGLE(DllSWqjvMbCrtUNGN0CA23hYgwPW83B5aBnYuBnEFZY))= _xlfn.SINGLE(DiarioDiezHn Que grandes eventos son los Que se ven en el pais Que gran manera de Que se haga lo bueno por mi Honduras)</f>
        <v>#NAME?</v>
      </c>
      <c r="C1642" s="4">
        <v>43728</v>
      </c>
      <c r="D1642" s="3">
        <v>0.81666666666666676</v>
      </c>
    </row>
    <row r="1643" spans="1:4" x14ac:dyDescent="0.2">
      <c r="A1643">
        <v>74923</v>
      </c>
      <c r="B1643" t="e">
        <f>_xlfn.SINGLE(TSiHonduras _xlfn.SINGLE(anagarciacarias estamos muy alegres de ver el cambio por el pais Que gran trabajo vamos por grandes alcances y se apoyara al inmigrante muy bien))</f>
        <v>#NAME?</v>
      </c>
      <c r="C1643" s="4">
        <v>43734</v>
      </c>
      <c r="D1643" s="3">
        <v>0.82986111111111116</v>
      </c>
    </row>
    <row r="1644" spans="1:4" x14ac:dyDescent="0.2">
      <c r="A1644">
        <v>74925</v>
      </c>
      <c r="B1644" t="e">
        <f>TSiHonduras muy contentos de ver lo bueno para la naci√≥n Que bien lo Que ha hecho el gobierno Que gran trabajo vamos por mas</f>
        <v>#NAME?</v>
      </c>
      <c r="C1644" s="4">
        <v>43738</v>
      </c>
      <c r="D1644" s="3">
        <v>0.59722222222222221</v>
      </c>
    </row>
    <row r="1645" spans="1:4" x14ac:dyDescent="0.2">
      <c r="A1645">
        <v>74950</v>
      </c>
      <c r="B1645" t="s">
        <v>280</v>
      </c>
      <c r="C1645" s="4">
        <v>43784</v>
      </c>
      <c r="D1645" s="3">
        <v>0.7944444444444444</v>
      </c>
    </row>
    <row r="1646" spans="1:4" x14ac:dyDescent="0.2">
      <c r="A1646">
        <v>74998</v>
      </c>
      <c r="B1646" t="s">
        <v>281</v>
      </c>
      <c r="C1646" s="4">
        <v>43760</v>
      </c>
      <c r="D1646" s="3">
        <v>0.95000000000000007</v>
      </c>
    </row>
    <row r="1647" spans="1:4" x14ac:dyDescent="0.2">
      <c r="A1647">
        <v>75019</v>
      </c>
      <c r="B1647" t="e">
        <f>TSiHonduras muy bien Que se desarrollen estas cosas en el pais Que gran trabajo lo Que se hace por los Hondure√±os y se establezcan grandes cosas Que bien</f>
        <v>#NAME?</v>
      </c>
      <c r="C1647" s="4">
        <v>43817</v>
      </c>
      <c r="D1647" s="3">
        <v>0.71180555555555547</v>
      </c>
    </row>
    <row r="1648" spans="1:4" x14ac:dyDescent="0.2">
      <c r="A1648">
        <v>75027</v>
      </c>
      <c r="B1648" t="e">
        <f>TSiHonduras Honduras Es un pais muy bendecido Que se haga lo mejor para Que vivamos en un pais sano Que bien lo Que esta haciendo nuestro gobierno</f>
        <v>#NAME?</v>
      </c>
      <c r="C1648" s="4">
        <v>43832</v>
      </c>
      <c r="D1648" s="3">
        <v>0.875</v>
      </c>
    </row>
    <row r="1649" spans="1:4" x14ac:dyDescent="0.2">
      <c r="A1649">
        <v>75075</v>
      </c>
      <c r="B1649" t="e">
        <f>TSiHonduras se sabe Que Definitivamente gente √±angara y corrupta no necesitamos en el poder ya basta de tener ilusiones Que no pasaran aferrense Que no sirven para la Presidencia</f>
        <v>#NAME?</v>
      </c>
      <c r="C1649" s="4">
        <v>43761</v>
      </c>
      <c r="D1649" s="3">
        <v>0.70624999999999993</v>
      </c>
    </row>
    <row r="1650" spans="1:4" x14ac:dyDescent="0.2">
      <c r="A1650">
        <v>75175</v>
      </c>
      <c r="B1650" t="e">
        <f>TSiHonduras Es un gran trabajo lo Que est√°n haciendo las autoridades porque si necesitamos una semana moraz√°nica excelente y si accidentes</f>
        <v>#NAME?</v>
      </c>
      <c r="C1650" s="4">
        <v>43738</v>
      </c>
      <c r="D1650" s="3">
        <v>0.59652777777777777</v>
      </c>
    </row>
    <row r="1651" spans="1:4" x14ac:dyDescent="0.2">
      <c r="A1651">
        <v>75237</v>
      </c>
      <c r="B1651" t="s">
        <v>282</v>
      </c>
      <c r="C1651" s="4">
        <v>43725</v>
      </c>
      <c r="D1651" s="3">
        <v>0.8652777777777777</v>
      </c>
    </row>
    <row r="1652" spans="1:4" x14ac:dyDescent="0.2">
      <c r="A1652">
        <v>75281</v>
      </c>
      <c r="B1652" t="e">
        <f>TSiHonduras muy bien Que se esta mejorando en el aria de el cambio clim√°tico Es muy importante para el pais muy bien</f>
        <v>#NAME?</v>
      </c>
      <c r="C1652" s="4">
        <v>43801</v>
      </c>
      <c r="D1652" s="3">
        <v>0.91805555555555562</v>
      </c>
    </row>
    <row r="1653" spans="1:4" x14ac:dyDescent="0.2">
      <c r="A1653">
        <v>75556</v>
      </c>
      <c r="B1653" t="e">
        <f>TSiHonduras se sabe Que se ve lo bueno Que excelente Es como las grandes obras y buenos proyectos Que sirven de gran beneficio para cada hondure√±o</f>
        <v>#NAME?</v>
      </c>
      <c r="C1653" s="4">
        <v>43776</v>
      </c>
      <c r="D1653" s="3">
        <v>0.91111111111111109</v>
      </c>
    </row>
    <row r="1654" spans="1:4" x14ac:dyDescent="0.2">
      <c r="A1654">
        <v>75569</v>
      </c>
      <c r="B1654" t="e">
        <f>TSiHonduras Definimos los grandes logros Que se ubiquen estos acuario marino para la naci√≥n Muchas gracias a nuestro gobierno</f>
        <v>#NAME?</v>
      </c>
      <c r="C1654" s="4">
        <v>43817</v>
      </c>
      <c r="D1654" s="3">
        <v>0.71180555555555547</v>
      </c>
    </row>
    <row r="1655" spans="1:4" x14ac:dyDescent="0.2">
      <c r="A1655">
        <v>75590</v>
      </c>
      <c r="B1655" t="e">
        <f>_xlfn.SINGLE(TSiHonduras _xlfn.SINGLE(anagarciacarias gracias a la buena labor Que ha demostrado los gobiernos en hacer lo bueno por el pueblo Hondure√±os Dios los bendiga))</f>
        <v>#NAME?</v>
      </c>
      <c r="C1655" s="4">
        <v>43734</v>
      </c>
      <c r="D1655" s="3">
        <v>0.8305555555555556</v>
      </c>
    </row>
    <row r="1656" spans="1:4" x14ac:dyDescent="0.2">
      <c r="A1656">
        <v>75595</v>
      </c>
      <c r="B1656" t="e">
        <f>TSiHonduras admirable manera de Que Honduras se regeneran con grandes oportunidades Que gran trabajo vamos por mas</f>
        <v>#NAME?</v>
      </c>
      <c r="C1656" s="4">
        <v>43728</v>
      </c>
      <c r="D1656" s="3">
        <v>0.68472222222222223</v>
      </c>
    </row>
    <row r="1657" spans="1:4" x14ac:dyDescent="0.2">
      <c r="A1657">
        <v>75642</v>
      </c>
      <c r="B1657" t="e">
        <f>TSiHonduras estamos muy contentos de ver las acciones importantes Que tiene JOH gracias Que Dios me lo bendiga grandemente</f>
        <v>#NAME?</v>
      </c>
      <c r="C1657" s="4">
        <v>43776</v>
      </c>
      <c r="D1657" s="3">
        <v>0.91041666666666676</v>
      </c>
    </row>
    <row r="1658" spans="1:4" x14ac:dyDescent="0.2">
      <c r="A1658">
        <v>75688</v>
      </c>
      <c r="B1658" t="e">
        <f>TSiHonduras excelente noticia Que se haga lo correcto por arreglar la inmigraci√≥n Que bueno lo Que se ve cada dia en el apuis vamos por mas</f>
        <v>#NAME?</v>
      </c>
      <c r="C1658" s="4">
        <v>43733</v>
      </c>
      <c r="D1658" s="3">
        <v>0.83958333333333324</v>
      </c>
    </row>
    <row r="1659" spans="1:4" x14ac:dyDescent="0.2">
      <c r="A1659">
        <v>75736</v>
      </c>
      <c r="B1659" t="s">
        <v>283</v>
      </c>
      <c r="C1659" s="4">
        <v>43776</v>
      </c>
      <c r="D1659" s="3">
        <v>0.90972222222222221</v>
      </c>
    </row>
    <row r="1660" spans="1:4" x14ac:dyDescent="0.2">
      <c r="A1660">
        <v>75741</v>
      </c>
      <c r="B1660" t="e">
        <f>TSiHonduras Es muy bien Que se ponga mano dura en estos reos para Que se pueda regenerar mejor la seguridad en las c√°rceles</f>
        <v>#NAME?</v>
      </c>
      <c r="C1660" s="4">
        <v>43725</v>
      </c>
      <c r="D1660" s="3">
        <v>0.87152777777777779</v>
      </c>
    </row>
    <row r="1661" spans="1:4" x14ac:dyDescent="0.2">
      <c r="A1661">
        <v>75762</v>
      </c>
      <c r="B1661" t="e">
        <f>TSiHonduras Definimos los grandes alcances Que se esta haciendo en nuestro pais Que bien Que se haga lo bueno por la seguridad</f>
        <v>#NAME?</v>
      </c>
      <c r="C1661" s="4">
        <v>43833</v>
      </c>
      <c r="D1661" s="3">
        <v>0.7402777777777777</v>
      </c>
    </row>
    <row r="1662" spans="1:4" x14ac:dyDescent="0.2">
      <c r="A1662">
        <v>75799</v>
      </c>
      <c r="B1662" t="e">
        <f>TSiHonduras Es un gran trabajo lo Que  hace en el pais Vemos el gran trabajo de las autoridades Que bueno felicitaciones</f>
        <v>#NAME?</v>
      </c>
      <c r="C1662" s="4">
        <v>43789</v>
      </c>
      <c r="D1662" s="3">
        <v>0.89236111111111116</v>
      </c>
    </row>
    <row r="1663" spans="1:4" x14ac:dyDescent="0.2">
      <c r="A1663">
        <v>75803</v>
      </c>
      <c r="B1663" t="e">
        <f>TSiHonduras excito Que se de este apoyo al pueblo hondure√±o Que gran trabajo departe de el gobierno vamos por lo mejor en el pais</f>
        <v>#NAME?</v>
      </c>
      <c r="C1663" s="4">
        <v>43769</v>
      </c>
      <c r="D1663" s="3">
        <v>0.81666666666666676</v>
      </c>
    </row>
    <row r="1664" spans="1:4" x14ac:dyDescent="0.2">
      <c r="A1664">
        <v>75807</v>
      </c>
      <c r="B1664" t="e">
        <f>TSiHonduras Esperamos Que se tenga excito en esta grandioso reuni√≥n Que gran trabajo Que se haga lo bueno por el pa√≠s</f>
        <v>#NAME?</v>
      </c>
      <c r="C1664" s="4">
        <v>43733</v>
      </c>
      <c r="D1664" s="3">
        <v>0.83958333333333324</v>
      </c>
    </row>
    <row r="1665" spans="1:4" x14ac:dyDescent="0.2">
      <c r="A1665">
        <v>75857</v>
      </c>
      <c r="B1665" t="e">
        <f>TSiHonduras Es importante los grandes alcances Que se ven en el pais Que bueno lo Que se ha hecho Que se haga por mas de las extradiciones</f>
        <v>#NAME?</v>
      </c>
      <c r="C1665" s="4">
        <v>43726</v>
      </c>
      <c r="D1665" s="3">
        <v>0.70972222222222225</v>
      </c>
    </row>
    <row r="1666" spans="1:4" x14ac:dyDescent="0.2">
      <c r="A1666">
        <v>75866</v>
      </c>
      <c r="B1666" t="e">
        <f>TSiHonduras excelente Que las fuerzas armadas no se est√°n  prestando para estas cosas en el pais por Que se sabe Que se hace lo correcto no se sacara a JOH quiera quien quiera no lo lograran</f>
        <v>#NAME?</v>
      </c>
      <c r="C1666" s="4">
        <v>43760</v>
      </c>
      <c r="D1666" s="3">
        <v>0.71388888888888891</v>
      </c>
    </row>
    <row r="1667" spans="1:4" x14ac:dyDescent="0.2">
      <c r="A1667">
        <v>75896</v>
      </c>
      <c r="B1667" t="e">
        <f>TSiHonduras Es muy importante saber Que se maneja estos tipos de evento Que son de gran beneficio para el pais Que excelente lo Que se hace</f>
        <v>#NAME?</v>
      </c>
      <c r="C1667" s="4">
        <v>43775</v>
      </c>
      <c r="D1667" s="3">
        <v>0.89374999999999993</v>
      </c>
    </row>
    <row r="1668" spans="1:4" x14ac:dyDescent="0.2">
      <c r="A1668">
        <v>76048</v>
      </c>
      <c r="B1668" t="e">
        <f>TSiHonduras mas Que agradecidos por Que son un orgullo nacional excelente chicos</f>
        <v>#NAME?</v>
      </c>
      <c r="C1668" s="4">
        <v>43768</v>
      </c>
      <c r="D1668" s="3">
        <v>0.69652777777777775</v>
      </c>
    </row>
    <row r="1669" spans="1:4" x14ac:dyDescent="0.2">
      <c r="A1669">
        <v>76050</v>
      </c>
      <c r="B1669" t="s">
        <v>284</v>
      </c>
      <c r="C1669" s="4">
        <v>43678</v>
      </c>
      <c r="D1669" s="3">
        <v>0.8965277777777777</v>
      </c>
    </row>
    <row r="1670" spans="1:4" x14ac:dyDescent="0.2">
      <c r="A1670">
        <v>76063</v>
      </c>
      <c r="B1670" t="e">
        <f>TSiHonduras Aplaudimos la buen labor de las autoridades Que gran desempe√±o el Que los espera en el feriado Que bien</f>
        <v>#NAME?</v>
      </c>
      <c r="C1670" s="4">
        <v>43728</v>
      </c>
      <c r="D1670" s="3">
        <v>0.68472222222222223</v>
      </c>
    </row>
    <row r="1671" spans="1:4" x14ac:dyDescent="0.2">
      <c r="A1671">
        <v>76190</v>
      </c>
      <c r="B1671" t="e">
        <f>TSiHonduras Esperamos Que se haga la mayor soluci√≥n en el pais Que buenas cosas estamos viendo lo bueno por mi pais Que excelente</f>
        <v>#NAME?</v>
      </c>
      <c r="C1671" s="4">
        <v>43832</v>
      </c>
      <c r="D1671" s="3">
        <v>0.75277777777777777</v>
      </c>
    </row>
    <row r="1672" spans="1:4" x14ac:dyDescent="0.2">
      <c r="A1672">
        <v>76374</v>
      </c>
      <c r="B1672" t="e">
        <f>TSiHonduras Esperamos los mayores resultados por Que se ha demostrado Que lo bueno se esta haciendo en el pais  Que buenas cosas Que se apruebe esta nueva ley Que bien</f>
        <v>#NAME?</v>
      </c>
      <c r="C1672" s="4">
        <v>43769</v>
      </c>
      <c r="D1672" s="3">
        <v>0.81666666666666676</v>
      </c>
    </row>
    <row r="1673" spans="1:4" x14ac:dyDescent="0.2">
      <c r="A1673">
        <v>76413</v>
      </c>
      <c r="B1673" t="s">
        <v>115</v>
      </c>
      <c r="C1673" s="4">
        <v>43838</v>
      </c>
      <c r="D1673" s="3">
        <v>0.78888888888888886</v>
      </c>
    </row>
    <row r="1674" spans="1:4" x14ac:dyDescent="0.2">
      <c r="A1674">
        <v>76476</v>
      </c>
      <c r="B1674" t="s">
        <v>114</v>
      </c>
      <c r="C1674" s="4">
        <v>43746</v>
      </c>
      <c r="D1674" s="3">
        <v>0.88611111111111107</v>
      </c>
    </row>
    <row r="1675" spans="1:4" x14ac:dyDescent="0.2">
      <c r="A1675">
        <v>76477</v>
      </c>
      <c r="B1675" t="s">
        <v>8</v>
      </c>
      <c r="C1675" s="4">
        <v>43752</v>
      </c>
      <c r="D1675" s="3">
        <v>0.67638888888888893</v>
      </c>
    </row>
    <row r="1676" spans="1:4" x14ac:dyDescent="0.2">
      <c r="A1676">
        <v>76478</v>
      </c>
      <c r="B1676" s="2" t="s">
        <v>126</v>
      </c>
      <c r="C1676" s="4">
        <v>43732</v>
      </c>
      <c r="D1676" s="3">
        <v>0.83680555555555547</v>
      </c>
    </row>
    <row r="1677" spans="1:4" x14ac:dyDescent="0.2">
      <c r="A1677">
        <v>76481</v>
      </c>
      <c r="B1677" t="s">
        <v>28</v>
      </c>
      <c r="C1677" s="4">
        <v>43693</v>
      </c>
      <c r="D1677" s="3">
        <v>0.72222222222222221</v>
      </c>
    </row>
    <row r="1678" spans="1:4" x14ac:dyDescent="0.2">
      <c r="A1678">
        <v>77009</v>
      </c>
      <c r="B1678" t="s">
        <v>135</v>
      </c>
      <c r="C1678" s="4">
        <v>43721</v>
      </c>
      <c r="D1678" s="3">
        <v>0.82847222222222217</v>
      </c>
    </row>
    <row r="1679" spans="1:4" x14ac:dyDescent="0.2">
      <c r="A1679">
        <v>77010</v>
      </c>
      <c r="B1679" t="s">
        <v>130</v>
      </c>
      <c r="C1679" s="4">
        <v>43718</v>
      </c>
      <c r="D1679" s="3">
        <v>0.64166666666666672</v>
      </c>
    </row>
    <row r="1680" spans="1:4" x14ac:dyDescent="0.2">
      <c r="A1680">
        <v>77011</v>
      </c>
      <c r="B1680" t="s">
        <v>90</v>
      </c>
      <c r="C1680" s="4">
        <v>43689</v>
      </c>
      <c r="D1680" s="3">
        <v>0.89444444444444438</v>
      </c>
    </row>
    <row r="1681" spans="1:4" x14ac:dyDescent="0.2">
      <c r="A1681">
        <v>77361</v>
      </c>
      <c r="B1681" t="s">
        <v>285</v>
      </c>
      <c r="C1681" s="4">
        <v>43654</v>
      </c>
      <c r="D1681" s="3">
        <v>0.72499999999999998</v>
      </c>
    </row>
    <row r="1682" spans="1:4" x14ac:dyDescent="0.2">
      <c r="A1682">
        <v>77820</v>
      </c>
      <c r="B1682" t="s">
        <v>286</v>
      </c>
      <c r="C1682" s="4">
        <v>43668</v>
      </c>
      <c r="D1682" s="3">
        <v>0.6791666666666667</v>
      </c>
    </row>
    <row r="1683" spans="1:4" x14ac:dyDescent="0.2">
      <c r="A1683">
        <v>78019</v>
      </c>
      <c r="B1683" t="s">
        <v>287</v>
      </c>
      <c r="C1683" s="4">
        <v>43669</v>
      </c>
      <c r="D1683" s="3">
        <v>0.67708333333333337</v>
      </c>
    </row>
    <row r="1684" spans="1:4" x14ac:dyDescent="0.2">
      <c r="A1684">
        <v>78239</v>
      </c>
      <c r="B1684" t="s">
        <v>288</v>
      </c>
      <c r="C1684" s="4">
        <v>43670</v>
      </c>
      <c r="D1684" s="3">
        <v>0.71111111111111114</v>
      </c>
    </row>
    <row r="1685" spans="1:4" x14ac:dyDescent="0.2">
      <c r="A1685">
        <v>78359</v>
      </c>
      <c r="B1685" t="s">
        <v>90</v>
      </c>
      <c r="C1685" s="4">
        <v>43689</v>
      </c>
      <c r="D1685" s="3">
        <v>0.89513888888888893</v>
      </c>
    </row>
    <row r="1686" spans="1:4" x14ac:dyDescent="0.2">
      <c r="A1686">
        <v>78409</v>
      </c>
      <c r="B1686" t="s">
        <v>77</v>
      </c>
      <c r="C1686" s="4">
        <v>43749</v>
      </c>
      <c r="D1686" s="3">
        <v>0.7104166666666667</v>
      </c>
    </row>
    <row r="1687" spans="1:4" x14ac:dyDescent="0.2">
      <c r="A1687">
        <v>78410</v>
      </c>
      <c r="B1687" t="s">
        <v>48</v>
      </c>
      <c r="C1687" s="4">
        <v>43706</v>
      </c>
      <c r="D1687" s="3">
        <v>0.87291666666666667</v>
      </c>
    </row>
    <row r="1688" spans="1:4" x14ac:dyDescent="0.2">
      <c r="A1688">
        <v>78492</v>
      </c>
      <c r="B1688" t="s">
        <v>21</v>
      </c>
      <c r="C1688" s="4">
        <v>43811</v>
      </c>
      <c r="D1688" s="3">
        <v>0.84027777777777779</v>
      </c>
    </row>
    <row r="1689" spans="1:4" x14ac:dyDescent="0.2">
      <c r="A1689">
        <v>78493</v>
      </c>
      <c r="B1689" t="s">
        <v>31</v>
      </c>
      <c r="C1689" s="4">
        <v>43804</v>
      </c>
      <c r="D1689" s="3">
        <v>0.79513888888888884</v>
      </c>
    </row>
    <row r="1690" spans="1:4" x14ac:dyDescent="0.2">
      <c r="A1690">
        <v>78529</v>
      </c>
      <c r="B1690" t="s">
        <v>199</v>
      </c>
      <c r="C1690" s="4">
        <v>43836</v>
      </c>
      <c r="D1690" s="3">
        <v>0.72777777777777775</v>
      </c>
    </row>
    <row r="1691" spans="1:4" x14ac:dyDescent="0.2">
      <c r="A1691">
        <v>78684</v>
      </c>
      <c r="B1691" t="s">
        <v>14</v>
      </c>
      <c r="C1691" s="4">
        <v>43690</v>
      </c>
      <c r="D1691" s="3">
        <v>0.95347222222222217</v>
      </c>
    </row>
    <row r="1692" spans="1:4" x14ac:dyDescent="0.2">
      <c r="A1692">
        <v>78748</v>
      </c>
      <c r="B1692" t="s">
        <v>289</v>
      </c>
      <c r="C1692" s="4">
        <v>43782</v>
      </c>
      <c r="D1692" s="3">
        <v>0.81458333333333333</v>
      </c>
    </row>
    <row r="1693" spans="1:4" x14ac:dyDescent="0.2">
      <c r="A1693">
        <v>78811</v>
      </c>
      <c r="B1693" s="2" t="s">
        <v>4</v>
      </c>
      <c r="C1693" s="4">
        <v>43731</v>
      </c>
      <c r="D1693" s="3">
        <v>0.66180555555555554</v>
      </c>
    </row>
    <row r="1694" spans="1:4" x14ac:dyDescent="0.2">
      <c r="A1694">
        <v>78812</v>
      </c>
      <c r="B1694" t="s">
        <v>69</v>
      </c>
      <c r="C1694" s="4">
        <v>43756</v>
      </c>
      <c r="D1694" s="3">
        <v>0.74791666666666667</v>
      </c>
    </row>
    <row r="1695" spans="1:4" x14ac:dyDescent="0.2">
      <c r="A1695">
        <v>78844</v>
      </c>
      <c r="B1695" t="s">
        <v>68</v>
      </c>
      <c r="C1695" s="4">
        <v>43749</v>
      </c>
      <c r="D1695" s="3">
        <v>0.90694444444444444</v>
      </c>
    </row>
    <row r="1696" spans="1:4" x14ac:dyDescent="0.2">
      <c r="A1696">
        <v>78859</v>
      </c>
      <c r="B1696" t="s">
        <v>44</v>
      </c>
      <c r="C1696" s="4">
        <v>43748</v>
      </c>
      <c r="D1696" s="3">
        <v>0.83263888888888893</v>
      </c>
    </row>
    <row r="1697" spans="1:4" x14ac:dyDescent="0.2">
      <c r="A1697">
        <v>78944</v>
      </c>
      <c r="B1697" t="s">
        <v>39</v>
      </c>
      <c r="C1697" s="4">
        <v>43719</v>
      </c>
      <c r="D1697" s="3">
        <v>0.68472222222222223</v>
      </c>
    </row>
    <row r="1698" spans="1:4" x14ac:dyDescent="0.2">
      <c r="A1698">
        <v>78983</v>
      </c>
      <c r="B1698" t="s">
        <v>131</v>
      </c>
      <c r="C1698" s="4">
        <v>43775</v>
      </c>
      <c r="D1698" s="3">
        <v>0.7055555555555556</v>
      </c>
    </row>
    <row r="1699" spans="1:4" x14ac:dyDescent="0.2">
      <c r="A1699">
        <v>79035</v>
      </c>
      <c r="B1699" t="s">
        <v>17</v>
      </c>
      <c r="C1699" s="4">
        <v>43676</v>
      </c>
      <c r="D1699" s="3">
        <v>0.64236111111111105</v>
      </c>
    </row>
    <row r="1700" spans="1:4" x14ac:dyDescent="0.2">
      <c r="A1700">
        <v>79036</v>
      </c>
      <c r="B1700" t="s">
        <v>25</v>
      </c>
      <c r="C1700" s="4">
        <v>43774</v>
      </c>
      <c r="D1700" s="3">
        <v>0.83958333333333324</v>
      </c>
    </row>
    <row r="1701" spans="1:4" x14ac:dyDescent="0.2">
      <c r="A1701">
        <v>79037</v>
      </c>
      <c r="B1701" t="s">
        <v>37</v>
      </c>
      <c r="C1701" s="4">
        <v>43690</v>
      </c>
      <c r="D1701" s="3">
        <v>0.88541666666666663</v>
      </c>
    </row>
    <row r="1702" spans="1:4" x14ac:dyDescent="0.2">
      <c r="A1702">
        <v>79194</v>
      </c>
      <c r="B1702" t="s">
        <v>200</v>
      </c>
      <c r="C1702" s="4">
        <v>43819</v>
      </c>
      <c r="D1702" s="3">
        <v>0.74652777777777779</v>
      </c>
    </row>
    <row r="1703" spans="1:4" x14ac:dyDescent="0.2">
      <c r="A1703">
        <v>79395</v>
      </c>
      <c r="B1703" t="e">
        <f>JuanOrlandoH Que bonito Que un Presidente te escuche te entienda y te ayude Felicidades JOH bendiciones</f>
        <v>#NAME?</v>
      </c>
      <c r="C1703" s="4">
        <v>43623</v>
      </c>
      <c r="D1703" s="3">
        <v>0.66875000000000007</v>
      </c>
    </row>
    <row r="1704" spans="1:4" x14ac:dyDescent="0.2">
      <c r="A1704">
        <v>79396</v>
      </c>
      <c r="B1704" t="s">
        <v>290</v>
      </c>
      <c r="C1704" s="4">
        <v>43657</v>
      </c>
      <c r="D1704" s="3">
        <v>0.66111111111111109</v>
      </c>
    </row>
    <row r="1705" spans="1:4" x14ac:dyDescent="0.2">
      <c r="A1705">
        <v>79420</v>
      </c>
      <c r="B1705" t="e">
        <f>_xlfn.SINGLE(JuanOrlandoH _xlfn.SINGLE(LaTribunahn _xlfn.SINGLE(HCHTelevDigital _xlfn.SINGLE(RCVHonduras _xlfn.SINGLE(Canal6Honduras _xlfn.SINGLE(lanotta_ _xlfn.SINGLE(radioamericahn _xlfn.SINGLE(elpaishn _xlfn.SINGLE(radiohrn _xlfn.SINGLE(CHTVHN _xlfn.SINGLE(el5hn muy bien Es un gran beneficio vamos por grandes comienzos de lo mejor por el pais vamos por mas avances Que bien Que se siga aprobando esta nueva ley)))))))))))</f>
        <v>#NAME?</v>
      </c>
      <c r="C1705" s="4">
        <v>43837</v>
      </c>
      <c r="D1705" s="3">
        <v>0.79652777777777783</v>
      </c>
    </row>
    <row r="1706" spans="1:4" x14ac:dyDescent="0.2">
      <c r="A1706">
        <v>79422</v>
      </c>
      <c r="B1706" t="e">
        <f>_xlfn.SINGLE(JuanOrlandoH _xlfn.SINGLE(DiarioLaPrensa _xlfn.SINGLE(LaTribunahn _xlfn.SINGLE(FrenteaFrenteHN _xlfn.SINGLE(TSiHonduras _xlfn.SINGLE(radiohrn _xlfn.SINGLE(televicentrohn _xlfn.SINGLE(RCVHonduras _xlfn.SINGLE(diarioelheraldo _xlfn.SINGLE(elpaishn gran trabajo estamos muy alegres de Que mi pais se demuestra con estas grandes soluciones Que genial felicitaciones a JOH))))))))))</f>
        <v>#NAME?</v>
      </c>
      <c r="C1706" s="4">
        <v>43719</v>
      </c>
      <c r="D1706" s="3">
        <v>0.74444444444444446</v>
      </c>
    </row>
    <row r="1707" spans="1:4" x14ac:dyDescent="0.2">
      <c r="A1707">
        <v>79431</v>
      </c>
      <c r="B1707" t="e">
        <f>JuanOrlandoH JOH Es un gran trabajo lo Que usted hace por combatir todo lo Que pasa en el pais muy bien</f>
        <v>#NAME?</v>
      </c>
      <c r="C1707" s="4">
        <v>43756</v>
      </c>
      <c r="D1707" s="3">
        <v>0.79583333333333339</v>
      </c>
    </row>
    <row r="1708" spans="1:4" x14ac:dyDescent="0.2">
      <c r="A1708">
        <v>79630</v>
      </c>
      <c r="B1708" t="e">
        <f>_xlfn.SINGLE(JuanOrlandoH _xlfn.SINGLE(realDonaldTrump se ven grandes objetivos nuevos Que buenas cosas excelente trabajo al gobierno de EEUU y de Honduras))</f>
        <v>#NAME?</v>
      </c>
      <c r="C1708" s="4">
        <v>43733</v>
      </c>
      <c r="D1708" s="3">
        <v>0.7270833333333333</v>
      </c>
    </row>
    <row r="1709" spans="1:4" x14ac:dyDescent="0.2">
      <c r="A1709">
        <v>79774</v>
      </c>
      <c r="B1709" t="s">
        <v>291</v>
      </c>
      <c r="C1709" s="4">
        <v>43815</v>
      </c>
      <c r="D1709" s="3">
        <v>0.68402777777777779</v>
      </c>
    </row>
    <row r="1710" spans="1:4" x14ac:dyDescent="0.2">
      <c r="A1710">
        <v>79781</v>
      </c>
      <c r="B1710" t="e">
        <f>_xlfn.SINGLE(JuanOrlandoH _xlfn.SINGLE(radiohrn _xlfn.SINGLE(LaTribunahn _xlfn.SINGLE(TN5Telenoticias _xlfn.SINGLE(diarioelheraldo _xlfn.SINGLE(televicentrohn _xlfn.SINGLE(ProcesoDigital _xlfn.SINGLE(DiarioLaPrensa _xlfn.SINGLE(elpaishn _xlfn.SINGLE(Telemundo siempre al pendiente de cada uno de nosotros los Hondure√±os el Presidente))))))))))</f>
        <v>#NAME?</v>
      </c>
      <c r="C1710" s="4">
        <v>43706</v>
      </c>
      <c r="D1710" s="3">
        <v>0.83680555555555547</v>
      </c>
    </row>
    <row r="1711" spans="1:4" x14ac:dyDescent="0.2">
      <c r="A1711">
        <v>79846</v>
      </c>
      <c r="B1711" t="e">
        <f>_xlfn.SINGLE(JuanOrlandoH _xlfn.SINGLE(HoyMismoTSI _xlfn.SINGLE(DiarioRoatan _xlfn.SINGLE(radiohrn _xlfn.SINGLE(LaTribunahn _xlfn.SINGLE(diarioelheraldo _xlfn.SINGLE(DiarioLaPrensa _xlfn.SINGLE(elpaishn admirable Que se aporte esa gran ayuda para los j√≥venes Productores Que buena persona Es usted mi Presidente gracias por hacer lo bueno por el pa√≠s viva mi bella Honduras))))))))</f>
        <v>#NAME?</v>
      </c>
      <c r="C1711" s="4">
        <v>43725</v>
      </c>
      <c r="D1711" s="3">
        <v>0.89861111111111114</v>
      </c>
    </row>
    <row r="1712" spans="1:4" x14ac:dyDescent="0.2">
      <c r="A1712">
        <v>79979</v>
      </c>
      <c r="B1712" t="e">
        <f>_xlfn.SINGLE(JuanOrlandoH _xlfn.SINGLE(Congreso_HND _xlfn.SINGLE(HoyMismoTSI _xlfn.SINGLE(radiohrn _xlfn.SINGLE(LaTribunahn _xlfn.SINGLE(TN5Telenoticias _xlfn.SINGLE(HCHTelevDigital _xlfn.SINGLE(televicentrohn _xlfn.SINGLE(radioamericahn _xlfn.SINGLE(Canal6Honduras _xlfn.SINGLE(tencanal10 este gobierno si ha beneficiado al pais Que gran desempe√±o para Que las cosas avancen cada dia Que bien excelente)))))))))))</f>
        <v>#NAME?</v>
      </c>
      <c r="C1712" s="4">
        <v>43775</v>
      </c>
      <c r="D1712" s="3">
        <v>0.625</v>
      </c>
    </row>
    <row r="1713" spans="1:4" x14ac:dyDescent="0.2">
      <c r="A1713">
        <v>80058</v>
      </c>
      <c r="B1713" t="e">
        <f>JuanOrlandoH excelente Sin palabras para ver los afortunados Que somos al tener un techo digno donde descansar dia con dia Que salimos de nuestros trabajado</f>
        <v>#NAME?</v>
      </c>
      <c r="C1713" s="4">
        <v>43614</v>
      </c>
      <c r="D1713" s="3">
        <v>0.72222222222222221</v>
      </c>
    </row>
    <row r="1714" spans="1:4" x14ac:dyDescent="0.2">
      <c r="A1714">
        <v>80104</v>
      </c>
      <c r="B1714" t="e">
        <f>JuanOrlandoH estamos a lo primero Que importante manera de Que mi pais cambia cada dia Que excelente Es ver Que orgullo de estos jovencitos</f>
        <v>#NAME?</v>
      </c>
      <c r="C1714" s="4">
        <v>43763</v>
      </c>
      <c r="D1714" s="3">
        <v>0.69374999999999998</v>
      </c>
    </row>
    <row r="1715" spans="1:4" x14ac:dyDescent="0.2">
      <c r="A1715">
        <v>80119</v>
      </c>
      <c r="B1715" t="e">
        <f>JuanOrlandoH contentos p√≤r Que sabemos Que el Presidente ha demostrado lo bueno por la naci√≥n Que bien vamos por mas</f>
        <v>#NAME?</v>
      </c>
      <c r="C1715" s="4">
        <v>43832</v>
      </c>
      <c r="D1715" s="3">
        <v>0.82500000000000007</v>
      </c>
    </row>
    <row r="1716" spans="1:4" x14ac:dyDescent="0.2">
      <c r="A1716">
        <v>80251</v>
      </c>
      <c r="B1716" t="e">
        <f>_xlfn.SINGLE(JuanOrlandoH _xlfn.SINGLE(LaTribunahn _xlfn.SINGLE(radiohrn _xlfn.SINGLE(diarioelheraldo _xlfn.SINGLE(elpaishn _xlfn.SINGLE(ciudadmujerhn _xlfn.SINGLE(Qhubotvoficial Dfinimos uqe excelente lo Que hace JOH vamos demostrando lo importante Que admirable Es ver lo bueno Que hace nuestro gobierno)))))))</f>
        <v>#NAME?</v>
      </c>
      <c r="C1716" s="4">
        <v>43769</v>
      </c>
      <c r="D1716" s="3">
        <v>0.74236111111111114</v>
      </c>
    </row>
    <row r="1717" spans="1:4" x14ac:dyDescent="0.2">
      <c r="A1717">
        <v>81229</v>
      </c>
      <c r="B1717" t="s">
        <v>148</v>
      </c>
      <c r="C1717" s="4">
        <v>43767</v>
      </c>
      <c r="D1717" s="3">
        <v>0.86319444444444438</v>
      </c>
    </row>
    <row r="1718" spans="1:4" x14ac:dyDescent="0.2">
      <c r="A1718">
        <v>81451</v>
      </c>
      <c r="B1718" t="s">
        <v>80</v>
      </c>
      <c r="C1718" s="4">
        <v>43838</v>
      </c>
      <c r="D1718" s="3">
        <v>0.84930555555555554</v>
      </c>
    </row>
    <row r="1719" spans="1:4" x14ac:dyDescent="0.2">
      <c r="A1719">
        <v>81457</v>
      </c>
      <c r="B1719" t="s">
        <v>48</v>
      </c>
      <c r="C1719" s="4">
        <v>43706</v>
      </c>
      <c r="D1719" s="3">
        <v>0.87291666666666667</v>
      </c>
    </row>
    <row r="1720" spans="1:4" x14ac:dyDescent="0.2">
      <c r="A1720">
        <v>81458</v>
      </c>
      <c r="B1720" t="s">
        <v>75</v>
      </c>
      <c r="C1720" s="4">
        <v>43676</v>
      </c>
      <c r="D1720" s="3">
        <v>0.80138888888888893</v>
      </c>
    </row>
    <row r="1721" spans="1:4" x14ac:dyDescent="0.2">
      <c r="A1721">
        <v>81715</v>
      </c>
      <c r="B1721" s="2" t="s">
        <v>111</v>
      </c>
      <c r="C1721" s="4">
        <v>43804</v>
      </c>
      <c r="D1721" s="3">
        <v>0.84791666666666676</v>
      </c>
    </row>
    <row r="1722" spans="1:4" x14ac:dyDescent="0.2">
      <c r="A1722">
        <v>81772</v>
      </c>
      <c r="B1722" t="s">
        <v>61</v>
      </c>
      <c r="C1722" s="4">
        <v>43733</v>
      </c>
      <c r="D1722" s="3">
        <v>0.79722222222222217</v>
      </c>
    </row>
    <row r="1723" spans="1:4" x14ac:dyDescent="0.2">
      <c r="A1723">
        <v>81824</v>
      </c>
      <c r="B1723" t="s">
        <v>24</v>
      </c>
      <c r="C1723" s="4">
        <v>43731</v>
      </c>
      <c r="D1723" s="3">
        <v>0.73472222222222217</v>
      </c>
    </row>
    <row r="1724" spans="1:4" x14ac:dyDescent="0.2">
      <c r="A1724">
        <v>81825</v>
      </c>
      <c r="B1724" t="s">
        <v>73</v>
      </c>
      <c r="C1724" s="4">
        <v>43710</v>
      </c>
      <c r="D1724" s="3">
        <v>0.85902777777777783</v>
      </c>
    </row>
    <row r="1725" spans="1:4" x14ac:dyDescent="0.2">
      <c r="A1725">
        <v>81826</v>
      </c>
      <c r="B1725" t="s">
        <v>28</v>
      </c>
      <c r="C1725" s="4">
        <v>43693</v>
      </c>
      <c r="D1725" s="3">
        <v>0.72152777777777777</v>
      </c>
    </row>
    <row r="1726" spans="1:4" x14ac:dyDescent="0.2">
      <c r="A1726">
        <v>81857</v>
      </c>
      <c r="B1726" t="s">
        <v>101</v>
      </c>
      <c r="C1726" s="4">
        <v>43766</v>
      </c>
      <c r="D1726" s="3">
        <v>0.68194444444444446</v>
      </c>
    </row>
    <row r="1727" spans="1:4" x14ac:dyDescent="0.2">
      <c r="A1727">
        <v>81879</v>
      </c>
      <c r="B1727" t="s">
        <v>3</v>
      </c>
      <c r="C1727" s="4">
        <v>43686</v>
      </c>
      <c r="D1727" s="3">
        <v>0.64444444444444449</v>
      </c>
    </row>
    <row r="1728" spans="1:4" x14ac:dyDescent="0.2">
      <c r="A1728">
        <v>82039</v>
      </c>
      <c r="B1728" t="s">
        <v>214</v>
      </c>
      <c r="C1728" s="4">
        <v>43801</v>
      </c>
      <c r="D1728" s="3">
        <v>0.69166666666666676</v>
      </c>
    </row>
    <row r="1729" spans="1:4" x14ac:dyDescent="0.2">
      <c r="A1729">
        <v>82901</v>
      </c>
      <c r="B1729" t="e">
        <f>HCHTelevDigital este nasralla solo pasa levantando falsos mejor deber√≠a de buscar Que hacer</f>
        <v>#NAME?</v>
      </c>
      <c r="C1729" s="4">
        <v>43727</v>
      </c>
      <c r="D1729" s="3">
        <v>0.8041666666666667</v>
      </c>
    </row>
    <row r="1730" spans="1:4" x14ac:dyDescent="0.2">
      <c r="A1730">
        <v>82960</v>
      </c>
      <c r="B1730" t="e">
        <f>HCHTelevDigital no cave duda Que tenemos al mejor Presidente Que demuestra las buenas acciones para hacer Que el pais este bien</f>
        <v>#NAME?</v>
      </c>
      <c r="C1730" s="4">
        <v>43711</v>
      </c>
      <c r="D1730" s="3">
        <v>0.78888888888888886</v>
      </c>
    </row>
    <row r="1731" spans="1:4" x14ac:dyDescent="0.2">
      <c r="A1731">
        <v>82964</v>
      </c>
      <c r="B1731" t="e">
        <f>HCHTelevDigital Aplaudimos por Que se demuestra Que el pais cambia cada dia Que bien estamos contentos Que la naci√≥n esta avanzando</f>
        <v>#NAME?</v>
      </c>
      <c r="C1731" s="4">
        <v>43774</v>
      </c>
      <c r="D1731" s="3">
        <v>0.63263888888888886</v>
      </c>
    </row>
    <row r="1732" spans="1:4" x14ac:dyDescent="0.2">
      <c r="A1732">
        <v>82990</v>
      </c>
      <c r="B1732" t="e">
        <f>HCHTelevDigital hay no ojala Que agarren este v√°ndalo Que busquen a trabajar estos bajos por favor Que dejen en paz al pais</f>
        <v>#NAME?</v>
      </c>
      <c r="C1732" s="4">
        <v>43762</v>
      </c>
      <c r="D1732" s="3">
        <v>0.75555555555555554</v>
      </c>
    </row>
    <row r="1733" spans="1:4" x14ac:dyDescent="0.2">
      <c r="A1733">
        <v>82999</v>
      </c>
      <c r="B1733" t="e">
        <f>HCHTelevDigital se ven grandes resultados en el cambio clim√°tico se ve lo bueno Que hace el gobierno por nuestra Honduras</f>
        <v>#NAME?</v>
      </c>
      <c r="C1733" s="4">
        <v>43802</v>
      </c>
      <c r="D1733" s="3">
        <v>0.87569444444444444</v>
      </c>
    </row>
    <row r="1734" spans="1:4" x14ac:dyDescent="0.2">
      <c r="A1734">
        <v>83001</v>
      </c>
      <c r="B1734" t="s">
        <v>292</v>
      </c>
      <c r="C1734" s="4">
        <v>43762</v>
      </c>
      <c r="D1734" s="3">
        <v>0.7631944444444444</v>
      </c>
    </row>
    <row r="1735" spans="1:4" x14ac:dyDescent="0.2">
      <c r="A1735">
        <v>83005</v>
      </c>
      <c r="B1735" t="e">
        <f>HCHTelevDigital excelente y estamos mas Que unido porque el partido nacional somos unidos</f>
        <v>#NAME?</v>
      </c>
      <c r="C1735" s="4">
        <v>43700</v>
      </c>
      <c r="D1735" s="3">
        <v>0.92083333333333339</v>
      </c>
    </row>
    <row r="1736" spans="1:4" x14ac:dyDescent="0.2">
      <c r="A1736">
        <v>83006</v>
      </c>
      <c r="B1736" t="e">
        <f>_xlfn.SINGLE(HCHTelevDigital _xlfn.SINGLE(JuanOrlandoH _xlfn.SINGLE(FNAMP_Honduras no cave duda Que gran manera Es muy bueno gracias JOH por demostrar Que la seguridad mejora muy bien)))</f>
        <v>#NAME?</v>
      </c>
      <c r="C1736" s="4">
        <v>43717</v>
      </c>
      <c r="D1736" s="3">
        <v>0.7583333333333333</v>
      </c>
    </row>
    <row r="1737" spans="1:4" x14ac:dyDescent="0.2">
      <c r="A1737">
        <v>83007</v>
      </c>
      <c r="B1737" t="e">
        <f>HCHTelevDigital Que excelente Es saber como se les brinda ese mayor apoyo se esta trabajando por grandes inversiones a beneficio de los Hondure√±os</f>
        <v>#NAME?</v>
      </c>
      <c r="C1737" s="4">
        <v>43804</v>
      </c>
      <c r="D1737" s="3">
        <v>0.84652777777777777</v>
      </c>
    </row>
    <row r="1738" spans="1:4" x14ac:dyDescent="0.2">
      <c r="A1738">
        <v>83008</v>
      </c>
      <c r="B1738" t="e">
        <f>HCHTelevDigital Pucha Que buena noticia Que grandioso Es ver como el pais esta mejorando cada dia Que buenas acciones las Que se ven con estas campa√±a de vida mejor todo esta saliendo muy bien</f>
        <v>#NAME?</v>
      </c>
      <c r="C1738" s="4">
        <v>43790</v>
      </c>
      <c r="D1738" s="3">
        <v>0.93055555555555547</v>
      </c>
    </row>
    <row r="1739" spans="1:4" x14ac:dyDescent="0.2">
      <c r="A1739">
        <v>83015</v>
      </c>
      <c r="B1739" t="e">
        <f>HCHTelevDigital gracias Presidente usted si nos esta cumpliendo</f>
        <v>#NAME?</v>
      </c>
      <c r="C1739" s="4">
        <v>43677</v>
      </c>
      <c r="D1739" s="3">
        <v>0.9472222222222223</v>
      </c>
    </row>
    <row r="1740" spans="1:4" x14ac:dyDescent="0.2">
      <c r="A1740">
        <v>83053</v>
      </c>
      <c r="B1740" t="e">
        <f>_xlfn.SINGLE(HCHTelevDigital _xlfn.SINGLE(Presidencia_HN muy bien Que paguen por sus delitos estos capos ya estamos cansados de ver esto en el pais Que se haga justicia))</f>
        <v>#NAME?</v>
      </c>
      <c r="C1740" s="4">
        <v>43746</v>
      </c>
      <c r="D1740" s="3">
        <v>0.76388888888888884</v>
      </c>
    </row>
    <row r="1741" spans="1:4" x14ac:dyDescent="0.2">
      <c r="A1741">
        <v>83056</v>
      </c>
      <c r="B1741" t="e">
        <f>HCHTelevDigital Que gran trabajo lo Que hace el Presidente Que apoya a los docentes Es muy bueno lo Que se esta logrando</f>
        <v>#NAME?</v>
      </c>
      <c r="C1741" s="4">
        <v>43790</v>
      </c>
      <c r="D1741" s="3">
        <v>0.90416666666666667</v>
      </c>
    </row>
    <row r="1742" spans="1:4" x14ac:dyDescent="0.2">
      <c r="A1742">
        <v>83057</v>
      </c>
      <c r="B1742" t="e">
        <f>HCHTelevDigital Es un gran trabajo lo Que se esta haciendo en nuestro pais Que gran trabajo lo Que se ve Que buen trabajo</f>
        <v>#NAME?</v>
      </c>
      <c r="C1742" s="4">
        <v>43677</v>
      </c>
      <c r="D1742" s="3">
        <v>0.81527777777777777</v>
      </c>
    </row>
    <row r="1743" spans="1:4" x14ac:dyDescent="0.2">
      <c r="A1743">
        <v>83064</v>
      </c>
      <c r="B1743" t="e">
        <f>HCHTelevDigital lo importante Que Es para el pueblo Es la paz ya no dejemos Que estos √±angaras sigan molestando</f>
        <v>#NAME?</v>
      </c>
      <c r="C1743" s="4">
        <v>43762</v>
      </c>
      <c r="D1743" s="3">
        <v>0.73472222222222217</v>
      </c>
    </row>
    <row r="1744" spans="1:4" x14ac:dyDescent="0.2">
      <c r="A1744">
        <v>83092</v>
      </c>
      <c r="B1744" t="s">
        <v>293</v>
      </c>
      <c r="C1744" s="4">
        <v>43762</v>
      </c>
      <c r="D1744" s="3">
        <v>0.74444444444444446</v>
      </c>
    </row>
    <row r="1745" spans="1:4" x14ac:dyDescent="0.2">
      <c r="A1745">
        <v>83096</v>
      </c>
      <c r="B1745" t="e">
        <f>_xlfn.SINGLE(HCHTelevDigital _xlfn.SINGLE(JuanOrlandoH no cave duda ver esas magn√≠ficas obras de parte del Presidente Que Dios bendiga su vida gracias por hacer el cambio))</f>
        <v>#NAME?</v>
      </c>
      <c r="C1745" s="4">
        <v>43727</v>
      </c>
      <c r="D1745" s="3">
        <v>0.56527777777777777</v>
      </c>
    </row>
    <row r="1746" spans="1:4" x14ac:dyDescent="0.2">
      <c r="A1746">
        <v>83112</v>
      </c>
      <c r="B1746" t="e">
        <f>_xlfn.SINGLE(HCHTelevDigital _xlfn.SINGLE(JuanOrlandoH Es muy bueno lo Que ha hecho nuestro Presidente ayudando con la ley de alivio de deuda Que importante Es ver como nuestra Honduras avanza))</f>
        <v>#NAME?</v>
      </c>
      <c r="C1746" s="4">
        <v>43810</v>
      </c>
      <c r="D1746" s="3">
        <v>0.81944444444444453</v>
      </c>
    </row>
    <row r="1747" spans="1:4" x14ac:dyDescent="0.2">
      <c r="A1747">
        <v>83143</v>
      </c>
      <c r="B1747" t="s">
        <v>294</v>
      </c>
      <c r="C1747" s="4">
        <v>43668</v>
      </c>
      <c r="D1747" s="3">
        <v>0.80555555555555547</v>
      </c>
    </row>
    <row r="1748" spans="1:4" x14ac:dyDescent="0.2">
      <c r="A1748">
        <v>83192</v>
      </c>
      <c r="B1748" t="e">
        <f>HCHTelevDigital bien Que se mejora en seguridad Es muy bueno lo Que se hace por Que nuestra Honduras este segura Que bien excelente</f>
        <v>#NAME?</v>
      </c>
      <c r="C1748" s="4">
        <v>43768</v>
      </c>
      <c r="D1748" s="3">
        <v>0.73333333333333339</v>
      </c>
    </row>
    <row r="1749" spans="1:4" x14ac:dyDescent="0.2">
      <c r="A1749">
        <v>83197</v>
      </c>
      <c r="B1749" t="e">
        <f>HCHTelevDigital Ay ya quiere llamar la atenci√≥n pobrecito hay no deja de metiche pepe lobo busca Que hacer mejor sapo</f>
        <v>#NAME?</v>
      </c>
      <c r="C1749" s="4">
        <v>43760</v>
      </c>
      <c r="D1749" s="3">
        <v>0.74652777777777779</v>
      </c>
    </row>
    <row r="1750" spans="1:4" x14ac:dyDescent="0.2">
      <c r="A1750">
        <v>83202</v>
      </c>
      <c r="B1750" t="e">
        <f>HCHTelevDigital felicitamos a BANHPROVI y a JOH por hacer lo bueno por el pueblo hondure√±o Que excelente trabajo lo Que se hace por el pais</f>
        <v>#NAME?</v>
      </c>
      <c r="C1750" s="4">
        <v>43838</v>
      </c>
      <c r="D1750" s="3">
        <v>0.72152777777777777</v>
      </c>
    </row>
    <row r="1751" spans="1:4" x14ac:dyDescent="0.2">
      <c r="A1751">
        <v>83213</v>
      </c>
      <c r="B1751" t="e">
        <f>HCHTelevDigital demostrando Que si se quiere se puede vamos felicitaciones al gobierno hondure√±o por afirmar lo bueno por lo mejor por Honduras</f>
        <v>#NAME?</v>
      </c>
      <c r="C1751" s="4">
        <v>43832</v>
      </c>
      <c r="D1751" s="3">
        <v>0.92222222222222217</v>
      </c>
    </row>
    <row r="1752" spans="1:4" x14ac:dyDescent="0.2">
      <c r="A1752">
        <v>83226</v>
      </c>
      <c r="B1752" t="e">
        <f>HCHTelevDigital contentos de Que se ha mejorado en materia de seguridad Muchas gracias JOH por hacer el cambio</f>
        <v>#NAME?</v>
      </c>
      <c r="C1752" s="4">
        <v>43774</v>
      </c>
      <c r="D1752" s="3">
        <v>0.7270833333333333</v>
      </c>
    </row>
    <row r="1753" spans="1:4" x14ac:dyDescent="0.2">
      <c r="A1753">
        <v>83233</v>
      </c>
      <c r="B1753" t="e">
        <f>HCHTelevDigital otro Que solo busca las desgracias para el pueblo ya basta ya Es demaciado con ustedes ya no mas porfavor</f>
        <v>#NAME?</v>
      </c>
      <c r="C1753" s="4">
        <v>43745</v>
      </c>
      <c r="D1753" s="3">
        <v>0.84236111111111101</v>
      </c>
    </row>
    <row r="1754" spans="1:4" x14ac:dyDescent="0.2">
      <c r="A1754">
        <v>83257</v>
      </c>
      <c r="B1754" t="e">
        <f>HCHTelevDigital Es muy bueno lo Que se esta viendo en el pais Que excelente estamos muy contentos qe se den estos grandes apoyos</f>
        <v>#NAME?</v>
      </c>
      <c r="C1754" s="4">
        <v>43780</v>
      </c>
      <c r="D1754" s="3">
        <v>0.73611111111111116</v>
      </c>
    </row>
    <row r="1755" spans="1:4" x14ac:dyDescent="0.2">
      <c r="A1755">
        <v>83262</v>
      </c>
      <c r="B1755" t="e">
        <f>HCHTelevDigital Es muy bueno lo Que dice mi Presidente Que se traje por grandes cosas en el pa√≠s Que bueno</f>
        <v>#NAME?</v>
      </c>
      <c r="C1755" s="4">
        <v>43711</v>
      </c>
      <c r="D1755" s="3">
        <v>0.8305555555555556</v>
      </c>
    </row>
    <row r="1756" spans="1:4" x14ac:dyDescent="0.2">
      <c r="A1756">
        <v>83313</v>
      </c>
      <c r="B1756" t="e">
        <f>HCHTelevDigital este tipo lo Que hizo Es Que ha querido llamar la atenci√≥n Que barbaridad ya dejense  de tanta ridicules ya basta</f>
        <v>#NAME?</v>
      </c>
      <c r="C1756" s="4">
        <v>43768</v>
      </c>
      <c r="D1756" s="3">
        <v>0.83263888888888893</v>
      </c>
    </row>
    <row r="1757" spans="1:4" x14ac:dyDescent="0.2">
      <c r="A1757">
        <v>83340</v>
      </c>
      <c r="B1757" t="e">
        <f>HCHTelevDigital muy bien Que se les esta dando una mano a los ganaderos para Que puedan hacer el gran trabajo de apoyar al medio ambiente</f>
        <v>#NAME?</v>
      </c>
      <c r="C1757" s="4">
        <v>43749</v>
      </c>
      <c r="D1757" s="3">
        <v>0.76250000000000007</v>
      </c>
    </row>
    <row r="1758" spans="1:4" x14ac:dyDescent="0.2">
      <c r="A1758">
        <v>83346</v>
      </c>
      <c r="B1758" t="e">
        <f>HCHTelevDigital da tristeza ver Que por gente asi Que solo buscan ver lo malo para el pais ya estamos cansados Que los manden a la carcel a estos √±angaras</f>
        <v>#NAME?</v>
      </c>
      <c r="C1758" s="4">
        <v>43762</v>
      </c>
      <c r="D1758" s="3">
        <v>0.75624999999999998</v>
      </c>
    </row>
    <row r="1759" spans="1:4" x14ac:dyDescent="0.2">
      <c r="A1759">
        <v>83383</v>
      </c>
      <c r="B1759" t="e">
        <f>_xlfn.SINGLE(HCHTelevDigital _xlfn.SINGLE(JuanOrlandoH contentos de Que JOH ha demostrado su gran importancia de apoyar al pueblo vamos por mas excelente trabajo))</f>
        <v>#NAME?</v>
      </c>
      <c r="C1759" s="4">
        <v>43727</v>
      </c>
      <c r="D1759" s="3">
        <v>0.64374999999999993</v>
      </c>
    </row>
    <row r="1760" spans="1:4" x14ac:dyDescent="0.2">
      <c r="A1760">
        <v>83420</v>
      </c>
      <c r="B1760" t="e">
        <f>HCHTelevDigital Aplaudimos los lazos Que han formado nuestro Presidente y el pais de israel Que se tenga excito en todo</f>
        <v>#NAME?</v>
      </c>
      <c r="C1760" s="4">
        <v>43711</v>
      </c>
      <c r="D1760" s="3">
        <v>0.83124999999999993</v>
      </c>
    </row>
    <row r="1761" spans="1:4" x14ac:dyDescent="0.2">
      <c r="A1761">
        <v>83427</v>
      </c>
      <c r="B1761" t="e">
        <f>HCHTelevDigital quien tiene la culpa Es renato por Que Es el Que ha motivado Que salgan  alas calles a protestar y se llegue a este extremo</f>
        <v>#NAME?</v>
      </c>
      <c r="C1761" s="4">
        <v>43762</v>
      </c>
      <c r="D1761" s="3">
        <v>0.74652777777777779</v>
      </c>
    </row>
    <row r="1762" spans="1:4" x14ac:dyDescent="0.2">
      <c r="A1762">
        <v>83440</v>
      </c>
      <c r="B1762" t="e">
        <f>HCHTelevDigital Definimos Que el se√±or Presidente esta trabajando muy bien porque el pa√≠s este mejor cada dia</f>
        <v>#NAME?</v>
      </c>
      <c r="C1762" s="4">
        <v>43690</v>
      </c>
      <c r="D1762" s="3">
        <v>0.69444444444444453</v>
      </c>
    </row>
    <row r="1763" spans="1:4" x14ac:dyDescent="0.2">
      <c r="A1763">
        <v>83445</v>
      </c>
      <c r="B1763" t="e">
        <f>HCHTelevDigital Que excelente lo Que se ve grandes avances en el pais gracias se√±or Presidente por Que usted da un gran apoyo al pueblo</f>
        <v>#NAME?</v>
      </c>
      <c r="C1763" s="4">
        <v>43784</v>
      </c>
      <c r="D1763" s="3">
        <v>0.85138888888888886</v>
      </c>
    </row>
    <row r="1764" spans="1:4" x14ac:dyDescent="0.2">
      <c r="A1764">
        <v>83482</v>
      </c>
      <c r="B1764" t="e">
        <f>HCHTelevDigital lo mas triste Es Que como el le ha robado todo a la nana si no trabaja el tiempo Que dure el vergueo Que desean por saciar su sed politica a ellos Que les vale</f>
        <v>#NAME?</v>
      </c>
      <c r="C1764" s="4">
        <v>43745</v>
      </c>
      <c r="D1764" s="3">
        <v>0.84375</v>
      </c>
    </row>
    <row r="1765" spans="1:4" x14ac:dyDescent="0.2">
      <c r="A1765">
        <v>83483</v>
      </c>
      <c r="B1765" t="e">
        <f>_xlfn.SINGLE(HCHTelevDigital _xlfn.SINGLE(JuanOrlandoH vamos por mas grandes cambios porque lo bueno llego para quedarse))</f>
        <v>#NAME?</v>
      </c>
      <c r="C1765" s="4">
        <v>43685</v>
      </c>
      <c r="D1765" s="3">
        <v>0.66111111111111109</v>
      </c>
    </row>
    <row r="1766" spans="1:4" x14ac:dyDescent="0.2">
      <c r="A1766">
        <v>83515</v>
      </c>
      <c r="B1766" t="e">
        <f>HCHTelevDigital muy bueno lo Que se establece en el pais Que grandes desarrollos Que bien vamos por mas Que se apoye  a los Productores</f>
        <v>#NAME?</v>
      </c>
      <c r="C1766" s="4">
        <v>43769</v>
      </c>
      <c r="D1766" s="3">
        <v>0.63194444444444442</v>
      </c>
    </row>
    <row r="1767" spans="1:4" x14ac:dyDescent="0.2">
      <c r="A1767">
        <v>83529</v>
      </c>
      <c r="B1767" t="e">
        <f>HCHTelevDigital este tipo no se Que Es lo Que se trae en contra de JOH ya basta porfavor de tierra tu veneno</f>
        <v>#NAME?</v>
      </c>
      <c r="C1767" s="4">
        <v>43760</v>
      </c>
      <c r="D1767" s="3">
        <v>0.7715277777777777</v>
      </c>
    </row>
    <row r="1768" spans="1:4" x14ac:dyDescent="0.2">
      <c r="A1768">
        <v>83551</v>
      </c>
      <c r="B1768" t="e">
        <f>HCHTelevDigital se ven los mejores resultados en salud Que bien vamos por mas y mas avances en el pais Que se haga lo Que se tenga Que hacer</f>
        <v>#NAME?</v>
      </c>
      <c r="C1768" s="4">
        <v>43808</v>
      </c>
      <c r="D1768" s="3">
        <v>0.74861111111111101</v>
      </c>
    </row>
    <row r="1769" spans="1:4" x14ac:dyDescent="0.2">
      <c r="A1769">
        <v>83563</v>
      </c>
      <c r="B1769" t="e">
        <f>HCHTelevDigital muy buenas maneras de hacer el cambio Que excelente Es ver como mi Honduras Es apoyada por estas nuevas viviendas Que bien</f>
        <v>#NAME?</v>
      </c>
      <c r="C1769" s="4">
        <v>43838</v>
      </c>
      <c r="D1769" s="3">
        <v>0.72222222222222221</v>
      </c>
    </row>
    <row r="1770" spans="1:4" x14ac:dyDescent="0.2">
      <c r="A1770">
        <v>83571</v>
      </c>
      <c r="B1770" t="e">
        <f>HCHTelevDigital Que paguen esta gente Que los env√≠en a t√°mara por Que son los causantes de hacer estas cosas queremos paz</f>
        <v>#NAME?</v>
      </c>
      <c r="C1770" s="4">
        <v>43762</v>
      </c>
      <c r="D1770" s="3">
        <v>0.74861111111111101</v>
      </c>
    </row>
    <row r="1771" spans="1:4" x14ac:dyDescent="0.2">
      <c r="A1771">
        <v>83582</v>
      </c>
      <c r="B1771" t="e">
        <f>_xlfn.SINGLE(HCHTelevDigital _xlfn.SINGLE(JuanOrlandoH Vemos lo bueno Que bien Que sabemos Que el Presidente ha llevado todo bajo control Que bien))</f>
        <v>#NAME?</v>
      </c>
      <c r="C1771" s="4">
        <v>43727</v>
      </c>
      <c r="D1771" s="3">
        <v>0.59305555555555556</v>
      </c>
    </row>
    <row r="1772" spans="1:4" x14ac:dyDescent="0.2">
      <c r="A1772">
        <v>83590</v>
      </c>
      <c r="B1772" t="e">
        <f>HCHTelevDigital Es importante lo Que hace JOH porque lo Que importa Es Que se detengan estas cosas Que lo Que hacen Es atrazar al pais</f>
        <v>#NAME?</v>
      </c>
      <c r="C1772" s="4">
        <v>43719</v>
      </c>
      <c r="D1772" s="3">
        <v>0.8354166666666667</v>
      </c>
    </row>
    <row r="1773" spans="1:4" x14ac:dyDescent="0.2">
      <c r="A1773">
        <v>83598</v>
      </c>
      <c r="B1773" t="e">
        <f>HCHTelevDigital Damos las gracias al se√±or Presidente por Que Es el Que ha generado visas de trabajo Que gran manera de Que el pueblo logre</f>
        <v>#NAME?</v>
      </c>
      <c r="C1773" s="4">
        <v>43761</v>
      </c>
      <c r="D1773" s="3">
        <v>0.80625000000000002</v>
      </c>
    </row>
    <row r="1774" spans="1:4" x14ac:dyDescent="0.2">
      <c r="A1774">
        <v>84466</v>
      </c>
      <c r="B1774" t="e">
        <f>_xlfn.SINGLE(HCHTelevDigital _xlfn.SINGLE(SalvaPresidente Definitivamente se ha demostrado Que esta gente no se cansan de hacer lo malo para mi Honduras))</f>
        <v>#NAME?</v>
      </c>
      <c r="C1774" s="4">
        <v>43756</v>
      </c>
      <c r="D1774" s="3">
        <v>0.8979166666666667</v>
      </c>
    </row>
    <row r="1775" spans="1:4" x14ac:dyDescent="0.2">
      <c r="A1775">
        <v>84469</v>
      </c>
      <c r="B1775" t="e">
        <f>HCHTelevDigital no cave duda Que se ha demostrado lo importante para mi Honduras Que bueno Que se trabaje para el cambio clim√°tico</f>
        <v>#NAME?</v>
      </c>
      <c r="C1775" s="4">
        <v>43802</v>
      </c>
      <c r="D1775" s="3">
        <v>0.87916666666666676</v>
      </c>
    </row>
    <row r="1776" spans="1:4" x14ac:dyDescent="0.2">
      <c r="A1776">
        <v>84539</v>
      </c>
      <c r="B1776" t="e">
        <f>HCHTelevDigital Pucha este en vez de ver lo positivo Que se hace cada dia se ve Que solo lo negativo mira ce cerio voz rata</f>
        <v>#NAME?</v>
      </c>
      <c r="C1776" s="4">
        <v>43766</v>
      </c>
      <c r="D1776" s="3">
        <v>0.7270833333333333</v>
      </c>
    </row>
    <row r="1777" spans="1:4" x14ac:dyDescent="0.2">
      <c r="A1777">
        <v>84547</v>
      </c>
      <c r="B1777" t="e">
        <f>HCHTelevDigital si Es correcto lo Que hacen Es hacer esto para Que digan Que JOH ha generado y ha permitido la entrada de armas al centro penal pero no Es correcto esto Es algo Que lo hicieron para Que dijeran Que el Es responsable</f>
        <v>#NAME?</v>
      </c>
      <c r="C1777" s="4">
        <v>43766</v>
      </c>
      <c r="D1777" s="3">
        <v>0.5541666666666667</v>
      </c>
    </row>
    <row r="1778" spans="1:4" x14ac:dyDescent="0.2">
      <c r="A1778">
        <v>84548</v>
      </c>
      <c r="B1778" t="e">
        <f>HCHTelevDigital siempre se esta dando las mejores noticias Que bueno Es Que mi Honduras avanza Que gran trabajo gracias JOH por demostrar lo bueno para la ayuda del pueblo</f>
        <v>#NAME?</v>
      </c>
      <c r="C1778" s="4">
        <v>43717</v>
      </c>
      <c r="D1778" s="3">
        <v>0.6333333333333333</v>
      </c>
    </row>
    <row r="1779" spans="1:4" x14ac:dyDescent="0.2">
      <c r="A1779">
        <v>84614</v>
      </c>
      <c r="B1779" t="e">
        <f>HCHTelevDigital esta Es una gran noticia por Que solo JOH apoya a los Hondure√±os Que Dios me lo bendiga siempre gracias por los mejores cambios</f>
        <v>#NAME?</v>
      </c>
      <c r="C1779" s="4">
        <v>43790</v>
      </c>
      <c r="D1779" s="3">
        <v>0.91736111111111107</v>
      </c>
    </row>
    <row r="1780" spans="1:4" x14ac:dyDescent="0.2">
      <c r="A1780">
        <v>84662</v>
      </c>
      <c r="B1780" t="e">
        <f>HCHTelevDigital Es muy bueno Que se hagan estas cosas en el pais para Que la econom√≠a avance Que bien Que se haga lo bueno por nuestra Honduras</f>
        <v>#NAME?</v>
      </c>
      <c r="C1780" s="4">
        <v>43735</v>
      </c>
      <c r="D1780" s="3">
        <v>0.59652777777777777</v>
      </c>
    </row>
    <row r="1781" spans="1:4" x14ac:dyDescent="0.2">
      <c r="A1781">
        <v>84698</v>
      </c>
      <c r="B1781" t="e">
        <f>_xlfn.SINGLE(HCHTelevDigital _xlfn.SINGLE(manuelzr LLore quien LLore sabemos Que se esta haciendo lo correcto sabemos qwue JOH Es muy buena persona Que hace lo bueno por el pais famosa por mas))</f>
        <v>#NAME?</v>
      </c>
      <c r="C1781" s="4">
        <v>43745</v>
      </c>
      <c r="D1781" s="3">
        <v>0.8354166666666667</v>
      </c>
    </row>
    <row r="1782" spans="1:4" x14ac:dyDescent="0.2">
      <c r="A1782">
        <v>84700</v>
      </c>
      <c r="B1782" t="s">
        <v>295</v>
      </c>
      <c r="C1782" s="4">
        <v>43745</v>
      </c>
      <c r="D1782" s="3">
        <v>0.85</v>
      </c>
    </row>
    <row r="1783" spans="1:4" x14ac:dyDescent="0.2">
      <c r="A1783">
        <v>84716</v>
      </c>
      <c r="B1783" t="e">
        <f>HCHTelevDigital Honduras Es un gran pais de bendici√≥n favorable para el hondure√±o Que gran manera gracias se√±or Presidente</f>
        <v>#NAME?</v>
      </c>
      <c r="C1783" s="4">
        <v>43790</v>
      </c>
      <c r="D1783" s="3">
        <v>0.90694444444444444</v>
      </c>
    </row>
    <row r="1784" spans="1:4" x14ac:dyDescent="0.2">
      <c r="A1784">
        <v>84720</v>
      </c>
      <c r="B1784" t="e">
        <f>HCHTelevDigital Es muy importante en el pais Que bueno lo Que se hace vamos por mas por Que se ve Que en la seguridad se esta avanzando</f>
        <v>#NAME?</v>
      </c>
      <c r="C1784" s="4">
        <v>43794</v>
      </c>
      <c r="D1784" s="3">
        <v>0.55763888888888891</v>
      </c>
    </row>
    <row r="1785" spans="1:4" x14ac:dyDescent="0.2">
      <c r="A1785">
        <v>84747</v>
      </c>
      <c r="B1785" t="e">
        <f>HCHTelevDigital Es admirable ver como se esta mejorando todo en el pais Que bien vamos por grandes alcances Que se entregamos  estos bonos muy bien</f>
        <v>#NAME?</v>
      </c>
      <c r="C1785" s="4">
        <v>43819</v>
      </c>
      <c r="D1785" s="3">
        <v>0.6333333333333333</v>
      </c>
    </row>
    <row r="1786" spans="1:4" x14ac:dyDescent="0.2">
      <c r="A1786">
        <v>84777</v>
      </c>
      <c r="B1786" t="e">
        <f>_xlfn.SINGLE(HCHTelevDigital _xlfn.SINGLE(SalvaPresidente Vemos Que Honduras esta siendo destruida por gente asi Que solo piensan en el bien estar de ellos))</f>
        <v>#NAME?</v>
      </c>
      <c r="C1786" s="4">
        <v>43756</v>
      </c>
      <c r="D1786" s="3">
        <v>0.89861111111111114</v>
      </c>
    </row>
    <row r="1787" spans="1:4" x14ac:dyDescent="0.2">
      <c r="A1787">
        <v>84778</v>
      </c>
      <c r="B1787" t="e">
        <f>HCHTelevDigital Definitivamente se ve lo importante Que Es para nuestra Honduras Que gran manera de Que mi Honduras avanza en esa aria de turismo</f>
        <v>#NAME?</v>
      </c>
      <c r="C1787" s="4">
        <v>43774</v>
      </c>
      <c r="D1787" s="3">
        <v>0.7090277777777777</v>
      </c>
    </row>
    <row r="1788" spans="1:4" x14ac:dyDescent="0.2">
      <c r="A1788">
        <v>84781</v>
      </c>
      <c r="B1788" t="e">
        <f>HCHTelevDigital Definitivamente Es bueno lo Que se desarrolla en el pais Vemos lo bueno por nuestra Honduras</f>
        <v>#NAME?</v>
      </c>
      <c r="C1788" s="4">
        <v>43802</v>
      </c>
      <c r="D1788" s="3">
        <v>0.87569444444444444</v>
      </c>
    </row>
    <row r="1789" spans="1:4" x14ac:dyDescent="0.2">
      <c r="A1789">
        <v>84806</v>
      </c>
      <c r="B1789" t="e">
        <f>_xlfn.SINGLE(HCHTelevDigital _xlfn.SINGLE(JuanOrlandoH _xlfn.SINGLE(FNAMP_Honduras Es muy bueno lo Que hace el Presidente Que gran trabajo lo Que se ve en el pais)))</f>
        <v>#NAME?</v>
      </c>
      <c r="C1789" s="4">
        <v>43717</v>
      </c>
      <c r="D1789" s="3">
        <v>0.75763888888888886</v>
      </c>
    </row>
    <row r="1790" spans="1:4" x14ac:dyDescent="0.2">
      <c r="A1790">
        <v>84863</v>
      </c>
      <c r="B1790" t="e">
        <f>HCHTelevDigital Que se tenga excito en todas las cosas Que gran manera de ver los triunfos excelente mi Honduras cambia</f>
        <v>#NAME?</v>
      </c>
      <c r="C1790" s="4">
        <v>43749</v>
      </c>
      <c r="D1790" s="3">
        <v>0.7631944444444444</v>
      </c>
    </row>
    <row r="1791" spans="1:4" x14ac:dyDescent="0.2">
      <c r="A1791">
        <v>84864</v>
      </c>
      <c r="B1791" t="e">
        <f>HCHTelevDigital lo Que pasa Que mir√°ndolo bien sabemos Que se ha mejorado en el tema de la seguridad pero sabemos Que hay gente Que se meten a cosas y por eso fracasan pero el Presidente hace su trabajo</f>
        <v>#NAME?</v>
      </c>
      <c r="C1791" s="4">
        <v>43718</v>
      </c>
      <c r="D1791" s="3">
        <v>0.57361111111111118</v>
      </c>
    </row>
    <row r="1792" spans="1:4" x14ac:dyDescent="0.2">
      <c r="A1792">
        <v>84920</v>
      </c>
      <c r="B1792" t="e">
        <f>_xlfn.SINGLE(HCHTelevDigital _xlfn.SINGLE(JuanOrlandoH Aplaudimos lo bueno Que hace el Presidente por Que el si regenera las grandes acciones para mi Honduras estamos contentos de Que se apoye al inmigrante))</f>
        <v>#NAME?</v>
      </c>
      <c r="C1792" s="4">
        <v>43727</v>
      </c>
      <c r="D1792" s="3">
        <v>0.56180555555555556</v>
      </c>
    </row>
    <row r="1793" spans="1:4" x14ac:dyDescent="0.2">
      <c r="A1793">
        <v>84944</v>
      </c>
      <c r="B1793" t="e">
        <f>HCHTelevDigital Dios bendiga su vida y Que todo lo Que tenga por hacer sus proyectos su escenas Que tengan el mayor excito lo felicitamos</f>
        <v>#NAME?</v>
      </c>
      <c r="C1793" s="4">
        <v>43768</v>
      </c>
      <c r="D1793" s="3">
        <v>0.74861111111111101</v>
      </c>
    </row>
    <row r="1794" spans="1:4" x14ac:dyDescent="0.2">
      <c r="A1794">
        <v>84968</v>
      </c>
      <c r="B1794" t="s">
        <v>296</v>
      </c>
      <c r="C1794" s="4">
        <v>43668</v>
      </c>
      <c r="D1794" s="3">
        <v>0.80486111111111114</v>
      </c>
    </row>
    <row r="1795" spans="1:4" x14ac:dyDescent="0.2">
      <c r="A1795">
        <v>84973</v>
      </c>
      <c r="B1795" t="e">
        <f>HCHTelevDigital se ven los grandes resultados Que buenas obras Que se tenga excito en estas invenciones Que excelente departe de el gobierno</f>
        <v>#NAME?</v>
      </c>
      <c r="C1795" s="4">
        <v>43804</v>
      </c>
      <c r="D1795" s="3">
        <v>0.85486111111111107</v>
      </c>
    </row>
    <row r="1796" spans="1:4" x14ac:dyDescent="0.2">
      <c r="A1796">
        <v>84977</v>
      </c>
      <c r="B1796" t="e">
        <f>HCHTelevDigital Aplaudimos lo bueno Que JOH hace por mi naci√≥n Que se demuestra un gran apoyo para el pais</f>
        <v>#NAME?</v>
      </c>
      <c r="C1796" s="4">
        <v>43731</v>
      </c>
      <c r="D1796" s="3">
        <v>0.73055555555555562</v>
      </c>
    </row>
    <row r="1797" spans="1:4" x14ac:dyDescent="0.2">
      <c r="A1797">
        <v>85034</v>
      </c>
      <c r="B1797" t="e">
        <f>HCHTelevDigital muy buena labor departe de JOH gracias por afirmar Que mi Honduras avanza vamos por lo bueno Que importante manera de ver ami naci√≥n con nuevos Hospitales</f>
        <v>#NAME?</v>
      </c>
      <c r="C1797" s="4">
        <v>43810</v>
      </c>
      <c r="D1797" s="3">
        <v>0.80347222222222225</v>
      </c>
    </row>
    <row r="1798" spans="1:4" x14ac:dyDescent="0.2">
      <c r="A1798">
        <v>85053</v>
      </c>
      <c r="B1798" t="e">
        <f>HCHTelevDigital Es una buena labor la Que se desempe√±a uqe gran maneras de Que cambien a mejores calles los barrios y colonias muy bien</f>
        <v>#NAME?</v>
      </c>
      <c r="C1798" s="4">
        <v>43773</v>
      </c>
      <c r="D1798" s="3">
        <v>0.69166666666666676</v>
      </c>
    </row>
    <row r="1799" spans="1:4" x14ac:dyDescent="0.2">
      <c r="A1799">
        <v>85061</v>
      </c>
      <c r="B1799" t="e">
        <f>HCHTelevDigital gracias a la primera dama y a JOH por demostrar esa gran ayuda para el pais Que bueno</f>
        <v>#NAME?</v>
      </c>
      <c r="C1799" s="4">
        <v>43718</v>
      </c>
      <c r="D1799" s="3">
        <v>0.80972222222222223</v>
      </c>
    </row>
    <row r="1800" spans="1:4" x14ac:dyDescent="0.2">
      <c r="A1800">
        <v>85064</v>
      </c>
      <c r="B1800" t="e">
        <f>HCHTelevDigital no cave duda Que se estan entregando estas favorables cosas para el pueblo Que bien Aplaudimos lo bueno Que se hace</f>
        <v>#NAME?</v>
      </c>
      <c r="C1800" s="4">
        <v>43791</v>
      </c>
      <c r="D1800" s="3">
        <v>0.73125000000000007</v>
      </c>
    </row>
    <row r="1801" spans="1:4" x14ac:dyDescent="0.2">
      <c r="A1801">
        <v>85127</v>
      </c>
      <c r="B1801" t="e">
        <f>HCHTelevDigital Que barbaridad estos j√≥venes no hacen caso solo haciendo vandalismo en el pais ya Es demasiado ya basta de Tanto relajo</f>
        <v>#NAME?</v>
      </c>
      <c r="C1801" s="4">
        <v>43766</v>
      </c>
      <c r="D1801" s="3">
        <v>0.86805555555555547</v>
      </c>
    </row>
    <row r="1802" spans="1:4" x14ac:dyDescent="0.2">
      <c r="A1802">
        <v>85133</v>
      </c>
      <c r="B1802" t="e">
        <f>HCHTelevDigital sabemos Que JOH ha trabajado por hacer lo bueno por el pais y Que no quede duda Que el solo hace lo correcto y esta gente solo lo culpan de estas cosas Que el no hace</f>
        <v>#NAME?</v>
      </c>
      <c r="C1802" s="4">
        <v>43766</v>
      </c>
      <c r="D1802" s="3">
        <v>0.55277777777777781</v>
      </c>
    </row>
    <row r="1803" spans="1:4" x14ac:dyDescent="0.2">
      <c r="A1803">
        <v>85158</v>
      </c>
      <c r="B1803" t="e">
        <f>HCHTelevDigital a este lo deben de mandar al pozo por sapo este metido √±angara Que solo lo negativo so√±a Que asi te quedaras siempre</f>
        <v>#NAME?</v>
      </c>
      <c r="C1803" s="4">
        <v>43766</v>
      </c>
      <c r="D1803" s="3">
        <v>0.7270833333333333</v>
      </c>
    </row>
    <row r="1804" spans="1:4" x14ac:dyDescent="0.2">
      <c r="A1804">
        <v>85166</v>
      </c>
      <c r="B1804" t="e">
        <f>HCHTelevDigital Impresionante lo Que se ve cada dia por Que Es genial para los ni√±os Que tengan agua Es admirable muy bien</f>
        <v>#NAME?</v>
      </c>
      <c r="C1804" s="4">
        <v>43726</v>
      </c>
      <c r="D1804" s="3">
        <v>0.85277777777777775</v>
      </c>
    </row>
    <row r="1805" spans="1:4" x14ac:dyDescent="0.2">
      <c r="A1805">
        <v>85180</v>
      </c>
      <c r="B1805" t="s">
        <v>297</v>
      </c>
      <c r="C1805" s="4">
        <v>43731</v>
      </c>
      <c r="D1805" s="3">
        <v>0.58333333333333337</v>
      </c>
    </row>
    <row r="1806" spans="1:4" x14ac:dyDescent="0.2">
      <c r="A1806">
        <v>85191</v>
      </c>
      <c r="B1806" t="e">
        <f>HCHTelevDigital Que se tenga el mayor resultado Que excelente Es ver lo bueno en mi pais vamos por acciones buenas</f>
        <v>#NAME?</v>
      </c>
      <c r="C1806" s="4">
        <v>43770</v>
      </c>
      <c r="D1806" s="3">
        <v>0.81388888888888899</v>
      </c>
    </row>
    <row r="1807" spans="1:4" x14ac:dyDescent="0.2">
      <c r="A1807">
        <v>85194</v>
      </c>
      <c r="B1807" t="e">
        <f>_xlfn.SINGLE(HCHTelevDigital _xlfn.SINGLE(anagarciacarias gracias se√±or JOH no cave duda Que se trabaja por lo bueno por el pa√≠s Que Dios bendiga su vida grande mente))</f>
        <v>#NAME?</v>
      </c>
      <c r="C1807" s="4">
        <v>43710</v>
      </c>
      <c r="D1807" s="3">
        <v>0.78749999999999998</v>
      </c>
    </row>
    <row r="1808" spans="1:4" x14ac:dyDescent="0.2">
      <c r="A1808">
        <v>85385</v>
      </c>
      <c r="B1808" t="s">
        <v>123</v>
      </c>
      <c r="C1808" s="4">
        <v>43763</v>
      </c>
      <c r="D1808" s="3">
        <v>0.8208333333333333</v>
      </c>
    </row>
    <row r="1809" spans="1:4" x14ac:dyDescent="0.2">
      <c r="A1809">
        <v>85386</v>
      </c>
      <c r="B1809" t="s">
        <v>149</v>
      </c>
      <c r="C1809" s="4">
        <v>43678</v>
      </c>
      <c r="D1809" s="3">
        <v>0.7368055555555556</v>
      </c>
    </row>
    <row r="1810" spans="1:4" x14ac:dyDescent="0.2">
      <c r="A1810">
        <v>85433</v>
      </c>
      <c r="B1810" s="2" t="s">
        <v>111</v>
      </c>
      <c r="C1810" s="4">
        <v>43804</v>
      </c>
      <c r="D1810" s="3">
        <v>0.84930555555555554</v>
      </c>
    </row>
    <row r="1811" spans="1:4" x14ac:dyDescent="0.2">
      <c r="A1811">
        <v>85479</v>
      </c>
      <c r="B1811" t="s">
        <v>107</v>
      </c>
      <c r="C1811" s="4">
        <v>43784</v>
      </c>
      <c r="D1811" s="3">
        <v>0.70416666666666661</v>
      </c>
    </row>
    <row r="1812" spans="1:4" x14ac:dyDescent="0.2">
      <c r="A1812">
        <v>85481</v>
      </c>
      <c r="B1812" t="s">
        <v>66</v>
      </c>
      <c r="C1812" s="4">
        <v>43745</v>
      </c>
      <c r="D1812" s="3">
        <v>0.65208333333333335</v>
      </c>
    </row>
    <row r="1813" spans="1:4" x14ac:dyDescent="0.2">
      <c r="A1813">
        <v>85485</v>
      </c>
      <c r="B1813" t="s">
        <v>108</v>
      </c>
      <c r="C1813" s="4">
        <v>43718</v>
      </c>
      <c r="D1813" s="3">
        <v>0.72916666666666663</v>
      </c>
    </row>
    <row r="1814" spans="1:4" x14ac:dyDescent="0.2">
      <c r="A1814">
        <v>85568</v>
      </c>
      <c r="B1814" t="s">
        <v>214</v>
      </c>
      <c r="C1814" s="4">
        <v>43801</v>
      </c>
      <c r="D1814" s="3">
        <v>0.69097222222222221</v>
      </c>
    </row>
    <row r="1815" spans="1:4" x14ac:dyDescent="0.2">
      <c r="A1815">
        <v>85692</v>
      </c>
      <c r="B1815" t="s">
        <v>56</v>
      </c>
      <c r="C1815" s="4">
        <v>43810</v>
      </c>
      <c r="D1815" s="3">
        <v>0.64097222222222217</v>
      </c>
    </row>
    <row r="1816" spans="1:4" x14ac:dyDescent="0.2">
      <c r="A1816">
        <v>85734</v>
      </c>
      <c r="B1816" t="s">
        <v>199</v>
      </c>
      <c r="C1816" s="4">
        <v>43836</v>
      </c>
      <c r="D1816" s="3">
        <v>0.72777777777777775</v>
      </c>
    </row>
    <row r="1817" spans="1:4" x14ac:dyDescent="0.2">
      <c r="A1817">
        <v>85797</v>
      </c>
      <c r="B1817" t="s">
        <v>214</v>
      </c>
      <c r="C1817" s="4">
        <v>43801</v>
      </c>
      <c r="D1817" s="3">
        <v>0.69166666666666676</v>
      </c>
    </row>
    <row r="1818" spans="1:4" x14ac:dyDescent="0.2">
      <c r="A1818">
        <v>85812</v>
      </c>
      <c r="B1818" t="s">
        <v>54</v>
      </c>
      <c r="C1818" s="4">
        <v>43685</v>
      </c>
      <c r="D1818" s="3">
        <v>0.64166666666666672</v>
      </c>
    </row>
    <row r="1819" spans="1:4" x14ac:dyDescent="0.2">
      <c r="A1819">
        <v>85842</v>
      </c>
      <c r="B1819" t="s">
        <v>114</v>
      </c>
      <c r="C1819" s="4">
        <v>43746</v>
      </c>
      <c r="D1819" s="3">
        <v>0.88541666666666663</v>
      </c>
    </row>
    <row r="1820" spans="1:4" x14ac:dyDescent="0.2">
      <c r="A1820">
        <v>85912</v>
      </c>
      <c r="B1820" t="s">
        <v>6</v>
      </c>
      <c r="C1820" s="4">
        <v>43829</v>
      </c>
      <c r="D1820" s="3">
        <v>0.75694444444444453</v>
      </c>
    </row>
    <row r="1821" spans="1:4" x14ac:dyDescent="0.2">
      <c r="A1821">
        <v>85913</v>
      </c>
      <c r="B1821" t="s">
        <v>199</v>
      </c>
      <c r="C1821" s="4">
        <v>43836</v>
      </c>
      <c r="D1821" s="3">
        <v>0.72638888888888886</v>
      </c>
    </row>
    <row r="1822" spans="1:4" x14ac:dyDescent="0.2">
      <c r="A1822">
        <v>86009</v>
      </c>
      <c r="B1822" t="s">
        <v>74</v>
      </c>
      <c r="C1822" s="4">
        <v>43714</v>
      </c>
      <c r="D1822" s="3">
        <v>0.79375000000000007</v>
      </c>
    </row>
    <row r="1823" spans="1:4" x14ac:dyDescent="0.2">
      <c r="A1823">
        <v>86034</v>
      </c>
      <c r="B1823" t="s">
        <v>81</v>
      </c>
      <c r="C1823" s="4">
        <v>43817</v>
      </c>
      <c r="D1823" s="3">
        <v>0.64652777777777781</v>
      </c>
    </row>
    <row r="1824" spans="1:4" x14ac:dyDescent="0.2">
      <c r="A1824">
        <v>86035</v>
      </c>
      <c r="B1824" t="s">
        <v>70</v>
      </c>
      <c r="C1824" s="4">
        <v>43718</v>
      </c>
      <c r="D1824" s="3">
        <v>0.82361111111111107</v>
      </c>
    </row>
    <row r="1825" spans="1:4" x14ac:dyDescent="0.2">
      <c r="A1825">
        <v>86966</v>
      </c>
      <c r="B1825" t="s">
        <v>298</v>
      </c>
      <c r="C1825" s="4">
        <v>43606</v>
      </c>
      <c r="D1825" s="3">
        <v>0.78194444444444444</v>
      </c>
    </row>
    <row r="1826" spans="1:4" x14ac:dyDescent="0.2">
      <c r="A1826">
        <v>86967</v>
      </c>
      <c r="B1826" t="e">
        <f>_xlfn.SINGLE(JuanOrlandoH _xlfn.SINGLE(HoyMismoTSI _xlfn.SINGLE(diarioelheraldo _xlfn.SINGLE(HCHTelevDigital _xlfn.SINGLE(DiarioLaPrensa _xlfn.SINGLE(LaTribunahn _xlfn.SINGLE(radiohrn _xlfn.SINGLE(TN5Telenoticias _xlfn.SINGLE(radioamericahn _xlfn.SINGLE(elpaishn Aplaudimos el compromiso Que siempre est√° demostrando para l desarrollo del pais))))))))))</f>
        <v>#NAME?</v>
      </c>
      <c r="C1826" s="4">
        <v>43608</v>
      </c>
      <c r="D1826" s="3">
        <v>0.68055555555555547</v>
      </c>
    </row>
    <row r="1827" spans="1:4" x14ac:dyDescent="0.2">
      <c r="A1827">
        <v>87064</v>
      </c>
      <c r="B1827" t="e">
        <f>SalvaPresidente no deben de dejar Que este tipo no se meta en lo Que no le importa por Que solo eso hace este metiche busca Que hacer voz rana</f>
        <v>#NAME?</v>
      </c>
      <c r="C1827" s="4">
        <v>43749</v>
      </c>
      <c r="D1827" s="3">
        <v>0.8340277777777777</v>
      </c>
    </row>
    <row r="1828" spans="1:4" x14ac:dyDescent="0.2">
      <c r="A1828">
        <v>87224</v>
      </c>
      <c r="B1828" t="e">
        <f>JuanOrlandoH se ve los grandes resultados departe de mi Presidente Que gran manera de Que el nunca se ha involucrado en esto muy bien</f>
        <v>#NAME?</v>
      </c>
      <c r="C1828" s="4">
        <v>43749</v>
      </c>
      <c r="D1828" s="3">
        <v>0.89444444444444438</v>
      </c>
    </row>
    <row r="1829" spans="1:4" x14ac:dyDescent="0.2">
      <c r="A1829">
        <v>87253</v>
      </c>
      <c r="B1829" t="e">
        <f>SalvaPresidente Vay tan de ma√±ana viene este √±angara molestando ce cerio nasralla busca Que hacer mejor Que barbaridad la tuya</f>
        <v>#NAME?</v>
      </c>
      <c r="C1829" s="4">
        <v>43749</v>
      </c>
      <c r="D1829" s="3">
        <v>0.68472222222222223</v>
      </c>
    </row>
    <row r="1830" spans="1:4" x14ac:dyDescent="0.2">
      <c r="A1830">
        <v>87297</v>
      </c>
      <c r="B1830" t="e">
        <f>JuanOrlandoH por Que Es el futuro Que podemos dejar a nuestras pr√≥ximas generaciones un plantea lleno de vida</f>
        <v>#NAME?</v>
      </c>
      <c r="C1830" s="4">
        <v>43621</v>
      </c>
      <c r="D1830" s="3">
        <v>0.69027777777777777</v>
      </c>
    </row>
    <row r="1831" spans="1:4" x14ac:dyDescent="0.2">
      <c r="A1831">
        <v>87298</v>
      </c>
      <c r="B1831" t="e">
        <f>JuanOrlandoH mil gracia sor estar siempre trabajando fuertemente por el bien de siguatepeque y la salud del pueblo JOH</f>
        <v>#NAME?</v>
      </c>
      <c r="C1831" s="4">
        <v>43621</v>
      </c>
      <c r="D1831" s="3">
        <v>0.86111111111111116</v>
      </c>
    </row>
    <row r="1832" spans="1:4" x14ac:dyDescent="0.2">
      <c r="A1832">
        <v>87303</v>
      </c>
      <c r="B1832" t="e">
        <f>JuanOrlandoH lo Que se ha prometido se ha cumplido Vemos Que no han sido solo promesas Que tran persona y gran gobernante tenemos en la naci√≥n</f>
        <v>#NAME?</v>
      </c>
      <c r="C1832" s="4">
        <v>43749</v>
      </c>
      <c r="D1832" s="3">
        <v>0.68958333333333333</v>
      </c>
    </row>
    <row r="1833" spans="1:4" x14ac:dyDescent="0.2">
      <c r="A1833">
        <v>87345</v>
      </c>
      <c r="B1833" t="e">
        <f>JuanOrlandoH muy buen alavor departe de nuestro gobierno dando las mayores oportunidades de p√≤der salir adelante Que bien</f>
        <v>#NAME?</v>
      </c>
      <c r="C1833" s="4">
        <v>43738</v>
      </c>
      <c r="D1833" s="3">
        <v>0.85486111111111107</v>
      </c>
    </row>
    <row r="1834" spans="1:4" x14ac:dyDescent="0.2">
      <c r="A1834">
        <v>87347</v>
      </c>
      <c r="B1834" s="2" t="s">
        <v>299</v>
      </c>
      <c r="C1834" s="4">
        <v>43651</v>
      </c>
      <c r="D1834" s="3">
        <v>0.78055555555555556</v>
      </c>
    </row>
    <row r="1835" spans="1:4" x14ac:dyDescent="0.2">
      <c r="A1835">
        <v>87353</v>
      </c>
      <c r="B1835" t="e">
        <f>_xlfn.SINGLE(JuanOrlandoH _xlfn.SINGLE(HoyMismoTSI _xlfn.SINGLE(Presidencia_HN _xlfn.SINGLE(LaTribunahn _xlfn.SINGLE(DiarioLaPrensa _xlfn.SINGLE(radiohrn _xlfn.SINGLE(AFPespanol _xlfn.SINGLE(ReutersLatam _xlfn.SINGLE(nytimeses contentos de escuchar esta noticia por Que se afirman grandes ayudas para el pueblo Que gran trabajo)))))))))</f>
        <v>#NAME?</v>
      </c>
      <c r="C1835" s="4">
        <v>43746</v>
      </c>
      <c r="D1835" s="3">
        <v>0.7715277777777777</v>
      </c>
    </row>
    <row r="1836" spans="1:4" x14ac:dyDescent="0.2">
      <c r="A1836">
        <v>87417</v>
      </c>
      <c r="B1836" t="e">
        <f>_xlfn.SINGLE(JuanOrlandoH _xlfn.SINGLE(realDonaldTrump Que bien Que cada dia se esta tocando el tema de la migraci√≥n del pais y Que se pueda ayudar a la gente Que inmigra))</f>
        <v>#NAME?</v>
      </c>
      <c r="C1836" s="4">
        <v>43733</v>
      </c>
      <c r="D1836" s="3">
        <v>0.72430555555555554</v>
      </c>
    </row>
    <row r="1837" spans="1:4" x14ac:dyDescent="0.2">
      <c r="A1837">
        <v>87535</v>
      </c>
      <c r="B1837" t="e">
        <f>JuanOrlandoH Aplaudimos lo bueno vamos por mas y mas cambios Que importante Es ver como mi Honduras avanza Que bien estamos a la brecha de lo correcto</f>
        <v>#NAME?</v>
      </c>
      <c r="C1837" s="4">
        <v>43809</v>
      </c>
      <c r="D1837" s="3">
        <v>0.65138888888888891</v>
      </c>
    </row>
    <row r="1838" spans="1:4" x14ac:dyDescent="0.2">
      <c r="A1838">
        <v>88454</v>
      </c>
      <c r="B1838" t="e">
        <f>manuelzr Es bueno para hablar Que mal con este √±angara Que solo acusando al gobierno si tenes pruebas mostrarlas porque para hablar hasta yo soy muy buena</f>
        <v>#NAME?</v>
      </c>
      <c r="C1838" s="4">
        <v>43768</v>
      </c>
      <c r="D1838" s="3">
        <v>0.59652777777777777</v>
      </c>
    </row>
    <row r="1839" spans="1:4" x14ac:dyDescent="0.2">
      <c r="A1839">
        <v>88666</v>
      </c>
      <c r="B1839" t="e">
        <f>manuelzr Es vergonzoso Que todo se lo echen al Presidente Que barbaridad Que se busque Que hacer mejor en ves de vivir solo en eso</f>
        <v>#NAME?</v>
      </c>
      <c r="C1839" s="4">
        <v>43698</v>
      </c>
      <c r="D1839" s="3">
        <v>0.56180555555555556</v>
      </c>
    </row>
    <row r="1840" spans="1:4" x14ac:dyDescent="0.2">
      <c r="A1840">
        <v>89224</v>
      </c>
      <c r="B1840" t="e">
        <f>JuanOrlandoH Sobre todo se ha esmerado el Presidente en poder ayudar al maestro ha Que ghag estas buenas obras Que bien</f>
        <v>#NAME?</v>
      </c>
      <c r="C1840" s="4">
        <v>43776</v>
      </c>
      <c r="D1840" s="3">
        <v>0.78680555555555554</v>
      </c>
    </row>
    <row r="1841" spans="1:4" x14ac:dyDescent="0.2">
      <c r="A1841">
        <v>89228</v>
      </c>
      <c r="B1841" t="s">
        <v>300</v>
      </c>
      <c r="C1841" s="4">
        <v>43809</v>
      </c>
      <c r="D1841" s="3">
        <v>0.79375000000000007</v>
      </c>
    </row>
    <row r="1842" spans="1:4" x14ac:dyDescent="0.2">
      <c r="A1842">
        <v>89264</v>
      </c>
      <c r="B1842" t="e">
        <f>_xlfn.SINGLE(JuanOrlandoH _xlfn.SINGLE(Congreso_HND Honduras Es un pais Es muy bendecido Que gran manera de Que mi pais esta demostrando lo bueno para la naci√≥n Muchas gracias JOH muy bien))</f>
        <v>#NAME?</v>
      </c>
      <c r="C1842" s="4">
        <v>43745</v>
      </c>
      <c r="D1842" s="3">
        <v>0.64930555555555558</v>
      </c>
    </row>
    <row r="1843" spans="1:4" x14ac:dyDescent="0.2">
      <c r="A1843">
        <v>89265</v>
      </c>
      <c r="B1843" t="e">
        <f>_xlfn.SINGLE(JuanOrlandoH _xlfn.SINGLE(HND_Activate Dedenmos de cuidarnos de cualquier enfermedad por Que Es importante para nuestra vida estar bien de salud muy bien))</f>
        <v>#NAME?</v>
      </c>
      <c r="C1843" s="4">
        <v>43735</v>
      </c>
      <c r="D1843" s="3">
        <v>0.64652777777777781</v>
      </c>
    </row>
    <row r="1844" spans="1:4" x14ac:dyDescent="0.2">
      <c r="A1844">
        <v>89267</v>
      </c>
      <c r="B1844" s="2" t="s">
        <v>301</v>
      </c>
      <c r="C1844" s="4">
        <v>43600</v>
      </c>
      <c r="D1844" s="3">
        <v>0.80486111111111114</v>
      </c>
    </row>
    <row r="1845" spans="1:4" x14ac:dyDescent="0.2">
      <c r="A1845">
        <v>89617</v>
      </c>
      <c r="B1845" t="e">
        <f>_xlfn.SINGLE(JuanOrlandoH _xlfn.SINGLE(DiarioRoatan _xlfn.SINGLE(radiohrn _xlfn.SINGLE(diarioelheraldo _xlfn.SINGLE(DiarioLaPrensa _xlfn.SINGLE(elpaishn _xlfn.SINGLE(LaTribunahn _xlfn.SINGLE(HoyMismoTSI Definimos los grandes logros uqe manera de Que mi Honduras avanza y se desarrolla por grandes oportunidades))))))))</f>
        <v>#NAME?</v>
      </c>
      <c r="C1845" s="4">
        <v>43725</v>
      </c>
      <c r="D1845" s="3">
        <v>0.79513888888888884</v>
      </c>
    </row>
    <row r="1846" spans="1:4" x14ac:dyDescent="0.2">
      <c r="A1846">
        <v>89631</v>
      </c>
      <c r="B1846" t="e">
        <f>JuanOrlandoH muy buenas estas medidas Que se est√°n tomando en el sistema penitenciario Que bueno lo Que hace el Presidente en mejorar en materia de seguridad</f>
        <v>#NAME?</v>
      </c>
      <c r="C1846" s="4">
        <v>43817</v>
      </c>
      <c r="D1846" s="3">
        <v>0.84027777777777779</v>
      </c>
    </row>
    <row r="1847" spans="1:4" x14ac:dyDescent="0.2">
      <c r="A1847">
        <v>89649</v>
      </c>
      <c r="B1847" t="e">
        <f>JuanOrlandoH se mejora la vida de miles de familia Que gran apoyo se les da para Que se haga lo bueno para cada uno de ellas</f>
        <v>#NAME?</v>
      </c>
      <c r="C1847" s="4">
        <v>43738</v>
      </c>
      <c r="D1847" s="3">
        <v>0.85625000000000007</v>
      </c>
    </row>
    <row r="1848" spans="1:4" x14ac:dyDescent="0.2">
      <c r="A1848">
        <v>89671</v>
      </c>
      <c r="B1848" t="e">
        <f>JuanOrlandoH Honduras ha alcanzado grandes bendiciones y todo gracias a JOH Que ha implementado grandes acciones a favor de nuestra Honduras</f>
        <v>#NAME?</v>
      </c>
      <c r="C1848" s="4">
        <v>43782</v>
      </c>
      <c r="D1848" s="3">
        <v>0.8340277777777777</v>
      </c>
    </row>
    <row r="1849" spans="1:4" x14ac:dyDescent="0.2">
      <c r="A1849">
        <v>89672</v>
      </c>
      <c r="B1849" t="e">
        <f>JuanOrlandoH muy buenos logros Que admirable vamos avanzando Sobre todo lo bueno por nuestra Honduras Muchas gracias Que Dios los bendiga</f>
        <v>#NAME?</v>
      </c>
      <c r="C1849" s="4">
        <v>43836</v>
      </c>
      <c r="D1849" s="3">
        <v>0.65763888888888888</v>
      </c>
    </row>
    <row r="1850" spans="1:4" x14ac:dyDescent="0.2">
      <c r="A1850">
        <v>89935</v>
      </c>
      <c r="B1850" t="e">
        <f>_xlfn.SINGLE(JuanOrlandoH _xlfn.SINGLE(TelecadenaHon _xlfn.SINGLE(LaTribunahn _xlfn.SINGLE(diarioelheraldo _xlfn.SINGLE(PoliciaHonduras _xlfn.SINGLE(RCVHonduras _xlfn.SINGLE(radioamericahn Es grandiosa la idea se√±or JOH gracias por demostrar lo bueno por el pais Que excelente trabajo)))))))</f>
        <v>#NAME?</v>
      </c>
      <c r="C1850" s="4">
        <v>43780</v>
      </c>
      <c r="D1850" s="3">
        <v>0.77847222222222223</v>
      </c>
    </row>
    <row r="1851" spans="1:4" x14ac:dyDescent="0.2">
      <c r="A1851">
        <v>89936</v>
      </c>
      <c r="B1851" t="e">
        <f>JuanOrlandoH felicitamos al ejercito en su dia Que la pasen super bien gracias por Que han demostrado Que tienen valentina y amor por la patria</f>
        <v>#NAME?</v>
      </c>
      <c r="C1851" s="4">
        <v>43810</v>
      </c>
      <c r="D1851" s="3">
        <v>0.82152777777777775</v>
      </c>
    </row>
    <row r="1852" spans="1:4" x14ac:dyDescent="0.2">
      <c r="A1852">
        <v>89995</v>
      </c>
      <c r="B1852" t="s">
        <v>302</v>
      </c>
      <c r="C1852" s="4">
        <v>43809</v>
      </c>
      <c r="D1852" s="3">
        <v>0.65208333333333335</v>
      </c>
    </row>
    <row r="1853" spans="1:4" x14ac:dyDescent="0.2">
      <c r="A1853">
        <v>90006</v>
      </c>
      <c r="B1853" t="e">
        <f>JuanOrlandoH gracias mi Presidente por Que usted si trabaja por un pais mejor gracias por hacer lo importante para Honduras</f>
        <v>#NAME?</v>
      </c>
      <c r="C1853" s="4">
        <v>43746</v>
      </c>
      <c r="D1853" s="3">
        <v>0.78263888888888899</v>
      </c>
    </row>
    <row r="1854" spans="1:4" x14ac:dyDescent="0.2">
      <c r="A1854">
        <v>90160</v>
      </c>
      <c r="B1854" t="e">
        <f>JuanOrlandoH Que bueno Que se den a conocer estas buenas cosas para el pais muy buen trabajo al gobierno Que se haga lo mejor</f>
        <v>#NAME?</v>
      </c>
      <c r="C1854" s="4">
        <v>43755</v>
      </c>
      <c r="D1854" s="3">
        <v>0.8354166666666667</v>
      </c>
    </row>
    <row r="1855" spans="1:4" x14ac:dyDescent="0.2">
      <c r="A1855">
        <v>90173</v>
      </c>
      <c r="B1855" t="s">
        <v>303</v>
      </c>
      <c r="C1855" s="4">
        <v>43745</v>
      </c>
      <c r="D1855" s="3">
        <v>0.6479166666666667</v>
      </c>
    </row>
    <row r="1856" spans="1:4" x14ac:dyDescent="0.2">
      <c r="A1856">
        <v>90183</v>
      </c>
      <c r="B1856" t="e">
        <f>JuanOrlandoH Definitivamente Vemos lo bueno por mi Honduras Muchas gracias se√±or Presidente Que se demuestre lo bueno para mi pueblo Que bien</f>
        <v>#NAME?</v>
      </c>
      <c r="C1856" s="4">
        <v>43731</v>
      </c>
      <c r="D1856" s="3">
        <v>0.6</v>
      </c>
    </row>
    <row r="1857" spans="1:4" x14ac:dyDescent="0.2">
      <c r="A1857">
        <v>90185</v>
      </c>
      <c r="B1857" t="e">
        <f>JuanOrlandoH estas si son buenas expresiones Que se hacen por una Honduras mejor este Es el cambio</f>
        <v>#NAME?</v>
      </c>
      <c r="C1857" s="4">
        <v>43601</v>
      </c>
      <c r="D1857" s="3">
        <v>0.80347222222222225</v>
      </c>
    </row>
    <row r="1858" spans="1:4" x14ac:dyDescent="0.2">
      <c r="A1858">
        <v>90240</v>
      </c>
      <c r="B1858" t="e">
        <f>_xlfn.SINGLE(JuanOrlandoH _xlfn.SINGLE(DllSWqjvMbCrtUNGN0CA23hYgwPW83B5aBnYuBnEFZY))= _xlfn.SINGLE(RCVHonduras _xlfn.SINGLE(TSiHonduras _xlfn.SINGLE(LaTribunahn _xlfn.SINGLE(diarioelheraldo _xlfn.SINGLE(elpaishn _xlfn.SINGLE(radiohrn _xlfn.SINGLE(radioamericahn _xlfn.SINGLE(radiohousehn _xlfn.SINGLE(Hondurasisgreat Que excelente Que se han abierto estas grandes acciones para los j√≥venes Que bien vamos avanzando en lo nuevo en calzado)))))))))</f>
        <v>#NAME?</v>
      </c>
      <c r="C1858" s="4">
        <v>43804</v>
      </c>
      <c r="D1858" s="3">
        <v>0.8027777777777777</v>
      </c>
    </row>
    <row r="1859" spans="1:4" x14ac:dyDescent="0.2">
      <c r="A1859">
        <v>90272</v>
      </c>
      <c r="B1859" t="s">
        <v>304</v>
      </c>
      <c r="C1859" s="4">
        <v>43812</v>
      </c>
      <c r="D1859" s="3">
        <v>0.81111111111111101</v>
      </c>
    </row>
    <row r="1860" spans="1:4" x14ac:dyDescent="0.2">
      <c r="A1860">
        <v>90284</v>
      </c>
      <c r="B1860" t="e">
        <f>_xlfn.SINGLE(JuanOrlandoH _xlfn.SINGLE(HoyMismoTSI _xlfn.SINGLE(DiarioRoatan _xlfn.SINGLE(radiohrn _xlfn.SINGLE(LaTribunahn _xlfn.SINGLE(diarioelheraldo _xlfn.SINGLE(DiarioLaPrensa _xlfn.SINGLE(elpaishn estamos muy alegres de Que se afirmen estas grandiosas cosas para cada comunidad muy bien))))))))</f>
        <v>#NAME?</v>
      </c>
      <c r="C1860" s="4">
        <v>43725</v>
      </c>
      <c r="D1860" s="3">
        <v>0.8965277777777777</v>
      </c>
    </row>
    <row r="1861" spans="1:4" x14ac:dyDescent="0.2">
      <c r="A1861">
        <v>90285</v>
      </c>
      <c r="B1861" t="e">
        <f>_xlfn.SINGLE(JuanOrlandoH _xlfn.SINGLE(alferdez Dios bendiga su vida se√±or Presidente Que bueno lo Que se demuestra cada dia Que bien estamos a lo importante Que genial))</f>
        <v>#NAME?</v>
      </c>
      <c r="C1861" s="4">
        <v>43766</v>
      </c>
      <c r="D1861" s="3">
        <v>0.65486111111111112</v>
      </c>
    </row>
    <row r="1862" spans="1:4" x14ac:dyDescent="0.2">
      <c r="A1862">
        <v>90492</v>
      </c>
      <c r="B1862" t="e">
        <f>_xlfn.SINGLE(JuanOrlandoH _xlfn.SINGLE(radiohrn _xlfn.SINGLE(RCVHonduras _xlfn.SINGLE(elpaishn _xlfn.SINGLE(diarioelheraldo _xlfn.SINGLE(FrenteaFrenteHN _xlfn.SINGLE(televicentrohn _xlfn.SINGLE(LaTribunahn _xlfn.SINGLE(DiarioLaPrensa gracias Dios bendiga la vida de JOH Que demuestra Que hara lo bueno por nuestra Honduras Que gran manera de demostrar el cambio hacia la naturaleza)))))))))</f>
        <v>#NAME?</v>
      </c>
      <c r="C1862" s="4">
        <v>43718</v>
      </c>
      <c r="D1862" s="3">
        <v>0.66249999999999998</v>
      </c>
    </row>
    <row r="1863" spans="1:4" x14ac:dyDescent="0.2">
      <c r="A1863">
        <v>90531</v>
      </c>
      <c r="B1863" t="e">
        <f>elpaishn no cave duda Que nuestro gobierno se esmera por Que se tenga esos feriados morazanicos para el pueblo</f>
        <v>#NAME?</v>
      </c>
      <c r="C1863" s="4">
        <v>43725</v>
      </c>
      <c r="D1863" s="3">
        <v>0.83819444444444446</v>
      </c>
    </row>
    <row r="1864" spans="1:4" x14ac:dyDescent="0.2">
      <c r="A1864">
        <v>90543</v>
      </c>
      <c r="B1864" t="e">
        <f>elpaishn Exacto bien sab√≠an Que se ls iuav llegar su navidad a cada chancho le llega su navidad y Sobre todo como ya les llego no hayan Que hacer ni Que inventar</f>
        <v>#NAME?</v>
      </c>
      <c r="C1864" s="4">
        <v>43749</v>
      </c>
      <c r="D1864" s="3">
        <v>0.94930555555555562</v>
      </c>
    </row>
    <row r="1865" spans="1:4" x14ac:dyDescent="0.2">
      <c r="A1865">
        <v>90546</v>
      </c>
      <c r="B1865" t="e">
        <f>elpaishn Es muy buen alcance lo Que esta haciendo nuestro gobierno y SEDECOAS porque se implementa lo bueno para el pais</f>
        <v>#NAME?</v>
      </c>
      <c r="C1865" s="4">
        <v>43838</v>
      </c>
      <c r="D1865" s="3">
        <v>0.84027777777777779</v>
      </c>
    </row>
    <row r="1866" spans="1:4" x14ac:dyDescent="0.2">
      <c r="A1866">
        <v>90594</v>
      </c>
      <c r="B1866" t="e">
        <f>elpaishn se ve Que mi Honduras cambia Que excelente estamos agradecidos con JOH por dar estos buenos beneficios Que bien Que se haga esto</f>
        <v>#NAME?</v>
      </c>
      <c r="C1866" s="4">
        <v>43787</v>
      </c>
      <c r="D1866" s="3">
        <v>0.92638888888888893</v>
      </c>
    </row>
    <row r="1867" spans="1:4" x14ac:dyDescent="0.2">
      <c r="A1867">
        <v>90605</v>
      </c>
      <c r="B1867" t="e">
        <f>elpaishn excelente Que se defienda mi Presidente por Que usted Es un Hombre honrado Que lo √∫nico Que ha hecho Es combatir el narcotr√°fico</f>
        <v>#NAME?</v>
      </c>
      <c r="C1867" s="4">
        <v>43755</v>
      </c>
      <c r="D1867" s="3">
        <v>0.82986111111111116</v>
      </c>
    </row>
    <row r="1868" spans="1:4" x14ac:dyDescent="0.2">
      <c r="A1868">
        <v>90606</v>
      </c>
      <c r="B1868" t="e">
        <f>elpaishn Es un importante tema de la inmigraci√≥n Que gran trabajo lo Que se hace por mi pais Que bien</f>
        <v>#NAME?</v>
      </c>
      <c r="C1868" s="4">
        <v>43735</v>
      </c>
      <c r="D1868" s="3">
        <v>0.74305555555555547</v>
      </c>
    </row>
    <row r="1869" spans="1:4" x14ac:dyDescent="0.2">
      <c r="A1869">
        <v>90607</v>
      </c>
      <c r="B1869" t="e">
        <f>elpaishn Damos las gracias a JOH por demostrar los grandes alcances Que hay en el pais Que importante manera de ver lo bueno vamos por mas acciones cumplidas</f>
        <v>#NAME?</v>
      </c>
      <c r="C1869" s="4">
        <v>43776</v>
      </c>
      <c r="D1869" s="3">
        <v>0.82986111111111116</v>
      </c>
    </row>
    <row r="1870" spans="1:4" x14ac:dyDescent="0.2">
      <c r="A1870">
        <v>90609</v>
      </c>
      <c r="B1870" t="e">
        <f>elpaishn excelente noticia para el crecimiento y el desarrollo de nuestro pa√≠s</f>
        <v>#NAME?</v>
      </c>
      <c r="C1870" s="4">
        <v>43724</v>
      </c>
      <c r="D1870" s="3">
        <v>0.87222222222222223</v>
      </c>
    </row>
    <row r="1871" spans="1:4" x14ac:dyDescent="0.2">
      <c r="A1871">
        <v>90629</v>
      </c>
      <c r="B1871" t="e">
        <f>elpaishn bueno podemos decir Que se afirmen esos apoyos para nuestra naci√≥n Que gran manera de Que el pais cambie cada d√≠a excelente</f>
        <v>#NAME?</v>
      </c>
      <c r="C1871" s="4">
        <v>43718</v>
      </c>
      <c r="D1871" s="3">
        <v>0.57638888888888895</v>
      </c>
    </row>
    <row r="1872" spans="1:4" x14ac:dyDescent="0.2">
      <c r="A1872">
        <v>90630</v>
      </c>
      <c r="B1872" t="e">
        <f>elpaishn Es admirable Que se esta viendo lo Que hacen estas personas de intibuc√° Que excelente trabajo</f>
        <v>#NAME?</v>
      </c>
      <c r="C1872" s="4">
        <v>43724</v>
      </c>
      <c r="D1872" s="3">
        <v>0.58750000000000002</v>
      </c>
    </row>
    <row r="1873" spans="1:4" x14ac:dyDescent="0.2">
      <c r="A1873">
        <v>90656</v>
      </c>
      <c r="B1873" t="e">
        <f>elpaishn Que bueno lo Que se hace en nuestro pais Que importante Que se desarrolle lo bueno en e pais Que bien</f>
        <v>#NAME?</v>
      </c>
      <c r="C1873" s="4">
        <v>43812</v>
      </c>
      <c r="D1873" s="3">
        <v>0.55486111111111114</v>
      </c>
    </row>
    <row r="1874" spans="1:4" x14ac:dyDescent="0.2">
      <c r="A1874">
        <v>90658</v>
      </c>
      <c r="B1874" t="e">
        <f>elpaishn Es bueno Que hagan estas ayudas para Que ya haya mas empleos y Sobre todo la gente Hondure√±a se ayude</f>
        <v>#NAME?</v>
      </c>
      <c r="C1874" s="4">
        <v>43775</v>
      </c>
      <c r="D1874" s="3">
        <v>0.93541666666666667</v>
      </c>
    </row>
    <row r="1875" spans="1:4" x14ac:dyDescent="0.2">
      <c r="A1875">
        <v>90672</v>
      </c>
      <c r="B1875" t="e">
        <f>elpaishn todos los Hondure√±os estamos muy contentos y agradecidos por el gran trabajo Que esta haciendo por cada uno de nosotros los Hondure√±os</f>
        <v>#NAME?</v>
      </c>
      <c r="C1875" s="4">
        <v>43690</v>
      </c>
      <c r="D1875" s="3">
        <v>0.9194444444444444</v>
      </c>
    </row>
    <row r="1876" spans="1:4" x14ac:dyDescent="0.2">
      <c r="A1876">
        <v>90680</v>
      </c>
      <c r="B1876" t="e">
        <f>elpaishn se√±or Presidente Que Dios bendiga su vida por Que usted Es una gran persona Que ha dado lo mejor para Que mejore la economia del pais</f>
        <v>#NAME?</v>
      </c>
      <c r="C1876" s="4">
        <v>43677</v>
      </c>
      <c r="D1876" s="3">
        <v>0.86458333333333337</v>
      </c>
    </row>
    <row r="1877" spans="1:4" x14ac:dyDescent="0.2">
      <c r="A1877">
        <v>90681</v>
      </c>
      <c r="B1877" t="e">
        <f>elpaishn Que bien Que se mejoren  estas situaciones Que gran manera de ver lo importante en el pais excelente</f>
        <v>#NAME?</v>
      </c>
      <c r="C1877" s="4">
        <v>43773</v>
      </c>
      <c r="D1877" s="3">
        <v>0.87013888888888891</v>
      </c>
    </row>
    <row r="1878" spans="1:4" x14ac:dyDescent="0.2">
      <c r="A1878">
        <v>90697</v>
      </c>
      <c r="B1878" t="e">
        <f>elpaishn muy bien Que se restaura esta iglesia asi estar√° en mejores condiciones Que excelente Es ver esto en el pais Que bien</f>
        <v>#NAME?</v>
      </c>
      <c r="C1878" s="4">
        <v>43775</v>
      </c>
      <c r="D1878" s="3">
        <v>0.71527777777777779</v>
      </c>
    </row>
    <row r="1879" spans="1:4" x14ac:dyDescent="0.2">
      <c r="A1879">
        <v>90718</v>
      </c>
      <c r="B1879" t="e">
        <f>elpaishn excelente trabajo departe de el gobierno Que esta demostrando su apoyo para Que tengamos mejores calles en cada comunidad Que bien</f>
        <v>#NAME?</v>
      </c>
      <c r="C1879" s="4">
        <v>43833</v>
      </c>
      <c r="D1879" s="3">
        <v>0.64861111111111114</v>
      </c>
    </row>
    <row r="1880" spans="1:4" x14ac:dyDescent="0.2">
      <c r="A1880">
        <v>90786</v>
      </c>
      <c r="B1880" t="e">
        <f>elpaishn contentos de Que se haga lo bueno en Honduras Que grandes maneras de Que todo cambien Que se tenga excito</f>
        <v>#NAME?</v>
      </c>
      <c r="C1880" s="4">
        <v>43724</v>
      </c>
      <c r="D1880" s="3">
        <v>0.63680555555555551</v>
      </c>
    </row>
    <row r="1881" spans="1:4" x14ac:dyDescent="0.2">
      <c r="A1881">
        <v>90792</v>
      </c>
      <c r="B1881" t="e">
        <f>elpaishn felicitamos a israel por querer hacer lo bueno por la naci√≥n Que admirable manera de ver los buenos desarrollos Que genial vamos por mas y mas</f>
        <v>#NAME?</v>
      </c>
      <c r="C1881" s="4">
        <v>43769</v>
      </c>
      <c r="D1881" s="3">
        <v>0.6875</v>
      </c>
    </row>
    <row r="1882" spans="1:4" x14ac:dyDescent="0.2">
      <c r="A1882">
        <v>90821</v>
      </c>
      <c r="B1882" t="e">
        <f>elpaishn muy bueno Que los Hondure√±os alcance mas y mas oportunidades parea Que la econom√≠a mejore Que excelente</f>
        <v>#NAME?</v>
      </c>
      <c r="C1882" s="4">
        <v>43775</v>
      </c>
      <c r="D1882" s="3">
        <v>0.93472222222222223</v>
      </c>
    </row>
    <row r="1883" spans="1:4" x14ac:dyDescent="0.2">
      <c r="A1883">
        <v>90843</v>
      </c>
      <c r="B1883" t="e">
        <f>elpaishn Es muy excelente lo Que esta haciendo nuestro Presidente por Que el sector vivienda esta mejorando Que bien</f>
        <v>#NAME?</v>
      </c>
      <c r="C1883" s="4">
        <v>43838</v>
      </c>
      <c r="D1883" s="3">
        <v>0.58263888888888882</v>
      </c>
    </row>
    <row r="1884" spans="1:4" x14ac:dyDescent="0.2">
      <c r="A1884">
        <v>90851</v>
      </c>
      <c r="B1884" t="e">
        <f>elpaishn Honduras avanza Que bien se esta regenerando lo bueno por el pais con grandes oportunidades de mejores soluciones Que bien</f>
        <v>#NAME?</v>
      </c>
      <c r="C1884" s="4">
        <v>43816</v>
      </c>
      <c r="D1884" s="3">
        <v>0.69305555555555554</v>
      </c>
    </row>
    <row r="1885" spans="1:4" x14ac:dyDescent="0.2">
      <c r="A1885">
        <v>90858</v>
      </c>
      <c r="B1885" t="e">
        <f>elpaishn Es admirable manera de Que mi Honduras esta cambiando le Damos las gracias al Presidente porque se ha logrado este gran objetivo</f>
        <v>#NAME?</v>
      </c>
      <c r="C1885" s="4">
        <v>43784</v>
      </c>
      <c r="D1885" s="3">
        <v>0.67361111111111116</v>
      </c>
    </row>
    <row r="1886" spans="1:4" x14ac:dyDescent="0.2">
      <c r="A1886">
        <v>90859</v>
      </c>
      <c r="B1886" t="e">
        <f>elpaishn Es muy bien Que estas cosas corran por el mundo por Que asi se demuestra lo bueno Que hay Sobre todo lo rico y Espectacular Que Es el chocolate</f>
        <v>#NAME?</v>
      </c>
      <c r="C1886" s="4">
        <v>43774</v>
      </c>
      <c r="D1886" s="3">
        <v>0.93472222222222223</v>
      </c>
    </row>
    <row r="1887" spans="1:4" x14ac:dyDescent="0.2">
      <c r="A1887">
        <v>90886</v>
      </c>
      <c r="B1887" t="e">
        <f>elpaishn gracias al gobierno Que esta haciendo una gran labor en apoyar a cada uno de nuestros Productores</f>
        <v>#NAME?</v>
      </c>
      <c r="C1887" s="4">
        <v>43700</v>
      </c>
      <c r="D1887" s="3">
        <v>0.65347222222222223</v>
      </c>
    </row>
    <row r="1888" spans="1:4" x14ac:dyDescent="0.2">
      <c r="A1888">
        <v>90912</v>
      </c>
      <c r="B1888" t="e">
        <f>elpaishn estamos muy agradecidos Que mi Honduras esta cambiando Que importante Es Que mi naci√≥n avance Que bien se√±or JOH</f>
        <v>#NAME?</v>
      </c>
      <c r="C1888" s="4">
        <v>43776</v>
      </c>
      <c r="D1888" s="3">
        <v>0.82916666666666661</v>
      </c>
    </row>
    <row r="1889" spans="1:4" x14ac:dyDescent="0.2">
      <c r="A1889">
        <v>90913</v>
      </c>
      <c r="B1889" t="e">
        <f>elpaishn Es una importante manera de Que mi Honduras cambia Que bien felicitamos al gobierno por esas maravillas de cambios al pais</f>
        <v>#NAME?</v>
      </c>
      <c r="C1889" s="4">
        <v>43752</v>
      </c>
      <c r="D1889" s="3">
        <v>0.54999999999999993</v>
      </c>
    </row>
    <row r="1890" spans="1:4" x14ac:dyDescent="0.2">
      <c r="A1890">
        <v>90931</v>
      </c>
      <c r="B1890" t="e">
        <f>elpaishn Que se trate de dar el mayor apoyo ala comunidad de la mosquitia Que necesita ayuda en el tema de la electricidad Que bien</f>
        <v>#NAME?</v>
      </c>
      <c r="C1890" s="4">
        <v>43731</v>
      </c>
      <c r="D1890" s="3">
        <v>0.6430555555555556</v>
      </c>
    </row>
    <row r="1891" spans="1:4" x14ac:dyDescent="0.2">
      <c r="A1891">
        <v>90944</v>
      </c>
      <c r="B1891" t="e">
        <f>elpaishn Definitivamente le Damos las gracias al gobierno por Que han demostrado Que se hace lo bueno por nuestro pueblo Que bien</f>
        <v>#NAME?</v>
      </c>
      <c r="C1891" s="4">
        <v>43767</v>
      </c>
      <c r="D1891" s="3">
        <v>0.54375000000000007</v>
      </c>
    </row>
    <row r="1892" spans="1:4" x14ac:dyDescent="0.2">
      <c r="A1892">
        <v>90979</v>
      </c>
      <c r="B1892" t="e">
        <f>elpaishn son muy buenos apoyos Que gran trabajo Que se haga lo bueno por nuestra Honduras Que bien estamos muy alegres de ver esto</f>
        <v>#NAME?</v>
      </c>
      <c r="C1892" s="4">
        <v>43712</v>
      </c>
      <c r="D1892" s="3">
        <v>0.69166666666666676</v>
      </c>
    </row>
    <row r="1893" spans="1:4" x14ac:dyDescent="0.2">
      <c r="A1893">
        <v>90980</v>
      </c>
      <c r="B1893" t="e">
        <f>elpaishn muy bien Que se tenga excito en estas entregas muy buen trabajo en marca pais Que bien</f>
        <v>#NAME?</v>
      </c>
      <c r="C1893" s="4">
        <v>43808</v>
      </c>
      <c r="D1893" s="3">
        <v>0.7944444444444444</v>
      </c>
    </row>
    <row r="1894" spans="1:4" x14ac:dyDescent="0.2">
      <c r="A1894">
        <v>90993</v>
      </c>
      <c r="B1894" t="e">
        <f>CesiaMejiaHN no cabe duda Que esta opina a favor de los de libre porque sabe Que lo Que le gusta Es Que el pais este mal por Que ella no le afecta nada</f>
        <v>#NAME?</v>
      </c>
      <c r="C1894" s="4">
        <v>43763</v>
      </c>
      <c r="D1894" s="3">
        <v>0.69027777777777777</v>
      </c>
    </row>
    <row r="1895" spans="1:4" x14ac:dyDescent="0.2">
      <c r="A1895">
        <v>90996</v>
      </c>
      <c r="B1895" t="s">
        <v>305</v>
      </c>
      <c r="C1895" s="4">
        <v>43669</v>
      </c>
      <c r="D1895" s="3">
        <v>0.86319444444444438</v>
      </c>
    </row>
    <row r="1896" spans="1:4" x14ac:dyDescent="0.2">
      <c r="A1896">
        <v>91003</v>
      </c>
      <c r="B1896" t="e">
        <f>elpaishn Honduras esta cambiando vamos sigamos adelante gracias mi Presidente gracias por hacer lo bueno</f>
        <v>#NAME?</v>
      </c>
      <c r="C1896" s="4">
        <v>43762</v>
      </c>
      <c r="D1896" s="3">
        <v>0.94791666666666663</v>
      </c>
    </row>
    <row r="1897" spans="1:4" x14ac:dyDescent="0.2">
      <c r="A1897">
        <v>91056</v>
      </c>
      <c r="B1897" t="e">
        <f>elpaishn Honduras esta avanzando grandemente Que gran inicio de ver el cambio vamos por mas y mas</f>
        <v>#NAME?</v>
      </c>
      <c r="C1897" s="4">
        <v>43763</v>
      </c>
      <c r="D1897" s="3">
        <v>0.87430555555555556</v>
      </c>
    </row>
    <row r="1898" spans="1:4" x14ac:dyDescent="0.2">
      <c r="A1898">
        <v>91067</v>
      </c>
      <c r="B1898" t="e">
        <f>elpaishn favorable Que se regenere el turismo Es de gran avance para nuestra comunidad Que excelente felicitaciones</f>
        <v>#NAME?</v>
      </c>
      <c r="C1898" s="4">
        <v>43726</v>
      </c>
      <c r="D1898" s="3">
        <v>0.58263888888888882</v>
      </c>
    </row>
    <row r="1899" spans="1:4" x14ac:dyDescent="0.2">
      <c r="A1899">
        <v>91116</v>
      </c>
      <c r="B1899" t="e">
        <f>elpaishn Aplaudimos Que bueno Que se dan restas buenas noticias Que se haga lo mejor para Que el pais avance</f>
        <v>#NAME?</v>
      </c>
      <c r="C1899" s="4">
        <v>43724</v>
      </c>
      <c r="D1899" s="3">
        <v>0.60277777777777775</v>
      </c>
    </row>
    <row r="1900" spans="1:4" x14ac:dyDescent="0.2">
      <c r="A1900">
        <v>91137</v>
      </c>
      <c r="B1900" t="e">
        <f>elpaishn muy buen trabajo lo Que hace el gobierno por mejores carreteras para Que se haya uan semana moraz√°nica mejor</f>
        <v>#NAME?</v>
      </c>
      <c r="C1900" s="4">
        <v>43738</v>
      </c>
      <c r="D1900" s="3">
        <v>0.69305555555555554</v>
      </c>
    </row>
    <row r="1901" spans="1:4" x14ac:dyDescent="0.2">
      <c r="A1901">
        <v>91146</v>
      </c>
      <c r="B1901" t="e">
        <f>elpaishn excelente Que se cierren esto tratos de recaudaci√≥n de bancos para Que pueda ser un buen apoyo para el pueblo</f>
        <v>#NAME?</v>
      </c>
      <c r="C1901" s="4">
        <v>43804</v>
      </c>
      <c r="D1901" s="3">
        <v>0.80763888888888891</v>
      </c>
    </row>
    <row r="1902" spans="1:4" x14ac:dyDescent="0.2">
      <c r="A1902">
        <v>91200</v>
      </c>
      <c r="B1902" t="e">
        <f>elpaishn Vemos los buenos resultados Que se ven en mi pais Que gran manera de hacer bien las cosas uqe excelente</f>
        <v>#NAME?</v>
      </c>
      <c r="C1902" s="4">
        <v>43755</v>
      </c>
      <c r="D1902" s="3">
        <v>0.57430555555555551</v>
      </c>
    </row>
    <row r="1903" spans="1:4" x14ac:dyDescent="0.2">
      <c r="A1903">
        <v>91238</v>
      </c>
      <c r="B1903" t="s">
        <v>306</v>
      </c>
      <c r="C1903" s="4">
        <v>43763</v>
      </c>
      <c r="D1903" s="3">
        <v>0.90416666666666667</v>
      </c>
    </row>
    <row r="1904" spans="1:4" x14ac:dyDescent="0.2">
      <c r="A1904">
        <v>91243</v>
      </c>
      <c r="B1904" t="e">
        <f>elpaishn muy bien Que se est√°n beneficiando de nuevas viviendas en nuestro pais Que excelente trabajo ya departe de nuestro Presidente Que se haga lo mejor</f>
        <v>#NAME?</v>
      </c>
      <c r="C1904" s="4">
        <v>43816</v>
      </c>
      <c r="D1904" s="3">
        <v>0.69236111111111109</v>
      </c>
    </row>
    <row r="1905" spans="1:4" x14ac:dyDescent="0.2">
      <c r="A1905">
        <v>91296</v>
      </c>
      <c r="B1905" t="e">
        <f>elpaishn Es muy bueno Que la gente esta disfrutando Que importante manera de ver como se ha establecido esta villa navide√±a Que bien</f>
        <v>#NAME?</v>
      </c>
      <c r="C1905" s="4">
        <v>43817</v>
      </c>
      <c r="D1905" s="3">
        <v>0.67361111111111116</v>
      </c>
    </row>
    <row r="1906" spans="1:4" x14ac:dyDescent="0.2">
      <c r="A1906">
        <v>91304</v>
      </c>
      <c r="B1906" t="e">
        <f>elpaishn excelente ya basta de tantas tomas busquen Que hacer mejor en ves de andar atrasando al pais queremos la paz por la naci√≥n</f>
        <v>#NAME?</v>
      </c>
      <c r="C1906" s="4">
        <v>43760</v>
      </c>
      <c r="D1906" s="3">
        <v>0.68819444444444444</v>
      </c>
    </row>
    <row r="1907" spans="1:4" x14ac:dyDescent="0.2">
      <c r="A1907">
        <v>91312</v>
      </c>
      <c r="B1907" t="e">
        <f>elpaishn no cave duda Que se tendr√° el mayor cambio Que se hag lo mejor para mejorar las acciones debe tener un mejor futuro en nuestra Honduras Que bien</f>
        <v>#NAME?</v>
      </c>
      <c r="C1907" s="4">
        <v>43808</v>
      </c>
      <c r="D1907" s="3">
        <v>0.82500000000000007</v>
      </c>
    </row>
    <row r="1908" spans="1:4" x14ac:dyDescent="0.2">
      <c r="A1908">
        <v>91355</v>
      </c>
      <c r="B1908" t="e">
        <f>elpaishn el pueblo lo apoya mi Presidente sabemos Que usted Es una gran persona un ejemplo a seguir Que bien Que se haga lo bueno por el pais</f>
        <v>#NAME?</v>
      </c>
      <c r="C1908" s="4">
        <v>43755</v>
      </c>
      <c r="D1908" s="3">
        <v>0.82916666666666661</v>
      </c>
    </row>
    <row r="1909" spans="1:4" x14ac:dyDescent="0.2">
      <c r="A1909">
        <v>91370</v>
      </c>
      <c r="B1909" t="e">
        <f>elpaishn se ven los grandes resultados Que bien Que se haga lo bueno vamos por mas y mas con esta nueva ley de alivio de deuda</f>
        <v>#NAME?</v>
      </c>
      <c r="C1909" s="4">
        <v>43774</v>
      </c>
      <c r="D1909" s="3">
        <v>0.95138888888888884</v>
      </c>
    </row>
    <row r="1910" spans="1:4" x14ac:dyDescent="0.2">
      <c r="A1910">
        <v>91381</v>
      </c>
      <c r="B1910" t="e">
        <f>elpaishn los sampedranos estamos contentos de Que se ha echo lo mejor por obtener una mejor navidad Que bien</f>
        <v>#NAME?</v>
      </c>
      <c r="C1910" s="4">
        <v>43817</v>
      </c>
      <c r="D1910" s="3">
        <v>0.6743055555555556</v>
      </c>
    </row>
    <row r="1911" spans="1:4" x14ac:dyDescent="0.2">
      <c r="A1911">
        <v>91394</v>
      </c>
      <c r="B1911" t="e">
        <f>elpaishn Que bueno Que se est√°n beneficiando estas personas Que bueno lo Que se hace por mi Honduras</f>
        <v>#NAME?</v>
      </c>
      <c r="C1911" s="4">
        <v>43763</v>
      </c>
      <c r="D1911" s="3">
        <v>0.87430555555555556</v>
      </c>
    </row>
    <row r="1912" spans="1:4" x14ac:dyDescent="0.2">
      <c r="A1912">
        <v>91442</v>
      </c>
      <c r="B1912" t="e">
        <f>elpaishn se√±or Presidente agradecemos las importantes maneras de dar lo mejor por lo bueno por la naci√≥n Es excelente lo Que usted hace por nuestra Honduras</f>
        <v>#NAME?</v>
      </c>
      <c r="C1912" s="4">
        <v>43809</v>
      </c>
      <c r="D1912" s="3">
        <v>0.63680555555555551</v>
      </c>
    </row>
    <row r="1913" spans="1:4" x14ac:dyDescent="0.2">
      <c r="A1913">
        <v>91448</v>
      </c>
      <c r="B1913" t="e">
        <f>elpaishn pedimos a las autoridades Que hagan lo posible por detener estas cosas qe bien asdi se hara lo mejor por nuestra Honduras</f>
        <v>#NAME?</v>
      </c>
      <c r="C1913" s="4">
        <v>43760</v>
      </c>
      <c r="D1913" s="3">
        <v>0.68888888888888899</v>
      </c>
    </row>
    <row r="1914" spans="1:4" x14ac:dyDescent="0.2">
      <c r="A1914">
        <v>91465</v>
      </c>
      <c r="B1914" t="e">
        <f>elpaishn Es muy bueno lo Que hace nuestro Presidente por Que sabemos Que Es importante lo Que se hace por nuestra Honduras</f>
        <v>#NAME?</v>
      </c>
      <c r="C1914" s="4">
        <v>43718</v>
      </c>
      <c r="D1914" s="3">
        <v>0.5756944444444444</v>
      </c>
    </row>
    <row r="1915" spans="1:4" x14ac:dyDescent="0.2">
      <c r="A1915">
        <v>91466</v>
      </c>
      <c r="B1915" t="e">
        <f>elpaishn felicitaciones a los maestros Que tengan un dia Espectacular gracias por demostrar lo bueno para la educaci√≥n</f>
        <v>#NAME?</v>
      </c>
      <c r="C1915" s="4">
        <v>43734</v>
      </c>
      <c r="D1915" s="3">
        <v>0.55902777777777779</v>
      </c>
    </row>
    <row r="1916" spans="1:4" x14ac:dyDescent="0.2">
      <c r="A1916">
        <v>91467</v>
      </c>
      <c r="B1916" t="s">
        <v>307</v>
      </c>
      <c r="C1916" s="4">
        <v>43724</v>
      </c>
      <c r="D1916" s="3">
        <v>0.55486111111111114</v>
      </c>
    </row>
    <row r="1917" spans="1:4" x14ac:dyDescent="0.2">
      <c r="A1917">
        <v>91478</v>
      </c>
      <c r="B1917" t="e">
        <f>CesiaMejiaHN se sabe Que esta a decer de las √±angaras de Mel y por eso solo se sabe Que eso Es lo Que le gusta a esta √±angara Que haya caos en el pais</f>
        <v>#NAME?</v>
      </c>
      <c r="C1917" s="4">
        <v>43763</v>
      </c>
      <c r="D1917" s="3">
        <v>0.68958333333333333</v>
      </c>
    </row>
    <row r="1918" spans="1:4" x14ac:dyDescent="0.2">
      <c r="A1918">
        <v>91507</v>
      </c>
      <c r="B1918" t="e">
        <f>elpaishn muy bueno lo Que hace nuestro gobierno poniendo estas recreovias uqe bien por Que Es alegria para los ni√±os del pais excelente</f>
        <v>#NAME?</v>
      </c>
      <c r="C1918" s="4">
        <v>43812</v>
      </c>
      <c r="D1918" s="3">
        <v>0.55833333333333335</v>
      </c>
    </row>
    <row r="1919" spans="1:4" x14ac:dyDescent="0.2">
      <c r="A1919">
        <v>91514</v>
      </c>
      <c r="B1919" t="e">
        <f>elpaishn Que gran manera de ver Que en el pa√≠s surgen grandiosas cosas Que buen trabajo Que se haga lo bueno por mi Honduras</f>
        <v>#NAME?</v>
      </c>
      <c r="C1919" s="4">
        <v>43725</v>
      </c>
      <c r="D1919" s="3">
        <v>0.82361111111111107</v>
      </c>
    </row>
    <row r="1920" spans="1:4" x14ac:dyDescent="0.2">
      <c r="A1920">
        <v>91527</v>
      </c>
      <c r="B1920" t="e">
        <f>elpaishn Aplaudimos la buena labor departe de el Presidente Que esta demostrando lo bueno por mi Honduras Es un gran trabajo estamos muy contentos Que se fumigue</f>
        <v>#NAME?</v>
      </c>
      <c r="C1920" s="4">
        <v>43732</v>
      </c>
      <c r="D1920" s="3">
        <v>0.56736111111111109</v>
      </c>
    </row>
    <row r="1921" spans="1:4" x14ac:dyDescent="0.2">
      <c r="A1921">
        <v>91529</v>
      </c>
      <c r="B1921" t="e">
        <f>elpaishn muy buen manera de ver y representar su inocencia mi Presidente Que usted ha trabajado grandemente por combatir los narcotraficantes y me alegra Que usted nunca se involucro</f>
        <v>#NAME?</v>
      </c>
      <c r="C1921" s="4">
        <v>43749</v>
      </c>
      <c r="D1921" s="3">
        <v>0.84652777777777777</v>
      </c>
    </row>
    <row r="1922" spans="1:4" x14ac:dyDescent="0.2">
      <c r="A1922">
        <v>91535</v>
      </c>
      <c r="B1922" t="e">
        <f>elpaishn Que bueno lo Que se hara para apoyar a estas  personas a Que puedan   ayudarse a mejorar las cosas para su entendimiento Que bien Es un gran apoyo</f>
        <v>#NAME?</v>
      </c>
      <c r="C1922" s="4">
        <v>43717</v>
      </c>
      <c r="D1922" s="3">
        <v>0.62708333333333333</v>
      </c>
    </row>
    <row r="1923" spans="1:4" x14ac:dyDescent="0.2">
      <c r="A1923">
        <v>91539</v>
      </c>
      <c r="B1923" t="e">
        <f>elpaishn Definitivamente estamos viendo estos maravillosos eventos Que se hacen en mi Honduras Que bien est√°n trabajando por demostrar lo lindo en el pais</f>
        <v>#NAME?</v>
      </c>
      <c r="C1923" s="4">
        <v>43801</v>
      </c>
      <c r="D1923" s="3">
        <v>0.67847222222222225</v>
      </c>
    </row>
    <row r="1924" spans="1:4" x14ac:dyDescent="0.2">
      <c r="A1924">
        <v>91572</v>
      </c>
      <c r="B1924" t="s">
        <v>308</v>
      </c>
      <c r="C1924" s="4">
        <v>43669</v>
      </c>
      <c r="D1924" s="3">
        <v>0.56458333333333333</v>
      </c>
    </row>
    <row r="1925" spans="1:4" x14ac:dyDescent="0.2">
      <c r="A1925">
        <v>91635</v>
      </c>
      <c r="B1925" t="e">
        <f>elpaishn Es muy excelente lo Que esta haciendo el gobierno Que grandes avances Vemos lo bueno por mi pais Que bien</f>
        <v>#NAME?</v>
      </c>
      <c r="C1925" s="4">
        <v>43775</v>
      </c>
      <c r="D1925" s="3">
        <v>0.71458333333333324</v>
      </c>
    </row>
    <row r="1926" spans="1:4" x14ac:dyDescent="0.2">
      <c r="A1926">
        <v>91638</v>
      </c>
      <c r="B1926" t="e">
        <f>elpaishn Damos las gracias a nuestro gobierno por Que gracias a el hemos alcanzado las mayores bendiciones Que bien</f>
        <v>#NAME?</v>
      </c>
      <c r="C1926" s="4">
        <v>43763</v>
      </c>
      <c r="D1926" s="3">
        <v>0.91180555555555554</v>
      </c>
    </row>
    <row r="1927" spans="1:4" x14ac:dyDescent="0.2">
      <c r="A1927">
        <v>91676</v>
      </c>
      <c r="B1927" t="e">
        <f>elpaishn Vemos los mayores resultados en nuestra Honduras Que impactante Que grandes maneras de hacer Que haya felicidad en cada comunidad</f>
        <v>#NAME?</v>
      </c>
      <c r="C1927" s="4">
        <v>43812</v>
      </c>
      <c r="D1927" s="3">
        <v>0.55902777777777779</v>
      </c>
    </row>
    <row r="1928" spans="1:4" x14ac:dyDescent="0.2">
      <c r="A1928">
        <v>91687</v>
      </c>
      <c r="B1928" t="e">
        <f>elpaishn muy bueno lo Que se demuestra departe de nuestro gobierno lo felicitamos porque se inauguran estos centros importantes para el pueblo</f>
        <v>#NAME?</v>
      </c>
      <c r="C1928" s="4">
        <v>43815</v>
      </c>
      <c r="D1928" s="3">
        <v>0.7402777777777777</v>
      </c>
    </row>
    <row r="1929" spans="1:4" x14ac:dyDescent="0.2">
      <c r="A1929">
        <v>91693</v>
      </c>
      <c r="B1929" t="e">
        <f>elpaishn muy bueno Que se ayude en Que se mejore la calles y las pavimentaci√≥n Que bueno Que se haga lo bueno</f>
        <v>#NAME?</v>
      </c>
      <c r="C1929" s="4">
        <v>43756</v>
      </c>
      <c r="D1929" s="3">
        <v>0.78819444444444453</v>
      </c>
    </row>
    <row r="1930" spans="1:4" x14ac:dyDescent="0.2">
      <c r="A1930">
        <v>91703</v>
      </c>
      <c r="B1930" t="e">
        <f>elpaishn muy bueno lo Que se hace Es muy bueno Que se haga estas acciones Que buenas obras vamos por lo bueno</f>
        <v>#NAME?</v>
      </c>
      <c r="C1930" s="4">
        <v>43773</v>
      </c>
      <c r="D1930" s="3">
        <v>0.86944444444444446</v>
      </c>
    </row>
    <row r="1931" spans="1:4" x14ac:dyDescent="0.2">
      <c r="A1931">
        <v>91716</v>
      </c>
      <c r="B1931" t="e">
        <f>elpaishn Es muy interesante Que se trabaja por demostrar lo bello Que hay en nuestra Honduras y Sobre todo cacao y el rico chocolate</f>
        <v>#NAME?</v>
      </c>
      <c r="C1931" s="4">
        <v>43774</v>
      </c>
      <c r="D1931" s="3">
        <v>0.93333333333333324</v>
      </c>
    </row>
    <row r="1932" spans="1:4" x14ac:dyDescent="0.2">
      <c r="A1932">
        <v>91721</v>
      </c>
      <c r="B1932" t="e">
        <f>elpaishn siga adelante Presidente dando loo mejor de usted para Que sigamos creciendo como hasta ahora lo hemos hecho gracias  usted</f>
        <v>#NAME?</v>
      </c>
      <c r="C1932" s="4">
        <v>43704</v>
      </c>
      <c r="D1932" s="3">
        <v>0.78402777777777777</v>
      </c>
    </row>
    <row r="1933" spans="1:4" x14ac:dyDescent="0.2">
      <c r="A1933">
        <v>91728</v>
      </c>
      <c r="B1933" t="e">
        <f>elpaishn Vemos Que mi Honduras esta en gran desarrollo Que bien vamos por lo bueno cada dia gracias al gobierno Que se haga esto</f>
        <v>#NAME?</v>
      </c>
      <c r="C1933" s="4">
        <v>43775</v>
      </c>
      <c r="D1933" s="3">
        <v>0.63263888888888886</v>
      </c>
    </row>
    <row r="1934" spans="1:4" x14ac:dyDescent="0.2">
      <c r="A1934">
        <v>91745</v>
      </c>
      <c r="B1934" t="e">
        <f>elpaishn buen trabajo hace el gobierno estamos muy agradecidos de estas maravillosas cosas Que excelente</f>
        <v>#NAME?</v>
      </c>
      <c r="C1934" s="4">
        <v>43728</v>
      </c>
      <c r="D1934" s="3">
        <v>0.86736111111111114</v>
      </c>
    </row>
    <row r="1935" spans="1:4" x14ac:dyDescent="0.2">
      <c r="A1935">
        <v>91750</v>
      </c>
      <c r="B1935" t="e">
        <f>elpaishn se ha demostrado las grandiosas maneras de Que mi pais esta en mayor emprendimiento Que bien Es un gran trabajo</f>
        <v>#NAME?</v>
      </c>
      <c r="C1935" s="4">
        <v>43721</v>
      </c>
      <c r="D1935" s="3">
        <v>0.8256944444444444</v>
      </c>
    </row>
    <row r="1936" spans="1:4" x14ac:dyDescent="0.2">
      <c r="A1936">
        <v>91751</v>
      </c>
      <c r="B1936" t="e">
        <f>elpaishn felicitaciones se√±or Presidente gracias por demostrar lo bueno por el pais vamos por mas cambios</f>
        <v>#NAME?</v>
      </c>
      <c r="C1936" s="4">
        <v>43760</v>
      </c>
      <c r="D1936" s="3">
        <v>0.91041666666666676</v>
      </c>
    </row>
    <row r="1937" spans="1:4" x14ac:dyDescent="0.2">
      <c r="A1937">
        <v>91753</v>
      </c>
      <c r="B1937" t="e">
        <f>elpaishn no cave duda Que se trabaja cada dia por mi naci√≥n por lograr los grandes proyectos de gran beneficio para el pueblo Que bien</f>
        <v>#NAME?</v>
      </c>
      <c r="C1937" s="4">
        <v>43767</v>
      </c>
      <c r="D1937" s="3">
        <v>0.54722222222222217</v>
      </c>
    </row>
    <row r="1938" spans="1:4" x14ac:dyDescent="0.2">
      <c r="A1938">
        <v>91754</v>
      </c>
      <c r="B1938" t="e">
        <f>elpaishn Aplaudimos lo Que hace nuestro gobernante Honduras avanza Que bien Es lo bueno Que se ve Dios lo bendiga grandemente</f>
        <v>#NAME?</v>
      </c>
      <c r="C1938" s="4">
        <v>43812</v>
      </c>
      <c r="D1938" s="3">
        <v>0.64513888888888882</v>
      </c>
    </row>
    <row r="1939" spans="1:4" x14ac:dyDescent="0.2">
      <c r="A1939">
        <v>91776</v>
      </c>
      <c r="B1939" t="e">
        <f>elpaishn Es muy bueno Que se esta haciendo estas cosas en mi pais Que bueno lo Que se hace por mi Honduras</f>
        <v>#NAME?</v>
      </c>
      <c r="C1939" s="4">
        <v>43780</v>
      </c>
      <c r="D1939" s="3">
        <v>0.8256944444444444</v>
      </c>
    </row>
    <row r="1940" spans="1:4" x14ac:dyDescent="0.2">
      <c r="A1940">
        <v>91782</v>
      </c>
      <c r="B1940" t="e">
        <f>elpaishn no cave duda Que nuestro gobierno ha trabajado por lo mejor Que grandes maneras de ver lo importante para el pais muy bien Que se ponga mano dura</f>
        <v>#NAME?</v>
      </c>
      <c r="C1940" s="4">
        <v>43763</v>
      </c>
      <c r="D1940" s="3">
        <v>0.70833333333333337</v>
      </c>
    </row>
    <row r="1941" spans="1:4" x14ac:dyDescent="0.2">
      <c r="A1941">
        <v>91790</v>
      </c>
      <c r="B1941" t="e">
        <f>elpaishn Honduras avanza Que excelente Es ver lo bueno vamos alcanzando las grandes bendiciones para el pais Que bueno</f>
        <v>#NAME?</v>
      </c>
      <c r="C1941" s="4">
        <v>43775</v>
      </c>
      <c r="D1941" s="3">
        <v>0.86597222222222225</v>
      </c>
    </row>
    <row r="1942" spans="1:4" x14ac:dyDescent="0.2">
      <c r="A1942">
        <v>91801</v>
      </c>
      <c r="B1942" t="e">
        <f>elpaishn gracias Juan Orlando Hernandez por demostrar su apoyo hacia estas personas Que necesitan de su apoyo Es un gran trabajo</f>
        <v>#NAME?</v>
      </c>
      <c r="C1942" s="4">
        <v>43656</v>
      </c>
      <c r="D1942" s="3">
        <v>0.56805555555555554</v>
      </c>
    </row>
    <row r="1943" spans="1:4" x14ac:dyDescent="0.2">
      <c r="A1943">
        <v>91826</v>
      </c>
      <c r="B1943" t="e">
        <f>elpaishn Que excelente noticia Que gran trabajo lo Que se hace para Que se beneficien los Productores Que buen trabajo</f>
        <v>#NAME?</v>
      </c>
      <c r="C1943" s="4">
        <v>43752</v>
      </c>
      <c r="D1943" s="3">
        <v>0.72569444444444453</v>
      </c>
    </row>
    <row r="1944" spans="1:4" x14ac:dyDescent="0.2">
      <c r="A1944">
        <v>91827</v>
      </c>
      <c r="B1944" t="e">
        <f>elpaishn gracias por hacer realidad el sue√±o de miles de personas Que agradable Es ver esto gracias por esas ayudas</f>
        <v>#NAME?</v>
      </c>
      <c r="C1944" s="4">
        <v>43712</v>
      </c>
      <c r="D1944" s="3">
        <v>0.69236111111111109</v>
      </c>
    </row>
    <row r="1945" spans="1:4" x14ac:dyDescent="0.2">
      <c r="A1945">
        <v>91883</v>
      </c>
      <c r="B1945" t="s">
        <v>309</v>
      </c>
      <c r="C1945" s="4">
        <v>43677</v>
      </c>
      <c r="D1945" s="3">
        <v>0.86319444444444438</v>
      </c>
    </row>
    <row r="1946" spans="1:4" x14ac:dyDescent="0.2">
      <c r="A1946">
        <v>91884</v>
      </c>
      <c r="B1946" t="e">
        <f>elpaishn muy bueno lo Que esta haciendo nuestro gobierno ayudando a pueblo Honduras para Que pueda mejorar la econom√≠a del pais</f>
        <v>#NAME?</v>
      </c>
      <c r="C1946" s="4">
        <v>43832</v>
      </c>
      <c r="D1946" s="3">
        <v>0.66597222222222219</v>
      </c>
    </row>
    <row r="1947" spans="1:4" x14ac:dyDescent="0.2">
      <c r="A1947">
        <v>91894</v>
      </c>
      <c r="B1947" t="s">
        <v>310</v>
      </c>
      <c r="C1947" s="4">
        <v>43775</v>
      </c>
      <c r="D1947" s="3">
        <v>0.71527777777777779</v>
      </c>
    </row>
    <row r="1948" spans="1:4" x14ac:dyDescent="0.2">
      <c r="A1948">
        <v>91936</v>
      </c>
      <c r="B1948" t="e">
        <f>elpaishn Es un gran trabajo Que se mejore en la aria de la seguridad en los estadios Que bueno excelente</f>
        <v>#NAME?</v>
      </c>
      <c r="C1948" s="4">
        <v>43789</v>
      </c>
      <c r="D1948" s="3">
        <v>0.71597222222222223</v>
      </c>
    </row>
    <row r="1949" spans="1:4" x14ac:dyDescent="0.2">
      <c r="A1949">
        <v>91940</v>
      </c>
      <c r="B1949" t="e">
        <f>elpaishn estamos contentos de las buenas acciones Que hace JOH Que bueno Que solo el hace ver los grandes avances Que pasan en el pais bendiciones</f>
        <v>#NAME?</v>
      </c>
      <c r="C1949" s="4">
        <v>43809</v>
      </c>
      <c r="D1949" s="3">
        <v>0.63541666666666663</v>
      </c>
    </row>
    <row r="1950" spans="1:4" x14ac:dyDescent="0.2">
      <c r="A1950">
        <v>91953</v>
      </c>
      <c r="B1950" t="e">
        <f>elpaishn Primeramente agradecerle al Presidente por Que el si demuestra las importantes maneras de ver lo bueno para mi Honduras vamos por mas y mas</f>
        <v>#NAME?</v>
      </c>
      <c r="C1950" s="4">
        <v>43754</v>
      </c>
      <c r="D1950" s="3">
        <v>0.59166666666666667</v>
      </c>
    </row>
    <row r="1951" spans="1:4" x14ac:dyDescent="0.2">
      <c r="A1951">
        <v>91959</v>
      </c>
      <c r="B1951" t="e">
        <f>elpaishn Es admirable ver como mi naci√≥n avanza y cambia uqe bueno lo Que se hace estamos a lo bueno vamos por mas</f>
        <v>#NAME?</v>
      </c>
      <c r="C1951" s="4">
        <v>43752</v>
      </c>
      <c r="D1951" s="3">
        <v>0.57152777777777775</v>
      </c>
    </row>
    <row r="1952" spans="1:4" x14ac:dyDescent="0.2">
      <c r="A1952">
        <v>91984</v>
      </c>
      <c r="B1952" t="e">
        <f>elpaishn me impresiona las cosas Que se ven en nuestra naci√≥n son buenos logros Que genial</f>
        <v>#NAME?</v>
      </c>
      <c r="C1952" s="4">
        <v>43725</v>
      </c>
      <c r="D1952" s="3">
        <v>0.82430555555555562</v>
      </c>
    </row>
    <row r="1953" spans="1:4" x14ac:dyDescent="0.2">
      <c r="A1953">
        <v>91987</v>
      </c>
      <c r="B1953" t="e">
        <f>elpaishn no cabe duda Que el gobierno da su mayor empe√±o porque los maestros tengan un mejor futuro y un mejor salario Muchas gracias Presidente JOH</f>
        <v>#NAME?</v>
      </c>
      <c r="C1953" s="4">
        <v>43833</v>
      </c>
      <c r="D1953" s="3">
        <v>0.64097222222222217</v>
      </c>
    </row>
    <row r="1954" spans="1:4" x14ac:dyDescent="0.2">
      <c r="A1954">
        <v>91988</v>
      </c>
      <c r="B1954" t="e">
        <f>elpaishn Vemos los mayores resultados vamos viendo Que importante manera de ver el pais Que esta avanzando en el tema del narcotraficante Que bien vamos por lo bueno Que bien</f>
        <v>#NAME?</v>
      </c>
      <c r="C1954" s="4">
        <v>43808</v>
      </c>
      <c r="D1954" s="3">
        <v>0.5756944444444444</v>
      </c>
    </row>
    <row r="1955" spans="1:4" x14ac:dyDescent="0.2">
      <c r="A1955">
        <v>91992</v>
      </c>
      <c r="B1955" t="e">
        <f>elpaishn buenos desarrollos Que gran motivaci√≥n para Que puedan trabajar Que excelente vamos por lo bueno</f>
        <v>#NAME?</v>
      </c>
      <c r="C1955" s="4">
        <v>43769</v>
      </c>
      <c r="D1955" s="3">
        <v>0.54861111111111105</v>
      </c>
    </row>
    <row r="1956" spans="1:4" x14ac:dyDescent="0.2">
      <c r="A1956">
        <v>91998</v>
      </c>
      <c r="B1956" t="e">
        <f>elpaishn esta Es una grandiosa labor Que se vea el cambio para el pa√≠s</f>
        <v>#NAME?</v>
      </c>
      <c r="C1956" s="4">
        <v>43728</v>
      </c>
      <c r="D1956" s="3">
        <v>0.86736111111111114</v>
      </c>
    </row>
    <row r="1957" spans="1:4" x14ac:dyDescent="0.2">
      <c r="A1957">
        <v>92025</v>
      </c>
      <c r="B1957" t="e">
        <f>elpaishn Vemos Que se est√°n viendo los mayores resultados para la econom√≠a del pais Que gran trabajo Que se haga lo mejor por Honduras</f>
        <v>#NAME?</v>
      </c>
      <c r="C1957" s="4">
        <v>43768</v>
      </c>
      <c r="D1957" s="3">
        <v>0.62916666666666665</v>
      </c>
    </row>
    <row r="1958" spans="1:4" x14ac:dyDescent="0.2">
      <c r="A1958">
        <v>92034</v>
      </c>
      <c r="B1958" t="e">
        <f>elpaishn Aplaudimos la buena obra Que se avanzara por Que Es importante para el pueblo Que se desarrolle lo bueno por la naci√≥n y por nuevos proyectos Que se har√°n</f>
        <v>#NAME?</v>
      </c>
      <c r="C1958" s="4">
        <v>43755</v>
      </c>
      <c r="D1958" s="3">
        <v>0.64166666666666672</v>
      </c>
    </row>
    <row r="1959" spans="1:4" x14ac:dyDescent="0.2">
      <c r="A1959">
        <v>92038</v>
      </c>
      <c r="B1959" t="e">
        <f>elpaishn son grandes avances los Que se hace en el pais por combatir el dengue Que gran manera Que se haga lo bueno</f>
        <v>#NAME?</v>
      </c>
      <c r="C1959" s="4">
        <v>43833</v>
      </c>
      <c r="D1959" s="3">
        <v>0.72361111111111109</v>
      </c>
    </row>
    <row r="1960" spans="1:4" x14ac:dyDescent="0.2">
      <c r="A1960">
        <v>92049</v>
      </c>
      <c r="B1960" t="e">
        <f>elpaishn Aplaudimos la buena valor de nuestro Presidente Que afirma el importante avance para la naci√≥n</f>
        <v>#NAME?</v>
      </c>
      <c r="C1960" s="4">
        <v>43773</v>
      </c>
      <c r="D1960" s="3">
        <v>0.87083333333333324</v>
      </c>
    </row>
    <row r="1961" spans="1:4" x14ac:dyDescent="0.2">
      <c r="A1961">
        <v>93620</v>
      </c>
      <c r="B1961" t="e">
        <f>HCHTelevDigital Es muy bueno lo Que se hara por mejorar las cosas en el pis Que bien Que se construyan Hosp√¨tales Que bien</f>
        <v>#NAME?</v>
      </c>
      <c r="C1961" s="4">
        <v>43810</v>
      </c>
      <c r="D1961" s="3">
        <v>0.8027777777777777</v>
      </c>
    </row>
    <row r="1962" spans="1:4" x14ac:dyDescent="0.2">
      <c r="A1962">
        <v>93661</v>
      </c>
      <c r="B1962" t="e">
        <f>HCHTelevDigital se sabe Que siempre se hace lo mejor por Honduras y esta gente lo Que quiere Es ver al pais fracasado ya no JOH ya no permitan eso Que se ponga mano dura</f>
        <v>#NAME?</v>
      </c>
      <c r="C1962" s="4">
        <v>43745</v>
      </c>
      <c r="D1962" s="3">
        <v>0.84375</v>
      </c>
    </row>
    <row r="1963" spans="1:4" x14ac:dyDescent="0.2">
      <c r="A1963">
        <v>93687</v>
      </c>
      <c r="B1963" t="e">
        <f>HCHTelevDigital ya va este Que cre Que JOH Es igual a el jajajajajaja nunca se va comparar a voz corrupto sinverguenza</f>
        <v>#NAME?</v>
      </c>
      <c r="C1963" s="4">
        <v>43760</v>
      </c>
      <c r="D1963" s="3">
        <v>0.74583333333333324</v>
      </c>
    </row>
    <row r="1964" spans="1:4" x14ac:dyDescent="0.2">
      <c r="A1964">
        <v>93697</v>
      </c>
      <c r="B1964" t="e">
        <f>_xlfn.SINGLE(HCHTelevDigital _xlfn.SINGLE(SalvaPresidente Que no se permita Que esta gente sigan destruyendo mi bella Honduras estamos con usted JOH))</f>
        <v>#NAME?</v>
      </c>
      <c r="C1964" s="4">
        <v>43756</v>
      </c>
      <c r="D1964" s="3">
        <v>0.84027777777777779</v>
      </c>
    </row>
    <row r="1965" spans="1:4" x14ac:dyDescent="0.2">
      <c r="A1965">
        <v>93699</v>
      </c>
      <c r="B1965" t="e">
        <f>_xlfn.SINGLE(HCHTelevDigital _xlfn.SINGLE(JuanOrlandoH muy bien Que se les hag un apoyo a los enfermeras marinos y a varias personas Que lo necesitan felicitaciones))</f>
        <v>#NAME?</v>
      </c>
      <c r="C1965" s="4">
        <v>43727</v>
      </c>
      <c r="D1965" s="3">
        <v>0.58819444444444446</v>
      </c>
    </row>
    <row r="1966" spans="1:4" x14ac:dyDescent="0.2">
      <c r="A1966">
        <v>93711</v>
      </c>
      <c r="B1966" t="e">
        <f>HCHTelevDigital Que bien Que se ataque esta epidemia Que excelente manera de ver las cosas gracias JOH por hacer lo bueno</f>
        <v>#NAME?</v>
      </c>
      <c r="C1966" s="4">
        <v>43770</v>
      </c>
      <c r="D1966" s="3">
        <v>0.81319444444444444</v>
      </c>
    </row>
    <row r="1967" spans="1:4" x14ac:dyDescent="0.2">
      <c r="A1967">
        <v>93712</v>
      </c>
      <c r="B1967" t="e">
        <f>HCHTelevDigital se ven los grandes avances en materia de seguridad en el pais Que gran trabajo Que se haga lo bueno por nuestra Honduras porque se sabe Que a disminuido la violencia</f>
        <v>#NAME?</v>
      </c>
      <c r="C1967" s="4">
        <v>43774</v>
      </c>
      <c r="D1967" s="3">
        <v>0.72638888888888886</v>
      </c>
    </row>
    <row r="1968" spans="1:4" x14ac:dyDescent="0.2">
      <c r="A1968">
        <v>93756</v>
      </c>
      <c r="B1968" t="e">
        <f>HCHTelevDigital Definitivamente se ve Que vienen grandes bendiciones para nuestra naci√≥n Que gran trabajo Que se haga lo bueno por mi Honduras</f>
        <v>#NAME?</v>
      </c>
      <c r="C1968" s="4">
        <v>43711</v>
      </c>
      <c r="D1968" s="3">
        <v>0.83194444444444438</v>
      </c>
    </row>
    <row r="1969" spans="1:4" x14ac:dyDescent="0.2">
      <c r="A1969">
        <v>93800</v>
      </c>
      <c r="B1969" t="e">
        <f>HCHTelevDigital Definitivamente Que bueno Que se est√°n regalando esta comida para la gente Que la necesita paludismo la buena labor  de tito papi a la orden</f>
        <v>#NAME?</v>
      </c>
      <c r="C1969" s="4">
        <v>43768</v>
      </c>
      <c r="D1969" s="3">
        <v>0.83124999999999993</v>
      </c>
    </row>
    <row r="1970" spans="1:4" x14ac:dyDescent="0.2">
      <c r="A1970">
        <v>93807</v>
      </c>
      <c r="B1970" t="e">
        <f>HCHTelevDigital Seria una gran manera por Que Es muy importante para Que los reos puedan estar tranquilos y no tengan ni occion de tener armas ni nada</f>
        <v>#NAME?</v>
      </c>
      <c r="C1970" s="4">
        <v>43766</v>
      </c>
      <c r="D1970" s="3">
        <v>0.79791666666666661</v>
      </c>
    </row>
    <row r="1971" spans="1:4" x14ac:dyDescent="0.2">
      <c r="A1971">
        <v>93848</v>
      </c>
      <c r="B1971" t="e">
        <f>HCHTelevDigital no dejemos Que gente asi sigan destruyendo nuestra Honduras ya vasta</f>
        <v>#NAME?</v>
      </c>
      <c r="C1971" s="4">
        <v>43682</v>
      </c>
      <c r="D1971" s="3">
        <v>0.70277777777777783</v>
      </c>
    </row>
    <row r="1972" spans="1:4" x14ac:dyDescent="0.2">
      <c r="A1972">
        <v>93860</v>
      </c>
      <c r="B1972" t="e">
        <f>HCHTelevDigital Sobretodo Es muy bueno Que se establezcan estas maravillosas cosas por Que fucsina trabaja mejor Que los pongan ceria  correcto</f>
        <v>#NAME?</v>
      </c>
      <c r="C1972" s="4">
        <v>43766</v>
      </c>
      <c r="D1972" s="3">
        <v>0.7993055555555556</v>
      </c>
    </row>
    <row r="1973" spans="1:4" x14ac:dyDescent="0.2">
      <c r="A1973">
        <v>93894</v>
      </c>
      <c r="B1973" t="e">
        <f>HCHTelevDigital se hace lo correcto para Que mi Honduras sea un pais con la mayor seguridad Que Es importante par Que el pueblo se sienta seguro Que gran trabajo</f>
        <v>#NAME?</v>
      </c>
      <c r="C1973" s="4">
        <v>43718</v>
      </c>
      <c r="D1973" s="3">
        <v>0.57222222222222219</v>
      </c>
    </row>
    <row r="1974" spans="1:4" x14ac:dyDescent="0.2">
      <c r="A1974">
        <v>93929</v>
      </c>
      <c r="B1974" t="e">
        <f>_xlfn.SINGLE(HCHTelevDigital _xlfn.SINGLE(JuanOrlandoH Vemos las grandiosas acciones Que gran manera muy bien mi Presidente Que se haga lo bueno por mi pais vamos por grandes avances))</f>
        <v>#NAME?</v>
      </c>
      <c r="C1974" s="4">
        <v>43727</v>
      </c>
      <c r="D1974" s="3">
        <v>0.58611111111111114</v>
      </c>
    </row>
    <row r="1975" spans="1:4" x14ac:dyDescent="0.2">
      <c r="A1975">
        <v>93940</v>
      </c>
      <c r="B1975" t="e">
        <f>HCHTelevDigital son grandiosas las entregas Que se est√°n brindando Que gran manera de ver lo bueno por el pais Que bien vamos por mas</f>
        <v>#NAME?</v>
      </c>
      <c r="C1975" s="4">
        <v>43791</v>
      </c>
      <c r="D1975" s="3">
        <v>0.73125000000000007</v>
      </c>
    </row>
    <row r="1976" spans="1:4" x14ac:dyDescent="0.2">
      <c r="A1976">
        <v>93947</v>
      </c>
      <c r="B1976" t="e">
        <f>HCHTelevDigital estamos muy contentos por el gran trabajo Que hace Presidente</f>
        <v>#NAME?</v>
      </c>
      <c r="C1976" s="4">
        <v>43690</v>
      </c>
      <c r="D1976" s="3">
        <v>0.69374999999999998</v>
      </c>
    </row>
    <row r="1977" spans="1:4" x14ac:dyDescent="0.2">
      <c r="A1977">
        <v>93967</v>
      </c>
      <c r="B1977" t="e">
        <f>_xlfn.SINGLE(HCHTelevDigital _xlfn.SINGLE(anagarciacarias excelente trabajo mi Presidente gracias por demostrar lo bueno por el pa√≠s Que gran avance))</f>
        <v>#NAME?</v>
      </c>
      <c r="C1977" s="4">
        <v>43710</v>
      </c>
      <c r="D1977" s="3">
        <v>0.78611111111111109</v>
      </c>
    </row>
    <row r="1978" spans="1:4" x14ac:dyDescent="0.2">
      <c r="A1978">
        <v>93974</v>
      </c>
      <c r="B1978" t="e">
        <f>HCHTelevDigital muy grandes maneras de Que el pais esta viendo beneficiando por estas grandes desarrollos de nuevas oportunidades de becas  para los j√≥venes Que gran ayuda</f>
        <v>#NAME?</v>
      </c>
      <c r="C1978" s="4">
        <v>43817</v>
      </c>
      <c r="D1978" s="3">
        <v>0.83888888888888891</v>
      </c>
    </row>
    <row r="1979" spans="1:4" x14ac:dyDescent="0.2">
      <c r="A1979">
        <v>94009</v>
      </c>
      <c r="B1979" t="e">
        <f>HCHTelevDigital as√≠ se podr√°n ver mayores resultados Que bien Que se haga lo Que se tenga Que hacer muy bien</f>
        <v>#NAME?</v>
      </c>
      <c r="C1979" s="4">
        <v>43766</v>
      </c>
      <c r="D1979" s="3">
        <v>0.7993055555555556</v>
      </c>
    </row>
    <row r="1980" spans="1:4" x14ac:dyDescent="0.2">
      <c r="A1980">
        <v>94035</v>
      </c>
      <c r="B1980" t="e">
        <f>HCHTelevDigital Vemos los mejores triunfos Que se han logrado Que gran trabajo estamos muy agradecidos por mi pais</f>
        <v>#NAME?</v>
      </c>
      <c r="C1980" s="4">
        <v>43739</v>
      </c>
      <c r="D1980" s="3">
        <v>0.92361111111111116</v>
      </c>
    </row>
    <row r="1981" spans="1:4" x14ac:dyDescent="0.2">
      <c r="A1981">
        <v>94046</v>
      </c>
      <c r="B1981" t="e">
        <f>HCHTelevDigital Sinceramente lo Que ha querido hacer Es Que el pais este en malas condiciones ya basta ya no se debe permitir mas cosas departe de esta gente</f>
        <v>#NAME?</v>
      </c>
      <c r="C1981" s="4">
        <v>43812</v>
      </c>
      <c r="D1981" s="3">
        <v>0.8534722222222223</v>
      </c>
    </row>
    <row r="1982" spans="1:4" x14ac:dyDescent="0.2">
      <c r="A1982">
        <v>94048</v>
      </c>
      <c r="B1982" t="e">
        <f>HCHTelevDigital Es muy bueno lo Que se ve Que bueno Que tito asfura  da ha demostrar lo Impresionante Que bien vamos habiendo los grandes desempe√±os</f>
        <v>#NAME?</v>
      </c>
      <c r="C1982" s="4">
        <v>43808</v>
      </c>
      <c r="D1982" s="3">
        <v>0.82152777777777775</v>
      </c>
    </row>
    <row r="1983" spans="1:4" x14ac:dyDescent="0.2">
      <c r="A1983">
        <v>94049</v>
      </c>
      <c r="B1983" t="e">
        <f>HCHTelevDigital muy bueno lo Que se ve en materia de seguridad Que grandes acciones las Que hace el gobierno y las autoridades Que bien</f>
        <v>#NAME?</v>
      </c>
      <c r="C1983" s="4">
        <v>43768</v>
      </c>
      <c r="D1983" s="3">
        <v>0.73333333333333339</v>
      </c>
    </row>
    <row r="1984" spans="1:4" x14ac:dyDescent="0.2">
      <c r="A1984">
        <v>94075</v>
      </c>
      <c r="B1984" t="e">
        <f>HCHTelevDigital vaya ya no busquen culpables los √∫nicos responsables son los de la oposici√≥n por Que Que han buscado hacer culpable al Presidente de todo lo Que pasa</f>
        <v>#NAME?</v>
      </c>
      <c r="C1984" s="4">
        <v>43766</v>
      </c>
      <c r="D1984" s="3">
        <v>0.55208333333333337</v>
      </c>
    </row>
    <row r="1985" spans="1:4" x14ac:dyDescent="0.2">
      <c r="A1985">
        <v>94082</v>
      </c>
      <c r="B1985" t="e">
        <f>HCHTelevDigital por este tipo toda la vida se hacen estas cosas en el pais Que barbaridad Que solo mete sus narices donde no le importa</f>
        <v>#NAME?</v>
      </c>
      <c r="C1985" s="4">
        <v>43727</v>
      </c>
      <c r="D1985" s="3">
        <v>0.80486111111111114</v>
      </c>
    </row>
    <row r="1986" spans="1:4" x14ac:dyDescent="0.2">
      <c r="A1986">
        <v>94108</v>
      </c>
      <c r="B1986" t="e">
        <f>HCHTelevDigital solo acusando al Presidente mas Sin embargo no ven lo bueno Que el ha hecho por mi naci√≥n eso deberian de ver no solo lo malo</f>
        <v>#NAME?</v>
      </c>
      <c r="C1986" s="4">
        <v>43746</v>
      </c>
      <c r="D1986" s="3">
        <v>0.66388888888888886</v>
      </c>
    </row>
    <row r="1987" spans="1:4" x14ac:dyDescent="0.2">
      <c r="A1987">
        <v>94116</v>
      </c>
      <c r="B1987" t="e">
        <f>HCHTelevDigital vamos todos contra atacar el zancudo del dengue</f>
        <v>#NAME?</v>
      </c>
      <c r="C1987" s="4">
        <v>43686</v>
      </c>
      <c r="D1987" s="3">
        <v>0.58958333333333335</v>
      </c>
    </row>
    <row r="1988" spans="1:4" x14ac:dyDescent="0.2">
      <c r="A1988">
        <v>94145</v>
      </c>
      <c r="B1988" t="e">
        <f>HCHTelevDigital se ven Que se trabaja por grandes resultados Muchas gracias a nuestro gobierno Que vamos por mas y mas</f>
        <v>#NAME?</v>
      </c>
      <c r="C1988" s="4">
        <v>43794</v>
      </c>
      <c r="D1988" s="3">
        <v>0.68333333333333324</v>
      </c>
    </row>
    <row r="1989" spans="1:4" x14ac:dyDescent="0.2">
      <c r="A1989">
        <v>94165</v>
      </c>
      <c r="B1989" t="e">
        <f>HCHTelevDigital contentos de Que se afirma lo principal para Que la gente tenga mayores oportunidades de Que se haga lo mejor por mi pais</f>
        <v>#NAME?</v>
      </c>
      <c r="C1989" s="4">
        <v>43763</v>
      </c>
      <c r="D1989" s="3">
        <v>0.74930555555555556</v>
      </c>
    </row>
    <row r="1990" spans="1:4" x14ac:dyDescent="0.2">
      <c r="A1990">
        <v>94172</v>
      </c>
      <c r="B1990" t="e">
        <f>HCHTelevDigital Es muy admirable Que se haga lo bueno por mi Honduras Que se trabaje mas y mas gracias JOH por su apoyo</f>
        <v>#NAME?</v>
      </c>
      <c r="C1990" s="4">
        <v>43677</v>
      </c>
      <c r="D1990" s="3">
        <v>0.81736111111111109</v>
      </c>
    </row>
    <row r="1991" spans="1:4" x14ac:dyDescent="0.2">
      <c r="A1991">
        <v>94203</v>
      </c>
      <c r="B1991" t="e">
        <f>HCHTelevDigital muy buenas acciones las  Que se ven estamos mejorando dia con dia Que bien excelente trabajo</f>
        <v>#NAME?</v>
      </c>
      <c r="C1991" s="4">
        <v>43735</v>
      </c>
      <c r="D1991" s="3">
        <v>0.84166666666666667</v>
      </c>
    </row>
    <row r="1992" spans="1:4" x14ac:dyDescent="0.2">
      <c r="A1992">
        <v>94281</v>
      </c>
      <c r="B1992" t="e">
        <f>HCHTelevDigital felicitamos al gobierno Damos las gracias por sus grandes desempe√±os en el pa√≠s Que gran trabajo Que se siga asi por la naci√≥n</f>
        <v>#NAME?</v>
      </c>
      <c r="C1992" s="4">
        <v>43732</v>
      </c>
      <c r="D1992" s="3">
        <v>0.86249999999999993</v>
      </c>
    </row>
    <row r="1993" spans="1:4" x14ac:dyDescent="0.2">
      <c r="A1993">
        <v>94287</v>
      </c>
      <c r="B1993" t="e">
        <f>HCHTelevDigital Es correcto Que se pongan mas polic√≠as a resguardar las arias en las c√°rceles Que bien Que se haga eso</f>
        <v>#NAME?</v>
      </c>
      <c r="C1993" s="4">
        <v>43766</v>
      </c>
      <c r="D1993" s="3">
        <v>0.79722222222222217</v>
      </c>
    </row>
    <row r="1994" spans="1:4" x14ac:dyDescent="0.2">
      <c r="A1994">
        <v>94290</v>
      </c>
      <c r="B1994" t="e">
        <f>HCHTelevDigital cual votaci√≥n ni Que nada Que barbaridad esta se√±ora solo lo malo mira y lo Que le interesa Es perjudicar al pais</f>
        <v>#NAME?</v>
      </c>
      <c r="C1994" s="4">
        <v>43812</v>
      </c>
      <c r="D1994" s="3">
        <v>0.8520833333333333</v>
      </c>
    </row>
    <row r="1995" spans="1:4" x14ac:dyDescent="0.2">
      <c r="A1995">
        <v>94322</v>
      </c>
      <c r="B1995" t="e">
        <f>HCHTelevDigital estamos muy contentos de Que se mejoran las cosas por Que Es importante Que se haga lo bueno por mi Honduras</f>
        <v>#NAME?</v>
      </c>
      <c r="C1995" s="4">
        <v>43718</v>
      </c>
      <c r="D1995" s="3">
        <v>0.81041666666666667</v>
      </c>
    </row>
    <row r="1996" spans="1:4" x14ac:dyDescent="0.2">
      <c r="A1996">
        <v>94345</v>
      </c>
      <c r="B1996" t="e">
        <f>HCHTelevDigital se sabe Que esta gente son los titeres de Mel y nasralal Pucha ya dejen en paz el pueblo lo est√°n perjudicando ya no por favor</f>
        <v>#NAME?</v>
      </c>
      <c r="C1996" s="4">
        <v>43766</v>
      </c>
      <c r="D1996" s="3">
        <v>0.86944444444444446</v>
      </c>
    </row>
    <row r="1997" spans="1:4" x14ac:dyDescent="0.2">
      <c r="A1997">
        <v>94346</v>
      </c>
      <c r="B1997" t="e">
        <f>HCHTelevDigital Es muy bueno por Que fucsina trabaja muy bien y excelente cera mejor Que los pongan</f>
        <v>#NAME?</v>
      </c>
      <c r="C1997" s="4">
        <v>43766</v>
      </c>
      <c r="D1997" s="3">
        <v>0.79861111111111116</v>
      </c>
    </row>
    <row r="1998" spans="1:4" x14ac:dyDescent="0.2">
      <c r="A1998">
        <v>94348</v>
      </c>
      <c r="B1998" t="e">
        <f>HCHTelevDigital Que no se permitan estas cosas el pueblo ya estamos cansados de Que se convierta el pais en llamas mas por estos √±angaras ya basta</f>
        <v>#NAME?</v>
      </c>
      <c r="C1998" s="4">
        <v>43766</v>
      </c>
      <c r="D1998" s="3">
        <v>0.86875000000000002</v>
      </c>
    </row>
    <row r="1999" spans="1:4" x14ac:dyDescent="0.2">
      <c r="A1999">
        <v>94375</v>
      </c>
      <c r="B1999" t="e">
        <f>HCHTelevDigital Es excelente lo Que pasa para los maestros Que bien Que se haga lo bueno en el pais Que bien</f>
        <v>#NAME?</v>
      </c>
      <c r="C1999" s="4">
        <v>43776</v>
      </c>
      <c r="D1999" s="3">
        <v>0.72430555555555554</v>
      </c>
    </row>
    <row r="2000" spans="1:4" x14ac:dyDescent="0.2">
      <c r="A2000">
        <v>95134</v>
      </c>
      <c r="B2000" t="s">
        <v>101</v>
      </c>
      <c r="C2000" s="4">
        <v>43766</v>
      </c>
      <c r="D2000" s="3">
        <v>0.68055555555555547</v>
      </c>
    </row>
    <row r="2001" spans="1:4" x14ac:dyDescent="0.2">
      <c r="A2001">
        <v>95135</v>
      </c>
      <c r="B2001" t="s">
        <v>260</v>
      </c>
      <c r="C2001" s="4">
        <v>43691</v>
      </c>
      <c r="D2001" s="3">
        <v>0.87847222222222221</v>
      </c>
    </row>
    <row r="2002" spans="1:4" x14ac:dyDescent="0.2">
      <c r="A2002">
        <v>95136</v>
      </c>
      <c r="B2002" t="s">
        <v>311</v>
      </c>
      <c r="C2002" s="4">
        <v>43685</v>
      </c>
      <c r="D2002" s="3">
        <v>0.73472222222222217</v>
      </c>
    </row>
    <row r="2003" spans="1:4" x14ac:dyDescent="0.2">
      <c r="A2003">
        <v>95258</v>
      </c>
      <c r="B2003" t="s">
        <v>46</v>
      </c>
      <c r="C2003" s="4">
        <v>43791</v>
      </c>
      <c r="D2003" s="3">
        <v>0.81666666666666676</v>
      </c>
    </row>
    <row r="2004" spans="1:4" x14ac:dyDescent="0.2">
      <c r="A2004">
        <v>95361</v>
      </c>
      <c r="B2004" t="s">
        <v>72</v>
      </c>
      <c r="C2004" s="4">
        <v>43759</v>
      </c>
      <c r="D2004" s="3">
        <v>0.84097222222222223</v>
      </c>
    </row>
    <row r="2005" spans="1:4" x14ac:dyDescent="0.2">
      <c r="A2005">
        <v>95362</v>
      </c>
      <c r="B2005" t="s">
        <v>20</v>
      </c>
      <c r="C2005" s="4">
        <v>43705</v>
      </c>
      <c r="D2005" s="3">
        <v>0.63472222222222219</v>
      </c>
    </row>
    <row r="2006" spans="1:4" x14ac:dyDescent="0.2">
      <c r="A2006">
        <v>95363</v>
      </c>
      <c r="B2006" t="s">
        <v>66</v>
      </c>
      <c r="C2006" s="4">
        <v>43745</v>
      </c>
      <c r="D2006" s="3">
        <v>0.65138888888888891</v>
      </c>
    </row>
    <row r="2007" spans="1:4" x14ac:dyDescent="0.2">
      <c r="A2007">
        <v>95442</v>
      </c>
      <c r="B2007" t="s">
        <v>29</v>
      </c>
      <c r="C2007" s="4">
        <v>43836</v>
      </c>
      <c r="D2007" s="3">
        <v>0.60416666666666663</v>
      </c>
    </row>
    <row r="2008" spans="1:4" x14ac:dyDescent="0.2">
      <c r="A2008">
        <v>95604</v>
      </c>
      <c r="B2008" t="s">
        <v>32</v>
      </c>
      <c r="C2008" s="4">
        <v>43801</v>
      </c>
      <c r="D2008" s="3">
        <v>0.79166666666666663</v>
      </c>
    </row>
    <row r="2009" spans="1:4" x14ac:dyDescent="0.2">
      <c r="A2009">
        <v>95644</v>
      </c>
      <c r="B2009" t="s">
        <v>52</v>
      </c>
      <c r="C2009" s="4">
        <v>43763</v>
      </c>
      <c r="D2009" s="3">
        <v>0.71388888888888891</v>
      </c>
    </row>
    <row r="2010" spans="1:4" x14ac:dyDescent="0.2">
      <c r="A2010">
        <v>95645</v>
      </c>
      <c r="B2010" t="s">
        <v>19</v>
      </c>
      <c r="C2010" s="4">
        <v>43773</v>
      </c>
      <c r="D2010" s="3">
        <v>0.70416666666666661</v>
      </c>
    </row>
    <row r="2011" spans="1:4" x14ac:dyDescent="0.2">
      <c r="A2011">
        <v>95699</v>
      </c>
      <c r="B2011" t="s">
        <v>103</v>
      </c>
      <c r="C2011" s="4">
        <v>43677</v>
      </c>
      <c r="D2011" s="3">
        <v>0.65208333333333335</v>
      </c>
    </row>
    <row r="2012" spans="1:4" x14ac:dyDescent="0.2">
      <c r="A2012">
        <v>95700</v>
      </c>
      <c r="B2012" s="2" t="s">
        <v>312</v>
      </c>
      <c r="C2012" s="4">
        <v>43672</v>
      </c>
      <c r="D2012" s="3">
        <v>0.92083333333333339</v>
      </c>
    </row>
    <row r="2013" spans="1:4" x14ac:dyDescent="0.2">
      <c r="A2013">
        <v>95826</v>
      </c>
      <c r="B2013" t="s">
        <v>151</v>
      </c>
      <c r="C2013" s="4">
        <v>43801</v>
      </c>
      <c r="D2013" s="3">
        <v>0.84027777777777779</v>
      </c>
    </row>
    <row r="2014" spans="1:4" x14ac:dyDescent="0.2">
      <c r="A2014">
        <v>95892</v>
      </c>
      <c r="B2014" t="s">
        <v>50</v>
      </c>
      <c r="C2014" s="4">
        <v>43733</v>
      </c>
      <c r="D2014" s="3">
        <v>0.63263888888888886</v>
      </c>
    </row>
    <row r="2015" spans="1:4" x14ac:dyDescent="0.2">
      <c r="A2015">
        <v>95974</v>
      </c>
      <c r="B2015" t="s">
        <v>152</v>
      </c>
      <c r="C2015" s="4">
        <v>43731</v>
      </c>
      <c r="D2015" s="3">
        <v>0.86597222222222225</v>
      </c>
    </row>
    <row r="2016" spans="1:4" x14ac:dyDescent="0.2">
      <c r="A2016">
        <v>96050</v>
      </c>
      <c r="B2016" t="s">
        <v>123</v>
      </c>
      <c r="C2016" s="4">
        <v>43763</v>
      </c>
      <c r="D2016" s="3">
        <v>0.82152777777777775</v>
      </c>
    </row>
    <row r="2017" spans="1:4" x14ac:dyDescent="0.2">
      <c r="A2017">
        <v>96051</v>
      </c>
      <c r="B2017" s="2" t="s">
        <v>155</v>
      </c>
      <c r="C2017" s="4">
        <v>43748</v>
      </c>
      <c r="D2017" s="3">
        <v>0.92638888888888893</v>
      </c>
    </row>
    <row r="2018" spans="1:4" x14ac:dyDescent="0.2">
      <c r="A2018">
        <v>96155</v>
      </c>
      <c r="B2018" t="s">
        <v>28</v>
      </c>
      <c r="C2018" s="4">
        <v>43693</v>
      </c>
      <c r="D2018" s="3">
        <v>0.72083333333333333</v>
      </c>
    </row>
    <row r="2019" spans="1:4" x14ac:dyDescent="0.2">
      <c r="A2019">
        <v>96251</v>
      </c>
      <c r="B2019" t="s">
        <v>67</v>
      </c>
      <c r="C2019" s="4">
        <v>43810</v>
      </c>
      <c r="D2019" s="3">
        <v>0.82777777777777783</v>
      </c>
    </row>
    <row r="2020" spans="1:4" x14ac:dyDescent="0.2">
      <c r="A2020">
        <v>96252</v>
      </c>
      <c r="B2020" t="s">
        <v>77</v>
      </c>
      <c r="C2020" s="4">
        <v>43749</v>
      </c>
      <c r="D2020" s="3">
        <v>0.71111111111111114</v>
      </c>
    </row>
    <row r="2021" spans="1:4" x14ac:dyDescent="0.2">
      <c r="A2021">
        <v>96408</v>
      </c>
      <c r="B2021" t="s">
        <v>148</v>
      </c>
      <c r="C2021" s="4">
        <v>43767</v>
      </c>
      <c r="D2021" s="3">
        <v>0.86249999999999993</v>
      </c>
    </row>
    <row r="2022" spans="1:4" x14ac:dyDescent="0.2">
      <c r="A2022">
        <v>96411</v>
      </c>
      <c r="B2022" t="s">
        <v>37</v>
      </c>
      <c r="C2022" s="4">
        <v>43690</v>
      </c>
      <c r="D2022" s="3">
        <v>0.88611111111111107</v>
      </c>
    </row>
    <row r="2023" spans="1:4" x14ac:dyDescent="0.2">
      <c r="A2023">
        <v>96412</v>
      </c>
      <c r="B2023" t="s">
        <v>63</v>
      </c>
      <c r="C2023" s="4">
        <v>43773</v>
      </c>
      <c r="D2023" s="3">
        <v>0.65277777777777779</v>
      </c>
    </row>
    <row r="2024" spans="1:4" x14ac:dyDescent="0.2">
      <c r="A2024">
        <v>96413</v>
      </c>
      <c r="B2024" t="s">
        <v>228</v>
      </c>
      <c r="C2024" s="4">
        <v>43672</v>
      </c>
      <c r="D2024" s="3">
        <v>0.73055555555555562</v>
      </c>
    </row>
    <row r="2025" spans="1:4" x14ac:dyDescent="0.2">
      <c r="A2025">
        <v>96440</v>
      </c>
      <c r="B2025" t="s">
        <v>185</v>
      </c>
      <c r="C2025" s="4">
        <v>43721</v>
      </c>
      <c r="D2025" s="3">
        <v>0.6743055555555556</v>
      </c>
    </row>
    <row r="2026" spans="1:4" x14ac:dyDescent="0.2">
      <c r="A2026">
        <v>96441</v>
      </c>
      <c r="B2026" s="2" t="s">
        <v>140</v>
      </c>
      <c r="C2026" s="4">
        <v>43755</v>
      </c>
      <c r="D2026" s="3">
        <v>0.85416666666666663</v>
      </c>
    </row>
    <row r="2027" spans="1:4" x14ac:dyDescent="0.2">
      <c r="A2027">
        <v>96473</v>
      </c>
      <c r="B2027" t="s">
        <v>29</v>
      </c>
      <c r="C2027" s="4">
        <v>43836</v>
      </c>
      <c r="D2027" s="3">
        <v>0.60555555555555551</v>
      </c>
    </row>
    <row r="2028" spans="1:4" x14ac:dyDescent="0.2">
      <c r="A2028">
        <v>96496</v>
      </c>
      <c r="B2028" t="s">
        <v>313</v>
      </c>
      <c r="C2028" s="4">
        <v>43663</v>
      </c>
      <c r="D2028" s="3">
        <v>0.82986111111111116</v>
      </c>
    </row>
    <row r="2029" spans="1:4" x14ac:dyDescent="0.2">
      <c r="A2029">
        <v>96497</v>
      </c>
      <c r="B2029" t="s">
        <v>14</v>
      </c>
      <c r="C2029" s="4">
        <v>43690</v>
      </c>
      <c r="D2029" s="3">
        <v>0.95277777777777783</v>
      </c>
    </row>
    <row r="2030" spans="1:4" x14ac:dyDescent="0.2">
      <c r="A2030">
        <v>96538</v>
      </c>
      <c r="B2030" s="2" t="s">
        <v>111</v>
      </c>
      <c r="C2030" s="4">
        <v>43804</v>
      </c>
      <c r="D2030" s="3">
        <v>0.84930555555555554</v>
      </c>
    </row>
    <row r="2031" spans="1:4" x14ac:dyDescent="0.2">
      <c r="A2031">
        <v>96623</v>
      </c>
      <c r="B2031" t="s">
        <v>10</v>
      </c>
      <c r="C2031" s="4">
        <v>43739</v>
      </c>
      <c r="D2031" s="3">
        <v>0.71180555555555547</v>
      </c>
    </row>
    <row r="2032" spans="1:4" x14ac:dyDescent="0.2">
      <c r="A2032">
        <v>96624</v>
      </c>
      <c r="B2032" s="2" t="s">
        <v>140</v>
      </c>
      <c r="C2032" s="4">
        <v>43755</v>
      </c>
      <c r="D2032" s="3">
        <v>0.8534722222222223</v>
      </c>
    </row>
    <row r="2033" spans="1:4" x14ac:dyDescent="0.2">
      <c r="A2033">
        <v>96625</v>
      </c>
      <c r="B2033" t="s">
        <v>185</v>
      </c>
      <c r="C2033" s="4">
        <v>43721</v>
      </c>
      <c r="D2033" s="3">
        <v>0.67361111111111116</v>
      </c>
    </row>
    <row r="2034" spans="1:4" x14ac:dyDescent="0.2">
      <c r="A2034">
        <v>96663</v>
      </c>
      <c r="B2034" t="s">
        <v>5</v>
      </c>
      <c r="C2034" s="4">
        <v>43762</v>
      </c>
      <c r="D2034" s="3">
        <v>0.69444444444444453</v>
      </c>
    </row>
    <row r="2035" spans="1:4" x14ac:dyDescent="0.2">
      <c r="A2035">
        <v>96680</v>
      </c>
      <c r="B2035" t="s">
        <v>101</v>
      </c>
      <c r="C2035" s="4">
        <v>43766</v>
      </c>
      <c r="D2035" s="3">
        <v>0.68125000000000002</v>
      </c>
    </row>
    <row r="2036" spans="1:4" x14ac:dyDescent="0.2">
      <c r="A2036">
        <v>96681</v>
      </c>
      <c r="B2036" t="s">
        <v>63</v>
      </c>
      <c r="C2036" s="4">
        <v>43773</v>
      </c>
      <c r="D2036" s="3">
        <v>0.65277777777777779</v>
      </c>
    </row>
    <row r="2037" spans="1:4" x14ac:dyDescent="0.2">
      <c r="A2037">
        <v>96682</v>
      </c>
      <c r="B2037" t="s">
        <v>53</v>
      </c>
      <c r="C2037" s="4">
        <v>43770</v>
      </c>
      <c r="D2037" s="3">
        <v>0.79861111111111116</v>
      </c>
    </row>
    <row r="2038" spans="1:4" x14ac:dyDescent="0.2">
      <c r="A2038">
        <v>96713</v>
      </c>
      <c r="B2038" t="s">
        <v>69</v>
      </c>
      <c r="C2038" s="4">
        <v>43756</v>
      </c>
      <c r="D2038" s="3">
        <v>0.74861111111111101</v>
      </c>
    </row>
    <row r="2039" spans="1:4" x14ac:dyDescent="0.2">
      <c r="A2039">
        <v>96718</v>
      </c>
      <c r="B2039" t="s">
        <v>40</v>
      </c>
      <c r="C2039" s="4">
        <v>43677</v>
      </c>
      <c r="D2039" s="3">
        <v>0.75</v>
      </c>
    </row>
    <row r="2040" spans="1:4" x14ac:dyDescent="0.2">
      <c r="A2040">
        <v>96719</v>
      </c>
      <c r="B2040" t="s">
        <v>3</v>
      </c>
      <c r="C2040" s="4">
        <v>43686</v>
      </c>
      <c r="D2040" s="3">
        <v>0.64374999999999993</v>
      </c>
    </row>
    <row r="2041" spans="1:4" x14ac:dyDescent="0.2">
      <c r="A2041">
        <v>96785</v>
      </c>
      <c r="B2041" t="e">
        <f>HCHTelevDigital Es muy bueno lo Que est√°n haciendo sonando estos productos par las de esa comunidad Que bien Es muy buena obra</f>
        <v>#NAME?</v>
      </c>
      <c r="C2041" s="4">
        <v>43768</v>
      </c>
      <c r="D2041" s="3">
        <v>0.82986111111111116</v>
      </c>
    </row>
    <row r="2042" spans="1:4" x14ac:dyDescent="0.2">
      <c r="A2042">
        <v>96801</v>
      </c>
      <c r="B2042" t="e">
        <f>HCHTelevDigital Que bueno Que se trabaje por el turismo en el pais Vemos los mayores resultados Que bien vamos por mas Que grandioso</f>
        <v>#NAME?</v>
      </c>
      <c r="C2042" s="4">
        <v>43774</v>
      </c>
      <c r="D2042" s="3">
        <v>0.70833333333333337</v>
      </c>
    </row>
    <row r="2043" spans="1:4" x14ac:dyDescent="0.2">
      <c r="A2043">
        <v>96808</v>
      </c>
      <c r="B2043" t="e">
        <f>HCHTelevDigital Que acuerdos exigen si se sabe Que lo √∫nico Que les interesa Es el bien estar de ellos no del pueblo deber√≠a darles verg√ºenza</f>
        <v>#NAME?</v>
      </c>
      <c r="C2043" s="4">
        <v>43759</v>
      </c>
      <c r="D2043" s="3">
        <v>0.69444444444444453</v>
      </c>
    </row>
    <row r="2044" spans="1:4" x14ac:dyDescent="0.2">
      <c r="A2044">
        <v>96831</v>
      </c>
      <c r="B2044" t="e">
        <f>HCHTelevDigital excelente con estas ferias de empleo se esta haciendo lo bueno para el pais dando mayores oportunidades para el pueblo</f>
        <v>#NAME?</v>
      </c>
      <c r="C2044" s="4">
        <v>43763</v>
      </c>
      <c r="D2044" s="3">
        <v>0.74861111111111101</v>
      </c>
    </row>
    <row r="2045" spans="1:4" x14ac:dyDescent="0.2">
      <c r="A2045">
        <v>96851</v>
      </c>
      <c r="B2045" t="e">
        <f>_xlfn.SINGLE(HCHTelevDigital _xlfn.SINGLE(JuanOrlandoH Es impactante lo Que se ve estamos muy alegres de Que se afirme lo bueno de grandes oportunidades Que bien))</f>
        <v>#NAME?</v>
      </c>
      <c r="C2045" s="4">
        <v>43727</v>
      </c>
      <c r="D2045" s="3">
        <v>0.58680555555555558</v>
      </c>
    </row>
    <row r="2046" spans="1:4" x14ac:dyDescent="0.2">
      <c r="A2046">
        <v>96857</v>
      </c>
      <c r="B2046" t="e">
        <f>HCHTelevDigital Es importante Que se eviten estas coisas para el pa√≠s por Que lo Que se busca Es paz y tranquilidad</f>
        <v>#NAME?</v>
      </c>
      <c r="C2046" s="4">
        <v>43719</v>
      </c>
      <c r="D2046" s="3">
        <v>0.8340277777777777</v>
      </c>
    </row>
    <row r="2047" spans="1:4" x14ac:dyDescent="0.2">
      <c r="A2047">
        <v>96859</v>
      </c>
      <c r="B2047" t="s">
        <v>314</v>
      </c>
      <c r="C2047" s="4">
        <v>43727</v>
      </c>
      <c r="D2047" s="3">
        <v>0.56041666666666667</v>
      </c>
    </row>
    <row r="2048" spans="1:4" x14ac:dyDescent="0.2">
      <c r="A2048">
        <v>96871</v>
      </c>
      <c r="B2048" t="e">
        <f>HCHTelevDigital estos t√≠teres de Mel son los Que causan estos tipos de cosas ya no mas odio para la naci√≥n ya basta de Tanto odio por favor ya basta</f>
        <v>#NAME?</v>
      </c>
      <c r="C2048" s="4">
        <v>43762</v>
      </c>
      <c r="D2048" s="3">
        <v>0.75694444444444453</v>
      </c>
    </row>
    <row r="2049" spans="1:4" x14ac:dyDescent="0.2">
      <c r="A2049">
        <v>96872</v>
      </c>
      <c r="B2049" t="e">
        <f>HCHTelevDigital gracias a la buena labor departe de mi Presidente Que gran trabajo Que se trabaje mas y mas por mi Honduras</f>
        <v>#NAME?</v>
      </c>
      <c r="C2049" s="4">
        <v>43711</v>
      </c>
      <c r="D2049" s="3">
        <v>0.78888888888888886</v>
      </c>
    </row>
    <row r="2050" spans="1:4" x14ac:dyDescent="0.2">
      <c r="A2050">
        <v>96943</v>
      </c>
      <c r="B2050" t="e">
        <f>HCHTelevDigital hay Que triste a este lo Que le gusta Es llamar la atenci√≥n queras o no JOH Es lo mejor y lo apoyamos por Que el si ha demostrado el cambio por la naci√≥n</f>
        <v>#NAME?</v>
      </c>
      <c r="C2050" s="4">
        <v>43760</v>
      </c>
      <c r="D2050" s="3">
        <v>0.7729166666666667</v>
      </c>
    </row>
    <row r="2051" spans="1:4" x14ac:dyDescent="0.2">
      <c r="A2051">
        <v>96949</v>
      </c>
      <c r="B2051" t="e">
        <f>HCHTelevDigital esta si sera una navidad seguridad Que bien Que importante Es ver como el pais avanza en materia de seguridad</f>
        <v>#NAME?</v>
      </c>
      <c r="C2051" s="4">
        <v>43808</v>
      </c>
      <c r="D2051" s="3">
        <v>0.57916666666666672</v>
      </c>
    </row>
    <row r="2052" spans="1:4" x14ac:dyDescent="0.2">
      <c r="A2052">
        <v>96985</v>
      </c>
      <c r="B2052" t="e">
        <f>_xlfn.SINGLE(HCHTelevDigital _xlfn.SINGLE(arielacaceres Que excelente Propuesta Que bueno Que se esta demostrando como pasar esta navidad en armon√≠a con nuestro seres queridos Que bien))</f>
        <v>#NAME?</v>
      </c>
      <c r="C2052" s="4">
        <v>43812</v>
      </c>
      <c r="D2052" s="3">
        <v>0.58888888888888891</v>
      </c>
    </row>
    <row r="2053" spans="1:4" x14ac:dyDescent="0.2">
      <c r="A2053">
        <v>97008</v>
      </c>
      <c r="B2053" t="e">
        <f>HCHTelevDigital no cave duda Que se esta realizando ese gran apoyo para Que los Productores no abandonen sus fincas</f>
        <v>#NAME?</v>
      </c>
      <c r="C2053" s="4">
        <v>43734</v>
      </c>
      <c r="D2053" s="3">
        <v>0.58402777777777781</v>
      </c>
    </row>
    <row r="2054" spans="1:4" x14ac:dyDescent="0.2">
      <c r="A2054">
        <v>97051</v>
      </c>
      <c r="B2054" t="e">
        <f>_xlfn.SINGLE(HCHTelevDigital _xlfn.SINGLE(arielacaceres Definitivamente Es Impresionante ver como mi Honduras avanza Que pasen una feliz navidad todo el pueblo hondure√±o en familia hay Que disfrutar cada minuto))</f>
        <v>#NAME?</v>
      </c>
      <c r="C2054" s="4">
        <v>43812</v>
      </c>
      <c r="D2054" s="3">
        <v>0.58958333333333335</v>
      </c>
    </row>
    <row r="2055" spans="1:4" x14ac:dyDescent="0.2">
      <c r="A2055">
        <v>97081</v>
      </c>
      <c r="B2055" t="e">
        <f>HCHTelevDigital nasralla lo Que deben de hacer Es mandarlo al pozo para Que se abibe este tonto imaginense Que no haya ni Que inventar</f>
        <v>#NAME?</v>
      </c>
      <c r="C2055" s="4">
        <v>43727</v>
      </c>
      <c r="D2055" s="3">
        <v>0.80486111111111114</v>
      </c>
    </row>
    <row r="2056" spans="1:4" x14ac:dyDescent="0.2">
      <c r="A2056">
        <v>97084</v>
      </c>
      <c r="B2056" t="e">
        <f>HCHTelevDigital lo bueno Es Que sabemos Que Sin pruebas no pueden demostrar nada por Que yo con la boca digo miles de cosas y Sin  pruebas no se hace nada usted Es inocente JOH</f>
        <v>#NAME?</v>
      </c>
      <c r="C2056" s="4">
        <v>43746</v>
      </c>
      <c r="D2056" s="3">
        <v>0.67499999999999993</v>
      </c>
    </row>
    <row r="2057" spans="1:4" x14ac:dyDescent="0.2">
      <c r="A2057">
        <v>97093</v>
      </c>
      <c r="B2057" t="e">
        <f>_xlfn.SINGLE(HCHTelevDigital _xlfn.SINGLE(antonioguterres vamos por la mejor ruta))</f>
        <v>#NAME?</v>
      </c>
      <c r="C2057" s="4">
        <v>43732</v>
      </c>
      <c r="D2057" s="3">
        <v>0.94374999999999998</v>
      </c>
    </row>
    <row r="2058" spans="1:4" x14ac:dyDescent="0.2">
      <c r="A2058">
        <v>97139</v>
      </c>
      <c r="B2058" t="e">
        <f>HCHTelevDigital contentos de ver los mejores resultados Que buenos beneficios para el pueblo Que buenas obras</f>
        <v>#NAME?</v>
      </c>
      <c r="C2058" s="4">
        <v>43776</v>
      </c>
      <c r="D2058" s="3">
        <v>0.72499999999999998</v>
      </c>
    </row>
    <row r="2059" spans="1:4" x14ac:dyDescent="0.2">
      <c r="A2059">
        <v>97145</v>
      </c>
      <c r="B2059" t="e">
        <f>HCHTelevDigital Que no se siga dejando da√±ar al pais Que feo lo Que esta pasando y Que los policias ponga mano dura y detengan estos bajos</f>
        <v>#NAME?</v>
      </c>
      <c r="C2059" s="4">
        <v>43762</v>
      </c>
      <c r="D2059" s="3">
        <v>0.75208333333333333</v>
      </c>
    </row>
    <row r="2060" spans="1:4" x14ac:dyDescent="0.2">
      <c r="A2060">
        <v>97199</v>
      </c>
      <c r="B2060" t="e">
        <f>HCHTelevDigital muy buen alavor lo Que est√°n haciendo los gobiernos en el √†is Que gran trabajo y Es muy bueno Que se hayan unido los lazos los gobiernos de panam√° y de Honduras</f>
        <v>#NAME?</v>
      </c>
      <c r="C2060" s="4">
        <v>43738</v>
      </c>
      <c r="D2060" s="3">
        <v>0.59027777777777779</v>
      </c>
    </row>
    <row r="2061" spans="1:4" x14ac:dyDescent="0.2">
      <c r="A2061">
        <v>97202</v>
      </c>
      <c r="B2061" t="e">
        <f>HCHTelevDigital contentos de Que mi pais avance vamos viendo lo bueno Que importante manera de Que la naci√≥n siga cambiando mas y mas</f>
        <v>#NAME?</v>
      </c>
      <c r="C2061" s="4">
        <v>43832</v>
      </c>
      <c r="D2061" s="3">
        <v>0.92152777777777783</v>
      </c>
    </row>
    <row r="2062" spans="1:4" x14ac:dyDescent="0.2">
      <c r="A2062">
        <v>97208</v>
      </c>
      <c r="B2062" t="s">
        <v>315</v>
      </c>
      <c r="C2062" s="4">
        <v>43745</v>
      </c>
      <c r="D2062" s="3">
        <v>0.85138888888888886</v>
      </c>
    </row>
    <row r="2063" spans="1:4" x14ac:dyDescent="0.2">
      <c r="A2063">
        <v>97213</v>
      </c>
      <c r="B2063" t="e">
        <f>HCHTelevDigital Es una excelente labor la de parte de nuestro Presidente estamos viendo los grandes avances en Que las autoridades  los brinden una navidad segura</f>
        <v>#NAME?</v>
      </c>
      <c r="C2063" s="4">
        <v>43794</v>
      </c>
      <c r="D2063" s="3">
        <v>0.55694444444444446</v>
      </c>
    </row>
    <row r="2064" spans="1:4" x14ac:dyDescent="0.2">
      <c r="A2064">
        <v>97229</v>
      </c>
      <c r="B2064" t="e">
        <f>HCHTelevDigital esta bueno Que metan al mamo a estos bajos por Que la gente solo quieren trabajar bien y ellos atrazan lo bueno para Honduras y afectaran la econom√≠a</f>
        <v>#NAME?</v>
      </c>
      <c r="C2064" s="4">
        <v>43762</v>
      </c>
      <c r="D2064" s="3">
        <v>0.76527777777777783</v>
      </c>
    </row>
    <row r="2065" spans="1:4" x14ac:dyDescent="0.2">
      <c r="A2065">
        <v>97230</v>
      </c>
      <c r="B2065" t="s">
        <v>316</v>
      </c>
      <c r="C2065" s="4">
        <v>43727</v>
      </c>
      <c r="D2065" s="3">
        <v>0.59791666666666665</v>
      </c>
    </row>
    <row r="2066" spans="1:4" x14ac:dyDescent="0.2">
      <c r="A2066">
        <v>97234</v>
      </c>
      <c r="B2066" t="s">
        <v>317</v>
      </c>
      <c r="C2066" s="4">
        <v>43668</v>
      </c>
      <c r="D2066" s="3">
        <v>0.8041666666666667</v>
      </c>
    </row>
    <row r="2067" spans="1:4" x14ac:dyDescent="0.2">
      <c r="A2067">
        <v>97272</v>
      </c>
      <c r="B2067" t="e">
        <f>_xlfn.SINGLE(HCHTelevDigital _xlfn.SINGLE(SalvaPresidente esta gente Sinceramente ya est√°n locsa Que barbaridad ya dejen de hacer caos en el pais))</f>
        <v>#NAME?</v>
      </c>
      <c r="C2067" s="4">
        <v>43756</v>
      </c>
      <c r="D2067" s="3">
        <v>0.89722222222222225</v>
      </c>
    </row>
    <row r="2068" spans="1:4" x14ac:dyDescent="0.2">
      <c r="A2068">
        <v>97281</v>
      </c>
      <c r="B2068" t="e">
        <f>HCHTelevDigital Es muy bueno lo Que se esta viendo vamos por grandes metas muy bien se√±or JOH</f>
        <v>#NAME?</v>
      </c>
      <c r="C2068" s="4">
        <v>43832</v>
      </c>
      <c r="D2068" s="3">
        <v>0.92152777777777783</v>
      </c>
    </row>
    <row r="2069" spans="1:4" x14ac:dyDescent="0.2">
      <c r="A2069">
        <v>97285</v>
      </c>
      <c r="B2069" t="e">
        <f>HCHTelevDigital muy bien Que se transformen estas maravillosas cosas por Que lo bueno se ha visto Que gran trabajo al gobierno</f>
        <v>#NAME?</v>
      </c>
      <c r="C2069" s="4">
        <v>43735</v>
      </c>
      <c r="D2069" s="3">
        <v>0.84236111111111101</v>
      </c>
    </row>
    <row r="2070" spans="1:4" x14ac:dyDescent="0.2">
      <c r="A2070">
        <v>97308</v>
      </c>
      <c r="B2070" t="s">
        <v>318</v>
      </c>
      <c r="C2070" s="4">
        <v>43774</v>
      </c>
      <c r="D2070" s="3">
        <v>0.63194444444444442</v>
      </c>
    </row>
    <row r="2071" spans="1:4" x14ac:dyDescent="0.2">
      <c r="A2071">
        <v>97310</v>
      </c>
      <c r="B2071" t="e">
        <f>HCHTelevDigital Vemos los grandes alcances en nuestro pais Muchas gracias se√±or JOH por hacer el cambio en el p√†is gracias por dar el apoyo de este bono Que bueno</f>
        <v>#NAME?</v>
      </c>
      <c r="C2071" s="4">
        <v>43819</v>
      </c>
      <c r="D2071" s="3">
        <v>0.63472222222222219</v>
      </c>
    </row>
    <row r="2072" spans="1:4" x14ac:dyDescent="0.2">
      <c r="A2072">
        <v>97315</v>
      </c>
      <c r="B2072" t="e">
        <f>HCHTelevDigital Es muy importante Que mi pais se esta desarrollando lo principal Que importante manera de parte de el gobierno en apoyar</f>
        <v>#NAME?</v>
      </c>
      <c r="C2072" s="4">
        <v>43776</v>
      </c>
      <c r="D2072" s="3">
        <v>0.72499999999999998</v>
      </c>
    </row>
    <row r="2073" spans="1:4" x14ac:dyDescent="0.2">
      <c r="A2073">
        <v>97316</v>
      </c>
      <c r="B2073" t="e">
        <f>HCHTelevDigital no cave duda Que copeco esta haciendo estas grandiosa labor Que bueno Que se haga lo bueno</f>
        <v>#NAME?</v>
      </c>
      <c r="C2073" s="4">
        <v>43726</v>
      </c>
      <c r="D2073" s="3">
        <v>0.85277777777777775</v>
      </c>
    </row>
    <row r="2074" spans="1:4" x14ac:dyDescent="0.2">
      <c r="A2074">
        <v>97344</v>
      </c>
      <c r="B2074" t="e">
        <f>HCHTelevDigital Que deseccion  da ver como esta gente lo Que buscan Es destruir al pais ya basta Que barbaridad queremos paz ya no mas</f>
        <v>#NAME?</v>
      </c>
      <c r="C2074" s="4">
        <v>43762</v>
      </c>
      <c r="D2074" s="3">
        <v>0.74930555555555556</v>
      </c>
    </row>
    <row r="2075" spans="1:4" x14ac:dyDescent="0.2">
      <c r="A2075">
        <v>97356</v>
      </c>
      <c r="B2075" t="e">
        <f>_xlfn.SINGLE(HCHTelevDigital _xlfn.SINGLE(JuanOrlandoH se ha demostrado lo bueno Que bien vamos por grandes logros Que excelente se√±or Presidente vamos por mas y mas cambios))</f>
        <v>#NAME?</v>
      </c>
      <c r="C2075" s="4">
        <v>43760</v>
      </c>
      <c r="D2075" s="3">
        <v>0.78194444444444444</v>
      </c>
    </row>
    <row r="2076" spans="1:4" x14ac:dyDescent="0.2">
      <c r="A2076">
        <v>97372</v>
      </c>
      <c r="B2076" t="e">
        <f>HCHTelevDigital le Damos las gracias al gobierno por afirmar lo bueno por mi Honduras se√±or JOH el pueblo hondure√±o le agradece</f>
        <v>#NAME?</v>
      </c>
      <c r="C2076" s="4">
        <v>43838</v>
      </c>
      <c r="D2076" s="3">
        <v>0.72291666666666676</v>
      </c>
    </row>
    <row r="2077" spans="1:4" x14ac:dyDescent="0.2">
      <c r="A2077">
        <v>97411</v>
      </c>
      <c r="B2077" t="e">
        <f>HCHTelevDigital Es muy bueno lo Que esta haciendo el gobierno dando estos apoyos al pais Que gran trabajo vamos por lo mejor</f>
        <v>#NAME?</v>
      </c>
      <c r="C2077" s="4">
        <v>43718</v>
      </c>
      <c r="D2077" s="3">
        <v>0.80972222222222223</v>
      </c>
    </row>
    <row r="2078" spans="1:4" x14ac:dyDescent="0.2">
      <c r="A2078">
        <v>97422</v>
      </c>
      <c r="B2078" t="e">
        <f>_xlfn.SINGLE(HCHTelevDigital _xlfn.SINGLE(JuanOrlandoH Ser√≠a muy bueno Que se brinde una gran ayuda para el pa√≠s Que bien Que nuestro Presidente hace lo bueno))</f>
        <v>#NAME?</v>
      </c>
      <c r="C2078" s="4">
        <v>43727</v>
      </c>
      <c r="D2078" s="3">
        <v>0.64236111111111105</v>
      </c>
    </row>
    <row r="2079" spans="1:4" x14ac:dyDescent="0.2">
      <c r="A2079">
        <v>97434</v>
      </c>
      <c r="B2079" t="s">
        <v>319</v>
      </c>
      <c r="C2079" s="4">
        <v>43766</v>
      </c>
      <c r="D2079" s="3">
        <v>0.54513888888888895</v>
      </c>
    </row>
    <row r="2080" spans="1:4" x14ac:dyDescent="0.2">
      <c r="A2080">
        <v>97444</v>
      </c>
      <c r="B2080" t="e">
        <f>HCHTelevDigital se ha definido y se sabe Que siempre se ha buscado lo bueno por parte de el gobierno pero esta gente solo lo malo ven y quieren Que se destruya el pais</f>
        <v>#NAME?</v>
      </c>
      <c r="C2080" s="4">
        <v>43766</v>
      </c>
      <c r="D2080" s="3">
        <v>0.7909722222222223</v>
      </c>
    </row>
    <row r="2081" spans="1:4" x14ac:dyDescent="0.2">
      <c r="A2081">
        <v>97447</v>
      </c>
      <c r="B2081" t="e">
        <f>HCHTelevDigital se ven los grandes resultados Que excelente Es ver como mi Honduras avanza gracias por Que se cumplen miles de metas para el pueblo</f>
        <v>#NAME?</v>
      </c>
      <c r="C2081" s="4">
        <v>43717</v>
      </c>
      <c r="D2081" s="3">
        <v>0.63263888888888886</v>
      </c>
    </row>
    <row r="2082" spans="1:4" x14ac:dyDescent="0.2">
      <c r="A2082">
        <v>97466</v>
      </c>
      <c r="B2082" t="e">
        <f>_xlfn.SINGLE(HCHTelevDigital _xlfn.SINGLE(JuanOrlandoH el si ha demostrado lo bueno por nuestra Honduras Que grandes maneras el ha mejorado la seguridad y todo muy bien JOH))</f>
        <v>#NAME?</v>
      </c>
      <c r="C2082" s="4">
        <v>43727</v>
      </c>
      <c r="D2082" s="3">
        <v>0.59444444444444444</v>
      </c>
    </row>
    <row r="2083" spans="1:4" x14ac:dyDescent="0.2">
      <c r="A2083">
        <v>97479</v>
      </c>
      <c r="B2083" t="e">
        <f>HCHTelevDigital Es muy bello ver Que hay comunidades hermosas y Sobre todo Que JOH ha demostrado lo bueno Que hace por mi naci√≥n bendecidores</f>
        <v>#NAME?</v>
      </c>
      <c r="C2083" s="4">
        <v>43784</v>
      </c>
      <c r="D2083" s="3">
        <v>0.85138888888888886</v>
      </c>
    </row>
    <row r="2084" spans="1:4" x14ac:dyDescent="0.2">
      <c r="A2084">
        <v>97485</v>
      </c>
      <c r="B2084" t="e">
        <f>_xlfn.SINGLE(HCHTelevDigital _xlfn.SINGLE(NelsonSortohn deben de buscar a trabajar por Que solo ha cosas malas se dedican Que el pa√≠s tenga Que sean cerios estos por favor Que barbaros ya dejen en paz al pais))</f>
        <v>#NAME?</v>
      </c>
      <c r="C2084" s="4">
        <v>43718</v>
      </c>
      <c r="D2084" s="3">
        <v>0.58263888888888882</v>
      </c>
    </row>
    <row r="2085" spans="1:4" x14ac:dyDescent="0.2">
      <c r="A2085">
        <v>98164</v>
      </c>
      <c r="B2085" t="e">
        <f>HoyMismoTSI grandiosas palabras las de leonardo dicaprio por Que se sabe Que en nuestra naci√≥n hay lugares hermosos Que bien</f>
        <v>#NAME?</v>
      </c>
      <c r="C2085" s="4">
        <v>43738</v>
      </c>
      <c r="D2085" s="3">
        <v>0.5756944444444444</v>
      </c>
    </row>
    <row r="2086" spans="1:4" x14ac:dyDescent="0.2">
      <c r="A2086">
        <v>98342</v>
      </c>
      <c r="B2086" t="e">
        <f>_xlfn.SINGLE(HoyMismoTSI _xlfn.SINGLE(PMOP016 se brindan estas grandiosas maneras de Que mi Honduras se ha demostrado lo bueno p√†ra mi pais Que bien Que sea una fiesta Espectacular))</f>
        <v>#NAME?</v>
      </c>
      <c r="C2086" s="4">
        <v>43728</v>
      </c>
      <c r="D2086" s="3">
        <v>0.64444444444444449</v>
      </c>
    </row>
    <row r="2087" spans="1:4" x14ac:dyDescent="0.2">
      <c r="A2087">
        <v>100031</v>
      </c>
      <c r="B2087" t="s">
        <v>58</v>
      </c>
      <c r="C2087" s="4">
        <v>43817</v>
      </c>
      <c r="D2087" s="3">
        <v>0.7270833333333333</v>
      </c>
    </row>
    <row r="2088" spans="1:4" x14ac:dyDescent="0.2">
      <c r="A2088">
        <v>100032</v>
      </c>
      <c r="B2088" t="s">
        <v>6</v>
      </c>
      <c r="C2088" s="4">
        <v>43829</v>
      </c>
      <c r="D2088" s="3">
        <v>0.7583333333333333</v>
      </c>
    </row>
    <row r="2089" spans="1:4" x14ac:dyDescent="0.2">
      <c r="A2089">
        <v>100103</v>
      </c>
      <c r="B2089" t="s">
        <v>15</v>
      </c>
      <c r="C2089" s="4">
        <v>43809</v>
      </c>
      <c r="D2089" s="3">
        <v>0.68541666666666667</v>
      </c>
    </row>
    <row r="2090" spans="1:4" x14ac:dyDescent="0.2">
      <c r="A2090">
        <v>100347</v>
      </c>
      <c r="B2090" t="s">
        <v>320</v>
      </c>
      <c r="C2090" s="4">
        <v>43654</v>
      </c>
      <c r="D2090" s="3">
        <v>0.78402777777777777</v>
      </c>
    </row>
    <row r="2091" spans="1:4" x14ac:dyDescent="0.2">
      <c r="A2091">
        <v>100532</v>
      </c>
      <c r="B2091" t="s">
        <v>56</v>
      </c>
      <c r="C2091" s="4">
        <v>43810</v>
      </c>
      <c r="D2091" s="3">
        <v>0.64027777777777783</v>
      </c>
    </row>
    <row r="2092" spans="1:4" x14ac:dyDescent="0.2">
      <c r="A2092">
        <v>100793</v>
      </c>
      <c r="B2092" t="s">
        <v>237</v>
      </c>
      <c r="C2092" s="4">
        <v>43710</v>
      </c>
      <c r="D2092" s="3">
        <v>0.67083333333333339</v>
      </c>
    </row>
    <row r="2093" spans="1:4" x14ac:dyDescent="0.2">
      <c r="A2093">
        <v>106164</v>
      </c>
      <c r="B2093" t="s">
        <v>321</v>
      </c>
      <c r="C2093" s="4">
        <v>43656</v>
      </c>
      <c r="D2093" s="3">
        <v>0.83958333333333324</v>
      </c>
    </row>
    <row r="2094" spans="1:4" x14ac:dyDescent="0.2">
      <c r="A2094">
        <v>106165</v>
      </c>
      <c r="B2094" t="s">
        <v>322</v>
      </c>
      <c r="C2094" s="4">
        <v>43669</v>
      </c>
      <c r="D2094" s="3">
        <v>0.67499999999999993</v>
      </c>
    </row>
    <row r="2095" spans="1:4" x14ac:dyDescent="0.2">
      <c r="A2095">
        <v>106245</v>
      </c>
      <c r="B2095" t="s">
        <v>323</v>
      </c>
      <c r="C2095" s="4">
        <v>43668</v>
      </c>
      <c r="D2095" s="3">
        <v>0.67986111111111114</v>
      </c>
    </row>
    <row r="2096" spans="1:4" x14ac:dyDescent="0.2">
      <c r="A2096">
        <v>106266</v>
      </c>
      <c r="B2096" s="2" t="s">
        <v>324</v>
      </c>
      <c r="C2096" s="4">
        <v>43545</v>
      </c>
      <c r="D2096" s="3">
        <v>0.84236111111111101</v>
      </c>
    </row>
    <row r="2097" spans="1:4" x14ac:dyDescent="0.2">
      <c r="A2097">
        <v>106371</v>
      </c>
      <c r="B2097" t="s">
        <v>325</v>
      </c>
      <c r="C2097" s="4">
        <v>43665</v>
      </c>
      <c r="D2097" s="3">
        <v>0.8520833333333333</v>
      </c>
    </row>
    <row r="2098" spans="1:4" x14ac:dyDescent="0.2">
      <c r="A2098">
        <v>106439</v>
      </c>
      <c r="B2098" t="s">
        <v>326</v>
      </c>
      <c r="C2098" s="4">
        <v>43670</v>
      </c>
      <c r="D2098" s="3">
        <v>0.84097222222222223</v>
      </c>
    </row>
    <row r="2099" spans="1:4" x14ac:dyDescent="0.2">
      <c r="A2099">
        <v>107176</v>
      </c>
      <c r="B2099" t="e">
        <f>HoyMismoTSI Principalmente agradecemos por Que el si ha demostrado Que si se trabaja por lograr tener un pais diferente y Que se puede gobernar muy bien Que bueno JOH estamos a su favor</f>
        <v>#NAME?</v>
      </c>
      <c r="C2099" s="4">
        <v>43761</v>
      </c>
      <c r="D2099" s="3">
        <v>0.93611111111111101</v>
      </c>
    </row>
    <row r="2100" spans="1:4" x14ac:dyDescent="0.2">
      <c r="A2100">
        <v>107670</v>
      </c>
      <c r="B2100" t="s">
        <v>327</v>
      </c>
      <c r="C2100" s="4">
        <v>43668</v>
      </c>
      <c r="D2100" s="3">
        <v>0.68055555555555547</v>
      </c>
    </row>
    <row r="2101" spans="1:4" x14ac:dyDescent="0.2">
      <c r="A2101">
        <v>107928</v>
      </c>
      <c r="B2101" t="s">
        <v>328</v>
      </c>
      <c r="C2101" s="4">
        <v>43670</v>
      </c>
      <c r="D2101" s="3">
        <v>0.84513888888888899</v>
      </c>
    </row>
    <row r="2102" spans="1:4" x14ac:dyDescent="0.2">
      <c r="A2102">
        <v>107936</v>
      </c>
      <c r="B2102" t="s">
        <v>329</v>
      </c>
      <c r="C2102" s="4">
        <v>43669</v>
      </c>
      <c r="D2102" s="3">
        <v>0.8354166666666667</v>
      </c>
    </row>
    <row r="2103" spans="1:4" x14ac:dyDescent="0.2">
      <c r="A2103">
        <v>108294</v>
      </c>
      <c r="B2103" t="e">
        <f>_xlfn.SINGLE(manuelzr _xlfn.SINGLE(JuanOrlandoH ya estamos cansado de Que esta gente solo quieran ver mal al pais ya Es demasiado ya no mas))</f>
        <v>#NAME?</v>
      </c>
      <c r="C2103" s="4">
        <v>43756</v>
      </c>
      <c r="D2103" s="3">
        <v>0.79375000000000007</v>
      </c>
    </row>
    <row r="2104" spans="1:4" x14ac:dyDescent="0.2">
      <c r="A2104">
        <v>110454</v>
      </c>
      <c r="B2104" t="e">
        <f>_xlfn.SINGLE(Forbes_CA _xlfn.SINGLE(JuanOrlandoH Que bueno Que se sigan abriendo puertas para nuestros caficultores en el pais))</f>
        <v>#NAME?</v>
      </c>
      <c r="C2104" s="4">
        <v>43735</v>
      </c>
      <c r="D2104" s="3">
        <v>0.93263888888888891</v>
      </c>
    </row>
    <row r="2105" spans="1:4" x14ac:dyDescent="0.2">
      <c r="A2105">
        <v>110676</v>
      </c>
      <c r="B2105" t="e">
        <f>_xlfn.SINGLE(Forbes_CA _xlfn.SINGLE(JuanOrlandoH no cabe duda Que nuestras autoridades siguen trabajando fuerte para Que sigamos mejorando))</f>
        <v>#NAME?</v>
      </c>
      <c r="C2105" s="4">
        <v>43735</v>
      </c>
      <c r="D2105" s="3">
        <v>0.93333333333333324</v>
      </c>
    </row>
    <row r="2106" spans="1:4" x14ac:dyDescent="0.2">
      <c r="A2106">
        <v>111215</v>
      </c>
      <c r="B2106" t="s">
        <v>330</v>
      </c>
      <c r="C2106" s="4">
        <v>43668</v>
      </c>
      <c r="D2106" s="3">
        <v>0.83194444444444438</v>
      </c>
    </row>
    <row r="2107" spans="1:4" x14ac:dyDescent="0.2">
      <c r="A2107">
        <v>111251</v>
      </c>
      <c r="B2107" t="s">
        <v>331</v>
      </c>
      <c r="C2107" s="4">
        <v>43669</v>
      </c>
      <c r="D2107" s="3">
        <v>0.8340277777777777</v>
      </c>
    </row>
    <row r="2108" spans="1:4" x14ac:dyDescent="0.2">
      <c r="A2108">
        <v>111811</v>
      </c>
      <c r="B2108" t="s">
        <v>332</v>
      </c>
      <c r="C2108" s="4">
        <v>43668</v>
      </c>
      <c r="D2108" s="3">
        <v>0.67847222222222225</v>
      </c>
    </row>
    <row r="2109" spans="1:4" x14ac:dyDescent="0.2">
      <c r="A2109">
        <v>111909</v>
      </c>
      <c r="B2109" t="s">
        <v>333</v>
      </c>
      <c r="C2109" s="4">
        <v>43668</v>
      </c>
      <c r="D2109" s="3">
        <v>0.83263888888888893</v>
      </c>
    </row>
    <row r="2110" spans="1:4" x14ac:dyDescent="0.2">
      <c r="A2110">
        <v>111910</v>
      </c>
      <c r="B2110" t="s">
        <v>334</v>
      </c>
      <c r="C2110" s="4">
        <v>43670</v>
      </c>
      <c r="D2110" s="3">
        <v>0.71458333333333324</v>
      </c>
    </row>
    <row r="2111" spans="1:4" x14ac:dyDescent="0.2">
      <c r="A2111">
        <v>112281</v>
      </c>
      <c r="B2111" t="s">
        <v>13</v>
      </c>
      <c r="C2111" s="4">
        <v>43689</v>
      </c>
      <c r="D2111" s="3">
        <v>0.64166666666666672</v>
      </c>
    </row>
    <row r="2112" spans="1:4" x14ac:dyDescent="0.2">
      <c r="A2112">
        <v>112282</v>
      </c>
      <c r="B2112" t="s">
        <v>103</v>
      </c>
      <c r="C2112" s="4">
        <v>43677</v>
      </c>
      <c r="D2112" s="3">
        <v>0.64652777777777781</v>
      </c>
    </row>
    <row r="2113" spans="1:4" x14ac:dyDescent="0.2">
      <c r="A2113">
        <v>112285</v>
      </c>
      <c r="B2113" t="s">
        <v>105</v>
      </c>
      <c r="C2113" s="4">
        <v>43746</v>
      </c>
      <c r="D2113" s="3">
        <v>0.86111111111111116</v>
      </c>
    </row>
    <row r="2114" spans="1:4" x14ac:dyDescent="0.2">
      <c r="A2114">
        <v>112514</v>
      </c>
      <c r="B2114" t="s">
        <v>80</v>
      </c>
      <c r="C2114" s="4">
        <v>43838</v>
      </c>
      <c r="D2114" s="3">
        <v>0.84861111111111109</v>
      </c>
    </row>
    <row r="2115" spans="1:4" x14ac:dyDescent="0.2">
      <c r="A2115">
        <v>112515</v>
      </c>
      <c r="B2115" t="s">
        <v>335</v>
      </c>
      <c r="C2115" s="4">
        <v>43808</v>
      </c>
      <c r="D2115" s="3">
        <v>0.71319444444444446</v>
      </c>
    </row>
    <row r="2116" spans="1:4" x14ac:dyDescent="0.2">
      <c r="A2116">
        <v>112516</v>
      </c>
      <c r="B2116" t="s">
        <v>121</v>
      </c>
      <c r="C2116" s="4">
        <v>43832</v>
      </c>
      <c r="D2116" s="3">
        <v>0.66875000000000007</v>
      </c>
    </row>
    <row r="2117" spans="1:4" x14ac:dyDescent="0.2">
      <c r="A2117">
        <v>112552</v>
      </c>
      <c r="B2117" t="s">
        <v>68</v>
      </c>
      <c r="C2117" s="4">
        <v>43749</v>
      </c>
      <c r="D2117" s="3">
        <v>0.90625</v>
      </c>
    </row>
    <row r="2118" spans="1:4" x14ac:dyDescent="0.2">
      <c r="A2118">
        <v>112553</v>
      </c>
      <c r="B2118" t="s">
        <v>197</v>
      </c>
      <c r="C2118" s="4">
        <v>43774</v>
      </c>
      <c r="D2118" s="3">
        <v>0.73055555555555562</v>
      </c>
    </row>
    <row r="2119" spans="1:4" x14ac:dyDescent="0.2">
      <c r="A2119">
        <v>112554</v>
      </c>
      <c r="B2119" t="s">
        <v>28</v>
      </c>
      <c r="C2119" s="4">
        <v>43693</v>
      </c>
      <c r="D2119" s="3">
        <v>0.72083333333333333</v>
      </c>
    </row>
    <row r="2120" spans="1:4" x14ac:dyDescent="0.2">
      <c r="A2120">
        <v>112643</v>
      </c>
      <c r="B2120" s="2" t="s">
        <v>92</v>
      </c>
      <c r="C2120" s="4">
        <v>43775</v>
      </c>
      <c r="D2120" s="3">
        <v>0.65625</v>
      </c>
    </row>
    <row r="2121" spans="1:4" x14ac:dyDescent="0.2">
      <c r="A2121">
        <v>112705</v>
      </c>
      <c r="B2121" t="s">
        <v>24</v>
      </c>
      <c r="C2121" s="4">
        <v>43731</v>
      </c>
      <c r="D2121" s="3">
        <v>0.73472222222222217</v>
      </c>
    </row>
    <row r="2122" spans="1:4" x14ac:dyDescent="0.2">
      <c r="A2122">
        <v>112908</v>
      </c>
      <c r="B2122" t="s">
        <v>336</v>
      </c>
      <c r="C2122" s="4">
        <v>43784</v>
      </c>
      <c r="D2122" s="3">
        <v>0.64513888888888882</v>
      </c>
    </row>
    <row r="2123" spans="1:4" x14ac:dyDescent="0.2">
      <c r="A2123">
        <v>112985</v>
      </c>
      <c r="B2123" t="s">
        <v>52</v>
      </c>
      <c r="C2123" s="4">
        <v>43763</v>
      </c>
      <c r="D2123" s="3">
        <v>0.71388888888888891</v>
      </c>
    </row>
    <row r="2124" spans="1:4" x14ac:dyDescent="0.2">
      <c r="A2124">
        <v>112986</v>
      </c>
      <c r="B2124" t="s">
        <v>119</v>
      </c>
      <c r="C2124" s="4">
        <v>43734</v>
      </c>
      <c r="D2124" s="3">
        <v>0.63958333333333328</v>
      </c>
    </row>
    <row r="2125" spans="1:4" x14ac:dyDescent="0.2">
      <c r="A2125">
        <v>112987</v>
      </c>
      <c r="B2125" s="2" t="s">
        <v>140</v>
      </c>
      <c r="C2125" s="4">
        <v>43755</v>
      </c>
      <c r="D2125" s="3">
        <v>0.85416666666666663</v>
      </c>
    </row>
    <row r="2126" spans="1:4" x14ac:dyDescent="0.2">
      <c r="A2126">
        <v>113271</v>
      </c>
      <c r="B2126" t="s">
        <v>152</v>
      </c>
      <c r="C2126" s="4">
        <v>43731</v>
      </c>
      <c r="D2126" s="3">
        <v>0.8666666666666667</v>
      </c>
    </row>
    <row r="2127" spans="1:4" x14ac:dyDescent="0.2">
      <c r="A2127">
        <v>113294</v>
      </c>
      <c r="B2127" s="2" t="s">
        <v>126</v>
      </c>
      <c r="C2127" s="4">
        <v>43732</v>
      </c>
      <c r="D2127" s="3">
        <v>0.83680555555555547</v>
      </c>
    </row>
    <row r="2128" spans="1:4" x14ac:dyDescent="0.2">
      <c r="A2128">
        <v>113308</v>
      </c>
      <c r="B2128" t="s">
        <v>117</v>
      </c>
      <c r="C2128" s="4">
        <v>43662</v>
      </c>
      <c r="D2128" s="3">
        <v>0.94861111111111107</v>
      </c>
    </row>
    <row r="2129" spans="1:4" x14ac:dyDescent="0.2">
      <c r="A2129">
        <v>113468</v>
      </c>
      <c r="B2129" t="s">
        <v>106</v>
      </c>
      <c r="C2129" s="4">
        <v>43837</v>
      </c>
      <c r="D2129" s="3">
        <v>0.83819444444444446</v>
      </c>
    </row>
    <row r="2130" spans="1:4" x14ac:dyDescent="0.2">
      <c r="A2130">
        <v>113469</v>
      </c>
      <c r="B2130" t="s">
        <v>236</v>
      </c>
      <c r="C2130" s="4">
        <v>43817</v>
      </c>
      <c r="D2130" s="3">
        <v>0.83680555555555547</v>
      </c>
    </row>
    <row r="2131" spans="1:4" x14ac:dyDescent="0.2">
      <c r="A2131">
        <v>113522</v>
      </c>
      <c r="B2131" t="s">
        <v>73</v>
      </c>
      <c r="C2131" s="4">
        <v>43710</v>
      </c>
      <c r="D2131" s="3">
        <v>0.85902777777777783</v>
      </c>
    </row>
    <row r="2132" spans="1:4" x14ac:dyDescent="0.2">
      <c r="A2132">
        <v>113684</v>
      </c>
      <c r="B2132" t="s">
        <v>5</v>
      </c>
      <c r="C2132" s="4">
        <v>43762</v>
      </c>
      <c r="D2132" s="3">
        <v>0.69444444444444453</v>
      </c>
    </row>
    <row r="2133" spans="1:4" x14ac:dyDescent="0.2">
      <c r="A2133">
        <v>113703</v>
      </c>
      <c r="B2133" t="s">
        <v>31</v>
      </c>
      <c r="C2133" s="4">
        <v>43804</v>
      </c>
      <c r="D2133" s="3">
        <v>0.79583333333333339</v>
      </c>
    </row>
    <row r="2134" spans="1:4" x14ac:dyDescent="0.2">
      <c r="A2134">
        <v>113907</v>
      </c>
      <c r="B2134" t="s">
        <v>122</v>
      </c>
      <c r="C2134" s="4">
        <v>43746</v>
      </c>
      <c r="D2134" s="3">
        <v>0.73402777777777783</v>
      </c>
    </row>
    <row r="2135" spans="1:4" x14ac:dyDescent="0.2">
      <c r="A2135">
        <v>113908</v>
      </c>
      <c r="B2135" t="s">
        <v>45</v>
      </c>
      <c r="C2135" s="4">
        <v>43682</v>
      </c>
      <c r="D2135" s="3">
        <v>0.8222222222222223</v>
      </c>
    </row>
    <row r="2136" spans="1:4" x14ac:dyDescent="0.2">
      <c r="A2136">
        <v>113937</v>
      </c>
      <c r="B2136" t="s">
        <v>337</v>
      </c>
      <c r="C2136" s="4">
        <v>43654</v>
      </c>
      <c r="D2136" s="3">
        <v>0.80625000000000002</v>
      </c>
    </row>
    <row r="2137" spans="1:4" x14ac:dyDescent="0.2">
      <c r="A2137">
        <v>113949</v>
      </c>
      <c r="B2137" t="e">
        <f>_xlfn.SINGLE(JuanOrlandoH _xlfn.SINGLE(HoyMismoTSI _xlfn.SINGLE(radiohrn _xlfn.SINGLE(LaTribunahn _xlfn.SINGLE(RCVHonduras _xlfn.SINGLE(diarioelheraldo _xlfn.SINGLE(elpaishn Que bueno Que se est√°n haciendo estas admirables entregas Que bueno lo Que se ve en el pais gracias a JOH)))))))</f>
        <v>#NAME?</v>
      </c>
      <c r="C2137" s="4">
        <v>43791</v>
      </c>
      <c r="D2137" s="3">
        <v>0.79236111111111107</v>
      </c>
    </row>
    <row r="2138" spans="1:4" x14ac:dyDescent="0.2">
      <c r="A2138">
        <v>114011</v>
      </c>
      <c r="B2138" t="e">
        <f>_xlfn.SINGLE(JuanOrlandoH _xlfn.SINGLE(radiohrn _xlfn.SINGLE(LaTribunahn _xlfn.SINGLE(RCVHonduras _xlfn.SINGLE(Presidencia_HN _xlfn.SINGLE(TN5Telenoticias _xlfn.SINGLE(TSiHonduras _xlfn.SINGLE(diarioelheraldo _xlfn.SINGLE(Qhubotvoficial _xlfn.SINGLE(cb24tv _xlfn.SINGLE(elpaishn Aplaudimos la buena misi√≥n departe de nuestro Presidente Que buen trabajo Que se haga lo bueno por Honduras)))))))))))</f>
        <v>#NAME?</v>
      </c>
      <c r="C2138" s="4">
        <v>43819</v>
      </c>
      <c r="D2138" s="3">
        <v>0.7944444444444444</v>
      </c>
    </row>
    <row r="2139" spans="1:4" x14ac:dyDescent="0.2">
      <c r="A2139">
        <v>114012</v>
      </c>
      <c r="B2139" t="e">
        <f>_xlfn.SINGLE(JuanOrlandoH _xlfn.SINGLE(radiohrn _xlfn.SINGLE(LaTribunahn _xlfn.SINGLE(RCVHonduras _xlfn.SINGLE(HCHTelevDigital _xlfn.SINGLE(radioamericahn _xlfn.SINGLE(elpaishn Aplaudimos la buenos proyectos Que se haga con excito todo esto Que se mejore la econom√≠a con esta nueva ley de alivio de deudas)))))))</f>
        <v>#NAME?</v>
      </c>
      <c r="C2139" s="4">
        <v>43789</v>
      </c>
      <c r="D2139" s="3">
        <v>0.81458333333333333</v>
      </c>
    </row>
    <row r="2140" spans="1:4" x14ac:dyDescent="0.2">
      <c r="A2140">
        <v>114049</v>
      </c>
      <c r="B2140" t="e">
        <f>JuanOrlandoH gracias mi Presidente por hacer esta magnifica invitacion ahi estaremos para disfrutar</f>
        <v>#NAME?</v>
      </c>
      <c r="C2140" s="4">
        <v>43725</v>
      </c>
      <c r="D2140" s="3">
        <v>0.79861111111111116</v>
      </c>
    </row>
    <row r="2141" spans="1:4" x14ac:dyDescent="0.2">
      <c r="A2141">
        <v>114102</v>
      </c>
      <c r="B2141" t="e">
        <f>JuanOrlandoH Es una grandiosa iniciativa Que importante Es lo Que se en Honduras Que se mantengan en mejores condiciones estos bellos lugares</f>
        <v>#NAME?</v>
      </c>
      <c r="C2141" s="4">
        <v>43791</v>
      </c>
      <c r="D2141" s="3">
        <v>0.70972222222222225</v>
      </c>
    </row>
    <row r="2142" spans="1:4" x14ac:dyDescent="0.2">
      <c r="A2142">
        <v>114146</v>
      </c>
      <c r="B2142" t="e">
        <f>_xlfn.SINGLE(JuanOrlandoH _xlfn.SINGLE(radiohrn _xlfn.SINGLE(LaTribunahn _xlfn.SINGLE(TN5Telenoticias _xlfn.SINGLE(diarioelheraldo _xlfn.SINGLE(televicentrohn _xlfn.SINGLE(elpaishn muy bien Que Dios bendiga su vida se√±or JOH gracias por demostrar el cambio por mi naci√≥n)))))))</f>
        <v>#NAME?</v>
      </c>
      <c r="C2142" s="4">
        <v>43731</v>
      </c>
      <c r="D2142" s="3">
        <v>0.67291666666666661</v>
      </c>
    </row>
    <row r="2143" spans="1:4" x14ac:dyDescent="0.2">
      <c r="A2143">
        <v>114190</v>
      </c>
      <c r="B2143" t="e">
        <f>_xlfn.SINGLE(JuanOrlandoH _xlfn.SINGLE(anagarciacarias _xlfn.SINGLE(innercitypress se sabe Que esta gente Es de los t√≠teres de libre porque son iguales de √±angaras Que ellos y solo lo malo miran)))</f>
        <v>#NAME?</v>
      </c>
      <c r="C2143" s="4">
        <v>43746</v>
      </c>
      <c r="D2143" s="3">
        <v>0.7909722222222223</v>
      </c>
    </row>
    <row r="2144" spans="1:4" x14ac:dyDescent="0.2">
      <c r="A2144">
        <v>114223</v>
      </c>
      <c r="B2144" t="e">
        <f>_xlfn.SINGLE(JuanOrlandoH _xlfn.SINGLE(anagarciacarias _xlfn.SINGLE(LaTribunahn _xlfn.SINGLE(TN5Telenoticias _xlfn.SINGLE(RCVHonduras _xlfn.SINGLE(elpaishn _xlfn.SINGLE(radiohrn _xlfn.SINGLE(TSiHonduras _xlfn.SINGLE(diarioelheraldo _xlfn.SINGLE(Qhubotvoficial se√±or Presidente gracias por Que solo usted hace estas grandiosas cosas Que bueno vamos viendo un mejor futuro para nuestra Honduras))))))))))</f>
        <v>#NAME?</v>
      </c>
      <c r="C2144" s="4">
        <v>43819</v>
      </c>
      <c r="D2144" s="3">
        <v>0.86736111111111114</v>
      </c>
    </row>
    <row r="2145" spans="1:4" x14ac:dyDescent="0.2">
      <c r="A2145">
        <v>114224</v>
      </c>
      <c r="B2145" t="s">
        <v>338</v>
      </c>
      <c r="C2145" s="4">
        <v>43812</v>
      </c>
      <c r="D2145" s="3">
        <v>0.85833333333333339</v>
      </c>
    </row>
    <row r="2146" spans="1:4" x14ac:dyDescent="0.2">
      <c r="A2146">
        <v>114284</v>
      </c>
      <c r="B2146" t="s">
        <v>339</v>
      </c>
      <c r="C2146" s="4">
        <v>43815</v>
      </c>
      <c r="D2146" s="3">
        <v>0.66805555555555562</v>
      </c>
    </row>
    <row r="2147" spans="1:4" x14ac:dyDescent="0.2">
      <c r="A2147">
        <v>114324</v>
      </c>
      <c r="B2147" t="e">
        <f>_xlfn.SINGLE(JuanOrlandoH _xlfn.SINGLE(Canal6Honduras _xlfn.SINGLE(elpaishn _xlfn.SINGLE(CHTVHN _xlfn.SINGLE(RCVHonduras _xlfn.SINGLE(LaTribunahn _xlfn.SINGLE(DiarioLaPrensa Definitivamente Damos las gracias a Dios por Que tenemos al mejor gobernante del mundo gracias se√±or Presidente por trabajar por lo mejor del pueblo)))))))</f>
        <v>#NAME?</v>
      </c>
      <c r="C2147" s="4">
        <v>43754</v>
      </c>
      <c r="D2147" s="3">
        <v>0.79305555555555562</v>
      </c>
    </row>
    <row r="2148" spans="1:4" x14ac:dyDescent="0.2">
      <c r="A2148">
        <v>114583</v>
      </c>
      <c r="B2148" t="e">
        <f>JuanOrlandoH como siempre podemos contar Que el gobierno esta velando por nuestra salud</f>
        <v>#NAME?</v>
      </c>
      <c r="C2148" s="4">
        <v>43621</v>
      </c>
      <c r="D2148" s="3">
        <v>0.8618055555555556</v>
      </c>
    </row>
    <row r="2149" spans="1:4" x14ac:dyDescent="0.2">
      <c r="A2149">
        <v>114627</v>
      </c>
      <c r="B2149" t="e">
        <f>JuanOrlandoH Honduras Que Dios me siga bendiciendo mi pais Que buen trabajo lo Que hacen por regenerar la educaci√≥n y Muchas cosas Que bueno</f>
        <v>#NAME?</v>
      </c>
      <c r="C2149" s="4">
        <v>43725</v>
      </c>
      <c r="D2149" s="3">
        <v>0.80694444444444446</v>
      </c>
    </row>
    <row r="2150" spans="1:4" x14ac:dyDescent="0.2">
      <c r="A2150">
        <v>114640</v>
      </c>
      <c r="B2150" t="e">
        <f>_xlfn.SINGLE(JuanOrlandoH _xlfn.SINGLE(Canal6Honduras _xlfn.SINGLE(elpaishn _xlfn.SINGLE(LaTribunahn _xlfn.SINGLE(DiarioLaPrensa _xlfn.SINGLE(radiohrn Aplaudimos la buen labor Que se hacen proyectos como estos Muchas gracias por afirmar lo bueno para mi Honduras))))))</f>
        <v>#NAME?</v>
      </c>
      <c r="C2150" s="4">
        <v>43748</v>
      </c>
      <c r="D2150" s="3">
        <v>0.80763888888888891</v>
      </c>
    </row>
    <row r="2151" spans="1:4" x14ac:dyDescent="0.2">
      <c r="A2151">
        <v>114641</v>
      </c>
      <c r="B2151" t="e">
        <f>JuanOrlandoH contentos de ver Que nuestra bella Honduras se desarrolla con grandes oportunidades muy bien Que se tenga excito en todo</f>
        <v>#NAME?</v>
      </c>
      <c r="C2151" s="4">
        <v>43762</v>
      </c>
      <c r="D2151" s="3">
        <v>0.63263888888888886</v>
      </c>
    </row>
    <row r="2152" spans="1:4" x14ac:dyDescent="0.2">
      <c r="A2152">
        <v>114642</v>
      </c>
      <c r="B2152" t="e">
        <f>_xlfn.SINGLE(JuanOrlandoH _xlfn.SINGLE(VidaMejorHN _xlfn.SINGLE(LaTribunahn _xlfn.SINGLE(diarioelheraldo _xlfn.SINGLE(elpaishn _xlfn.SINGLE(radiohrn _xlfn.SINGLE(RCVHonduras _xlfn.SINGLE(radioamericahn _xlfn.SINGLE(SEDIS_HN felicitaciones a nuestro gobierno Que ha afirmado el cambio para Que los Hondure√±os sean beneficiados de miles de cosas muy bien)))))))))</f>
        <v>#NAME?</v>
      </c>
      <c r="C2152" s="4">
        <v>43767</v>
      </c>
      <c r="D2152" s="3">
        <v>0.77500000000000002</v>
      </c>
    </row>
    <row r="2153" spans="1:4" x14ac:dyDescent="0.2">
      <c r="A2153">
        <v>114649</v>
      </c>
      <c r="B2153" t="s">
        <v>340</v>
      </c>
      <c r="C2153" s="4">
        <v>43767</v>
      </c>
      <c r="D2153" s="3">
        <v>0.77569444444444446</v>
      </c>
    </row>
    <row r="2154" spans="1:4" x14ac:dyDescent="0.2">
      <c r="A2154">
        <v>114654</v>
      </c>
      <c r="B2154" t="e">
        <f>_xlfn.SINGLE(JuanOrlandoH _xlfn.SINGLE(diarioelheraldo _xlfn.SINGLE(fusinahn _xlfn.SINGLE(elpaishn _xlfn.SINGLE(radiohrn _xlfn.SINGLE(HoyMismoTSI _xlfn.SINGLE(DiarioLaPrensa _xlfn.SINGLE(LaTribunahn _xlfn.SINGLE(radioamericahn estamos muy alegres de Que mi Honduras sigue mejorando Que gran manera gracias al gobierno)))))))))</f>
        <v>#NAME?</v>
      </c>
      <c r="C2154" s="4">
        <v>43721</v>
      </c>
      <c r="D2154" s="3">
        <v>0.64861111111111114</v>
      </c>
    </row>
    <row r="2155" spans="1:4" x14ac:dyDescent="0.2">
      <c r="A2155">
        <v>114746</v>
      </c>
      <c r="B2155" t="e">
        <f>_xlfn.SINGLE(JuanOrlandoH _xlfn.SINGLE(fuerzanavalhn muy bien como dice el Presidente JOH gracias por hacer su gran trabajo por el pueblo hondure√±o la fuerza naval en su dia Felicidades))</f>
        <v>#NAME?</v>
      </c>
      <c r="C2155" s="4">
        <v>43812</v>
      </c>
      <c r="D2155" s="3">
        <v>0.63472222222222219</v>
      </c>
    </row>
    <row r="2156" spans="1:4" x14ac:dyDescent="0.2">
      <c r="A2156">
        <v>114773</v>
      </c>
      <c r="B2156" t="e">
        <f>_xlfn.SINGLE(JuanOrlandoH _xlfn.SINGLE(radiohrn _xlfn.SINGLE(LaTribunahn _xlfn.SINGLE(HCHTelevDigital _xlfn.SINGLE(DiarioLaPrensa _xlfn.SINGLE(radioamericahn _xlfn.SINGLE(VidaMejorHN lo importante Es Que se pongan las pilas para demostrar lo bueno Que bueno Que se esta trabajando por esta epidemia y al destruirla)))))))</f>
        <v>#NAME?</v>
      </c>
      <c r="C2156" s="4">
        <v>43672</v>
      </c>
      <c r="D2156" s="3">
        <v>0.7319444444444444</v>
      </c>
    </row>
    <row r="2157" spans="1:4" x14ac:dyDescent="0.2">
      <c r="A2157">
        <v>114983</v>
      </c>
      <c r="B2157" t="s">
        <v>341</v>
      </c>
      <c r="C2157" s="4">
        <v>43815</v>
      </c>
      <c r="D2157" s="3">
        <v>0.77986111111111101</v>
      </c>
    </row>
    <row r="2158" spans="1:4" x14ac:dyDescent="0.2">
      <c r="A2158">
        <v>115013</v>
      </c>
      <c r="B2158" t="e">
        <f>_xlfn.SINGLE(JuanOrlandoH _xlfn.SINGLE(EFEnoticias _xlfn.SINGLE(HoyMismoTSI _xlfn.SINGLE(DllSWqjvMbCrtUNGN0CA23hYgwPW83B5aBnYuBnEFZY))))= _xlfn.SINGLE(radiohrn _xlfn.SINGLE(LaTribunahn _xlfn.SINGLE(TN5Telenoticias _xlfn.SINGLE(HCHTelevDigital _xlfn.SINGLE(televicentrohn lo bueno de todo esto Que se ha llegado a un acuerdo Que ha permitido la gran ayuda de los maestros Que bien Que se les apoye)))))</f>
        <v>#NAME?</v>
      </c>
      <c r="C2158" s="4">
        <v>43775</v>
      </c>
      <c r="D2158" s="3">
        <v>0.62916666666666665</v>
      </c>
    </row>
    <row r="2159" spans="1:4" x14ac:dyDescent="0.2">
      <c r="A2159">
        <v>115041</v>
      </c>
      <c r="B2159" t="e">
        <f>_xlfn.SINGLE(JuanOrlandoH _xlfn.SINGLE(VidaMejorHN _xlfn.SINGLE(LaTribunahn _xlfn.SINGLE(diarioelheraldo _xlfn.SINGLE(elpaishn _xlfn.SINGLE(radiohrn _xlfn.SINGLE(RCVHonduras _xlfn.SINGLE(radioamericahn _xlfn.SINGLE(SEDIS_HN Definimos lo bueno Que gran menara de Que mi Honduras esta mejorando Que bien vamos por nuevos alcances excelente)))))))))</f>
        <v>#NAME?</v>
      </c>
      <c r="C2159" s="4">
        <v>43767</v>
      </c>
      <c r="D2159" s="3">
        <v>0.77638888888888891</v>
      </c>
    </row>
    <row r="2160" spans="1:4" x14ac:dyDescent="0.2">
      <c r="A2160">
        <v>115114</v>
      </c>
      <c r="B2160" t="e">
        <f>JuanOrlandoH Felicidades al ejercito en su dia Que Dios bendiga sus vidas grandemente para Que han demostrado su apoyo con la seguridad para el pueblo</f>
        <v>#NAME?</v>
      </c>
      <c r="C2160" s="4">
        <v>43810</v>
      </c>
      <c r="D2160" s="3">
        <v>0.74236111111111114</v>
      </c>
    </row>
    <row r="2161" spans="1:4" x14ac:dyDescent="0.2">
      <c r="A2161">
        <v>115116</v>
      </c>
      <c r="B2161" t="e">
        <f>JuanOrlandoH Es una grandiosa manera de poder ir a disfrutar de la maravillosa playas y culturas de mi pais</f>
        <v>#NAME?</v>
      </c>
      <c r="C2161" s="4">
        <v>43725</v>
      </c>
      <c r="D2161" s="3">
        <v>0.7993055555555556</v>
      </c>
    </row>
    <row r="2162" spans="1:4" x14ac:dyDescent="0.2">
      <c r="A2162">
        <v>115125</v>
      </c>
      <c r="B2162" t="e">
        <f>_xlfn.SINGLE(JuanOrlandoH _xlfn.SINGLE(LaTribunahn _xlfn.SINGLE(RCVHonduras _xlfn.SINGLE(radioamericahn _xlfn.SINGLE(elpaishn _xlfn.SINGLE(radiohrn _xlfn.SINGLE(FenafuthOrg _xlfn.SINGLE(HCHTelevDigital _xlfn.SINGLE(radiohousehn Que bueno Que se dan estas buenas noticias Que bien estamos a lo bueno gracias por Que se trabaja por la seguridad del pais)))))))))</f>
        <v>#NAME?</v>
      </c>
      <c r="C2162" s="4">
        <v>43788</v>
      </c>
      <c r="D2162" s="3">
        <v>0.91736111111111107</v>
      </c>
    </row>
    <row r="2163" spans="1:4" x14ac:dyDescent="0.2">
      <c r="A2163">
        <v>115138</v>
      </c>
      <c r="B2163" t="e">
        <f>_xlfn.SINGLE(JuanOrlandoH _xlfn.SINGLE(diarioelheraldo _xlfn.SINGLE(radiohousehn _xlfn.SINGLE(elpaishn _xlfn.SINGLE(DiarioRoatan _xlfn.SINGLE(radiohrn _xlfn.SINGLE(HCHTelevDigital _xlfn.SINGLE(LaTribunahn _xlfn.SINGLE(RCVHonduras _xlfn.SINGLE(radioamericahn Que bueno Que se ha hecho esta entrega de la posta Que bueno lo Que se hace estamos muy contentos de las acciones Que hace JOH))))))))))</f>
        <v>#NAME?</v>
      </c>
      <c r="C2163" s="4">
        <v>43783</v>
      </c>
      <c r="D2163" s="3">
        <v>0.81736111111111109</v>
      </c>
    </row>
    <row r="2164" spans="1:4" x14ac:dyDescent="0.2">
      <c r="A2164">
        <v>115241</v>
      </c>
      <c r="B2164" t="e">
        <f>JuanOrlandoH se√±or Presidente gracias por Que mi pais esta avanzando con esta nueva ley de alivio de deuda Que bien gracias mi JOH</f>
        <v>#NAME?</v>
      </c>
      <c r="C2164" s="4">
        <v>43752</v>
      </c>
      <c r="D2164" s="3">
        <v>0.57777777777777783</v>
      </c>
    </row>
    <row r="2165" spans="1:4" x14ac:dyDescent="0.2">
      <c r="A2165">
        <v>115346</v>
      </c>
      <c r="B2165" t="e">
        <f>_xlfn.SINGLE(JuanOrlandoH _xlfn.SINGLE(DiarioLaPrensa _xlfn.SINGLE(radiohrn _xlfn.SINGLE(DiarioRoatan _xlfn.SINGLE(diarioelheraldo _xlfn.SINGLE(elpaishn gracias  a usted Presidente Que no ha devuelto la paz y la tranquilidad en nuestro pa√≠s))))))</f>
        <v>#NAME?</v>
      </c>
      <c r="C2165" s="4">
        <v>43724</v>
      </c>
      <c r="D2165" s="3">
        <v>0.88263888888888886</v>
      </c>
    </row>
    <row r="2166" spans="1:4" x14ac:dyDescent="0.2">
      <c r="A2166">
        <v>115376</v>
      </c>
      <c r="B2166" t="s">
        <v>342</v>
      </c>
      <c r="C2166" s="4">
        <v>43707</v>
      </c>
      <c r="D2166" s="3">
        <v>0.9277777777777777</v>
      </c>
    </row>
    <row r="2167" spans="1:4" x14ac:dyDescent="0.2">
      <c r="A2167">
        <v>115377</v>
      </c>
      <c r="B2167" t="s">
        <v>186</v>
      </c>
      <c r="C2167" s="4">
        <v>43703</v>
      </c>
      <c r="D2167" s="3">
        <v>0.8340277777777777</v>
      </c>
    </row>
    <row r="2168" spans="1:4" x14ac:dyDescent="0.2">
      <c r="A2168">
        <v>115488</v>
      </c>
      <c r="B2168" t="s">
        <v>58</v>
      </c>
      <c r="C2168" s="4">
        <v>43817</v>
      </c>
      <c r="D2168" s="3">
        <v>0.72777777777777775</v>
      </c>
    </row>
    <row r="2169" spans="1:4" x14ac:dyDescent="0.2">
      <c r="A2169">
        <v>115721</v>
      </c>
      <c r="B2169" t="s">
        <v>124</v>
      </c>
      <c r="C2169" s="4">
        <v>43731</v>
      </c>
      <c r="D2169" s="3">
        <v>0.56180555555555556</v>
      </c>
    </row>
    <row r="2170" spans="1:4" x14ac:dyDescent="0.2">
      <c r="A2170">
        <v>115722</v>
      </c>
      <c r="B2170" t="s">
        <v>157</v>
      </c>
      <c r="C2170" s="4">
        <v>43710</v>
      </c>
      <c r="D2170" s="3">
        <v>0.63124999999999998</v>
      </c>
    </row>
    <row r="2171" spans="1:4" x14ac:dyDescent="0.2">
      <c r="A2171">
        <v>115723</v>
      </c>
      <c r="B2171" t="s">
        <v>105</v>
      </c>
      <c r="C2171" s="4">
        <v>43746</v>
      </c>
      <c r="D2171" s="3">
        <v>0.86041666666666661</v>
      </c>
    </row>
    <row r="2172" spans="1:4" x14ac:dyDescent="0.2">
      <c r="A2172">
        <v>115794</v>
      </c>
      <c r="B2172" t="s">
        <v>101</v>
      </c>
      <c r="C2172" s="4">
        <v>43766</v>
      </c>
      <c r="D2172" s="3">
        <v>0.68125000000000002</v>
      </c>
    </row>
    <row r="2173" spans="1:4" x14ac:dyDescent="0.2">
      <c r="A2173">
        <v>115795</v>
      </c>
      <c r="B2173" t="s">
        <v>37</v>
      </c>
      <c r="C2173" s="4">
        <v>43690</v>
      </c>
      <c r="D2173" s="3">
        <v>0.88541666666666663</v>
      </c>
    </row>
    <row r="2174" spans="1:4" x14ac:dyDescent="0.2">
      <c r="A2174">
        <v>115801</v>
      </c>
      <c r="B2174" t="s">
        <v>34</v>
      </c>
      <c r="C2174" s="4">
        <v>43691</v>
      </c>
      <c r="D2174" s="3">
        <v>0.80763888888888891</v>
      </c>
    </row>
    <row r="2175" spans="1:4" x14ac:dyDescent="0.2">
      <c r="A2175">
        <v>115945</v>
      </c>
      <c r="B2175" t="s">
        <v>90</v>
      </c>
      <c r="C2175" s="4">
        <v>43689</v>
      </c>
      <c r="D2175" s="3">
        <v>0.89444444444444438</v>
      </c>
    </row>
    <row r="2176" spans="1:4" x14ac:dyDescent="0.2">
      <c r="A2176">
        <v>115946</v>
      </c>
      <c r="B2176" t="s">
        <v>201</v>
      </c>
      <c r="C2176" s="4">
        <v>43691</v>
      </c>
      <c r="D2176" s="3">
        <v>0.68194444444444446</v>
      </c>
    </row>
    <row r="2177" spans="1:4" x14ac:dyDescent="0.2">
      <c r="A2177">
        <v>115979</v>
      </c>
      <c r="B2177" t="s">
        <v>52</v>
      </c>
      <c r="C2177" s="4">
        <v>43763</v>
      </c>
      <c r="D2177" s="3">
        <v>0.71388888888888891</v>
      </c>
    </row>
    <row r="2178" spans="1:4" x14ac:dyDescent="0.2">
      <c r="A2178">
        <v>116095</v>
      </c>
      <c r="B2178" s="2" t="s">
        <v>65</v>
      </c>
      <c r="C2178" s="4">
        <v>43768</v>
      </c>
      <c r="D2178" s="3">
        <v>0.87361111111111101</v>
      </c>
    </row>
    <row r="2179" spans="1:4" x14ac:dyDescent="0.2">
      <c r="A2179">
        <v>116096</v>
      </c>
      <c r="B2179" t="s">
        <v>53</v>
      </c>
      <c r="C2179" s="4">
        <v>43770</v>
      </c>
      <c r="D2179" s="3">
        <v>0.79861111111111116</v>
      </c>
    </row>
    <row r="2180" spans="1:4" x14ac:dyDescent="0.2">
      <c r="A2180">
        <v>116185</v>
      </c>
      <c r="B2180" t="e">
        <f>JuanOrlandoH se√±or Presidente Que Dios me lo bendiga gracias por Que solo usted apoya a detener estas bandas criminales Que bien</f>
        <v>#NAME?</v>
      </c>
      <c r="C2180" s="4">
        <v>43726</v>
      </c>
      <c r="D2180" s="3">
        <v>0.86736111111111114</v>
      </c>
    </row>
    <row r="2181" spans="1:4" x14ac:dyDescent="0.2">
      <c r="A2181">
        <v>116260</v>
      </c>
      <c r="B2181" t="e">
        <f>_xlfn.SINGLE(JuanOrlandoH _xlfn.SINGLE(LaTribunahn _xlfn.SINGLE(HCHTelevDigital _xlfn.SINGLE(RCVHonduras _xlfn.SINGLE(Canal6Honduras _xlfn.SINGLE(lanotta_ _xlfn.SINGLE(radioamericahn _xlfn.SINGLE(elpaishn _xlfn.SINGLE(radiohrn _xlfn.SINGLE(CHTVHN _xlfn.SINGLE(el5hn Definimos los grandes alcances en el pais Que importante tema el Que se ve Honduras mejora porque se afirma lo bueno por la naci√≥n Que bien)))))))))))</f>
        <v>#NAME?</v>
      </c>
      <c r="C2181" s="4">
        <v>43837</v>
      </c>
      <c r="D2181" s="3">
        <v>0.79583333333333339</v>
      </c>
    </row>
    <row r="2182" spans="1:4" x14ac:dyDescent="0.2">
      <c r="A2182">
        <v>116320</v>
      </c>
      <c r="B2182" t="e">
        <f>_xlfn.SINGLE(JuanOrlandoH _xlfn.SINGLE(Canal6Honduras _xlfn.SINGLE(RCVHonduras _xlfn.SINGLE(radiohrn _xlfn.SINGLE(radioamericahn _xlfn.SINGLE(lanotta_ _xlfn.SINGLE(LaTribunahn _xlfn.SINGLE(elpaishn estos son los acuerdos excelentes Que bien estamos muy agradecidos vamos por mas felicitaciones al gobierno por sus grandes obras))))))))</f>
        <v>#NAME?</v>
      </c>
      <c r="C2182" s="4">
        <v>43836</v>
      </c>
      <c r="D2182" s="3">
        <v>0.86388888888888893</v>
      </c>
    </row>
    <row r="2183" spans="1:4" x14ac:dyDescent="0.2">
      <c r="A2183">
        <v>116432</v>
      </c>
      <c r="B2183" t="e">
        <f>JuanOrlandoH Vemos lo importante Que Es para la naci√≥n Que se cuide el medio ambiente por Que si Sinceramente asi habr√°n grandes oportunidades</f>
        <v>#NAME?</v>
      </c>
      <c r="C2183" s="4">
        <v>43759</v>
      </c>
      <c r="D2183" s="3">
        <v>0.74305555555555547</v>
      </c>
    </row>
    <row r="2184" spans="1:4" x14ac:dyDescent="0.2">
      <c r="A2184">
        <v>116456</v>
      </c>
      <c r="B2184" t="e">
        <f>_xlfn.SINGLE(JuanOrlandoH _xlfn.SINGLE(VidaMejorHN _xlfn.SINGLE(LaTribunahn _xlfn.SINGLE(diarioelheraldo _xlfn.SINGLE(elpaishn _xlfn.SINGLE(radiohrn _xlfn.SINGLE(RCVHonduras _xlfn.SINGLE(radioamericahn _xlfn.SINGLE(SEDIS_HN Vemos los mayores resultados Que excelente Que vida mejor hace estas maravillosas acciones por el pueblo)))))))))</f>
        <v>#NAME?</v>
      </c>
      <c r="C2184" s="4">
        <v>43767</v>
      </c>
      <c r="D2184" s="3">
        <v>0.77500000000000002</v>
      </c>
    </row>
    <row r="2185" spans="1:4" x14ac:dyDescent="0.2">
      <c r="A2185">
        <v>116459</v>
      </c>
      <c r="B2185" t="e">
        <f>JuanOrlandoH muy buen trabajo de parte de nuestro gobierno Que bueno Que se ve lo bueno para el paisa Que gran trabajo vamos por mas</f>
        <v>#NAME?</v>
      </c>
      <c r="C2185" s="4">
        <v>43739</v>
      </c>
      <c r="D2185" s="3">
        <v>0.65486111111111112</v>
      </c>
    </row>
    <row r="2186" spans="1:4" x14ac:dyDescent="0.2">
      <c r="A2186">
        <v>116648</v>
      </c>
      <c r="B2186" t="e">
        <f>_xlfn.SINGLE(JuanOrlandoH _xlfn.SINGLE(anagarciacarias _xlfn.SINGLE(LaTribunahn _xlfn.SINGLE(TN5Telenoticias _xlfn.SINGLE(RCVHonduras _xlfn.SINGLE(elpaishn _xlfn.SINGLE(radiohrn _xlfn.SINGLE(TSiHonduras _xlfn.SINGLE(diarioelheraldo _xlfn.SINGLE(Qhubotvoficial demostrando Que solo este gobierno ha hecho lo mejor por  Que Honduras se desarrolle cada dia Muchas gracias Que Dios lo bendiga JOH gracias estamos felices))))))))))</f>
        <v>#NAME?</v>
      </c>
      <c r="C2186" s="4">
        <v>43819</v>
      </c>
      <c r="D2186" s="3">
        <v>0.86875000000000002</v>
      </c>
    </row>
    <row r="2187" spans="1:4" x14ac:dyDescent="0.2">
      <c r="A2187">
        <v>116649</v>
      </c>
      <c r="B2187" t="e">
        <f>_xlfn.SINGLE(JuanOrlandoH _xlfn.SINGLE(HoyMismoTSI _xlfn.SINGLE(radiohrn _xlfn.SINGLE(LaTribunahn _xlfn.SINGLE(diarioelheraldo _xlfn.SINGLE(elpaishn _xlfn.SINGLE(RCVHonduras Bravo felicitamos  ala primera dama Que ha demostrado lo bueno por cada mujer Hondure√±a Muchas gracias por brindar su mayor apoyo gracias Que Dios la benmdiga)))))))</f>
        <v>#NAME?</v>
      </c>
      <c r="C2187" s="4">
        <v>43790</v>
      </c>
      <c r="D2187" s="3">
        <v>0.80347222222222225</v>
      </c>
    </row>
    <row r="2188" spans="1:4" x14ac:dyDescent="0.2">
      <c r="A2188">
        <v>116889</v>
      </c>
      <c r="B2188" s="2" t="s">
        <v>343</v>
      </c>
      <c r="C2188" s="4">
        <v>43666</v>
      </c>
      <c r="D2188" s="3">
        <v>0.64374999999999993</v>
      </c>
    </row>
    <row r="2189" spans="1:4" x14ac:dyDescent="0.2">
      <c r="A2189">
        <v>116904</v>
      </c>
      <c r="B2189" t="s">
        <v>16</v>
      </c>
      <c r="C2189" s="4">
        <v>43719</v>
      </c>
      <c r="D2189" s="3">
        <v>0.7368055555555556</v>
      </c>
    </row>
    <row r="2190" spans="1:4" x14ac:dyDescent="0.2">
      <c r="A2190">
        <v>116905</v>
      </c>
      <c r="B2190" t="s">
        <v>39</v>
      </c>
      <c r="C2190" s="4">
        <v>43719</v>
      </c>
      <c r="D2190" s="3">
        <v>0.68472222222222223</v>
      </c>
    </row>
    <row r="2191" spans="1:4" x14ac:dyDescent="0.2">
      <c r="A2191">
        <v>117048</v>
      </c>
      <c r="B2191" t="s">
        <v>99</v>
      </c>
      <c r="C2191" s="4">
        <v>43790</v>
      </c>
      <c r="D2191" s="3">
        <v>0.69097222222222221</v>
      </c>
    </row>
    <row r="2192" spans="1:4" x14ac:dyDescent="0.2">
      <c r="A2192">
        <v>117104</v>
      </c>
      <c r="B2192" t="s">
        <v>89</v>
      </c>
      <c r="C2192" s="4">
        <v>43704</v>
      </c>
      <c r="D2192" s="3">
        <v>0.89722222222222225</v>
      </c>
    </row>
    <row r="2193" spans="1:4" x14ac:dyDescent="0.2">
      <c r="A2193">
        <v>117105</v>
      </c>
      <c r="B2193" t="s">
        <v>11</v>
      </c>
      <c r="C2193" s="4">
        <v>43761</v>
      </c>
      <c r="D2193" s="3">
        <v>0.85625000000000007</v>
      </c>
    </row>
    <row r="2194" spans="1:4" x14ac:dyDescent="0.2">
      <c r="A2194">
        <v>117168</v>
      </c>
      <c r="B2194" t="s">
        <v>120</v>
      </c>
      <c r="C2194" s="4">
        <v>43704</v>
      </c>
      <c r="D2194" s="3">
        <v>0.83680555555555547</v>
      </c>
    </row>
    <row r="2195" spans="1:4" x14ac:dyDescent="0.2">
      <c r="A2195">
        <v>117194</v>
      </c>
      <c r="B2195" t="s">
        <v>70</v>
      </c>
      <c r="C2195" s="4">
        <v>43718</v>
      </c>
      <c r="D2195" s="3">
        <v>0.82291666666666663</v>
      </c>
    </row>
    <row r="2196" spans="1:4" x14ac:dyDescent="0.2">
      <c r="A2196">
        <v>117195</v>
      </c>
      <c r="B2196" t="s">
        <v>10</v>
      </c>
      <c r="C2196" s="4">
        <v>43739</v>
      </c>
      <c r="D2196" s="3">
        <v>0.71250000000000002</v>
      </c>
    </row>
    <row r="2197" spans="1:4" x14ac:dyDescent="0.2">
      <c r="A2197">
        <v>117196</v>
      </c>
      <c r="B2197" t="s">
        <v>186</v>
      </c>
      <c r="C2197" s="4">
        <v>43703</v>
      </c>
      <c r="D2197" s="3">
        <v>0.83333333333333337</v>
      </c>
    </row>
    <row r="2198" spans="1:4" x14ac:dyDescent="0.2">
      <c r="A2198">
        <v>117239</v>
      </c>
      <c r="B2198" s="2" t="s">
        <v>111</v>
      </c>
      <c r="C2198" s="4">
        <v>43804</v>
      </c>
      <c r="D2198" s="3">
        <v>0.84791666666666676</v>
      </c>
    </row>
    <row r="2199" spans="1:4" x14ac:dyDescent="0.2">
      <c r="A2199">
        <v>117240</v>
      </c>
      <c r="B2199" t="s">
        <v>35</v>
      </c>
      <c r="C2199" s="4">
        <v>43783</v>
      </c>
      <c r="D2199" s="3">
        <v>0.8520833333333333</v>
      </c>
    </row>
    <row r="2200" spans="1:4" x14ac:dyDescent="0.2">
      <c r="A2200">
        <v>117271</v>
      </c>
      <c r="B2200" t="s">
        <v>56</v>
      </c>
      <c r="C2200" s="4">
        <v>43810</v>
      </c>
      <c r="D2200" s="3">
        <v>0.64097222222222217</v>
      </c>
    </row>
    <row r="2201" spans="1:4" x14ac:dyDescent="0.2">
      <c r="A2201">
        <v>117311</v>
      </c>
      <c r="B2201" t="s">
        <v>46</v>
      </c>
      <c r="C2201" s="4">
        <v>43791</v>
      </c>
      <c r="D2201" s="3">
        <v>0.81666666666666676</v>
      </c>
    </row>
    <row r="2202" spans="1:4" x14ac:dyDescent="0.2">
      <c r="A2202">
        <v>117388</v>
      </c>
      <c r="B2202" t="s">
        <v>8</v>
      </c>
      <c r="C2202" s="4">
        <v>43752</v>
      </c>
      <c r="D2202" s="3">
        <v>0.67638888888888893</v>
      </c>
    </row>
    <row r="2203" spans="1:4" x14ac:dyDescent="0.2">
      <c r="A2203">
        <v>117424</v>
      </c>
      <c r="B2203" t="s">
        <v>151</v>
      </c>
      <c r="C2203" s="4">
        <v>43801</v>
      </c>
      <c r="D2203" s="3">
        <v>0.84097222222222223</v>
      </c>
    </row>
    <row r="2204" spans="1:4" x14ac:dyDescent="0.2">
      <c r="A2204">
        <v>117520</v>
      </c>
      <c r="B2204" t="e">
        <f>JuanOrlandoH muy bueno lo Que esta haciendo JOH por Que se ha demostrado lo importante para el pais Vemos los mejores resultados para mi Honduras</f>
        <v>#NAME?</v>
      </c>
      <c r="C2204" s="4">
        <v>43746</v>
      </c>
      <c r="D2204" s="3">
        <v>0.78194444444444444</v>
      </c>
    </row>
    <row r="2205" spans="1:4" x14ac:dyDescent="0.2">
      <c r="A2205">
        <v>117526</v>
      </c>
      <c r="B2205" t="s">
        <v>344</v>
      </c>
      <c r="C2205" s="4">
        <v>43672</v>
      </c>
      <c r="D2205" s="3">
        <v>0.75624999999999998</v>
      </c>
    </row>
    <row r="2206" spans="1:4" x14ac:dyDescent="0.2">
      <c r="A2206">
        <v>117539</v>
      </c>
      <c r="B2206" t="s">
        <v>345</v>
      </c>
      <c r="C2206" s="4">
        <v>43601</v>
      </c>
      <c r="D2206" s="3">
        <v>0.74236111111111114</v>
      </c>
    </row>
    <row r="2207" spans="1:4" x14ac:dyDescent="0.2">
      <c r="A2207">
        <v>117548</v>
      </c>
      <c r="B2207" t="e">
        <f>_xlfn.SINGLE(JuanOrlandoH _xlfn.SINGLE(DHSgov agradable Es saber esta noticia Que gran trabajo lo Que hace usted por nuestra Honduras muy bien Que se siga haciendo lo bueno cad adia))</f>
        <v>#NAME?</v>
      </c>
      <c r="C2207" s="4">
        <v>43770</v>
      </c>
      <c r="D2207" s="3">
        <v>0.79583333333333339</v>
      </c>
    </row>
    <row r="2208" spans="1:4" x14ac:dyDescent="0.2">
      <c r="A2208">
        <v>117572</v>
      </c>
      <c r="B2208" t="e">
        <f>_xlfn.SINGLE(JuanOrlandoH _xlfn.SINGLE(HoyMismoTSI _xlfn.SINGLE(radiohrn _xlfn.SINGLE(LaTribunahn _xlfn.SINGLE(diarioelheraldo _xlfn.SINGLE(elpaishn _xlfn.SINGLE(RCVHonduras Es muy bueno Que se esta apoyando ala mujer Hondure√±a Que bueno lo Que se ve estamos en grandes avances Que excelente)))))))</f>
        <v>#NAME?</v>
      </c>
      <c r="C2208" s="4">
        <v>43790</v>
      </c>
      <c r="D2208" s="3">
        <v>0.80138888888888893</v>
      </c>
    </row>
    <row r="2209" spans="1:4" x14ac:dyDescent="0.2">
      <c r="A2209">
        <v>117590</v>
      </c>
      <c r="B2209" t="e">
        <f>JuanOrlandoH se√±or Presidente Felicidades gracias por Que afirma lo bueno para el pais combatiendo cada dia</f>
        <v>#NAME?</v>
      </c>
      <c r="C2209" s="4">
        <v>43756</v>
      </c>
      <c r="D2209" s="3">
        <v>0.79861111111111116</v>
      </c>
    </row>
    <row r="2210" spans="1:4" x14ac:dyDescent="0.2">
      <c r="A2210">
        <v>117666</v>
      </c>
      <c r="B2210" t="e">
        <f>JuanOrlandoH se ve Que el pais esta mejorando Que importante Es ver como nuestro Presidente les alegrar la vida a miles de personas Que bien</f>
        <v>#NAME?</v>
      </c>
      <c r="C2210" s="4">
        <v>43819</v>
      </c>
      <c r="D2210" s="3">
        <v>0.64166666666666672</v>
      </c>
    </row>
    <row r="2211" spans="1:4" x14ac:dyDescent="0.2">
      <c r="A2211">
        <v>117678</v>
      </c>
      <c r="B2211" t="e">
        <f>JuanOrlandoH contentos de ver los grandes alcances Que hace el Presidente por Honduras Que se tenga el mayor excito Que bien</f>
        <v>#NAME?</v>
      </c>
      <c r="C2211" s="4">
        <v>43733</v>
      </c>
      <c r="D2211" s="3">
        <v>0.80694444444444446</v>
      </c>
    </row>
    <row r="2212" spans="1:4" x14ac:dyDescent="0.2">
      <c r="A2212">
        <v>117691</v>
      </c>
      <c r="B2212" t="e">
        <f>JuanOrlandoH Es mejorable Que la naci√≥n mejore en la haria de hacer la navidad a lo m√°ximo para Que las familias j√≥venes y ni√±os y adultos la disfruten Que bien</f>
        <v>#NAME?</v>
      </c>
      <c r="C2212" s="4">
        <v>43819</v>
      </c>
      <c r="D2212" s="3">
        <v>0.6430555555555556</v>
      </c>
    </row>
    <row r="2213" spans="1:4" x14ac:dyDescent="0.2">
      <c r="A2213">
        <v>117712</v>
      </c>
      <c r="B2213" t="e">
        <f>_xlfn.SINGLE(JuanOrlandoH _xlfn.SINGLE(diarioelheraldo _xlfn.SINGLE(elpaishn _xlfn.SINGLE(televicentrohn _xlfn.SINGLE(radiohrn _xlfn.SINGLE(FrenteaFrenteHN _xlfn.SINGLE(DiarioLaPrensa _xlfn.SINGLE(TSiHonduras _xlfn.SINGLE(LaTribunahn _xlfn.SINGLE(RCVHonduras Honduras Es mi patri debemos de cuidarla agradecemos lo importante Que Es para el gobierno ya para el pueblo la independencia))))))))))</f>
        <v>#NAME?</v>
      </c>
      <c r="C2213" s="4">
        <v>43719</v>
      </c>
      <c r="D2213" s="3">
        <v>0.58263888888888882</v>
      </c>
    </row>
    <row r="2214" spans="1:4" x14ac:dyDescent="0.2">
      <c r="A2214">
        <v>117775</v>
      </c>
      <c r="B2214" t="e">
        <f>_xlfn.SINGLE(JuanOrlandoH _xlfn.SINGLE(yannickglemarec _xlfn.SINGLE(TelemundoNews _xlfn.SINGLE(LaTribunahn _xlfn.SINGLE(radiohrn _xlfn.SINGLE(TN5Telenoticias _xlfn.SINGLE(diarioelheraldo _xlfn.SINGLE(televicentrohn _xlfn.SINGLE(DiarioLaPrensa _xlfn.SINGLE(elpaishn _xlfn.SINGLE(AlPunto cada di ase ve lo bueno para mi naci√≥n Es un gran trabajo lo Que se hace por mi Honduras)))))))))))</f>
        <v>#NAME?</v>
      </c>
      <c r="C2214" s="4">
        <v>43733</v>
      </c>
      <c r="D2214" s="3">
        <v>0.61597222222222225</v>
      </c>
    </row>
    <row r="2215" spans="1:4" x14ac:dyDescent="0.2">
      <c r="A2215">
        <v>117817</v>
      </c>
      <c r="B2215" t="s">
        <v>346</v>
      </c>
      <c r="C2215" s="4">
        <v>43791</v>
      </c>
      <c r="D2215" s="3">
        <v>0.91527777777777775</v>
      </c>
    </row>
    <row r="2216" spans="1:4" x14ac:dyDescent="0.2">
      <c r="A2216">
        <v>117833</v>
      </c>
      <c r="B2216" t="e">
        <f>_xlfn.SINGLE(JuanOrlandoH _xlfn.SINGLE(tencanal10 _xlfn.SINGLE(DiarioTiempo _xlfn.SINGLE(radiohousehn _xlfn.SINGLE(radiohrn _xlfn.SINGLE(LaTribunahn _xlfn.SINGLE(elpaishn _xlfn.SINGLE(diarioelheraldo _xlfn.SINGLE(DiarioRoatan Honduras avanza Que importante son las acciones Que ha logrado cumplir JOH Que bien vamos viendo el cambio por el pais)))))))))</f>
        <v>#NAME?</v>
      </c>
      <c r="C2216" s="4">
        <v>43794</v>
      </c>
      <c r="D2216" s="3">
        <v>0.6333333333333333</v>
      </c>
    </row>
    <row r="2217" spans="1:4" x14ac:dyDescent="0.2">
      <c r="A2217">
        <v>117862</v>
      </c>
      <c r="B2217" t="e">
        <f>JuanOrlandoH un gran inicio de Que la naci√≥n ha mejorado como dice nuestro Presidente Honduras esta cambiando gracias por estos grandes logros</f>
        <v>#NAME?</v>
      </c>
      <c r="C2217" s="4">
        <v>43759</v>
      </c>
      <c r="D2217" s="3">
        <v>0.68888888888888899</v>
      </c>
    </row>
    <row r="2218" spans="1:4" x14ac:dyDescent="0.2">
      <c r="A2218">
        <v>117990</v>
      </c>
      <c r="B2218" t="e">
        <f>_xlfn.SINGLE(JuanOrlandoH _xlfn.SINGLE(LaTribunahn _xlfn.SINGLE(DiarioLaPrensa _xlfn.SINGLE(radiohrn _xlfn.SINGLE(HoyMismoTSI _xlfn.SINGLE(televicentrohn _xlfn.SINGLE(Telemundo _xlfn.SINGLE(diarioelheraldo _xlfn.SINGLE(elpaishn muy bien por Que asi cera un gran beneficio para el pueblo por Que demuestra Que as√≠ tendr√° un gran precio el cafe)))))))))</f>
        <v>#NAME?</v>
      </c>
      <c r="C2218" s="4">
        <v>43739</v>
      </c>
      <c r="D2218" s="3">
        <v>0.69513888888888886</v>
      </c>
    </row>
    <row r="2219" spans="1:4" x14ac:dyDescent="0.2">
      <c r="A2219">
        <v>118031</v>
      </c>
      <c r="B2219" t="e">
        <f>_xlfn.SINGLE(JuanOrlandoH _xlfn.SINGLE(EFEnoticias _xlfn.SINGLE(HoyMismoTSI _xlfn.SINGLE(DllSWqjvMbCrtUNGN0CA23hYgwPW83B5aBnYuBnEFZY))))= _xlfn.SINGLE(radiohrn _xlfn.SINGLE(LaTribunahn _xlfn.SINGLE(TN5Telenoticias _xlfn.SINGLE(HCHTelevDigital _xlfn.SINGLE(televicentrohn Vemos Que el pais avanza Que grandioso Es ver como mi naci√≥n esta cambiando vamos por lo bueno Muchas gracias JOH)))))</f>
        <v>#NAME?</v>
      </c>
      <c r="C2219" s="4">
        <v>43775</v>
      </c>
      <c r="D2219" s="3">
        <v>0.62777777777777777</v>
      </c>
    </row>
    <row r="2220" spans="1:4" x14ac:dyDescent="0.2">
      <c r="A2220">
        <v>118032</v>
      </c>
      <c r="B2220" t="e">
        <f>_xlfn.SINGLE(JuanOrlandoH _xlfn.SINGLE(HoyMismoTSI _xlfn.SINGLE(DiarioRoatan _xlfn.SINGLE(radiohrn _xlfn.SINGLE(LaTribunahn _xlfn.SINGLE(diarioelheraldo _xlfn.SINGLE(DiarioLaPrensa _xlfn.SINGLE(elpaishn no cave duda Que se est√°n desarrollando grandes oportunidades para la persona luchadora Que se pueda mejorar con grandes avances))))))))</f>
        <v>#NAME?</v>
      </c>
      <c r="C2220" s="4">
        <v>43725</v>
      </c>
      <c r="D2220" s="3">
        <v>0.8979166666666667</v>
      </c>
    </row>
    <row r="2221" spans="1:4" x14ac:dyDescent="0.2">
      <c r="A2221">
        <v>118039</v>
      </c>
      <c r="B2221" t="e">
        <f>JuanOrlandoH no cave duda Que se hacen estos bellos eventos pata Que Honduras mejore cada dia Que genial</f>
        <v>#NAME?</v>
      </c>
      <c r="C2221" s="4">
        <v>43705</v>
      </c>
      <c r="D2221" s="3">
        <v>0.84652777777777777</v>
      </c>
    </row>
    <row r="2222" spans="1:4" x14ac:dyDescent="0.2">
      <c r="A2222">
        <v>118147</v>
      </c>
      <c r="B2222" t="e">
        <f>SalvaPresidente bueno pero lo Que no Es asu a√±o Que no haga da√±o porque se save Que JOH Es inocente y aunque le levanten falsos el pueblo lo apoya por Que Es inocente</f>
        <v>#NAME?</v>
      </c>
      <c r="C2222" s="4">
        <v>43746</v>
      </c>
      <c r="D2222" s="3">
        <v>0.65833333333333333</v>
      </c>
    </row>
    <row r="2223" spans="1:4" x14ac:dyDescent="0.2">
      <c r="A2223">
        <v>118154</v>
      </c>
      <c r="B2223"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excelente el trabajo Que esta realizando el Presidente)))))))))))))</f>
        <v>#NAME?</v>
      </c>
      <c r="C2223" s="4">
        <v>43703</v>
      </c>
      <c r="D2223" s="3">
        <v>0.65208333333333335</v>
      </c>
    </row>
    <row r="2224" spans="1:4" x14ac:dyDescent="0.2">
      <c r="A2224">
        <v>118169</v>
      </c>
      <c r="B2224" t="e">
        <f>_xlfn.SINGLE(JuanOrlandoH _xlfn.SINGLE(PoliciaHonduras _xlfn.SINGLE(LaTribunahn _xlfn.SINGLE(RCVHonduras _xlfn.SINGLE(TelecadenaHon _xlfn.SINGLE(diarioelheraldo _xlfn.SINGLE(Presidencia_HN felicitaciones se√±or JOH gracias por hacer Que mi Honduras cambie y se desarrolle en materia de seguridad Que bien vamos por mas)))))))</f>
        <v>#NAME?</v>
      </c>
      <c r="C2224" s="4">
        <v>43780</v>
      </c>
      <c r="D2224" s="3">
        <v>0.77638888888888891</v>
      </c>
    </row>
    <row r="2225" spans="1:4" x14ac:dyDescent="0.2">
      <c r="A2225">
        <v>118178</v>
      </c>
      <c r="B2225" t="s">
        <v>347</v>
      </c>
      <c r="C2225" s="4">
        <v>43812</v>
      </c>
      <c r="D2225" s="3">
        <v>0.80972222222222223</v>
      </c>
    </row>
    <row r="2226" spans="1:4" x14ac:dyDescent="0.2">
      <c r="A2226">
        <v>118185</v>
      </c>
      <c r="B2226" t="e">
        <f>_xlfn.SINGLE(JuanOrlandoH _xlfn.SINGLE(LaTribunahn _xlfn.SINGLE(radiohrn _xlfn.SINGLE(diarioelheraldo _xlfn.SINGLE(elpaishn _xlfn.SINGLE(ciudadmujerhn _xlfn.SINGLE(Qhubotvoficial Vemos Que se esta apoyando para mejorar la econom√≠a del pais Que grandes alcances vamos por mas excelente)))))))</f>
        <v>#NAME?</v>
      </c>
      <c r="C2226" s="4">
        <v>43769</v>
      </c>
      <c r="D2226" s="3">
        <v>0.7416666666666667</v>
      </c>
    </row>
    <row r="2227" spans="1:4" x14ac:dyDescent="0.2">
      <c r="A2227">
        <v>118186</v>
      </c>
      <c r="B2227" t="s">
        <v>348</v>
      </c>
      <c r="C2227" s="4">
        <v>43705</v>
      </c>
      <c r="D2227" s="3">
        <v>0.60763888888888895</v>
      </c>
    </row>
    <row r="2228" spans="1:4" x14ac:dyDescent="0.2">
      <c r="A2228">
        <v>118195</v>
      </c>
      <c r="B2228" t="e">
        <f>SalvaPresidente si Es cierto sabemos Que nuestro Presidente ha trabajado limpiamente por nuestra Honduras y aunque inventen cosas Es lo mejor para el pais</f>
        <v>#NAME?</v>
      </c>
      <c r="C2228" s="4">
        <v>43746</v>
      </c>
      <c r="D2228" s="3">
        <v>0.65694444444444444</v>
      </c>
    </row>
    <row r="2229" spans="1:4" x14ac:dyDescent="0.2">
      <c r="A2229">
        <v>118323</v>
      </c>
      <c r="B2229" t="e">
        <f>_xlfn.SINGLE(JuanOrlandoH _xlfn.SINGLE(cnbshonduras demostrando los grandes desarrollos Que bueno Que se haga lo bueno por el pais Que bien))</f>
        <v>#NAME?</v>
      </c>
      <c r="C2229" s="4">
        <v>43788</v>
      </c>
      <c r="D2229" s="3">
        <v>0.7402777777777777</v>
      </c>
    </row>
    <row r="2230" spans="1:4" x14ac:dyDescent="0.2">
      <c r="A2230">
        <v>118368</v>
      </c>
      <c r="B2230" t="s">
        <v>349</v>
      </c>
      <c r="C2230" s="4">
        <v>43812</v>
      </c>
      <c r="D2230" s="3">
        <v>0.85763888888888884</v>
      </c>
    </row>
    <row r="2231" spans="1:4" x14ac:dyDescent="0.2">
      <c r="A2231">
        <v>118438</v>
      </c>
      <c r="B2231" t="e">
        <f>_xlfn.SINGLE(JuanOrlandoH _xlfn.SINGLE(anagarciacarias _xlfn.SINGLE(HoyMismoTSI _xlfn.SINGLE(DiarioRoatan _xlfn.SINGLE(radiohrn _xlfn.SINGLE(LaTribunahn _xlfn.SINGLE(diarioelheraldo _xlfn.SINGLE(DiarioLaPrensa _xlfn.SINGLE(elpaishn felicitaciones a los maestros en su dia Que la pasen super bien y Que Dios los bendiga)))))))))</f>
        <v>#NAME?</v>
      </c>
      <c r="C2231" s="4">
        <v>43725</v>
      </c>
      <c r="D2231" s="3">
        <v>0.7895833333333333</v>
      </c>
    </row>
    <row r="2232" spans="1:4" x14ac:dyDescent="0.2">
      <c r="A2232">
        <v>118507</v>
      </c>
      <c r="B2232" t="e">
        <f>_xlfn.SINGLE(JuanOrlandoH _xlfn.SINGLE(FNAMP_Honduras _xlfn.SINGLE(PMOP016 estamos muy alegres de ver como se mejora en el team de la seguridad asi el pueblo podr√≠a vivir en tranquilidad)))</f>
        <v>#NAME?</v>
      </c>
      <c r="C2232" s="4">
        <v>43707</v>
      </c>
      <c r="D2232" s="3">
        <v>0.74444444444444446</v>
      </c>
    </row>
    <row r="2233" spans="1:4" x14ac:dyDescent="0.2">
      <c r="A2233">
        <v>118520</v>
      </c>
      <c r="B2233" t="e">
        <f>_xlfn.SINGLE(JuanOrlandoH _xlfn.SINGLE(fuerzanavalhn Definitivamente se ha demostrado Que JOH ha hecho el mejor gobierno por Que Es un excelente candidato Presidencial Que Dios bendiga su vida JOH))</f>
        <v>#NAME?</v>
      </c>
      <c r="C2233" s="4">
        <v>43812</v>
      </c>
      <c r="D2233" s="3">
        <v>0.63680555555555551</v>
      </c>
    </row>
    <row r="2234" spans="1:4" x14ac:dyDescent="0.2">
      <c r="A2234">
        <v>118521</v>
      </c>
      <c r="B2234" t="e">
        <f>JuanOrlandoH si se ven grandes logros Que importante tema de la seguridad de las c√°rceles Que se ponga todo el peso de la ley y se tome el mayor control</f>
        <v>#NAME?</v>
      </c>
      <c r="C2234" s="4">
        <v>43817</v>
      </c>
      <c r="D2234" s="3">
        <v>0.84236111111111101</v>
      </c>
    </row>
    <row r="2235" spans="1:4" x14ac:dyDescent="0.2">
      <c r="A2235">
        <v>118577</v>
      </c>
      <c r="B2235" t="e">
        <f>_xlfn.SINGLE(JuanOrlandoH _xlfn.SINGLE(radiohrn _xlfn.SINGLE(LaTribunahn _xlfn.SINGLE(TN5Telenoticias _xlfn.SINGLE(diarioelheraldo _xlfn.SINGLE(televicentrohn _xlfn.SINGLE(elpaishn Esperamos Que se haya tenido excelente reunion y Que cea de gran excito para el pais)))))))</f>
        <v>#NAME?</v>
      </c>
      <c r="C2235" s="4">
        <v>43731</v>
      </c>
      <c r="D2235" s="3">
        <v>0.8027777777777777</v>
      </c>
    </row>
    <row r="2236" spans="1:4" x14ac:dyDescent="0.2">
      <c r="A2236">
        <v>118627</v>
      </c>
      <c r="B2236" t="e">
        <f>_xlfn.SINGLE(JuanOrlandoH _xlfn.SINGLE(anagarciacarias _xlfn.SINGLE(innercitypress esto Es absurdo solo acusaciones y acusaciones estamos con usted JOH sabemos y creemos en su inocencia)))</f>
        <v>#NAME?</v>
      </c>
      <c r="C2236" s="4">
        <v>43746</v>
      </c>
      <c r="D2236" s="3">
        <v>0.7895833333333333</v>
      </c>
    </row>
    <row r="2237" spans="1:4" x14ac:dyDescent="0.2">
      <c r="A2237">
        <v>118637</v>
      </c>
      <c r="B2237" t="s">
        <v>350</v>
      </c>
      <c r="C2237" s="4">
        <v>43811</v>
      </c>
      <c r="D2237" s="3">
        <v>0.81388888888888899</v>
      </c>
    </row>
    <row r="2238" spans="1:4" x14ac:dyDescent="0.2">
      <c r="A2238">
        <v>118684</v>
      </c>
      <c r="B2238" t="e">
        <f>JuanOrlandoH nuestro se√±or Presidente Es el Que ha demostrado lo bello Que hay en el pais Que grandes maneras de ver las cosas muy bien</f>
        <v>#NAME?</v>
      </c>
      <c r="C2238" s="4">
        <v>43725</v>
      </c>
      <c r="D2238" s="3">
        <v>0.79999999999999993</v>
      </c>
    </row>
    <row r="2239" spans="1:4" x14ac:dyDescent="0.2">
      <c r="A2239">
        <v>118746</v>
      </c>
      <c r="B2239" t="e">
        <f>_xlfn.SINGLE(JuanOrlandoH _xlfn.SINGLE(el_BID Que bueno Que se construyan estos Hospitales porque Es muy bueno Que se haga lo bueno para esa comunidad Que bien))</f>
        <v>#NAME?</v>
      </c>
      <c r="C2239" s="4">
        <v>43748</v>
      </c>
      <c r="D2239" s="3">
        <v>0.75138888888888899</v>
      </c>
    </row>
    <row r="2240" spans="1:4" x14ac:dyDescent="0.2">
      <c r="A2240">
        <v>118761</v>
      </c>
      <c r="B2240" t="e">
        <f>JuanOrlandoH Muchas gracias JOH por Que por usted se beneficia el pueblo hondure√±o gracias bendiciones</f>
        <v>#NAME?</v>
      </c>
      <c r="C2240" s="4">
        <v>43774</v>
      </c>
      <c r="D2240" s="3">
        <v>0.81388888888888899</v>
      </c>
    </row>
    <row r="2241" spans="1:4" x14ac:dyDescent="0.2">
      <c r="A2241">
        <v>118848</v>
      </c>
      <c r="B2241" t="s">
        <v>351</v>
      </c>
      <c r="C2241" s="4">
        <v>43754</v>
      </c>
      <c r="D2241" s="3">
        <v>0.74444444444444446</v>
      </c>
    </row>
    <row r="2242" spans="1:4" x14ac:dyDescent="0.2">
      <c r="A2242">
        <v>118933</v>
      </c>
      <c r="B2242" t="e">
        <f>_xlfn.SINGLE(JuanOrlandoH _xlfn.SINGLE(radiohrn _xlfn.SINGLE(LaTribunahn _xlfn.SINGLE(RCVHonduras _xlfn.SINGLE(diarioelheraldo _xlfn.SINGLE(DiarioLaPrensa _xlfn.SINGLE(elpaishn _xlfn.SINGLE(radioamericahn gracias a la buena labor departe de JOH Que hace lo mejor para Que mejore la econom√≠a de Honduras gracias bendiciones))))))))</f>
        <v>#NAME?</v>
      </c>
      <c r="C2242" s="4">
        <v>43761</v>
      </c>
      <c r="D2242" s="3">
        <v>0.9458333333333333</v>
      </c>
    </row>
    <row r="2243" spans="1:4" x14ac:dyDescent="0.2">
      <c r="A2243">
        <v>119060</v>
      </c>
      <c r="B2243" t="s">
        <v>352</v>
      </c>
      <c r="C2243" s="4">
        <v>43724</v>
      </c>
      <c r="D2243" s="3">
        <v>0.84722222222222221</v>
      </c>
    </row>
    <row r="2244" spans="1:4" x14ac:dyDescent="0.2">
      <c r="A2244">
        <v>119152</v>
      </c>
      <c r="B2244" t="e">
        <f>_xlfn.SINGLE(JuanOrlandoH _xlfn.SINGLE(FenafuthOrg estamos muy contentos de Que se ha visto lo importante Que Es para el Presidente el deporte Que excelente Que gran manera de hacer lo bueno))</f>
        <v>#NAME?</v>
      </c>
      <c r="C2244" s="4">
        <v>43788</v>
      </c>
      <c r="D2244" s="3">
        <v>0.88541666666666663</v>
      </c>
    </row>
    <row r="2245" spans="1:4" x14ac:dyDescent="0.2">
      <c r="A2245">
        <v>119153</v>
      </c>
      <c r="B2245" t="e">
        <f>JuanOrlandoH se ve Que mi Honduras cambia Que bien estamos muy agradecido con las autoridades porque ellos trabajan muy bien por lo bueno en el pais vamos avanzando por mas y mas</f>
        <v>#NAME?</v>
      </c>
      <c r="C2245" s="4">
        <v>43810</v>
      </c>
      <c r="D2245" s="3">
        <v>0.63472222222222219</v>
      </c>
    </row>
    <row r="2246" spans="1:4" x14ac:dyDescent="0.2">
      <c r="A2246">
        <v>119292</v>
      </c>
      <c r="B2246" t="e">
        <f>JuanOrlandoH Es muy importante lo Que se hace Que grandes maneras de Que mi pa√≠s este mejorando con mayores y bellas carreteras vamos por mas</f>
        <v>#NAME?</v>
      </c>
      <c r="C2246" s="4">
        <v>43774</v>
      </c>
      <c r="D2246" s="3">
        <v>0.70000000000000007</v>
      </c>
    </row>
    <row r="2247" spans="1:4" x14ac:dyDescent="0.2">
      <c r="A2247">
        <v>119323</v>
      </c>
      <c r="B2247" t="e">
        <f>JuanOrlandoH si se quiere se puede Que bien Es ver Que la naci√≥n esta cambiando y se combate el narcotrafico Que bien</f>
        <v>#NAME?</v>
      </c>
      <c r="C2247" s="4">
        <v>43756</v>
      </c>
      <c r="D2247" s="3">
        <v>0.79652777777777783</v>
      </c>
    </row>
    <row r="2248" spans="1:4" x14ac:dyDescent="0.2">
      <c r="A2248">
        <v>119354</v>
      </c>
      <c r="B2248" t="e">
        <f>JuanOrlandoH apreciamos mucho el gran trabajo Que siempre se esta dando en la creaci√≥n de empleos dignos mil gracias JOH</f>
        <v>#NAME?</v>
      </c>
      <c r="C2248" s="4">
        <v>43755</v>
      </c>
      <c r="D2248" s="3">
        <v>0.84097222222222223</v>
      </c>
    </row>
    <row r="2249" spans="1:4" x14ac:dyDescent="0.2">
      <c r="A2249">
        <v>119355</v>
      </c>
      <c r="B2249" t="e">
        <f>JuanOrlandoH grandes son las obras  Que hace el Presidente el si nos esta escuchando</f>
        <v>#NAME?</v>
      </c>
      <c r="C2249" s="4">
        <v>43657</v>
      </c>
      <c r="D2249" s="3">
        <v>0.87569444444444444</v>
      </c>
    </row>
    <row r="2250" spans="1:4" x14ac:dyDescent="0.2">
      <c r="A2250">
        <v>119376</v>
      </c>
      <c r="B2250" t="s">
        <v>353</v>
      </c>
      <c r="C2250" s="4">
        <v>43705</v>
      </c>
      <c r="D2250" s="3">
        <v>0.60486111111111118</v>
      </c>
    </row>
    <row r="2251" spans="1:4" x14ac:dyDescent="0.2">
      <c r="A2251">
        <v>119377</v>
      </c>
      <c r="B2251" t="e">
        <f>SalvaPresidente Definimos Que el gobierno Es el mejor y se sabe Que trabaja por lo bueno en el pais Que se demuestra las grandiosas cosas por mi Honduras</f>
        <v>#NAME?</v>
      </c>
      <c r="C2251" s="4">
        <v>43732</v>
      </c>
      <c r="D2251" s="3">
        <v>0.58333333333333337</v>
      </c>
    </row>
    <row r="2252" spans="1:4" x14ac:dyDescent="0.2">
      <c r="A2252">
        <v>119537</v>
      </c>
      <c r="B2252" t="e">
        <f>_xlfn.SINGLE(JuanOrlandoH _xlfn.SINGLE(VidaMejorHN _xlfn.SINGLE(dnparqueshn _xlfn.SINGLE(radiohrn _xlfn.SINGLE(DiarioLaPrensa _xlfn.SINGLE(diarioelheraldo _xlfn.SINGLE(DiarioRoatan este si Es un grandioso testimonio Que gran certeza de Que haya logrado llegar a esa edad muy bueno lo Que se ve por el pais)))))))</f>
        <v>#NAME?</v>
      </c>
      <c r="C2252" s="4">
        <v>43724</v>
      </c>
      <c r="D2252" s="3">
        <v>0.65486111111111112</v>
      </c>
    </row>
    <row r="2253" spans="1:4" x14ac:dyDescent="0.2">
      <c r="A2253">
        <v>119621</v>
      </c>
      <c r="B2253" t="e">
        <f>JuanOrlandoH si se puede Que excelente estamos muy contentos de ver como mi Honduras cambia en materia de seguridad Que bien</f>
        <v>#NAME?</v>
      </c>
      <c r="C2253" s="4">
        <v>43784</v>
      </c>
      <c r="D2253" s="3">
        <v>0.62847222222222221</v>
      </c>
    </row>
    <row r="2254" spans="1:4" x14ac:dyDescent="0.2">
      <c r="A2254">
        <v>119625</v>
      </c>
      <c r="B2254" t="e">
        <f>JuanOrlandoH grandes digestivos Que tal manera Que se aprueba Que JOH Es una gran persona Que bien</f>
        <v>#NAME?</v>
      </c>
      <c r="C2254" s="4">
        <v>43756</v>
      </c>
      <c r="D2254" s="3">
        <v>0.75902777777777775</v>
      </c>
    </row>
    <row r="2255" spans="1:4" x14ac:dyDescent="0.2">
      <c r="A2255">
        <v>119626</v>
      </c>
      <c r="B2255" t="e">
        <f>JuanOrlandoH se aplaude la buena labor Que se ha llevado a cavo Que importante para usted mi Presidente Que hace lo bueno para mi Honduras Que bien</f>
        <v>#NAME?</v>
      </c>
      <c r="C2255" s="4">
        <v>43755</v>
      </c>
      <c r="D2255" s="3">
        <v>0.7284722222222223</v>
      </c>
    </row>
    <row r="2256" spans="1:4" x14ac:dyDescent="0.2">
      <c r="A2256">
        <v>119638</v>
      </c>
      <c r="B2256" t="e">
        <f>_xlfn.SINGLE(JuanOrlandoH _xlfn.SINGLE(HCHTelevDigital _xlfn.SINGLE(televicentrohn _xlfn.SINGLE(LaTribunahn _xlfn.SINGLE(DiarioLaPrensa _xlfn.SINGLE(diarioelheraldo _xlfn.SINGLE(radiohrn _xlfn.SINGLE(radioamericahn _xlfn.SINGLE(RCVHonduras _xlfn.SINGLE(canal11hn _xlfn.SINGLE(PNH_oficial Honduras avanza Que admirable noticia para nosotros Que se apruebe esta ley alivio de deuda Es de gran ayuda para el pueblo)))))))))))</f>
        <v>#NAME?</v>
      </c>
      <c r="C2256" s="4">
        <v>43773</v>
      </c>
      <c r="D2256" s="3">
        <v>0.62708333333333333</v>
      </c>
    </row>
    <row r="2257" spans="1:4" x14ac:dyDescent="0.2">
      <c r="A2257">
        <v>119643</v>
      </c>
      <c r="B2257" t="e">
        <f>_xlfn.SINGLE(JuanOrlandoH _xlfn.SINGLE(diarioelheraldo _xlfn.SINGLE(HoyMismoTSI _xlfn.SINGLE(DiarioLaPrensa _xlfn.SINGLE(HCHTelevDigital _xlfn.SINGLE(radiohrn _xlfn.SINGLE(LaTribunahn _xlfn.SINGLE(TN5Telenoticias _xlfn.SINGLE(radioamericahn por Que lo bueno debe de continuar Que nada se detenga Felicidades Damos la bienvenida al mercado Europeo)))))))))</f>
        <v>#NAME?</v>
      </c>
      <c r="C2257" s="4">
        <v>43606</v>
      </c>
      <c r="D2257" s="3">
        <v>0.65833333333333333</v>
      </c>
    </row>
    <row r="2258" spans="1:4" x14ac:dyDescent="0.2">
      <c r="A2258">
        <v>119669</v>
      </c>
      <c r="B2258" t="e">
        <f>JuanOrlandoH Que bueno lo Que se demuestra estamos alegres de Que copeco esta trabajando por ayudar a las personas Que bien</f>
        <v>#NAME?</v>
      </c>
      <c r="C2258" s="4">
        <v>43767</v>
      </c>
      <c r="D2258" s="3">
        <v>0.66527777777777775</v>
      </c>
    </row>
    <row r="2259" spans="1:4" x14ac:dyDescent="0.2">
      <c r="A2259">
        <v>119730</v>
      </c>
      <c r="B2259" t="e">
        <f>_xlfn.SINGLE(JuanOrlandoH _xlfn.SINGLE(yannickglemarec _xlfn.SINGLE(TelemundoNews _xlfn.SINGLE(LaTribunahn _xlfn.SINGLE(radiohrn _xlfn.SINGLE(TN5Telenoticias _xlfn.SINGLE(diarioelheraldo _xlfn.SINGLE(televicentrohn _xlfn.SINGLE(DiarioLaPrensa _xlfn.SINGLE(elpaishn _xlfn.SINGLE(AlPunto felicitaciones y bendiciones gracias porque se ve lo importante Que se lucha por mejorar la vida del hondure√±o Que gran trabajo)))))))))))</f>
        <v>#NAME?</v>
      </c>
      <c r="C2259" s="4">
        <v>43733</v>
      </c>
      <c r="D2259" s="3">
        <v>0.61805555555555558</v>
      </c>
    </row>
    <row r="2260" spans="1:4" x14ac:dyDescent="0.2">
      <c r="A2260">
        <v>119800</v>
      </c>
      <c r="B2260" t="e">
        <f>_xlfn.SINGLE(JuanOrlandoH _xlfn.SINGLE(LaTribunahn _xlfn.SINGLE(radiohousehn _xlfn.SINGLE(DllSWqjvMbCrtUNGN0CA23hYgwPW83B5aBnYuBnEFZY))))= _xlfn.SINGLE(RCVHonduras _xlfn.SINGLE(radioamericahn _xlfn.SINGLE(elpaishn _xlfn.SINGLE(radiohrn _xlfn.SINGLE(TSiHonduras _xlfn.SINGLE(diarioelheraldo Bravo se√±or JOH Honduras esta cambiando Que bueno lo Que usted hace Que importante Es ver Que se hace lo adecuado por los desarrollos de la naci√≥n))))))</f>
        <v>#NAME?</v>
      </c>
      <c r="C2260" s="4">
        <v>43804</v>
      </c>
      <c r="D2260" s="3">
        <v>0.84305555555555556</v>
      </c>
    </row>
    <row r="2261" spans="1:4" x14ac:dyDescent="0.2">
      <c r="A2261">
        <v>119852</v>
      </c>
      <c r="B2261" t="e">
        <f>JuanOrlandoH muy buen trabajo Que se siga demostrando lo importante Que Es Que el pais avance cada dia Que gran trabajo</f>
        <v>#NAME?</v>
      </c>
      <c r="C2261" s="4">
        <v>43721</v>
      </c>
      <c r="D2261" s="3">
        <v>0.82152777777777775</v>
      </c>
    </row>
    <row r="2262" spans="1:4" x14ac:dyDescent="0.2">
      <c r="A2262">
        <v>119943</v>
      </c>
      <c r="B2262" t="e">
        <f>JuanOrlandoH se ven grandes resultados Que buena noticia vamos por mas y mas en el pais</f>
        <v>#NAME?</v>
      </c>
      <c r="C2262" s="4">
        <v>43774</v>
      </c>
      <c r="D2262" s="3">
        <v>0.81319444444444444</v>
      </c>
    </row>
    <row r="2263" spans="1:4" x14ac:dyDescent="0.2">
      <c r="A2263">
        <v>119993</v>
      </c>
      <c r="B2263" t="s">
        <v>354</v>
      </c>
      <c r="C2263" s="4">
        <v>43811</v>
      </c>
      <c r="D2263" s="3">
        <v>0.80694444444444446</v>
      </c>
    </row>
    <row r="2264" spans="1:4" x14ac:dyDescent="0.2">
      <c r="A2264">
        <v>120007</v>
      </c>
      <c r="B2264" t="e">
        <f>JuanOrlandoH gracias JOH estamos muy contentos de ver el cambio Que se siga demostrando lo bueno por mi Honduras vamos por mas</f>
        <v>#NAME?</v>
      </c>
      <c r="C2264" s="4">
        <v>43745</v>
      </c>
      <c r="D2264" s="3">
        <v>0.78194444444444444</v>
      </c>
    </row>
    <row r="2265" spans="1:4" x14ac:dyDescent="0.2">
      <c r="A2265">
        <v>120031</v>
      </c>
      <c r="B2265" t="e">
        <f>_xlfn.SINGLE(JuanOrlandoH _xlfn.SINGLE(sg_sica _xlfn.SINGLE(VinicioCerezo _xlfn.SINGLE(HCHTelevDigital _xlfn.SINGLE(DiarioLaPrensa _xlfn.SINGLE(TN5Telenoticias _xlfn.SINGLE(radioamericahn _xlfn.SINGLE(HoyMismoTSI _xlfn.SINGLE(radiohrn _xlfn.SINGLE(LaTribunahn Es un gran trabajo Que bueno Es ver Que mi pais avanza cada dia Que bien JOH gracias por hacer lo bueno))))))))))</f>
        <v>#NAME?</v>
      </c>
      <c r="C2265" s="4">
        <v>43700</v>
      </c>
      <c r="D2265" s="3">
        <v>0.67152777777777783</v>
      </c>
    </row>
    <row r="2266" spans="1:4" x14ac:dyDescent="0.2">
      <c r="A2266">
        <v>120054</v>
      </c>
      <c r="B2266" t="e">
        <f>JuanOrlandoH Definimos las grandiosas obras Que se han logrado Muchas grcaisa por Que Es un gran proyecto</f>
        <v>#NAME?</v>
      </c>
      <c r="C2266" s="4">
        <v>43789</v>
      </c>
      <c r="D2266" s="3">
        <v>0.79305555555555562</v>
      </c>
    </row>
    <row r="2267" spans="1:4" x14ac:dyDescent="0.2">
      <c r="A2267">
        <v>120093</v>
      </c>
      <c r="B2267" t="e">
        <f>_xlfn.SINGLE(JuanOrlandoH _xlfn.SINGLE(el_BID Aplaudimos la buena labor departe de el Presidente gracias por afirmar lo bueno en el pais y hacer estas grandes obras))</f>
        <v>#NAME?</v>
      </c>
      <c r="C2267" s="4">
        <v>43748</v>
      </c>
      <c r="D2267" s="3">
        <v>0.75208333333333333</v>
      </c>
    </row>
    <row r="2268" spans="1:4" x14ac:dyDescent="0.2">
      <c r="A2268">
        <v>120146</v>
      </c>
      <c r="B2268" t="e">
        <f>_xlfn.SINGLE(JuanOrlandoH _xlfn.SINGLE(radiohrn _xlfn.SINGLE(LaTribunahn _xlfn.SINGLE(TN5Telenoticias _xlfn.SINGLE(diarioelheraldo _xlfn.SINGLE(televicentrohn _xlfn.SINGLE(elpaishn Es importante la labor departe de el Presidente Que ha demostrado lo bueno para el pais Que gran avance se√±or JOH)))))))</f>
        <v>#NAME?</v>
      </c>
      <c r="C2268" s="4">
        <v>43731</v>
      </c>
      <c r="D2268" s="3">
        <v>0.67222222222222217</v>
      </c>
    </row>
    <row r="2269" spans="1:4" x14ac:dyDescent="0.2">
      <c r="A2269">
        <v>120170</v>
      </c>
      <c r="B2269" t="e">
        <f>JuanOrlandoH se ve un gran avance Que bien Que se apoye al sector agr√≠cola Que bien Que se haga lo bueno por el pais</f>
        <v>#NAME?</v>
      </c>
      <c r="C2269" s="4">
        <v>43752</v>
      </c>
      <c r="D2269" s="3">
        <v>0.61458333333333337</v>
      </c>
    </row>
    <row r="2270" spans="1:4" x14ac:dyDescent="0.2">
      <c r="A2270">
        <v>120172</v>
      </c>
      <c r="B2270" t="e">
        <f>JuanOrlandoH Vemos grandes resultados porque se hace lo importante Que Es mi Honduras combatiendo lo malo Que bien Presidente</f>
        <v>#NAME?</v>
      </c>
      <c r="C2270" s="4">
        <v>43756</v>
      </c>
      <c r="D2270" s="3">
        <v>0.77916666666666667</v>
      </c>
    </row>
    <row r="2271" spans="1:4" x14ac:dyDescent="0.2">
      <c r="A2271">
        <v>120285</v>
      </c>
      <c r="B2271" t="e">
        <f>JuanOrlandoH solo deseamos el mayor excito Que se ha visto en el pais Que se haga lo bueno para mejorar la naci√≥n con grandes oportunidades Que excelente</f>
        <v>#NAME?</v>
      </c>
      <c r="C2271" s="4">
        <v>43755</v>
      </c>
      <c r="D2271" s="3">
        <v>0.84097222222222223</v>
      </c>
    </row>
    <row r="2272" spans="1:4" x14ac:dyDescent="0.2">
      <c r="A2272">
        <v>121378</v>
      </c>
      <c r="B2272" t="s">
        <v>72</v>
      </c>
      <c r="C2272" s="4">
        <v>43759</v>
      </c>
      <c r="D2272" s="3">
        <v>0.84166666666666667</v>
      </c>
    </row>
    <row r="2273" spans="1:4" x14ac:dyDescent="0.2">
      <c r="A2273">
        <v>121586</v>
      </c>
      <c r="B2273" t="s">
        <v>6</v>
      </c>
      <c r="C2273" s="4">
        <v>43829</v>
      </c>
      <c r="D2273" s="3">
        <v>0.75763888888888886</v>
      </c>
    </row>
    <row r="2274" spans="1:4" x14ac:dyDescent="0.2">
      <c r="A2274">
        <v>121587</v>
      </c>
      <c r="B2274" t="s">
        <v>15</v>
      </c>
      <c r="C2274" s="4">
        <v>43809</v>
      </c>
      <c r="D2274" s="3">
        <v>0.68472222222222223</v>
      </c>
    </row>
    <row r="2275" spans="1:4" x14ac:dyDescent="0.2">
      <c r="A2275">
        <v>121596</v>
      </c>
      <c r="B2275" t="s">
        <v>355</v>
      </c>
      <c r="C2275" s="4">
        <v>43695</v>
      </c>
      <c r="D2275" s="3">
        <v>0.92499999999999993</v>
      </c>
    </row>
    <row r="2276" spans="1:4" x14ac:dyDescent="0.2">
      <c r="A2276">
        <v>121597</v>
      </c>
      <c r="B2276" t="s">
        <v>356</v>
      </c>
      <c r="C2276" s="4">
        <v>43701</v>
      </c>
      <c r="D2276" s="3">
        <v>0.13958333333333334</v>
      </c>
    </row>
    <row r="2277" spans="1:4" x14ac:dyDescent="0.2">
      <c r="A2277">
        <v>121598</v>
      </c>
      <c r="B2277" t="s">
        <v>357</v>
      </c>
      <c r="C2277" s="4">
        <v>43725</v>
      </c>
      <c r="D2277" s="3">
        <v>0.14097222222222222</v>
      </c>
    </row>
    <row r="2278" spans="1:4" x14ac:dyDescent="0.2">
      <c r="A2278">
        <v>121599</v>
      </c>
      <c r="B2278" t="s">
        <v>43</v>
      </c>
      <c r="C2278" s="4">
        <v>43717</v>
      </c>
      <c r="D2278" s="3">
        <v>0.78472222222222221</v>
      </c>
    </row>
    <row r="2279" spans="1:4" x14ac:dyDescent="0.2">
      <c r="A2279">
        <v>121600</v>
      </c>
      <c r="B2279" t="s">
        <v>358</v>
      </c>
      <c r="C2279" s="4">
        <v>43738</v>
      </c>
      <c r="D2279" s="3">
        <v>0.98819444444444438</v>
      </c>
    </row>
    <row r="2280" spans="1:4" x14ac:dyDescent="0.2">
      <c r="A2280">
        <v>121601</v>
      </c>
      <c r="B2280" t="s">
        <v>114</v>
      </c>
      <c r="C2280" s="4">
        <v>43746</v>
      </c>
      <c r="D2280" s="3">
        <v>0.88541666666666663</v>
      </c>
    </row>
    <row r="2281" spans="1:4" x14ac:dyDescent="0.2">
      <c r="A2281">
        <v>121602</v>
      </c>
      <c r="B2281" t="s">
        <v>359</v>
      </c>
      <c r="C2281" s="4">
        <v>43714</v>
      </c>
      <c r="D2281" s="3">
        <v>0.15763888888888888</v>
      </c>
    </row>
    <row r="2282" spans="1:4" x14ac:dyDescent="0.2">
      <c r="A2282">
        <v>121603</v>
      </c>
      <c r="B2282" t="s">
        <v>360</v>
      </c>
      <c r="C2282" s="4">
        <v>43694</v>
      </c>
      <c r="D2282" s="3">
        <v>0.97430555555555554</v>
      </c>
    </row>
    <row r="2283" spans="1:4" x14ac:dyDescent="0.2">
      <c r="A2283">
        <v>121611</v>
      </c>
      <c r="B2283" t="s">
        <v>176</v>
      </c>
      <c r="C2283" s="4">
        <v>43705</v>
      </c>
      <c r="D2283" s="3">
        <v>0.90694444444444444</v>
      </c>
    </row>
    <row r="2284" spans="1:4" x14ac:dyDescent="0.2">
      <c r="A2284">
        <v>121700</v>
      </c>
      <c r="B2284" t="s">
        <v>260</v>
      </c>
      <c r="C2284" s="4">
        <v>43691</v>
      </c>
      <c r="D2284" s="3">
        <v>0.87847222222222221</v>
      </c>
    </row>
    <row r="2285" spans="1:4" x14ac:dyDescent="0.2">
      <c r="A2285">
        <v>121701</v>
      </c>
      <c r="B2285" t="s">
        <v>63</v>
      </c>
      <c r="C2285" s="4">
        <v>43773</v>
      </c>
      <c r="D2285" s="3">
        <v>0.65208333333333335</v>
      </c>
    </row>
    <row r="2286" spans="1:4" x14ac:dyDescent="0.2">
      <c r="A2286">
        <v>121702</v>
      </c>
      <c r="B2286" t="s">
        <v>38</v>
      </c>
      <c r="C2286" s="4">
        <v>43689</v>
      </c>
      <c r="D2286" s="3">
        <v>0.83194444444444438</v>
      </c>
    </row>
    <row r="2287" spans="1:4" x14ac:dyDescent="0.2">
      <c r="A2287">
        <v>121738</v>
      </c>
      <c r="B2287" s="2" t="s">
        <v>102</v>
      </c>
      <c r="C2287" s="4">
        <v>43837</v>
      </c>
      <c r="D2287" s="3">
        <v>0.7895833333333333</v>
      </c>
    </row>
    <row r="2288" spans="1:4" x14ac:dyDescent="0.2">
      <c r="A2288">
        <v>121855</v>
      </c>
      <c r="B2288" t="s">
        <v>42</v>
      </c>
      <c r="C2288" s="4">
        <v>43683</v>
      </c>
      <c r="D2288" s="3">
        <v>0.7270833333333333</v>
      </c>
    </row>
    <row r="2289" spans="1:4" x14ac:dyDescent="0.2">
      <c r="A2289">
        <v>122088</v>
      </c>
      <c r="B2289" t="s">
        <v>78</v>
      </c>
      <c r="C2289" s="4">
        <v>43791</v>
      </c>
      <c r="D2289" s="3">
        <v>0.84930555555555554</v>
      </c>
    </row>
    <row r="2290" spans="1:4" x14ac:dyDescent="0.2">
      <c r="A2290">
        <v>122843</v>
      </c>
      <c r="B2290" t="s">
        <v>361</v>
      </c>
      <c r="C2290" s="4">
        <v>43668</v>
      </c>
      <c r="D2290" s="3">
        <v>0.8340277777777777</v>
      </c>
    </row>
    <row r="2291" spans="1:4" x14ac:dyDescent="0.2">
      <c r="A2291">
        <v>123788</v>
      </c>
      <c r="B2291" t="s">
        <v>362</v>
      </c>
      <c r="C2291" s="4">
        <v>43689</v>
      </c>
      <c r="D2291" s="3">
        <v>0.8652777777777777</v>
      </c>
    </row>
    <row r="2292" spans="1:4" x14ac:dyDescent="0.2">
      <c r="A2292">
        <v>124571</v>
      </c>
      <c r="B2292" t="s">
        <v>226</v>
      </c>
      <c r="C2292" s="4">
        <v>43819</v>
      </c>
      <c r="D2292" s="3">
        <v>0.6694444444444444</v>
      </c>
    </row>
    <row r="2293" spans="1:4" x14ac:dyDescent="0.2">
      <c r="A2293">
        <v>124572</v>
      </c>
      <c r="B2293" t="s">
        <v>133</v>
      </c>
      <c r="C2293" s="4">
        <v>43789</v>
      </c>
      <c r="D2293" s="3">
        <v>0.7993055555555556</v>
      </c>
    </row>
    <row r="2294" spans="1:4" x14ac:dyDescent="0.2">
      <c r="A2294">
        <v>124650</v>
      </c>
      <c r="B2294" t="s">
        <v>363</v>
      </c>
      <c r="C2294" s="4">
        <v>43661</v>
      </c>
      <c r="D2294" s="3">
        <v>0.78194444444444444</v>
      </c>
    </row>
    <row r="2295" spans="1:4" x14ac:dyDescent="0.2">
      <c r="A2295">
        <v>124651</v>
      </c>
      <c r="B2295" t="s">
        <v>204</v>
      </c>
      <c r="C2295" s="4">
        <v>43670</v>
      </c>
      <c r="D2295" s="3">
        <v>0.64861111111111114</v>
      </c>
    </row>
    <row r="2296" spans="1:4" x14ac:dyDescent="0.2">
      <c r="A2296">
        <v>124679</v>
      </c>
      <c r="B2296" t="s">
        <v>139</v>
      </c>
      <c r="C2296" s="4">
        <v>43754</v>
      </c>
      <c r="D2296" s="3">
        <v>0.76527777777777783</v>
      </c>
    </row>
    <row r="2297" spans="1:4" x14ac:dyDescent="0.2">
      <c r="A2297">
        <v>124745</v>
      </c>
      <c r="B2297" t="s">
        <v>237</v>
      </c>
      <c r="C2297" s="4">
        <v>43710</v>
      </c>
      <c r="D2297" s="3">
        <v>0.67083333333333339</v>
      </c>
    </row>
    <row r="2298" spans="1:4" x14ac:dyDescent="0.2">
      <c r="A2298">
        <v>124782</v>
      </c>
      <c r="B2298" t="s">
        <v>121</v>
      </c>
      <c r="C2298" s="4">
        <v>43832</v>
      </c>
      <c r="D2298" s="3">
        <v>0.66875000000000007</v>
      </c>
    </row>
    <row r="2299" spans="1:4" x14ac:dyDescent="0.2">
      <c r="A2299">
        <v>124935</v>
      </c>
      <c r="B2299" t="s">
        <v>27</v>
      </c>
      <c r="C2299" s="4">
        <v>43809</v>
      </c>
      <c r="D2299" s="3">
        <v>0.81874999999999998</v>
      </c>
    </row>
    <row r="2300" spans="1:4" x14ac:dyDescent="0.2">
      <c r="A2300">
        <v>124936</v>
      </c>
      <c r="B2300" t="s">
        <v>22</v>
      </c>
      <c r="C2300" s="4">
        <v>43794</v>
      </c>
      <c r="D2300" s="3">
        <v>0.83472222222222225</v>
      </c>
    </row>
    <row r="2301" spans="1:4" x14ac:dyDescent="0.2">
      <c r="A2301">
        <v>125000</v>
      </c>
      <c r="B2301" t="s">
        <v>38</v>
      </c>
      <c r="C2301" s="4">
        <v>43689</v>
      </c>
      <c r="D2301" s="3">
        <v>0.83194444444444438</v>
      </c>
    </row>
    <row r="2302" spans="1:4" x14ac:dyDescent="0.2">
      <c r="A2302">
        <v>125001</v>
      </c>
      <c r="B2302" t="s">
        <v>54</v>
      </c>
      <c r="C2302" s="4">
        <v>43685</v>
      </c>
      <c r="D2302" s="3">
        <v>0.64166666666666672</v>
      </c>
    </row>
    <row r="2303" spans="1:4" x14ac:dyDescent="0.2">
      <c r="A2303">
        <v>125069</v>
      </c>
      <c r="B2303" t="s">
        <v>152</v>
      </c>
      <c r="C2303" s="4">
        <v>43731</v>
      </c>
      <c r="D2303" s="3">
        <v>0.86597222222222225</v>
      </c>
    </row>
    <row r="2304" spans="1:4" x14ac:dyDescent="0.2">
      <c r="A2304">
        <v>125398</v>
      </c>
      <c r="B2304" t="s">
        <v>119</v>
      </c>
      <c r="C2304" s="4">
        <v>43734</v>
      </c>
      <c r="D2304" s="3">
        <v>0.63888888888888895</v>
      </c>
    </row>
    <row r="2305" spans="1:4" x14ac:dyDescent="0.2">
      <c r="A2305">
        <v>125400</v>
      </c>
      <c r="B2305" t="s">
        <v>25</v>
      </c>
      <c r="C2305" s="4">
        <v>43774</v>
      </c>
      <c r="D2305" s="3">
        <v>0.84097222222222223</v>
      </c>
    </row>
    <row r="2306" spans="1:4" x14ac:dyDescent="0.2">
      <c r="A2306">
        <v>125401</v>
      </c>
      <c r="B2306" t="s">
        <v>93</v>
      </c>
      <c r="C2306" s="4">
        <v>43703</v>
      </c>
      <c r="D2306" s="3">
        <v>0.67291666666666661</v>
      </c>
    </row>
    <row r="2307" spans="1:4" x14ac:dyDescent="0.2">
      <c r="A2307">
        <v>125402</v>
      </c>
      <c r="B2307" t="s">
        <v>260</v>
      </c>
      <c r="C2307" s="4">
        <v>43691</v>
      </c>
      <c r="D2307" s="3">
        <v>0.87708333333333333</v>
      </c>
    </row>
    <row r="2308" spans="1:4" x14ac:dyDescent="0.2">
      <c r="A2308">
        <v>125403</v>
      </c>
      <c r="B2308" s="2" t="s">
        <v>95</v>
      </c>
      <c r="C2308" s="4">
        <v>43690</v>
      </c>
      <c r="D2308" s="3">
        <v>0.68263888888888891</v>
      </c>
    </row>
    <row r="2309" spans="1:4" x14ac:dyDescent="0.2">
      <c r="A2309">
        <v>125404</v>
      </c>
      <c r="B2309" s="2" t="s">
        <v>65</v>
      </c>
      <c r="C2309" s="4">
        <v>43768</v>
      </c>
      <c r="D2309" s="3">
        <v>0.87430555555555556</v>
      </c>
    </row>
    <row r="2310" spans="1:4" x14ac:dyDescent="0.2">
      <c r="A2310">
        <v>125653</v>
      </c>
      <c r="B2310" t="s">
        <v>58</v>
      </c>
      <c r="C2310" s="4">
        <v>43817</v>
      </c>
      <c r="D2310" s="3">
        <v>0.7270833333333333</v>
      </c>
    </row>
    <row r="2311" spans="1:4" x14ac:dyDescent="0.2">
      <c r="A2311">
        <v>125740</v>
      </c>
      <c r="B2311" t="e">
        <f>JuanOrlandoH Vemos Que se ha hecho un gran desempe√±o en nuestro pais Que bueno Que se trabaje en el aria clim√°tica Que bien vamos por mas</f>
        <v>#NAME?</v>
      </c>
      <c r="C2311" s="4">
        <v>43801</v>
      </c>
      <c r="D2311" s="3">
        <v>0.65694444444444444</v>
      </c>
    </row>
    <row r="2312" spans="1:4" x14ac:dyDescent="0.2">
      <c r="A2312">
        <v>125741</v>
      </c>
      <c r="B2312" t="e">
        <f>_xlfn.SINGLE(JuanOrlandoH _xlfn.SINGLE(FrenteaFrenteHN _xlfn.SINGLE(radioamericahn _xlfn.SINGLE(radiohrn _xlfn.SINGLE(RCVHonduras _xlfn.SINGLE(TN5Telenoticias _xlfn.SINGLE(diarioelheraldo _xlfn.SINGLE(elpaishn _xlfn.SINGLE(HCHTelevDigital Es muy bueno lo Que se esta haciendo apoyando a los peque√±os micros empresarios Que bien Que se tenga excito vamos por mas)))))))))</f>
        <v>#NAME?</v>
      </c>
      <c r="C2312" s="4">
        <v>43802</v>
      </c>
      <c r="D2312" s="3">
        <v>0.66666666666666663</v>
      </c>
    </row>
    <row r="2313" spans="1:4" x14ac:dyDescent="0.2">
      <c r="A2313">
        <v>125752</v>
      </c>
      <c r="B2313" t="e">
        <f>_xlfn.SINGLE(JuanOrlandoH _xlfn.SINGLE(tencanal10 _xlfn.SINGLE(DiarioTiempo _xlfn.SINGLE(radiohousehn _xlfn.SINGLE(radiohrn _xlfn.SINGLE(LaTribunahn _xlfn.SINGLE(elpaishn _xlfn.SINGLE(diarioelheraldo _xlfn.SINGLE(DiarioRoatan Es bueno ver los sue√±os logrados Que bien Que se haga lo bueno por mi Honduras Que se trabaje mas y mas por mi pais vamos por grandes bendiciones)))))))))</f>
        <v>#NAME?</v>
      </c>
      <c r="C2313" s="4">
        <v>43794</v>
      </c>
      <c r="D2313" s="3">
        <v>0.63194444444444442</v>
      </c>
    </row>
    <row r="2314" spans="1:4" x14ac:dyDescent="0.2">
      <c r="A2314">
        <v>125766</v>
      </c>
      <c r="B2314" t="e">
        <f>_xlfn.SINGLE(JuanOrlandoH _xlfn.SINGLE(radiohrn muy bueno Que se est√°n haciendo estas grandiosas celebraciones en el pais esta Es una de las radios mas escuchadas y los felicitamos por su sintonia y su aniversario))</f>
        <v>#NAME?</v>
      </c>
      <c r="C2314" s="4">
        <v>43770</v>
      </c>
      <c r="D2314" s="3">
        <v>0.61805555555555558</v>
      </c>
    </row>
    <row r="2315" spans="1:4" x14ac:dyDescent="0.2">
      <c r="A2315">
        <v>125786</v>
      </c>
      <c r="B2315" t="e">
        <f>JuanOrlandoH excelente Que se haga lo bueno con el cambio clim√°tico Que bien vamos por mas avances en el pais Que bien</f>
        <v>#NAME?</v>
      </c>
      <c r="C2315" s="4">
        <v>43801</v>
      </c>
      <c r="D2315" s="3">
        <v>0.6645833333333333</v>
      </c>
    </row>
    <row r="2316" spans="1:4" x14ac:dyDescent="0.2">
      <c r="A2316">
        <v>125826</v>
      </c>
      <c r="B2316" t="e">
        <f>_xlfn.SINGLE(JuanOrlandoH _xlfn.SINGLE(BomberosHn Muchas gracias al cuerpo de Bomberos por Que ellos han trabajado por hacer lo bueno por mi Honduras Que Dios los bendiga en su dia))</f>
        <v>#NAME?</v>
      </c>
      <c r="C2316" s="4">
        <v>43770</v>
      </c>
      <c r="D2316" s="3">
        <v>0.62777777777777777</v>
      </c>
    </row>
    <row r="2317" spans="1:4" x14ac:dyDescent="0.2">
      <c r="A2317">
        <v>125832</v>
      </c>
      <c r="B2317" t="e">
        <f>JuanOrlandoH Es muy bueno lo Que se ve por mi Honduras se ha brindado lo mejor en materia de seguridad Que bueno gracias a nuestro govierno excelente</f>
        <v>#NAME?</v>
      </c>
      <c r="C2317" s="4">
        <v>43810</v>
      </c>
      <c r="D2317" s="3">
        <v>0.63611111111111118</v>
      </c>
    </row>
    <row r="2318" spans="1:4" x14ac:dyDescent="0.2">
      <c r="A2318">
        <v>125945</v>
      </c>
      <c r="B2318" t="s">
        <v>364</v>
      </c>
      <c r="C2318" s="4">
        <v>43732</v>
      </c>
      <c r="D2318" s="3">
        <v>0.66597222222222219</v>
      </c>
    </row>
    <row r="2319" spans="1:4" x14ac:dyDescent="0.2">
      <c r="A2319">
        <v>125962</v>
      </c>
      <c r="B2319" t="e">
        <f>_xlfn.SINGLE(JuanOrlandoH _xlfn.SINGLE(cnbshonduras Es un trabajo Que se apoye al pueblo con esta nueva ley para el deudor Que bien))</f>
        <v>#NAME?</v>
      </c>
      <c r="C2319" s="4">
        <v>43788</v>
      </c>
      <c r="D2319" s="3">
        <v>0.73888888888888893</v>
      </c>
    </row>
    <row r="2320" spans="1:4" x14ac:dyDescent="0.2">
      <c r="A2320">
        <v>126010</v>
      </c>
      <c r="B2320" t="e">
        <f>_xlfn.SINGLE(JuanOrlandoH _xlfn.SINGLE(HoyMismoTSI _xlfn.SINGLE(Presidencia_HN _xlfn.SINGLE(LaTribunahn _xlfn.SINGLE(DiarioLaPrensa _xlfn.SINGLE(radiohrn _xlfn.SINGLE(AFPespanol _xlfn.SINGLE(ReutersLatam _xlfn.SINGLE(nytimeses estas si son buenas misiones Que gran alcance Que grandes desarrollos para el pueblo muy bien)))))))))</f>
        <v>#NAME?</v>
      </c>
      <c r="C2320" s="4">
        <v>43746</v>
      </c>
      <c r="D2320" s="3">
        <v>0.77222222222222225</v>
      </c>
    </row>
    <row r="2321" spans="1:4" x14ac:dyDescent="0.2">
      <c r="A2321">
        <v>126140</v>
      </c>
      <c r="B2321" t="e">
        <f>JuanOrlandoH se√±or JOH Que Dios lo bendiga siempre Que grandes maneras de ver como mi pa√≠s esta desempe√±ado en hacer las grandiosas cosas por dar una navidad con la mejor seguridad</f>
        <v>#NAME?</v>
      </c>
      <c r="C2321" s="4">
        <v>43794</v>
      </c>
      <c r="D2321" s="3">
        <v>0.76944444444444438</v>
      </c>
    </row>
    <row r="2322" spans="1:4" x14ac:dyDescent="0.2">
      <c r="A2322">
        <v>126162</v>
      </c>
      <c r="B2322" t="e">
        <f>JuanOrlandoH Definimos las grandes obras Que se ven Que se elaboran Que bien estamos afirmados a lo bueno Que gran manera de Que mi pais avance</f>
        <v>#NAME?</v>
      </c>
      <c r="C2322" s="4">
        <v>43762</v>
      </c>
      <c r="D2322" s="3">
        <v>0.6333333333333333</v>
      </c>
    </row>
    <row r="2323" spans="1:4" x14ac:dyDescent="0.2">
      <c r="A2323">
        <v>127326</v>
      </c>
      <c r="B2323" t="s">
        <v>365</v>
      </c>
      <c r="C2323" s="4">
        <v>43655</v>
      </c>
      <c r="D2323" s="3">
        <v>0.63541666666666663</v>
      </c>
    </row>
    <row r="2324" spans="1:4" x14ac:dyDescent="0.2">
      <c r="A2324">
        <v>128198</v>
      </c>
      <c r="B2324" s="2" t="s">
        <v>47</v>
      </c>
      <c r="C2324" s="4">
        <v>43832</v>
      </c>
      <c r="D2324" s="3">
        <v>0.83263888888888893</v>
      </c>
    </row>
    <row r="2325" spans="1:4" x14ac:dyDescent="0.2">
      <c r="A2325">
        <v>128199</v>
      </c>
      <c r="B2325" t="s">
        <v>366</v>
      </c>
      <c r="C2325" s="4">
        <v>43816</v>
      </c>
      <c r="D2325" s="3">
        <v>0.81874999999999998</v>
      </c>
    </row>
    <row r="2326" spans="1:4" x14ac:dyDescent="0.2">
      <c r="A2326">
        <v>128218</v>
      </c>
      <c r="B2326" t="s">
        <v>198</v>
      </c>
      <c r="C2326" s="4">
        <v>43689</v>
      </c>
      <c r="D2326" s="3">
        <v>0.75069444444444444</v>
      </c>
    </row>
    <row r="2327" spans="1:4" x14ac:dyDescent="0.2">
      <c r="A2327">
        <v>128373</v>
      </c>
      <c r="B2327" t="s">
        <v>144</v>
      </c>
      <c r="C2327" s="4">
        <v>43656</v>
      </c>
      <c r="D2327" s="3">
        <v>0.73819444444444438</v>
      </c>
    </row>
    <row r="2328" spans="1:4" x14ac:dyDescent="0.2">
      <c r="A2328">
        <v>128514</v>
      </c>
      <c r="B2328" t="s">
        <v>156</v>
      </c>
      <c r="C2328" s="4">
        <v>43684</v>
      </c>
      <c r="D2328" s="3">
        <v>0.71527777777777779</v>
      </c>
    </row>
    <row r="2329" spans="1:4" x14ac:dyDescent="0.2">
      <c r="A2329">
        <v>128515</v>
      </c>
      <c r="B2329" t="s">
        <v>14</v>
      </c>
      <c r="C2329" s="4">
        <v>43690</v>
      </c>
      <c r="D2329" s="3">
        <v>0.95277777777777783</v>
      </c>
    </row>
    <row r="2330" spans="1:4" x14ac:dyDescent="0.2">
      <c r="A2330">
        <v>128559</v>
      </c>
      <c r="B2330" t="s">
        <v>367</v>
      </c>
      <c r="C2330" s="4">
        <v>43741</v>
      </c>
      <c r="D2330" s="3">
        <v>0.15</v>
      </c>
    </row>
    <row r="2331" spans="1:4" x14ac:dyDescent="0.2">
      <c r="A2331">
        <v>128560</v>
      </c>
      <c r="B2331" t="s">
        <v>368</v>
      </c>
      <c r="C2331" s="4">
        <v>43724</v>
      </c>
      <c r="D2331" s="3">
        <v>2.4305555555555556E-2</v>
      </c>
    </row>
    <row r="2332" spans="1:4" x14ac:dyDescent="0.2">
      <c r="A2332">
        <v>128561</v>
      </c>
      <c r="B2332" t="s">
        <v>148</v>
      </c>
      <c r="C2332" s="4">
        <v>43767</v>
      </c>
      <c r="D2332" s="3">
        <v>0.86319444444444438</v>
      </c>
    </row>
    <row r="2333" spans="1:4" x14ac:dyDescent="0.2">
      <c r="A2333">
        <v>128562</v>
      </c>
      <c r="B2333" t="s">
        <v>369</v>
      </c>
      <c r="C2333" s="4">
        <v>43700</v>
      </c>
      <c r="D2333" s="3">
        <v>0.12291666666666667</v>
      </c>
    </row>
    <row r="2334" spans="1:4" x14ac:dyDescent="0.2">
      <c r="A2334">
        <v>128566</v>
      </c>
      <c r="B2334" t="s">
        <v>370</v>
      </c>
      <c r="C2334" s="4">
        <v>43655</v>
      </c>
      <c r="D2334" s="3">
        <v>0.65555555555555556</v>
      </c>
    </row>
    <row r="2335" spans="1:4" x14ac:dyDescent="0.2">
      <c r="A2335">
        <v>128567</v>
      </c>
      <c r="B2335" t="s">
        <v>120</v>
      </c>
      <c r="C2335" s="4">
        <v>43704</v>
      </c>
      <c r="D2335" s="3">
        <v>0.83680555555555547</v>
      </c>
    </row>
    <row r="2336" spans="1:4" x14ac:dyDescent="0.2">
      <c r="A2336">
        <v>128669</v>
      </c>
      <c r="B2336" s="2" t="s">
        <v>126</v>
      </c>
      <c r="C2336" s="4">
        <v>43732</v>
      </c>
      <c r="D2336" s="3">
        <v>0.83680555555555547</v>
      </c>
    </row>
    <row r="2337" spans="1:4" x14ac:dyDescent="0.2">
      <c r="A2337">
        <v>128762</v>
      </c>
      <c r="B2337" t="s">
        <v>136</v>
      </c>
      <c r="C2337" s="4">
        <v>43819</v>
      </c>
      <c r="D2337" s="3">
        <v>0.87708333333333333</v>
      </c>
    </row>
    <row r="2338" spans="1:4" x14ac:dyDescent="0.2">
      <c r="A2338">
        <v>128867</v>
      </c>
      <c r="B2338" t="s">
        <v>53</v>
      </c>
      <c r="C2338" s="4">
        <v>43770</v>
      </c>
      <c r="D2338" s="3">
        <v>0.79791666666666661</v>
      </c>
    </row>
    <row r="2339" spans="1:4" x14ac:dyDescent="0.2">
      <c r="A2339">
        <v>128868</v>
      </c>
      <c r="B2339" s="2" t="s">
        <v>23</v>
      </c>
      <c r="C2339" s="4">
        <v>43768</v>
      </c>
      <c r="D2339" s="3">
        <v>0.65277777777777779</v>
      </c>
    </row>
    <row r="2340" spans="1:4" x14ac:dyDescent="0.2">
      <c r="A2340">
        <v>128929</v>
      </c>
      <c r="B2340" t="s">
        <v>136</v>
      </c>
      <c r="C2340" s="4">
        <v>43819</v>
      </c>
      <c r="D2340" s="3">
        <v>0.87708333333333333</v>
      </c>
    </row>
    <row r="2341" spans="1:4" x14ac:dyDescent="0.2">
      <c r="A2341">
        <v>129789</v>
      </c>
      <c r="B2341" t="s">
        <v>311</v>
      </c>
      <c r="C2341" s="4">
        <v>43685</v>
      </c>
      <c r="D2341" s="3">
        <v>0.73472222222222217</v>
      </c>
    </row>
    <row r="2342" spans="1:4" x14ac:dyDescent="0.2">
      <c r="A2342">
        <v>129853</v>
      </c>
      <c r="B2342" t="s">
        <v>27</v>
      </c>
      <c r="C2342" s="4">
        <v>43809</v>
      </c>
      <c r="D2342" s="3">
        <v>0.81874999999999998</v>
      </c>
    </row>
    <row r="2343" spans="1:4" x14ac:dyDescent="0.2">
      <c r="A2343">
        <v>129939</v>
      </c>
      <c r="B2343" t="s">
        <v>16</v>
      </c>
      <c r="C2343" s="4">
        <v>43719</v>
      </c>
      <c r="D2343" s="3">
        <v>0.7368055555555556</v>
      </c>
    </row>
    <row r="2344" spans="1:4" x14ac:dyDescent="0.2">
      <c r="A2344">
        <v>129940</v>
      </c>
      <c r="B2344" t="s">
        <v>97</v>
      </c>
      <c r="C2344" s="4">
        <v>43733</v>
      </c>
      <c r="D2344" s="3">
        <v>0.70833333333333337</v>
      </c>
    </row>
    <row r="2345" spans="1:4" x14ac:dyDescent="0.2">
      <c r="A2345">
        <v>130010</v>
      </c>
      <c r="B2345" s="2" t="s">
        <v>55</v>
      </c>
      <c r="C2345" s="4">
        <v>43815</v>
      </c>
      <c r="D2345" s="3">
        <v>0.84930555555555554</v>
      </c>
    </row>
    <row r="2346" spans="1:4" x14ac:dyDescent="0.2">
      <c r="A2346">
        <v>130047</v>
      </c>
      <c r="B2346" s="2" t="s">
        <v>140</v>
      </c>
      <c r="C2346" s="4">
        <v>43755</v>
      </c>
      <c r="D2346" s="3">
        <v>0.8534722222222223</v>
      </c>
    </row>
    <row r="2347" spans="1:4" x14ac:dyDescent="0.2">
      <c r="A2347">
        <v>130089</v>
      </c>
      <c r="B2347" t="s">
        <v>135</v>
      </c>
      <c r="C2347" s="4">
        <v>43721</v>
      </c>
      <c r="D2347" s="3">
        <v>0.82847222222222217</v>
      </c>
    </row>
    <row r="2348" spans="1:4" x14ac:dyDescent="0.2">
      <c r="A2348">
        <v>130406</v>
      </c>
      <c r="B2348" t="s">
        <v>371</v>
      </c>
      <c r="C2348" s="4">
        <v>43705</v>
      </c>
      <c r="D2348" s="3">
        <v>4.3055555555555562E-2</v>
      </c>
    </row>
    <row r="2349" spans="1:4" x14ac:dyDescent="0.2">
      <c r="A2349">
        <v>130407</v>
      </c>
      <c r="B2349" s="2" t="s">
        <v>372</v>
      </c>
      <c r="C2349" s="4">
        <v>43741</v>
      </c>
      <c r="D2349" s="3">
        <v>0.67222222222222217</v>
      </c>
    </row>
    <row r="2350" spans="1:4" x14ac:dyDescent="0.2">
      <c r="A2350">
        <v>130408</v>
      </c>
      <c r="B2350" t="s">
        <v>373</v>
      </c>
      <c r="C2350" s="4">
        <v>43733</v>
      </c>
      <c r="D2350" s="3">
        <v>0.11944444444444445</v>
      </c>
    </row>
    <row r="2351" spans="1:4" x14ac:dyDescent="0.2">
      <c r="A2351">
        <v>130409</v>
      </c>
      <c r="B2351" t="s">
        <v>374</v>
      </c>
      <c r="C2351" s="4">
        <v>43694</v>
      </c>
      <c r="D2351" s="3">
        <v>4.7222222222222221E-2</v>
      </c>
    </row>
    <row r="2352" spans="1:4" x14ac:dyDescent="0.2">
      <c r="A2352">
        <v>130417</v>
      </c>
      <c r="B2352" t="s">
        <v>73</v>
      </c>
      <c r="C2352" s="4">
        <v>43710</v>
      </c>
      <c r="D2352" s="3">
        <v>0.8569444444444444</v>
      </c>
    </row>
    <row r="2353" spans="1:4" x14ac:dyDescent="0.2">
      <c r="A2353">
        <v>130547</v>
      </c>
      <c r="B2353" t="s">
        <v>26</v>
      </c>
      <c r="C2353" s="4">
        <v>43812</v>
      </c>
      <c r="D2353" s="3">
        <v>0.73055555555555562</v>
      </c>
    </row>
    <row r="2354" spans="1:4" x14ac:dyDescent="0.2">
      <c r="A2354">
        <v>131969</v>
      </c>
      <c r="B2354" t="e">
        <f>_xlfn.SINGLE(JuanOrlandoH _xlfn.SINGLE(Congreso_HND _xlfn.SINGLE(HoyMismoTSI _xlfn.SINGLE(radiohrn _xlfn.SINGLE(LaTribunahn _xlfn.SINGLE(TN5Telenoticias _xlfn.SINGLE(HCHTelevDigital _xlfn.SINGLE(televicentrohn _xlfn.SINGLE(radioamericahn _xlfn.SINGLE(Canal6Honduras _xlfn.SINGLE(tencanal10 Definitivamente queremos agradecerle a nuestro Presidente por Que solo el ha demostrado lo bueno para la naci√≥n gracias se√±or JOH)))))))))))</f>
        <v>#NAME?</v>
      </c>
      <c r="C2354" s="4">
        <v>43775</v>
      </c>
      <c r="D2354" s="3">
        <v>0.62430555555555556</v>
      </c>
    </row>
    <row r="2355" spans="1:4" x14ac:dyDescent="0.2">
      <c r="A2355">
        <v>132014</v>
      </c>
      <c r="B2355" t="s">
        <v>375</v>
      </c>
      <c r="C2355" s="4">
        <v>43816</v>
      </c>
      <c r="D2355" s="3">
        <v>0.85972222222222217</v>
      </c>
    </row>
    <row r="2356" spans="1:4" x14ac:dyDescent="0.2">
      <c r="A2356">
        <v>132103</v>
      </c>
      <c r="B2356" t="e">
        <f>_xlfn.SINGLE(JuanOrlandoH _xlfn.SINGLE(LaTribunahn _xlfn.SINGLE(RCVHonduras _xlfn.SINGLE(radioamericahn _xlfn.SINGLE(elpaishn _xlfn.SINGLE(radiohrn _xlfn.SINGLE(FenafuthOrg _xlfn.SINGLE(HCHTelevDigital _xlfn.SINGLE(radiohousehn Sobre todo lo primero Es lo primero Que Espectacular Es saber Que hay Muchas cosas por hacer y le agradecemos a JOH gracias por hacer el cambio)))))))))</f>
        <v>#NAME?</v>
      </c>
      <c r="C2356" s="4">
        <v>43788</v>
      </c>
      <c r="D2356" s="3">
        <v>0.92083333333333339</v>
      </c>
    </row>
    <row r="2357" spans="1:4" x14ac:dyDescent="0.2">
      <c r="A2357">
        <v>132283</v>
      </c>
      <c r="B2357" t="e">
        <f>JuanOrlandoH muy bien Muchas gracias se√±or Presidente por dar de su gran apoyo y demostrar Que el pais avanza cada dia Que bien vamos por mas</f>
        <v>#NAME?</v>
      </c>
      <c r="C2357" s="4">
        <v>43763</v>
      </c>
      <c r="D2357" s="3">
        <v>0.69444444444444453</v>
      </c>
    </row>
    <row r="2358" spans="1:4" x14ac:dyDescent="0.2">
      <c r="A2358">
        <v>132310</v>
      </c>
      <c r="B2358" t="e">
        <f>_xlfn.SINGLE(JuanOrlandoH _xlfn.SINGLE(el5hn _xlfn.SINGLE(elpaishn _xlfn.SINGLE(radiohrn _xlfn.SINGLE(HCHTelevDigital _xlfn.SINGLE(CHTVHN _xlfn.SINGLE(LaTribunahn _xlfn.SINGLE(RCVHonduras _xlfn.SINGLE(radioamericahn _xlfn.SINGLE(Canal6Honduras estamos muy contentos de Que se esta demostrando lo bueno par el pais por parte de nuestro Presidente Que bien))))))))))</f>
        <v>#NAME?</v>
      </c>
      <c r="C2358" s="4">
        <v>43838</v>
      </c>
      <c r="D2358" s="3">
        <v>0.77569444444444446</v>
      </c>
    </row>
    <row r="2359" spans="1:4" x14ac:dyDescent="0.2">
      <c r="A2359">
        <v>132315</v>
      </c>
      <c r="B2359" t="e">
        <f>_xlfn.SINGLE(JuanOrlandoH _xlfn.SINGLE(LaTribunahn _xlfn.SINGLE(RCVHonduras _xlfn.SINGLE(radioamericahn _xlfn.SINGLE(elpaishn _xlfn.SINGLE(radiohrn _xlfn.SINGLE(FenafuthOrg _xlfn.SINGLE(HCHTelevDigital _xlfn.SINGLE(radiohousehn Honduras esta cambiando por Que se ha demostrado Que se ha alcanzado Que bien Esperamos lo mejor en materia de seguridad)))))))))</f>
        <v>#NAME?</v>
      </c>
      <c r="C2359" s="4">
        <v>43788</v>
      </c>
      <c r="D2359" s="3">
        <v>0.91875000000000007</v>
      </c>
    </row>
    <row r="2360" spans="1:4" x14ac:dyDescent="0.2">
      <c r="A2360">
        <v>132345</v>
      </c>
      <c r="B2360" t="e">
        <f>JuanOrlandoH Aplaudimos las grandiosas labores Que hace el Presidente Que buenas cosas las Que se ven Que gran servicio de seguridad brindan Muchas gracias</f>
        <v>#NAME?</v>
      </c>
      <c r="C2360" s="4">
        <v>43703</v>
      </c>
      <c r="D2360" s="3">
        <v>0.59166666666666667</v>
      </c>
    </row>
    <row r="2361" spans="1:4" x14ac:dyDescent="0.2">
      <c r="A2361">
        <v>132402</v>
      </c>
      <c r="B2361" t="e">
        <f>JuanOrlandoH Que buenas obras las Que hace nuestro Presidente por nuestra Honduras poniendo disfrutar con la familia de la navidad catracha</f>
        <v>#NAME?</v>
      </c>
      <c r="C2361" s="4">
        <v>43819</v>
      </c>
      <c r="D2361" s="3">
        <v>0.64097222222222217</v>
      </c>
    </row>
    <row r="2362" spans="1:4" x14ac:dyDescent="0.2">
      <c r="A2362">
        <v>132403</v>
      </c>
      <c r="B2362" t="e">
        <f>_xlfn.SINGLE(JuanOrlandoH _xlfn.SINGLE(radiohrn _xlfn.SINGLE(HCHTelevDigital _xlfn.SINGLE(Canal6Honduras _xlfn.SINGLE(RCVHonduras _xlfn.SINGLE(lanotta_ _xlfn.SINGLE(LaTribunahn _xlfn.SINGLE(radioamericahn _xlfn.SINGLE(elpaishn se ve Que nuestra Honduras ha mejorado Que bien Que se ve lo bueno porque el chocolate Es sabroso)))))))))</f>
        <v>#NAME?</v>
      </c>
      <c r="C2362" s="4">
        <v>43837</v>
      </c>
      <c r="D2362" s="3">
        <v>0.61736111111111114</v>
      </c>
    </row>
    <row r="2363" spans="1:4" x14ac:dyDescent="0.2">
      <c r="A2363">
        <v>132405</v>
      </c>
      <c r="B2363" t="s">
        <v>376</v>
      </c>
      <c r="C2363" s="4">
        <v>43699</v>
      </c>
      <c r="D2363" s="3">
        <v>0.7104166666666667</v>
      </c>
    </row>
    <row r="2364" spans="1:4" x14ac:dyDescent="0.2">
      <c r="A2364">
        <v>132481</v>
      </c>
      <c r="B2364" t="e">
        <f>JuanOrlandoH Que buena noticia Que excelente Que ya se ha aprobado esta nueva ley de alivio de deuda Que bien vamos por mas</f>
        <v>#NAME?</v>
      </c>
      <c r="C2364" s="4">
        <v>43782</v>
      </c>
      <c r="D2364" s="3">
        <v>0.83194444444444438</v>
      </c>
    </row>
    <row r="2365" spans="1:4" x14ac:dyDescent="0.2">
      <c r="A2365">
        <v>132533</v>
      </c>
      <c r="B2365" t="e">
        <f>_xlfn.SINGLE(JuanOrlandoH _xlfn.SINGLE(EFEnoticias _xlfn.SINGLE(HoyMismoTSI _xlfn.SINGLE(DllSWqjvMbCrtUNGN0CA23hYgwPW83B5aBnYuBnEFZY))))= _xlfn.SINGLE(radiohrn _xlfn.SINGLE(LaTribunahn _xlfn.SINGLE(TN5Telenoticias _xlfn.SINGLE(HCHTelevDigital _xlfn.SINGLE(televicentrohn Que gran manera de Que se desarrolle la econom√≠a de cada maestro Que bien vamos por mas avances muy bien)))))</f>
        <v>#NAME?</v>
      </c>
      <c r="C2365" s="4">
        <v>43775</v>
      </c>
      <c r="D2365" s="3">
        <v>0.62916666666666665</v>
      </c>
    </row>
    <row r="2366" spans="1:4" x14ac:dyDescent="0.2">
      <c r="A2366">
        <v>132720</v>
      </c>
      <c r="B2366" t="e">
        <f>_xlfn.SINGLE(JuanOrlandoH _xlfn.SINGLE(radiohrn como dice nuestro Presidente Felicidades por Que han demostrado Que son la voz del pueblo Que Dios los bendiga y les de Muchas a√±os mas de sintonizar  Que bueno))</f>
        <v>#NAME?</v>
      </c>
      <c r="C2366" s="4">
        <v>43770</v>
      </c>
      <c r="D2366" s="3">
        <v>0.61944444444444446</v>
      </c>
    </row>
    <row r="2367" spans="1:4" x14ac:dyDescent="0.2">
      <c r="A2367">
        <v>132721</v>
      </c>
      <c r="B2367" t="e">
        <f>JuanOrlandoH Sinceramente Aplaudimos y estamos muy agradecidos de Que se afirmen estos grandiosos proyectos</f>
        <v>#NAME?</v>
      </c>
      <c r="C2367" s="4">
        <v>43718</v>
      </c>
      <c r="D2367" s="3">
        <v>0.81388888888888899</v>
      </c>
    </row>
    <row r="2368" spans="1:4" x14ac:dyDescent="0.2">
      <c r="A2368">
        <v>132746</v>
      </c>
      <c r="B2368" t="e">
        <f>_xlfn.SINGLE(JuanOrlandoH _xlfn.SINGLE(radiohrn _xlfn.SINGLE(LaTribunahn _xlfn.SINGLE(sedenah _xlfn.SINGLE(diarioelheraldo _xlfn.SINGLE(elpaishn Que grandiosas acciones departe de el gobierno Que grandiosas ideas Que se tenga excito Es muy importante Que se apoye en el sector mar√≠timo))))))</f>
        <v>#NAME?</v>
      </c>
      <c r="C2368" s="4">
        <v>43787</v>
      </c>
      <c r="D2368" s="3">
        <v>0.78263888888888899</v>
      </c>
    </row>
    <row r="2369" spans="1:4" x14ac:dyDescent="0.2">
      <c r="A2369">
        <v>132787</v>
      </c>
      <c r="B2369" t="e">
        <f>_xlfn.SINGLE(JuanOrlandoH _xlfn.SINGLE(radiohrn _xlfn.SINGLE(LaTribunahn _xlfn.SINGLE(RCVHonduras _xlfn.SINGLE(Presidencia_HN _xlfn.SINGLE(TN5Telenoticias _xlfn.SINGLE(TSiHonduras _xlfn.SINGLE(diarioelheraldo _xlfn.SINGLE(Qhubotvoficial _xlfn.SINGLE(cb24tv _xlfn.SINGLE(elpaishn si se ve Que tenemos la mejor gobierno Que impactante Es Que mi naci√≥n mejore Que excelente Que mi naci√≥n avance en seguridad y todo lo Que cea √∫til para el pueblo)))))))))))</f>
        <v>#NAME?</v>
      </c>
      <c r="C2369" s="4">
        <v>43819</v>
      </c>
      <c r="D2369" s="3">
        <v>0.79583333333333339</v>
      </c>
    </row>
    <row r="2370" spans="1:4" x14ac:dyDescent="0.2">
      <c r="A2370">
        <v>132830</v>
      </c>
      <c r="B2370" t="e">
        <f>_xlfn.SINGLE(JuanOrlandoH _xlfn.SINGLE(radiohrn _xlfn.SINGLE(LaTribunahn _xlfn.SINGLE(RCVHonduras _xlfn.SINGLE(diarioelheraldo _xlfn.SINGLE(DiarioLaPrensa _xlfn.SINGLE(elpaishn _xlfn.SINGLE(radioamericahn Definitivamente Damos las gracias a JOH por hacer el cambio por la naci√≥n gracias por Que en todo se tiene excito por su gran inteligencia muy bien))))))))</f>
        <v>#NAME?</v>
      </c>
      <c r="C2370" s="4">
        <v>43761</v>
      </c>
      <c r="D2370" s="3">
        <v>0.94652777777777775</v>
      </c>
    </row>
    <row r="2371" spans="1:4" x14ac:dyDescent="0.2">
      <c r="A2371">
        <v>132931</v>
      </c>
      <c r="B2371" t="e">
        <f>_xlfn.SINGLE(JuanOrlandoH _xlfn.SINGLE(radiohrn _xlfn.SINGLE(LaTribunahn _xlfn.SINGLE(RCVHonduras _xlfn.SINGLE(diarioelheraldo _xlfn.SINGLE(DiarioLaPrensa _xlfn.SINGLE(elpaishn _xlfn.SINGLE(radioamericahn Vemos los mayores resultados Muchas gracias a JOH Honduras avanza Que gran trabajo vamos por mas y mas cada dia))))))))</f>
        <v>#NAME?</v>
      </c>
      <c r="C2371" s="4">
        <v>43761</v>
      </c>
      <c r="D2371" s="3">
        <v>0.94791666666666663</v>
      </c>
    </row>
    <row r="2372" spans="1:4" x14ac:dyDescent="0.2">
      <c r="A2372">
        <v>132970</v>
      </c>
      <c r="B2372" t="s">
        <v>377</v>
      </c>
      <c r="C2372" s="4">
        <v>43724</v>
      </c>
      <c r="D2372" s="3">
        <v>0.84444444444444444</v>
      </c>
    </row>
    <row r="2373" spans="1:4" x14ac:dyDescent="0.2">
      <c r="A2373">
        <v>132993</v>
      </c>
      <c r="B2373" t="e">
        <f>JuanOrlandoH Definitivamente agradecemos Que nuestra Honduras Es un pais muy importante para el pueblo y por nuestro Presidente vamos por lo bueno</f>
        <v>#NAME?</v>
      </c>
      <c r="C2373" s="4">
        <v>43759</v>
      </c>
      <c r="D2373" s="3">
        <v>0.6875</v>
      </c>
    </row>
    <row r="2374" spans="1:4" x14ac:dyDescent="0.2">
      <c r="A2374">
        <v>133020</v>
      </c>
      <c r="B2374" t="e">
        <f>JuanOrlandoH Que Dios le de fuerzas asu madre y familiares por su perdida Que Dios les de la mayor fortaleza para seguir adelante de esta irremediable perdida</f>
        <v>#NAME?</v>
      </c>
      <c r="C2374" s="4">
        <v>43770</v>
      </c>
      <c r="D2374" s="3">
        <v>0.64027777777777783</v>
      </c>
    </row>
    <row r="2375" spans="1:4" x14ac:dyDescent="0.2">
      <c r="A2375">
        <v>133232</v>
      </c>
      <c r="B2375" t="e">
        <f>JuanOrlandoH muy buen trabajo mi Presidente gracias por hacer lo bueno en el pais estamos alegres de ver el cambio vamos por mas</f>
        <v>#NAME?</v>
      </c>
      <c r="C2375" s="4">
        <v>43738</v>
      </c>
      <c r="D2375" s="3">
        <v>0.85416666666666663</v>
      </c>
    </row>
    <row r="2376" spans="1:4" x14ac:dyDescent="0.2">
      <c r="A2376">
        <v>133289</v>
      </c>
      <c r="B2376" t="e">
        <f>_xlfn.SINGLE(JuanOrlandoH _xlfn.SINGLE(radiohousehn _xlfn.SINGLE(elpaishn _xlfn.SINGLE(Hondurasisgreat _xlfn.SINGLE(radiohrn _xlfn.SINGLE(HCHTelevDigital _xlfn.SINGLE(RCVHonduras _xlfn.SINGLE(radioamericahn _xlfn.SINGLE(LaTribunahn _xlfn.SINGLE(diarioelheraldo _xlfn.SINGLE(DiarioRoatan Es muy bueno loo Que hace el Presidente gracias Que buena accion deber√°s Que estamos muy alegres de su apoyo)))))))))))</f>
        <v>#NAME?</v>
      </c>
      <c r="C2376" s="4">
        <v>43782</v>
      </c>
      <c r="D2376" s="3">
        <v>0.74236111111111114</v>
      </c>
    </row>
    <row r="2377" spans="1:4" x14ac:dyDescent="0.2">
      <c r="A2377">
        <v>133299</v>
      </c>
      <c r="B2377" t="e">
        <f>JuanOrlandoH asi Es Presidente no se puede negar aun pueblo asalir adelante si Es lo Que se desea por Que los buenos somos mas</f>
        <v>#NAME?</v>
      </c>
      <c r="C2377" s="4">
        <v>43615</v>
      </c>
      <c r="D2377" s="3">
        <v>0.6875</v>
      </c>
    </row>
    <row r="2378" spans="1:4" x14ac:dyDescent="0.2">
      <c r="A2378">
        <v>133313</v>
      </c>
      <c r="B2378" t="e">
        <f>_xlfn.SINGLE(JuanOrlandoH _xlfn.SINGLE(TN5Telenoticias _xlfn.SINGLE(televicentrohn _xlfn.SINGLE(HCHTelevDigital _xlfn.SINGLE(DiarioLaPrensa _xlfn.SINGLE(LaTribunahn _xlfn.SINGLE(diarioelheraldo _xlfn.SINGLE(elpaishn se ha demostrado grandes avances para mi naci√≥n Que grandes apoyos de parte de el Presidente))))))))</f>
        <v>#NAME?</v>
      </c>
      <c r="C2378" s="4">
        <v>43734</v>
      </c>
      <c r="D2378" s="3">
        <v>0.62569444444444444</v>
      </c>
    </row>
    <row r="2379" spans="1:4" x14ac:dyDescent="0.2">
      <c r="A2379">
        <v>133367</v>
      </c>
      <c r="B2379" t="e">
        <f>JuanOrlandoH muy buenas acciones Que bueno Es ver lo bueno para Honduras Muchas Felicidades JOH</f>
        <v>#NAME?</v>
      </c>
      <c r="C2379" s="4">
        <v>43738</v>
      </c>
      <c r="D2379" s="3">
        <v>0.66875000000000007</v>
      </c>
    </row>
    <row r="2380" spans="1:4" x14ac:dyDescent="0.2">
      <c r="A2380">
        <v>133368</v>
      </c>
      <c r="B2380" t="e">
        <f>_xlfn.SINGLE(JuanOrlandoH _xlfn.SINGLE(DHSgov Honduras avanza como dice JOH el esta demostrando lo bueno gracias porque usted Es una gran persona Dios lo bendiga))</f>
        <v>#NAME?</v>
      </c>
      <c r="C2380" s="4">
        <v>43770</v>
      </c>
      <c r="D2380" s="3">
        <v>0.79513888888888884</v>
      </c>
    </row>
    <row r="2381" spans="1:4" x14ac:dyDescent="0.2">
      <c r="A2381">
        <v>133752</v>
      </c>
      <c r="B2381" t="s">
        <v>15</v>
      </c>
      <c r="C2381" s="4">
        <v>43809</v>
      </c>
      <c r="D2381" s="3">
        <v>0.68541666666666667</v>
      </c>
    </row>
    <row r="2382" spans="1:4" x14ac:dyDescent="0.2">
      <c r="A2382">
        <v>133753</v>
      </c>
      <c r="B2382" t="s">
        <v>236</v>
      </c>
      <c r="C2382" s="4">
        <v>43817</v>
      </c>
      <c r="D2382" s="3">
        <v>0.83680555555555547</v>
      </c>
    </row>
    <row r="2383" spans="1:4" x14ac:dyDescent="0.2">
      <c r="A2383">
        <v>133779</v>
      </c>
      <c r="B2383" t="s">
        <v>34</v>
      </c>
      <c r="C2383" s="4">
        <v>43691</v>
      </c>
      <c r="D2383" s="3">
        <v>0.80902777777777779</v>
      </c>
    </row>
    <row r="2384" spans="1:4" x14ac:dyDescent="0.2">
      <c r="A2384">
        <v>133970</v>
      </c>
      <c r="B2384" t="s">
        <v>12</v>
      </c>
      <c r="C2384" s="4">
        <v>43810</v>
      </c>
      <c r="D2384" s="3">
        <v>0.79583333333333339</v>
      </c>
    </row>
    <row r="2385" spans="1:4" x14ac:dyDescent="0.2">
      <c r="A2385">
        <v>134307</v>
      </c>
      <c r="B2385" t="s">
        <v>198</v>
      </c>
      <c r="C2385" s="4">
        <v>43689</v>
      </c>
      <c r="D2385" s="3">
        <v>0.74930555555555556</v>
      </c>
    </row>
    <row r="2386" spans="1:4" x14ac:dyDescent="0.2">
      <c r="A2386">
        <v>134308</v>
      </c>
      <c r="B2386" t="s">
        <v>114</v>
      </c>
      <c r="C2386" s="4">
        <v>43746</v>
      </c>
      <c r="D2386" s="3">
        <v>0.88541666666666663</v>
      </c>
    </row>
    <row r="2387" spans="1:4" x14ac:dyDescent="0.2">
      <c r="A2387">
        <v>134375</v>
      </c>
      <c r="B2387" t="s">
        <v>94</v>
      </c>
      <c r="C2387" s="4">
        <v>43726</v>
      </c>
      <c r="D2387" s="3">
        <v>0.87083333333333324</v>
      </c>
    </row>
    <row r="2388" spans="1:4" x14ac:dyDescent="0.2">
      <c r="A2388">
        <v>134390</v>
      </c>
      <c r="B2388" t="s">
        <v>76</v>
      </c>
      <c r="C2388" s="4">
        <v>43767</v>
      </c>
      <c r="D2388" s="3">
        <v>0.80138888888888893</v>
      </c>
    </row>
    <row r="2389" spans="1:4" x14ac:dyDescent="0.2">
      <c r="A2389">
        <v>134391</v>
      </c>
      <c r="B2389" s="2" t="s">
        <v>23</v>
      </c>
      <c r="C2389" s="4">
        <v>43768</v>
      </c>
      <c r="D2389" s="3">
        <v>0.65347222222222223</v>
      </c>
    </row>
    <row r="2390" spans="1:4" x14ac:dyDescent="0.2">
      <c r="A2390">
        <v>134392</v>
      </c>
      <c r="B2390" t="s">
        <v>11</v>
      </c>
      <c r="C2390" s="4">
        <v>43761</v>
      </c>
      <c r="D2390" s="3">
        <v>0.8569444444444444</v>
      </c>
    </row>
    <row r="2391" spans="1:4" x14ac:dyDescent="0.2">
      <c r="A2391">
        <v>134393</v>
      </c>
      <c r="B2391" t="s">
        <v>94</v>
      </c>
      <c r="C2391" s="4">
        <v>43726</v>
      </c>
      <c r="D2391" s="3">
        <v>0.87013888888888891</v>
      </c>
    </row>
    <row r="2392" spans="1:4" x14ac:dyDescent="0.2">
      <c r="A2392">
        <v>134443</v>
      </c>
      <c r="B2392" t="s">
        <v>100</v>
      </c>
      <c r="C2392" s="4">
        <v>43733</v>
      </c>
      <c r="D2392" s="3">
        <v>0.85625000000000007</v>
      </c>
    </row>
    <row r="2393" spans="1:4" x14ac:dyDescent="0.2">
      <c r="A2393">
        <v>134444</v>
      </c>
      <c r="B2393" t="s">
        <v>70</v>
      </c>
      <c r="C2393" s="4">
        <v>43718</v>
      </c>
      <c r="D2393" s="3">
        <v>0.8222222222222223</v>
      </c>
    </row>
    <row r="2394" spans="1:4" x14ac:dyDescent="0.2">
      <c r="A2394">
        <v>134478</v>
      </c>
      <c r="B2394" t="e">
        <f>_xlfn.SINGLE(JuanOrlandoH _xlfn.SINGLE(DHSgov Definitivamente se esta desempe√±ando Que buenas obras se hace por ayudar al hondure√±o a salir adelante))</f>
        <v>#NAME?</v>
      </c>
      <c r="C2394" s="4">
        <v>43770</v>
      </c>
      <c r="D2394" s="3">
        <v>0.7944444444444444</v>
      </c>
    </row>
    <row r="2395" spans="1:4" x14ac:dyDescent="0.2">
      <c r="A2395">
        <v>134483</v>
      </c>
      <c r="B2395" t="s">
        <v>378</v>
      </c>
      <c r="C2395" s="4">
        <v>43616</v>
      </c>
      <c r="D2395" s="3">
        <v>0.72083333333333333</v>
      </c>
    </row>
    <row r="2396" spans="1:4" x14ac:dyDescent="0.2">
      <c r="A2396">
        <v>134502</v>
      </c>
      <c r="B2396" t="e">
        <f>_xlfn.SINGLE(JuanOrlandoH lo primero Es lo primero Que grandes cualidades las Que hace JOH por hacer Que nuestro pais tenga paz
                                                                                                                                                                                                                                                                _xlfn.SINGLE(JuanOrlandoH))</f>
        <v>#NAME?</v>
      </c>
      <c r="C2396" s="4">
        <v>43601</v>
      </c>
      <c r="D2396" s="3">
        <v>0.70694444444444438</v>
      </c>
    </row>
    <row r="2397" spans="1:4" x14ac:dyDescent="0.2">
      <c r="A2397">
        <v>134580</v>
      </c>
      <c r="B2397" t="e">
        <f>JuanOrlandoH no cave duda Que se esta emprendiendo una buena labor par Que se haga y se desarrollen las buenas obras para el pa√≠s Que bueno</f>
        <v>#NAME?</v>
      </c>
      <c r="C2397" s="4">
        <v>43714</v>
      </c>
      <c r="D2397" s="3">
        <v>0.77638888888888891</v>
      </c>
    </row>
    <row r="2398" spans="1:4" x14ac:dyDescent="0.2">
      <c r="A2398">
        <v>134584</v>
      </c>
      <c r="B2398" t="e">
        <f>_xlfn.SINGLE(JuanOrlandoH _xlfn.SINGLE(sg_sica _xlfn.SINGLE(VinicioCerezo _xlfn.SINGLE(HCHTelevDigital _xlfn.SINGLE(DiarioLaPrensa _xlfn.SINGLE(TN5Telenoticias _xlfn.SINGLE(radioamericahn _xlfn.SINGLE(HoyMismoTSI _xlfn.SINGLE(radiohrn _xlfn.SINGLE(LaTribunahn Aplaudimos las buenas acciones Que hacen Que mi pis desarrolle Que genial vamos por lo mejor de mi pais Que bien))))))))))</f>
        <v>#NAME?</v>
      </c>
      <c r="C2398" s="4">
        <v>43700</v>
      </c>
      <c r="D2398" s="3">
        <v>0.67361111111111116</v>
      </c>
    </row>
    <row r="2399" spans="1:4" x14ac:dyDescent="0.2">
      <c r="A2399">
        <v>134627</v>
      </c>
      <c r="B2399" t="e">
        <f>_xlfn.SINGLE(JuanOrlandoH _xlfn.SINGLE(yannickglemarec _xlfn.SINGLE(TelemundoNews _xlfn.SINGLE(LaTribunahn _xlfn.SINGLE(radiohrn _xlfn.SINGLE(TN5Telenoticias _xlfn.SINGLE(diarioelheraldo _xlfn.SINGLE(televicentrohn _xlfn.SINGLE(DiarioLaPrensa _xlfn.SINGLE(elpaishn _xlfn.SINGLE(AlPunto Que bien Que se busca poder ayudar estas arias por Que son importantes para el pueblo Que bien estamos alegres)))))))))))</f>
        <v>#NAME?</v>
      </c>
      <c r="C2399" s="4">
        <v>43733</v>
      </c>
      <c r="D2399" s="3">
        <v>0.6166666666666667</v>
      </c>
    </row>
    <row r="2400" spans="1:4" x14ac:dyDescent="0.2">
      <c r="A2400">
        <v>134717</v>
      </c>
      <c r="B2400" t="e">
        <f>JuanOrlandoH se ve Que si se ha tenido un buen esfuerzo felicitamos a lo Que combaten esta enfermedad y Que Sobre todo mantenerse saludables Que bien</f>
        <v>#NAME?</v>
      </c>
      <c r="C2400" s="4">
        <v>43783</v>
      </c>
      <c r="D2400" s="3">
        <v>0.62777777777777777</v>
      </c>
    </row>
    <row r="2401" spans="1:4" x14ac:dyDescent="0.2">
      <c r="A2401">
        <v>134718</v>
      </c>
      <c r="B2401" t="e">
        <f>_xlfn.SINGLE(JuanOrlandoH _xlfn.SINGLE(diarioelheraldo _xlfn.SINGLE(elpaishn _xlfn.SINGLE(radiohrn _xlfn.SINGLE(HCHTelevDigital _xlfn.SINGLE(LaTribunahn _xlfn.SINGLE(RCVHonduras _xlfn.SINGLE(radioamericahn se sabe Que si se quiere se puede Vemos Que se ha logrado ayudar en la comunidad de bonitillo Que excelente lo Que se hace por el pais))))))))</f>
        <v>#NAME?</v>
      </c>
      <c r="C2401" s="4">
        <v>43783</v>
      </c>
      <c r="D2401" s="3">
        <v>0.78611111111111109</v>
      </c>
    </row>
    <row r="2402" spans="1:4" x14ac:dyDescent="0.2">
      <c r="A2402">
        <v>134798</v>
      </c>
      <c r="B2402" t="e">
        <f>_xlfn.SINGLE(JuanOrlandoH _xlfn.SINGLE(radiohrn _xlfn.SINGLE(LaTribunahn _xlfn.SINGLE(RCVHonduras _xlfn.SINGLE(diarioelheraldo _xlfn.SINGLE(VidaMejorHN _xlfn.SINGLE(radioamericahn _xlfn.SINGLE(elpaishn se demuestra Que cada dia se ven los mayores cambios para el pueblo Que bien vamos por  mas y mas avances))))))))</f>
        <v>#NAME?</v>
      </c>
      <c r="C2402" s="4">
        <v>43776</v>
      </c>
      <c r="D2402" s="3">
        <v>0.85416666666666663</v>
      </c>
    </row>
    <row r="2403" spans="1:4" x14ac:dyDescent="0.2">
      <c r="A2403">
        <v>134832</v>
      </c>
      <c r="B2403" t="e">
        <f>JuanOrlandoH no dejamos  de quedar sorprendidos como JOH trabaja por este desarrollo de el clima Que se haga lo Que se tenga Que hacer</f>
        <v>#NAME?</v>
      </c>
      <c r="C2403" s="4">
        <v>43801</v>
      </c>
      <c r="D2403" s="3">
        <v>0.66527777777777775</v>
      </c>
    </row>
    <row r="2404" spans="1:4" x14ac:dyDescent="0.2">
      <c r="A2404">
        <v>134849</v>
      </c>
      <c r="B2404" t="s">
        <v>379</v>
      </c>
      <c r="C2404" s="4">
        <v>43605</v>
      </c>
      <c r="D2404" s="3">
        <v>0.13472222222222222</v>
      </c>
    </row>
    <row r="2405" spans="1:4" x14ac:dyDescent="0.2">
      <c r="A2405">
        <v>134851</v>
      </c>
      <c r="B2405" t="e">
        <f>JuanOrlandoH Definitivamente le Damos las gracias a JOH por Que si se ha visto su gran empe√±o por apoyar la naci√≥n y el pueblo</f>
        <v>#NAME?</v>
      </c>
      <c r="C2405" s="4">
        <v>43762</v>
      </c>
      <c r="D2405" s="3">
        <v>0.87013888888888891</v>
      </c>
    </row>
    <row r="2406" spans="1:4" x14ac:dyDescent="0.2">
      <c r="A2406">
        <v>134856</v>
      </c>
      <c r="B2406" t="e">
        <f>_xlfn.SINGLE(JuanOrlandoH _xlfn.SINGLE(BomberosHn felicitamos a los Bomberos por Que ellos han demostrado lo bueno por la naci√≥n brindando los grandes apoyos para la comunidades))</f>
        <v>#NAME?</v>
      </c>
      <c r="C2406" s="4">
        <v>43770</v>
      </c>
      <c r="D2406" s="3">
        <v>0.62708333333333333</v>
      </c>
    </row>
    <row r="2407" spans="1:4" x14ac:dyDescent="0.2">
      <c r="A2407">
        <v>134857</v>
      </c>
      <c r="B2407" t="e">
        <f>_xlfn.SINGLE(JuanOrlandoH _xlfn.SINGLE(HND_Activate Es muy buen ejemplo el Que da el Presidente Es bueno hacer ejercicio para mantenerlos saludables y mejor))</f>
        <v>#NAME?</v>
      </c>
      <c r="C2407" s="4">
        <v>43735</v>
      </c>
      <c r="D2407" s="3">
        <v>0.6430555555555556</v>
      </c>
    </row>
    <row r="2408" spans="1:4" x14ac:dyDescent="0.2">
      <c r="A2408">
        <v>134858</v>
      </c>
      <c r="B2408" t="e">
        <f>JuanOrlandoH Es muy bueno lo Que se ve cada dia Que bien Es admirable saber Que se apoya al pueblo muy buen trabajo</f>
        <v>#NAME?</v>
      </c>
      <c r="C2408" s="4">
        <v>43773</v>
      </c>
      <c r="D2408" s="3">
        <v>0.67013888888888884</v>
      </c>
    </row>
    <row r="2409" spans="1:4" x14ac:dyDescent="0.2">
      <c r="A2409">
        <v>134883</v>
      </c>
      <c r="B2409" t="s">
        <v>380</v>
      </c>
      <c r="C2409" s="4">
        <v>43816</v>
      </c>
      <c r="D2409" s="3">
        <v>0.85833333333333339</v>
      </c>
    </row>
    <row r="2410" spans="1:4" x14ac:dyDescent="0.2">
      <c r="A2410">
        <v>134924</v>
      </c>
      <c r="B2410" t="e">
        <f>_xlfn.SINGLE(JuanOrlandoH _xlfn.SINGLE(radiohrn _xlfn.SINGLE(LaTribunahn _xlfn.SINGLE(TN5Telenoticias _xlfn.SINGLE(diarioelheraldo _xlfn.SINGLE(televicentrohn _xlfn.SINGLE(elpaishn Es muy bueno lo Que hace el Presidente por el pa√≠s Que grandes maneras de ver lo bueno por el pais Que bien)))))))</f>
        <v>#NAME?</v>
      </c>
      <c r="C2410" s="4">
        <v>43731</v>
      </c>
      <c r="D2410" s="3">
        <v>0.80138888888888893</v>
      </c>
    </row>
    <row r="2411" spans="1:4" x14ac:dyDescent="0.2">
      <c r="A2411">
        <v>134933</v>
      </c>
      <c r="B2411" t="e">
        <f>JuanOrlandoH Definimos las buenas acciones Que ha desarrollado JOH gracias por apoyar al pa√≠s a lo mejor Que bueno Es usted</f>
        <v>#NAME?</v>
      </c>
      <c r="C2411" s="4">
        <v>43756</v>
      </c>
      <c r="D2411" s="3">
        <v>0.7680555555555556</v>
      </c>
    </row>
    <row r="2412" spans="1:4" x14ac:dyDescent="0.2">
      <c r="A2412">
        <v>134963</v>
      </c>
      <c r="B2412" t="e">
        <f>_xlfn.SINGLE(JuanOrlandoH _xlfn.SINGLE(radiohrn _xlfn.SINGLE(LaTribunahn _xlfn.SINGLE(TN5Telenoticias _xlfn.SINGLE(diarioelheraldo _xlfn.SINGLE(televicentrohn _xlfn.SINGLE(elpaishn se ve lo bueno Que se hace Que tenga excito JOH gracias por mi pais se ha mejorado cada dia Que gran trabajo estamos muy alegres)))))))</f>
        <v>#NAME?</v>
      </c>
      <c r="C2412" s="4">
        <v>43731</v>
      </c>
      <c r="D2412" s="3">
        <v>0.67361111111111116</v>
      </c>
    </row>
    <row r="2413" spans="1:4" x14ac:dyDescent="0.2">
      <c r="A2413">
        <v>135008</v>
      </c>
      <c r="B2413" t="e">
        <f>JuanOrlandoH Dios me lo bendiga se√±or JOH gracias por cer un buen gobernante Honduras lo necesitaba y lo felicitamos</f>
        <v>#NAME?</v>
      </c>
      <c r="C2413" s="4">
        <v>43762</v>
      </c>
      <c r="D2413" s="3">
        <v>0.87083333333333324</v>
      </c>
    </row>
    <row r="2414" spans="1:4" x14ac:dyDescent="0.2">
      <c r="A2414">
        <v>135055</v>
      </c>
      <c r="B2414" t="e">
        <f>_xlfn.SINGLE(JuanOrlandoH _xlfn.SINGLE(diarioelheraldo _xlfn.SINGLE(elpaishn _xlfn.SINGLE(sedenah _xlfn.SINGLE(radiohrn _xlfn.SINGLE(LaTribunahn _xlfn.SINGLE(DiarioTiempo _xlfn.SINGLE(radiohousehn Que importante tema el Que se esta tocando vamos se√±or JOH Que se trabaje mas y mas por el pais))))))))</f>
        <v>#NAME?</v>
      </c>
      <c r="C2414" s="4">
        <v>43787</v>
      </c>
      <c r="D2414" s="3">
        <v>0.77916666666666667</v>
      </c>
    </row>
    <row r="2415" spans="1:4" x14ac:dyDescent="0.2">
      <c r="A2415">
        <v>135056</v>
      </c>
      <c r="B2415" t="e">
        <f>_xlfn.SINGLE(JuanOrlandoH _xlfn.SINGLE(radiohrn _xlfn.SINGLE(dnparqueshn _xlfn.SINGLE(RCVHonduras _xlfn.SINGLE(elpaishn _xlfn.SINGLE(diarioelheraldo _xlfn.SINGLE(radioamericahn Es admirable lo Que esta haciendo mi Presidente Que se trabaje por apoya al pueblo muy bien)))))))</f>
        <v>#NAME?</v>
      </c>
      <c r="C2415" s="4">
        <v>43777</v>
      </c>
      <c r="D2415" s="3">
        <v>0.79999999999999993</v>
      </c>
    </row>
    <row r="2416" spans="1:4" x14ac:dyDescent="0.2">
      <c r="A2416">
        <v>135115</v>
      </c>
      <c r="B2416" t="e">
        <f>_xlfn.SINGLE(JuanOrlandoH _xlfn.SINGLE(Canal6Honduras _xlfn.SINGLE(elpaishn _xlfn.SINGLE(CHTVHN _xlfn.SINGLE(RCVHonduras _xlfn.SINGLE(LaTribunahn _xlfn.SINGLE(DiarioLaPrensa no cave duda Que se hace el mejor avance cada dia Que genial Es Impresionante vamos por mas)))))))</f>
        <v>#NAME?</v>
      </c>
      <c r="C2416" s="4">
        <v>43754</v>
      </c>
      <c r="D2416" s="3">
        <v>0.79305555555555562</v>
      </c>
    </row>
    <row r="2417" spans="1:4" x14ac:dyDescent="0.2">
      <c r="A2417">
        <v>135162</v>
      </c>
      <c r="B2417" t="e">
        <f>JuanOrlandoH Definitivamente se ha demostrado Que Honduras cambia vamos avanzando por klo bueno gracias se√±or  JOH por afirmar Que mi Honduras Es bella</f>
        <v>#NAME?</v>
      </c>
      <c r="C2417" s="4">
        <v>43832</v>
      </c>
      <c r="D2417" s="3">
        <v>0.6430555555555556</v>
      </c>
    </row>
    <row r="2418" spans="1:4" x14ac:dyDescent="0.2">
      <c r="A2418">
        <v>135230</v>
      </c>
      <c r="B2418" t="s">
        <v>147</v>
      </c>
      <c r="C2418" s="4">
        <v>43819</v>
      </c>
      <c r="D2418" s="3">
        <v>0.80902777777777779</v>
      </c>
    </row>
    <row r="2419" spans="1:4" x14ac:dyDescent="0.2">
      <c r="A2419">
        <v>135351</v>
      </c>
      <c r="B2419" s="2" t="s">
        <v>150</v>
      </c>
      <c r="C2419" s="4">
        <v>43718</v>
      </c>
      <c r="D2419" s="3">
        <v>0.69791666666666663</v>
      </c>
    </row>
    <row r="2420" spans="1:4" x14ac:dyDescent="0.2">
      <c r="A2420">
        <v>135402</v>
      </c>
      <c r="B2420" t="s">
        <v>311</v>
      </c>
      <c r="C2420" s="4">
        <v>43685</v>
      </c>
      <c r="D2420" s="3">
        <v>0.73472222222222217</v>
      </c>
    </row>
    <row r="2421" spans="1:4" x14ac:dyDescent="0.2">
      <c r="A2421">
        <v>135403</v>
      </c>
      <c r="B2421" t="s">
        <v>124</v>
      </c>
      <c r="C2421" s="4">
        <v>43731</v>
      </c>
      <c r="D2421" s="3">
        <v>0.56180555555555556</v>
      </c>
    </row>
    <row r="2422" spans="1:4" x14ac:dyDescent="0.2">
      <c r="A2422">
        <v>135404</v>
      </c>
      <c r="B2422" t="s">
        <v>237</v>
      </c>
      <c r="C2422" s="4">
        <v>43710</v>
      </c>
      <c r="D2422" s="3">
        <v>0.67083333333333339</v>
      </c>
    </row>
    <row r="2423" spans="1:4" x14ac:dyDescent="0.2">
      <c r="A2423">
        <v>135444</v>
      </c>
      <c r="B2423" t="s">
        <v>78</v>
      </c>
      <c r="C2423" s="4">
        <v>43791</v>
      </c>
      <c r="D2423" s="3">
        <v>0.84791666666666676</v>
      </c>
    </row>
    <row r="2424" spans="1:4" x14ac:dyDescent="0.2">
      <c r="A2424">
        <v>135491</v>
      </c>
      <c r="B2424" t="s">
        <v>43</v>
      </c>
      <c r="C2424" s="4">
        <v>43717</v>
      </c>
      <c r="D2424" s="3">
        <v>0.78541666666666676</v>
      </c>
    </row>
    <row r="2425" spans="1:4" x14ac:dyDescent="0.2">
      <c r="A2425">
        <v>135543</v>
      </c>
      <c r="B2425" t="s">
        <v>54</v>
      </c>
      <c r="C2425" s="4">
        <v>43685</v>
      </c>
      <c r="D2425" s="3">
        <v>0.64166666666666672</v>
      </c>
    </row>
    <row r="2426" spans="1:4" x14ac:dyDescent="0.2">
      <c r="A2426">
        <v>135544</v>
      </c>
      <c r="B2426" t="s">
        <v>119</v>
      </c>
      <c r="C2426" s="4">
        <v>43734</v>
      </c>
      <c r="D2426" s="3">
        <v>0.63888888888888895</v>
      </c>
    </row>
    <row r="2427" spans="1:4" x14ac:dyDescent="0.2">
      <c r="A2427">
        <v>135545</v>
      </c>
      <c r="B2427" t="s">
        <v>20</v>
      </c>
      <c r="C2427" s="4">
        <v>43705</v>
      </c>
      <c r="D2427" s="3">
        <v>0.63472222222222219</v>
      </c>
    </row>
    <row r="2428" spans="1:4" x14ac:dyDescent="0.2">
      <c r="A2428">
        <v>135546</v>
      </c>
      <c r="B2428" t="s">
        <v>259</v>
      </c>
      <c r="C2428" s="4">
        <v>43675</v>
      </c>
      <c r="D2428" s="3">
        <v>0.87638888888888899</v>
      </c>
    </row>
    <row r="2429" spans="1:4" x14ac:dyDescent="0.2">
      <c r="A2429">
        <v>135564</v>
      </c>
      <c r="B2429" t="s">
        <v>2</v>
      </c>
      <c r="C2429" s="4">
        <v>43770</v>
      </c>
      <c r="D2429" s="3">
        <v>0.70208333333333339</v>
      </c>
    </row>
    <row r="2430" spans="1:4" x14ac:dyDescent="0.2">
      <c r="A2430">
        <v>135565</v>
      </c>
      <c r="B2430" t="s">
        <v>25</v>
      </c>
      <c r="C2430" s="4">
        <v>43774</v>
      </c>
      <c r="D2430" s="3">
        <v>0.84027777777777779</v>
      </c>
    </row>
    <row r="2431" spans="1:4" x14ac:dyDescent="0.2">
      <c r="A2431">
        <v>135749</v>
      </c>
      <c r="B2431" t="s">
        <v>97</v>
      </c>
      <c r="C2431" s="4">
        <v>43733</v>
      </c>
      <c r="D2431" s="3">
        <v>0.70763888888888893</v>
      </c>
    </row>
    <row r="2432" spans="1:4" x14ac:dyDescent="0.2">
      <c r="A2432">
        <v>135750</v>
      </c>
      <c r="B2432" t="s">
        <v>14</v>
      </c>
      <c r="C2432" s="4">
        <v>43690</v>
      </c>
      <c r="D2432" s="3">
        <v>0.95277777777777783</v>
      </c>
    </row>
    <row r="2433" spans="1:4" x14ac:dyDescent="0.2">
      <c r="A2433">
        <v>135751</v>
      </c>
      <c r="B2433" t="s">
        <v>73</v>
      </c>
      <c r="C2433" s="4">
        <v>43710</v>
      </c>
      <c r="D2433" s="3">
        <v>0.85902777777777783</v>
      </c>
    </row>
    <row r="2434" spans="1:4" x14ac:dyDescent="0.2">
      <c r="A2434">
        <v>135816</v>
      </c>
      <c r="B2434" t="s">
        <v>78</v>
      </c>
      <c r="C2434" s="4">
        <v>43791</v>
      </c>
      <c r="D2434" s="3">
        <v>0.84861111111111109</v>
      </c>
    </row>
    <row r="2435" spans="1:4" x14ac:dyDescent="0.2">
      <c r="A2435">
        <v>135817</v>
      </c>
      <c r="B2435" t="s">
        <v>366</v>
      </c>
      <c r="C2435" s="4">
        <v>43816</v>
      </c>
      <c r="D2435" s="3">
        <v>0.81944444444444453</v>
      </c>
    </row>
    <row r="2436" spans="1:4" x14ac:dyDescent="0.2">
      <c r="A2436">
        <v>135818</v>
      </c>
      <c r="B2436" t="s">
        <v>99</v>
      </c>
      <c r="C2436" s="4">
        <v>43790</v>
      </c>
      <c r="D2436" s="3">
        <v>0.69097222222222221</v>
      </c>
    </row>
    <row r="2437" spans="1:4" x14ac:dyDescent="0.2">
      <c r="A2437">
        <v>135856</v>
      </c>
      <c r="B2437" t="s">
        <v>73</v>
      </c>
      <c r="C2437" s="4">
        <v>43710</v>
      </c>
      <c r="D2437" s="3">
        <v>0.8569444444444444</v>
      </c>
    </row>
    <row r="2438" spans="1:4" x14ac:dyDescent="0.2">
      <c r="A2438">
        <v>135879</v>
      </c>
      <c r="B2438" t="s">
        <v>78</v>
      </c>
      <c r="C2438" s="4">
        <v>43791</v>
      </c>
      <c r="D2438" s="3">
        <v>0.84930555555555554</v>
      </c>
    </row>
    <row r="2439" spans="1:4" x14ac:dyDescent="0.2">
      <c r="A2439">
        <v>135914</v>
      </c>
      <c r="B2439" t="s">
        <v>68</v>
      </c>
      <c r="C2439" s="4">
        <v>43749</v>
      </c>
      <c r="D2439" s="3">
        <v>0.90694444444444444</v>
      </c>
    </row>
    <row r="2440" spans="1:4" x14ac:dyDescent="0.2">
      <c r="A2440">
        <v>135915</v>
      </c>
      <c r="B2440" t="s">
        <v>204</v>
      </c>
      <c r="C2440" s="4">
        <v>43670</v>
      </c>
      <c r="D2440" s="3">
        <v>0.6479166666666667</v>
      </c>
    </row>
    <row r="2441" spans="1:4" x14ac:dyDescent="0.2">
      <c r="A2441">
        <v>136753</v>
      </c>
      <c r="B2441" t="e">
        <f>_xlfn.SINGLE(HoyMismoTSI _xlfn.SINGLE(JuanOrlandoH Honduras avanza Que grandioso Es saber Que mi pais esta mejorando Que buenas acciones las Que se ven vamos por mas y mas))</f>
        <v>#NAME?</v>
      </c>
      <c r="C2441" s="4">
        <v>43773</v>
      </c>
      <c r="D2441" s="3">
        <v>0.79513888888888884</v>
      </c>
    </row>
    <row r="2442" spans="1:4" x14ac:dyDescent="0.2">
      <c r="A2442">
        <v>137892</v>
      </c>
      <c r="B2442" t="e">
        <f>HoyMismoTSI muy bien JOH por demostrar Que tenemos un gran gobierno Que ha afirmado el cambio por mi Honduras muy bien</f>
        <v>#NAME?</v>
      </c>
      <c r="C2442" s="4">
        <v>43717</v>
      </c>
      <c r="D2442" s="3">
        <v>0.70347222222222217</v>
      </c>
    </row>
    <row r="2443" spans="1:4" x14ac:dyDescent="0.2">
      <c r="A2443">
        <v>137893</v>
      </c>
      <c r="B2443" t="e">
        <f>elpulsohn Vemos lo bueno lo importante Que gran manera de ver lo bueno estamos contentos de Que se desarrolle esto en esta comunidad</f>
        <v>#NAME?</v>
      </c>
      <c r="C2443" s="4">
        <v>43749</v>
      </c>
      <c r="D2443" s="3">
        <v>0.63055555555555554</v>
      </c>
    </row>
    <row r="2444" spans="1:4" x14ac:dyDescent="0.2">
      <c r="A2444">
        <v>138719</v>
      </c>
      <c r="B2444" t="e">
        <f>_xlfn.SINGLE(HoyMismoTSI _xlfn.SINGLE(PMOP016 Es muy bueno por Que se sabe Que se brindara la mayor seguridad en el pais Que bien))</f>
        <v>#NAME?</v>
      </c>
      <c r="C2444" s="4">
        <v>43728</v>
      </c>
      <c r="D2444" s="3">
        <v>0.64374999999999993</v>
      </c>
    </row>
    <row r="2445" spans="1:4" x14ac:dyDescent="0.2">
      <c r="A2445">
        <v>139051</v>
      </c>
      <c r="B2445" t="e">
        <f>_xlfn.SINGLE(manuelzr Vemos las grandes maneras de Que se ha trabajado por mi Honduras en Muchas arias lo Que pasa Que Zelaya vive ardido por Que sabe Que no podr√° hacer nada mas Que regalos _xlfn.SINGLE(DiarioTiempo))</f>
        <v>#NAME?</v>
      </c>
      <c r="C2445" s="4">
        <v>43698</v>
      </c>
      <c r="D2445" s="3">
        <v>0.56388888888888888</v>
      </c>
    </row>
    <row r="2446" spans="1:4" x14ac:dyDescent="0.2">
      <c r="A2446">
        <v>140324</v>
      </c>
      <c r="B2446" t="e">
        <f>_xlfn.SINGLE(SalvaPresidente si se sabe Que este tipo este √±angara de nasralla solo ver patas ariba quiere ver la naci√≥n ya basta por)-favor</f>
        <v>#NAME?</v>
      </c>
      <c r="C2446" s="4">
        <v>43773</v>
      </c>
      <c r="D2446" s="3">
        <v>0.92083333333333339</v>
      </c>
    </row>
    <row r="2447" spans="1:4" x14ac:dyDescent="0.2">
      <c r="A2447">
        <v>140371</v>
      </c>
      <c r="B2447" t="e">
        <f>SalvaPresidente no cave duda Que ha Salvador lo Que le importa Es Que el pais viva en caos y mal toda la vida este Hombre toda la vida en lo mismo</f>
        <v>#NAME?</v>
      </c>
      <c r="C2447" s="4">
        <v>43749</v>
      </c>
      <c r="D2447" s="3">
        <v>0.83194444444444438</v>
      </c>
    </row>
    <row r="2448" spans="1:4" x14ac:dyDescent="0.2">
      <c r="A2448">
        <v>140372</v>
      </c>
      <c r="B2448" t="e">
        <f>_xlfn.SINGLE(JuanOrlandoH _xlfn.SINGLE(radiohrn _xlfn.SINGLE(LaTribunahn _xlfn.SINGLE(TN5Telenoticias _xlfn.SINGLE(diarioelheraldo _xlfn.SINGLE(televicentrohn _xlfn.SINGLE(elpaishn Felicidades a nuestro gobierno por trabajar por una naci√≥n muy diferente Que excelente estamos muy agradecidos gracias mi JOH)))))))</f>
        <v>#NAME?</v>
      </c>
      <c r="C2448" s="4">
        <v>43731</v>
      </c>
      <c r="D2448" s="3">
        <v>0.67361111111111116</v>
      </c>
    </row>
    <row r="2449" spans="1:4" x14ac:dyDescent="0.2">
      <c r="A2449">
        <v>140412</v>
      </c>
      <c r="B2449" t="e">
        <f>_xlfn.SINGLE(JuanOrlandoH _xlfn.SINGLE(COP21 _xlfn.SINGLE(el_BID _xlfn.SINGLE(BCIE_Org _xlfn.SINGLE(BANHPROVI_HN _xlfn.SINGLE(BancoMundial _xlfn.SINGLE(COP25CL se demuestran las buenas obras Que se desempe√±an Que gran trabajo lo Que se ve estamos amas cambios)))))))</f>
        <v>#NAME?</v>
      </c>
      <c r="C2449" s="4">
        <v>43718</v>
      </c>
      <c r="D2449" s="3">
        <v>0.63541666666666663</v>
      </c>
    </row>
    <row r="2450" spans="1:4" x14ac:dyDescent="0.2">
      <c r="A2450">
        <v>140482</v>
      </c>
      <c r="B2450" t="e">
        <f>_xlfn.SINGLE(JuanOrlandoH _xlfn.SINGLE(FenafuthOrg Es muy constantes los cambios Que JOH quiere hacer cada dia Que buenas cosas Que se haga lo Que se tenga Que hacer))</f>
        <v>#NAME?</v>
      </c>
      <c r="C2450" s="4">
        <v>43788</v>
      </c>
      <c r="D2450" s="3">
        <v>0.88402777777777775</v>
      </c>
    </row>
    <row r="2451" spans="1:4" x14ac:dyDescent="0.2">
      <c r="A2451">
        <v>140662</v>
      </c>
      <c r="B2451" t="e">
        <f>_xlfn.SINGLE(JuanOrlandoH _xlfn.SINGLE(radiohrn _xlfn.SINGLE(LaTribunahn _xlfn.SINGLE(TN5Telenoticias _xlfn.SINGLE(diarioelheraldo _xlfn.SINGLE(televicentrohn _xlfn.SINGLE(elpaishn gracias a Dios por lo bueno Que ha demostrado Que bien Que se haga lo bueno por mi pais gracias por Que usted Es una gran persona)))))))</f>
        <v>#NAME?</v>
      </c>
      <c r="C2451" s="4">
        <v>43731</v>
      </c>
      <c r="D2451" s="3">
        <v>0.8027777777777777</v>
      </c>
    </row>
    <row r="2452" spans="1:4" x14ac:dyDescent="0.2">
      <c r="A2452">
        <v>140719</v>
      </c>
      <c r="B2452" t="e">
        <f>JuanOrlandoH favorable para la gente de esa comunidad Que se ha hecho entrega de ese maravilloso parque Que bien</f>
        <v>#NAME?</v>
      </c>
      <c r="C2452" s="4">
        <v>43770</v>
      </c>
      <c r="D2452" s="3">
        <v>0.81944444444444453</v>
      </c>
    </row>
    <row r="2453" spans="1:4" x14ac:dyDescent="0.2">
      <c r="A2453">
        <v>140732</v>
      </c>
      <c r="B2453" t="e">
        <f>_xlfn.SINGLE(JuanOrlandoH _xlfn.SINGLE(televicentrohn _xlfn.SINGLE(LaTribunahn _xlfn.SINGLE(radiohrn _xlfn.SINGLE(radioamericahn _xlfn.SINGLE(Canal6Honduras _xlfn.SINGLE(PNH_oficial _xlfn.SINGLE(diarioelheraldo _xlfn.SINGLE(elpaishn _xlfn.SINGLE(Presidencia_HN _xlfn.SINGLE(anagarciacarias Que bien Que se esta dando esta nueva ley de alivio de deudas Que excelente o Que hace el gobierno)))))))))))</f>
        <v>#NAME?</v>
      </c>
      <c r="C2453" s="4">
        <v>43780</v>
      </c>
      <c r="D2453" s="3">
        <v>0.56458333333333333</v>
      </c>
    </row>
    <row r="2454" spans="1:4" x14ac:dyDescent="0.2">
      <c r="A2454">
        <v>140762</v>
      </c>
      <c r="B2454" t="e">
        <f>_xlfn.SINGLE(JuanOrlandoH _xlfn.SINGLE(anagarciacarias _xlfn.SINGLE(LaTribunahn _xlfn.SINGLE(TN5Telenoticias _xlfn.SINGLE(RCVHonduras _xlfn.SINGLE(elpaishn _xlfn.SINGLE(radiohrn _xlfn.SINGLE(TSiHonduras _xlfn.SINGLE(diarioelheraldo _xlfn.SINGLE(Qhubotvoficial muy buenos avances lo Que ha hecho nuestro Presidente Que bien estamos muy contentos de ver como se hace las entregas de parques))))))))))</f>
        <v>#NAME?</v>
      </c>
      <c r="C2454" s="4">
        <v>43819</v>
      </c>
      <c r="D2454" s="3">
        <v>0.8666666666666667</v>
      </c>
    </row>
    <row r="2455" spans="1:4" x14ac:dyDescent="0.2">
      <c r="A2455">
        <v>140919</v>
      </c>
      <c r="B2455" t="e">
        <f>_xlfn.SINGLE(JuanOrlandoH _xlfn.SINGLE(radiohrn _xlfn.SINGLE(LaTribunahn _xlfn.SINGLE(sedenah _xlfn.SINGLE(diarioelheraldo _xlfn.SINGLE(elpaishn se ven los grandes objetivos Que excelente estamos muy agradecidos por las grandiosas acciones Que hace el gobierno por ejercer lo bueno para entorno mar√≠timo e internacional))))))</f>
        <v>#NAME?</v>
      </c>
      <c r="C2455" s="4">
        <v>43787</v>
      </c>
      <c r="D2455" s="3">
        <v>0.78402777777777777</v>
      </c>
    </row>
    <row r="2456" spans="1:4" x14ac:dyDescent="0.2">
      <c r="A2456">
        <v>140925</v>
      </c>
      <c r="B2456" t="s">
        <v>381</v>
      </c>
      <c r="C2456" s="4">
        <v>43815</v>
      </c>
      <c r="D2456" s="3">
        <v>0.66597222222222219</v>
      </c>
    </row>
    <row r="2457" spans="1:4" x14ac:dyDescent="0.2">
      <c r="A2457">
        <v>140926</v>
      </c>
      <c r="B2457" t="s">
        <v>382</v>
      </c>
      <c r="C2457" s="4">
        <v>43782</v>
      </c>
      <c r="D2457" s="3">
        <v>0.74236111111111114</v>
      </c>
    </row>
    <row r="2458" spans="1:4" x14ac:dyDescent="0.2">
      <c r="A2458">
        <v>141111</v>
      </c>
      <c r="B2458" t="s">
        <v>32</v>
      </c>
      <c r="C2458" s="4">
        <v>43801</v>
      </c>
      <c r="D2458" s="3">
        <v>0.79236111111111107</v>
      </c>
    </row>
    <row r="2459" spans="1:4" x14ac:dyDescent="0.2">
      <c r="A2459">
        <v>141198</v>
      </c>
      <c r="B2459" t="s">
        <v>185</v>
      </c>
      <c r="C2459" s="4">
        <v>43721</v>
      </c>
      <c r="D2459" s="3">
        <v>0.67361111111111116</v>
      </c>
    </row>
    <row r="2460" spans="1:4" x14ac:dyDescent="0.2">
      <c r="A2460">
        <v>141499</v>
      </c>
      <c r="B2460" t="s">
        <v>29</v>
      </c>
      <c r="C2460" s="4">
        <v>43836</v>
      </c>
      <c r="D2460" s="3">
        <v>0.60555555555555551</v>
      </c>
    </row>
    <row r="2461" spans="1:4" x14ac:dyDescent="0.2">
      <c r="A2461">
        <v>141671</v>
      </c>
      <c r="B2461" t="s">
        <v>19</v>
      </c>
      <c r="C2461" s="4">
        <v>43773</v>
      </c>
      <c r="D2461" s="3">
        <v>0.70416666666666661</v>
      </c>
    </row>
    <row r="2462" spans="1:4" x14ac:dyDescent="0.2">
      <c r="A2462">
        <v>141672</v>
      </c>
      <c r="B2462" t="s">
        <v>98</v>
      </c>
      <c r="C2462" s="4">
        <v>43700</v>
      </c>
      <c r="D2462" s="3">
        <v>0.7270833333333333</v>
      </c>
    </row>
    <row r="2463" spans="1:4" x14ac:dyDescent="0.2">
      <c r="A2463">
        <v>142578</v>
      </c>
      <c r="B2463" t="e">
        <f>JuanOrlandoH felicitamos a san pedro sula Que ha demostrado Que Es una comunidad muy excelente Que bueno Que se est√°n elaborando estas villas navide√±as Que bien</f>
        <v>#NAME?</v>
      </c>
      <c r="C2463" s="4">
        <v>43817</v>
      </c>
      <c r="D2463" s="3">
        <v>0.62777777777777777</v>
      </c>
    </row>
    <row r="2464" spans="1:4" x14ac:dyDescent="0.2">
      <c r="A2464">
        <v>142585</v>
      </c>
      <c r="B2464"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Es muy bueno lo temas Que se est√°n tocando en materia de seguridad y inmigraci√≥n Que gran trabajo)))))))))))))</f>
        <v>#NAME?</v>
      </c>
      <c r="C2464" s="4">
        <v>43703</v>
      </c>
      <c r="D2464" s="3">
        <v>0.65</v>
      </c>
    </row>
    <row r="2465" spans="1:4" x14ac:dyDescent="0.2">
      <c r="A2465">
        <v>142591</v>
      </c>
      <c r="B2465" t="e">
        <f>_xlfn.SINGLE(JuanOrlandoH _xlfn.SINGLE(Congreso_HND _xlfn.SINGLE(HoyMismoTSI _xlfn.SINGLE(radiohrn _xlfn.SINGLE(LaTribunahn _xlfn.SINGLE(TN5Telenoticias _xlfn.SINGLE(HCHTelevDigital _xlfn.SINGLE(televicentrohn _xlfn.SINGLE(radioamericahn _xlfn.SINGLE(Canal6Honduras _xlfn.SINGLE(tencanal10 Que admirable de su parte JOH por Que asi regenerara la econom√≠a del pueblo Que grandes avances muy bien)))))))))))</f>
        <v>#NAME?</v>
      </c>
      <c r="C2465" s="4">
        <v>43775</v>
      </c>
      <c r="D2465" s="3">
        <v>0.62430555555555556</v>
      </c>
    </row>
    <row r="2466" spans="1:4" x14ac:dyDescent="0.2">
      <c r="A2466">
        <v>142682</v>
      </c>
      <c r="B2466" t="e">
        <f>JuanOrlandoH todos estamos muy contentos y agradecidos por su gran dedicaci√≥n Presidente</f>
        <v>#NAME?</v>
      </c>
      <c r="C2466" s="4">
        <v>43721</v>
      </c>
      <c r="D2466" s="3">
        <v>0.85277777777777775</v>
      </c>
    </row>
    <row r="2467" spans="1:4" x14ac:dyDescent="0.2">
      <c r="A2467">
        <v>142735</v>
      </c>
      <c r="B2467" t="e">
        <f>JuanOrlandoH contentos de ver lo importante Que Es para los trabajadores Que se apruebe esta ley inmediatamente estamos muy agradecidos con el gobierno</f>
        <v>#NAME?</v>
      </c>
      <c r="C2467" s="4">
        <v>43773</v>
      </c>
      <c r="D2467" s="3">
        <v>0.62152777777777779</v>
      </c>
    </row>
    <row r="2468" spans="1:4" x14ac:dyDescent="0.2">
      <c r="A2468">
        <v>142787</v>
      </c>
      <c r="B2468" t="e">
        <f>_xlfn.SINGLE(JuanOrlandoH _xlfn.SINGLE(PoliciaHonduras _xlfn.SINGLE(LaTribunahn _xlfn.SINGLE(RCVHonduras _xlfn.SINGLE(TelecadenaHon _xlfn.SINGLE(diarioelheraldo _xlfn.SINGLE(Presidencia_HN Que excelente noticia mi JOH gracias por hacer el cambio en el pais Que importante Es ver lo bueno Que hace JOH)))))))</f>
        <v>#NAME?</v>
      </c>
      <c r="C2468" s="4">
        <v>43780</v>
      </c>
      <c r="D2468" s="3">
        <v>0.77500000000000002</v>
      </c>
    </row>
    <row r="2469" spans="1:4" x14ac:dyDescent="0.2">
      <c r="A2469">
        <v>142959</v>
      </c>
      <c r="B2469" t="e">
        <f>JuanOrlandoH Es admirable noticia la Que esta dando nuestro Presidente por Que se sabe Que se ve lo bueno en nuestro pais Que bien estamos avanzando en turismo</f>
        <v>#NAME?</v>
      </c>
      <c r="C2469" s="4">
        <v>43817</v>
      </c>
      <c r="D2469" s="3">
        <v>0.71805555555555556</v>
      </c>
    </row>
    <row r="2470" spans="1:4" x14ac:dyDescent="0.2">
      <c r="A2470">
        <v>143085</v>
      </c>
      <c r="B2470" t="s">
        <v>383</v>
      </c>
      <c r="C2470" s="4">
        <v>43705</v>
      </c>
      <c r="D2470" s="3">
        <v>0.60555555555555551</v>
      </c>
    </row>
    <row r="2471" spans="1:4" x14ac:dyDescent="0.2">
      <c r="A2471">
        <v>144080</v>
      </c>
      <c r="B2471" t="e">
        <f>_xlfn.SINGLE(JuanOrlandoH _xlfn.SINGLE(radiohrn _xlfn.SINGLE(LaTribunahn _xlfn.SINGLE(RCVHonduras _xlfn.SINGLE(HCHTelevDigital _xlfn.SINGLE(radioamericahn _xlfn.SINGLE(elpaishn no cave duda Que el se√±or Presidente hace lo correcto para Que el futuro de miles de personas cambie Que genial)))))))</f>
        <v>#NAME?</v>
      </c>
      <c r="C2471" s="4">
        <v>43789</v>
      </c>
      <c r="D2471" s="3">
        <v>0.81319444444444444</v>
      </c>
    </row>
    <row r="2472" spans="1:4" x14ac:dyDescent="0.2">
      <c r="A2472">
        <v>144111</v>
      </c>
      <c r="B2472" t="e">
        <f>_xlfn.SINGLE(JuanOrlandoH _xlfn.SINGLE(DiarioRoatan _xlfn.SINGLE(radiohrn _xlfn.SINGLE(diarioelheraldo _xlfn.SINGLE(VidaMejorHN _xlfn.SINGLE(DiarioLaPrensa _xlfn.SINGLE(elpaishn Es muy bueno ver las sonrisas de los ni√±os Que de tal manera traen alegria a cada hogar muy bien  _xlfn.SINGLE(LaTribunahn))))))))</f>
        <v>#NAME?</v>
      </c>
      <c r="C2472" s="4">
        <v>43724</v>
      </c>
      <c r="D2472" s="3">
        <v>0.85069444444444453</v>
      </c>
    </row>
    <row r="2473" spans="1:4" x14ac:dyDescent="0.2">
      <c r="A2473">
        <v>144133</v>
      </c>
      <c r="B2473" t="e">
        <f>_xlfn.SINGLE(JuanOrlandoH _xlfn.SINGLE(LaTribunahn _xlfn.SINGLE(HCHTelevDigital _xlfn.SINGLE(TN5Telenoticias _xlfn.SINGLE(DllSWqjvMbCrtUNGN0CA23hYgwPW83B5aBnYuBnEFZY)))))= _xlfn.SINGLE(HoyMismoTSI _xlfn.SINGLE(televicentrohn _xlfn.SINGLE(radiohrn Definitivamente seguimos trabajando mas y mas por Que se logre lo Que se hace para los j√≥venes Que bien y ni√±os)))</f>
        <v>#NAME?</v>
      </c>
      <c r="C2473" s="4">
        <v>43774</v>
      </c>
      <c r="D2473" s="3">
        <v>0.78472222222222221</v>
      </c>
    </row>
    <row r="2474" spans="1:4" x14ac:dyDescent="0.2">
      <c r="A2474">
        <v>144219</v>
      </c>
      <c r="B2474" t="e">
        <f>_xlfn.SINGLE(JuanOrlandoH _xlfn.SINGLE(LaTribunahn _xlfn.SINGLE(TN5Telenoticias _xlfn.SINGLE(Canal6Honduras _xlfn.SINGLE(televicentrohn _xlfn.SINGLE(radiohrn _xlfn.SINGLE(HoyMismoTSI Aplaudimos la buena labor de parte de el gobierno Que ha demostrado Que se  da lo mejor a cada comunidad muy bien)))))))</f>
        <v>#NAME?</v>
      </c>
      <c r="C2474" s="4">
        <v>43808</v>
      </c>
      <c r="D2474" s="3">
        <v>0.79166666666666663</v>
      </c>
    </row>
    <row r="2475" spans="1:4" x14ac:dyDescent="0.2">
      <c r="A2475">
        <v>144437</v>
      </c>
      <c r="B2475" t="e">
        <f>JuanOrlandoH gracias a Dios por Que se han permitido miles de cosas Que importante Es ver lo grandioso Que se ve en Producci√≥n</f>
        <v>#NAME?</v>
      </c>
      <c r="C2475" s="4">
        <v>43788</v>
      </c>
      <c r="D2475" s="3">
        <v>0.74375000000000002</v>
      </c>
    </row>
    <row r="2476" spans="1:4" x14ac:dyDescent="0.2">
      <c r="A2476">
        <v>144462</v>
      </c>
      <c r="B2476" t="s">
        <v>384</v>
      </c>
      <c r="C2476" s="4">
        <v>43608</v>
      </c>
      <c r="D2476" s="3">
        <v>0.70624999999999993</v>
      </c>
    </row>
    <row r="2477" spans="1:4" x14ac:dyDescent="0.2">
      <c r="A2477">
        <v>144463</v>
      </c>
      <c r="B2477" t="s">
        <v>385</v>
      </c>
      <c r="C2477" s="4">
        <v>43607</v>
      </c>
      <c r="D2477" s="3">
        <v>0.67291666666666661</v>
      </c>
    </row>
    <row r="2478" spans="1:4" x14ac:dyDescent="0.2">
      <c r="A2478">
        <v>144479</v>
      </c>
      <c r="B2478" t="e">
        <f>JuanOrlandoH gran trabajo Que estos recorridos tenga el mayor de los excio Que bueno lo Que se ve cada dia JOH gracias por hacer el cambio</f>
        <v>#NAME?</v>
      </c>
      <c r="C2478" s="4">
        <v>43745</v>
      </c>
      <c r="D2478" s="3">
        <v>0.78333333333333333</v>
      </c>
    </row>
    <row r="2479" spans="1:4" x14ac:dyDescent="0.2">
      <c r="A2479">
        <v>144620</v>
      </c>
      <c r="B2479" t="e">
        <f>JuanOrlandoH Aplaudimos la buena labor  Que se hace en mi pais se√±or Presidente gracias por Que usted hace lo importante para nuestra Honduras Que genial vamos por mas</f>
        <v>#NAME?</v>
      </c>
      <c r="C2479" s="4">
        <v>43759</v>
      </c>
      <c r="D2479" s="3">
        <v>0.74375000000000002</v>
      </c>
    </row>
    <row r="2480" spans="1:4" x14ac:dyDescent="0.2">
      <c r="A2480">
        <v>144805</v>
      </c>
      <c r="B2480" t="s">
        <v>186</v>
      </c>
      <c r="C2480" s="4">
        <v>43703</v>
      </c>
      <c r="D2480" s="3">
        <v>0.83263888888888893</v>
      </c>
    </row>
    <row r="2481" spans="1:4" x14ac:dyDescent="0.2">
      <c r="A2481">
        <v>144945</v>
      </c>
      <c r="B2481" t="s">
        <v>21</v>
      </c>
      <c r="C2481" s="4">
        <v>43811</v>
      </c>
      <c r="D2481" s="3">
        <v>0.84027777777777779</v>
      </c>
    </row>
    <row r="2482" spans="1:4" x14ac:dyDescent="0.2">
      <c r="A2482">
        <v>145029</v>
      </c>
      <c r="B2482" t="s">
        <v>52</v>
      </c>
      <c r="C2482" s="4">
        <v>43763</v>
      </c>
      <c r="D2482" s="3">
        <v>0.71458333333333324</v>
      </c>
    </row>
    <row r="2483" spans="1:4" x14ac:dyDescent="0.2">
      <c r="A2483">
        <v>145030</v>
      </c>
      <c r="B2483" t="s">
        <v>24</v>
      </c>
      <c r="C2483" s="4">
        <v>43731</v>
      </c>
      <c r="D2483" s="3">
        <v>0.73541666666666661</v>
      </c>
    </row>
    <row r="2484" spans="1:4" x14ac:dyDescent="0.2">
      <c r="A2484">
        <v>145096</v>
      </c>
      <c r="B2484" t="s">
        <v>37</v>
      </c>
      <c r="C2484" s="4">
        <v>43690</v>
      </c>
      <c r="D2484" s="3">
        <v>0.8847222222222223</v>
      </c>
    </row>
    <row r="2485" spans="1:4" x14ac:dyDescent="0.2">
      <c r="A2485">
        <v>145097</v>
      </c>
      <c r="B2485" t="s">
        <v>185</v>
      </c>
      <c r="C2485" s="4">
        <v>43721</v>
      </c>
      <c r="D2485" s="3">
        <v>0.67361111111111116</v>
      </c>
    </row>
    <row r="2486" spans="1:4" x14ac:dyDescent="0.2">
      <c r="A2486">
        <v>145098</v>
      </c>
      <c r="B2486" t="s">
        <v>186</v>
      </c>
      <c r="C2486" s="4">
        <v>43703</v>
      </c>
      <c r="D2486" s="3">
        <v>0.83263888888888893</v>
      </c>
    </row>
    <row r="2487" spans="1:4" x14ac:dyDescent="0.2">
      <c r="A2487">
        <v>145259</v>
      </c>
      <c r="B2487" t="s">
        <v>18</v>
      </c>
      <c r="C2487" s="4">
        <v>43774</v>
      </c>
      <c r="D2487" s="3">
        <v>0.79236111111111107</v>
      </c>
    </row>
    <row r="2488" spans="1:4" x14ac:dyDescent="0.2">
      <c r="A2488">
        <v>145370</v>
      </c>
      <c r="B2488" t="s">
        <v>120</v>
      </c>
      <c r="C2488" s="4">
        <v>43704</v>
      </c>
      <c r="D2488" s="3">
        <v>0.83611111111111114</v>
      </c>
    </row>
    <row r="2489" spans="1:4" x14ac:dyDescent="0.2">
      <c r="A2489">
        <v>145371</v>
      </c>
      <c r="B2489" t="s">
        <v>17</v>
      </c>
      <c r="C2489" s="4">
        <v>43676</v>
      </c>
      <c r="D2489" s="3">
        <v>0.64236111111111105</v>
      </c>
    </row>
    <row r="2490" spans="1:4" x14ac:dyDescent="0.2">
      <c r="A2490">
        <v>145372</v>
      </c>
      <c r="B2490" t="s">
        <v>13</v>
      </c>
      <c r="C2490" s="4">
        <v>43689</v>
      </c>
      <c r="D2490" s="3">
        <v>0.64097222222222217</v>
      </c>
    </row>
    <row r="2491" spans="1:4" x14ac:dyDescent="0.2">
      <c r="A2491">
        <v>145373</v>
      </c>
      <c r="B2491" t="s">
        <v>79</v>
      </c>
      <c r="C2491" s="4">
        <v>43707</v>
      </c>
      <c r="D2491" s="3">
        <v>0.66597222222222219</v>
      </c>
    </row>
    <row r="2492" spans="1:4" x14ac:dyDescent="0.2">
      <c r="A2492">
        <v>145408</v>
      </c>
      <c r="B2492" t="s">
        <v>214</v>
      </c>
      <c r="C2492" s="4">
        <v>43801</v>
      </c>
      <c r="D2492" s="3">
        <v>0.69166666666666676</v>
      </c>
    </row>
    <row r="2493" spans="1:4" x14ac:dyDescent="0.2">
      <c r="A2493">
        <v>145409</v>
      </c>
      <c r="B2493" t="s">
        <v>386</v>
      </c>
      <c r="C2493" s="4">
        <v>43783</v>
      </c>
      <c r="D2493" s="3">
        <v>0.7055555555555556</v>
      </c>
    </row>
    <row r="2494" spans="1:4" x14ac:dyDescent="0.2">
      <c r="A2494">
        <v>146113</v>
      </c>
      <c r="B2494" t="e">
        <f>manuelzr no solo por Que le haya pasado esto no Es responsabilidad del gobierno sabemos Que este tipo de todo quiere hacerlo responsable se serio nasralla</f>
        <v>#NAME?</v>
      </c>
      <c r="C2494" s="4">
        <v>43768</v>
      </c>
      <c r="D2494" s="3">
        <v>0.59513888888888888</v>
      </c>
    </row>
    <row r="2495" spans="1:4" x14ac:dyDescent="0.2">
      <c r="A2495">
        <v>146317</v>
      </c>
      <c r="B2495" t="e">
        <f>JuanOrlandoH Definimos los grandes emprendimientos Que ha logrado copeco en una llamada del pueblo felicitaciones en su dia bendiciones</f>
        <v>#NAME?</v>
      </c>
      <c r="C2495" s="4">
        <v>43811</v>
      </c>
      <c r="D2495" s="3">
        <v>0.88402777777777775</v>
      </c>
    </row>
    <row r="2496" spans="1:4" x14ac:dyDescent="0.2">
      <c r="A2496">
        <v>146382</v>
      </c>
      <c r="B2496" t="e">
        <f>JuanOrlandoH Es excelente Que se hayan abierto estas cosas p√≤re Que Es bueno Que se apoye a los Hondure√±os muy buen trabajo</f>
        <v>#NAME?</v>
      </c>
      <c r="C2496" s="4">
        <v>43714</v>
      </c>
      <c r="D2496" s="3">
        <v>0.77500000000000002</v>
      </c>
    </row>
    <row r="2497" spans="1:4" x14ac:dyDescent="0.2">
      <c r="A2497">
        <v>146429</v>
      </c>
      <c r="B2497" t="e">
        <f>_xlfn.SINGLE(JuanOrlandoH _xlfn.SINGLE(LaTribunahn _xlfn.SINGLE(RCVHonduras _xlfn.SINGLE(radioamericahn _xlfn.SINGLE(TelecadenaHon _xlfn.SINGLE(diarioelheraldo _xlfn.SINGLE(elpaishn Bravo Que gran noticia Que excelente por Que si Es de gran ayuda para los emprendedores Que bien vamos por mas)))))))</f>
        <v>#NAME?</v>
      </c>
      <c r="C2497" s="4">
        <v>43780</v>
      </c>
      <c r="D2497" s="3">
        <v>0.86111111111111116</v>
      </c>
    </row>
    <row r="2498" spans="1:4" x14ac:dyDescent="0.2">
      <c r="A2498">
        <v>146453</v>
      </c>
      <c r="B2498" t="e">
        <f>_xlfn.SINGLE(JuanOrlandoH _xlfn.SINGLE(LaTribunahn _xlfn.SINGLE(RCVHonduras _xlfn.SINGLE(radioamericahn _xlfn.SINGLE(TelecadenaHon _xlfn.SINGLE(diarioelheraldo _xlfn.SINGLE(elpaishn Muchas Felicidades JOH Que gran trabajo el Que usted hace por mi Honduras muy bien estamos a lo bueno)))))))</f>
        <v>#NAME?</v>
      </c>
      <c r="C2498" s="4">
        <v>43780</v>
      </c>
      <c r="D2498" s="3">
        <v>0.86041666666666661</v>
      </c>
    </row>
    <row r="2499" spans="1:4" x14ac:dyDescent="0.2">
      <c r="A2499">
        <v>146480</v>
      </c>
      <c r="B2499" t="s">
        <v>387</v>
      </c>
      <c r="C2499" s="4">
        <v>43719</v>
      </c>
      <c r="D2499" s="3">
        <v>0.58194444444444449</v>
      </c>
    </row>
    <row r="2500" spans="1:4" x14ac:dyDescent="0.2">
      <c r="A2500">
        <v>146542</v>
      </c>
      <c r="B2500" t="e">
        <f>_xlfn.SINGLE(JuanOrlandoH _xlfn.SINGLE(radiohrn _xlfn.SINGLE(RCVHonduras _xlfn.SINGLE(elpaishn _xlfn.SINGLE(diarioelheraldo _xlfn.SINGLE(LaTribunahn _xlfn.SINGLE(radioamericahn Bravo Muchas gracias JOH por hacer realidad Que usted si ayuda al pueblo Muchas gracias y bendiciones)))))))</f>
        <v>#NAME?</v>
      </c>
      <c r="C2500" s="4">
        <v>43777</v>
      </c>
      <c r="D2500" s="3">
        <v>0.83611111111111114</v>
      </c>
    </row>
    <row r="2501" spans="1:4" x14ac:dyDescent="0.2">
      <c r="A2501">
        <v>146795</v>
      </c>
      <c r="B2501" t="s">
        <v>388</v>
      </c>
      <c r="C2501" s="4">
        <v>43770</v>
      </c>
      <c r="D2501" s="3">
        <v>0.62986111111111109</v>
      </c>
    </row>
    <row r="2502" spans="1:4" x14ac:dyDescent="0.2">
      <c r="A2502">
        <v>146852</v>
      </c>
      <c r="B2502" t="e">
        <f>_xlfn.SINGLE(JuanOrlandoH _xlfn.SINGLE(DllSWqjvMbCrtUNGN0CA23hYgwPW83B5aBnYuBnEFZY))= _xlfn.SINGLE(RCVHonduras _xlfn.SINGLE(TSiHonduras _xlfn.SINGLE(LaTribunahn _xlfn.SINGLE(diarioelheraldo _xlfn.SINGLE(elpaishn _xlfn.SINGLE(radiohrn _xlfn.SINGLE(radioamericahn _xlfn.SINGLE(radiohousehn _xlfn.SINGLE(Hondurasisgreat Ciertamente felicitamos a nuestro gobierno Que trabaja por dar un mejor futuro al pueblo)))))))))</f>
        <v>#NAME?</v>
      </c>
      <c r="C2502" s="4">
        <v>43804</v>
      </c>
      <c r="D2502" s="3">
        <v>0.8041666666666667</v>
      </c>
    </row>
    <row r="2503" spans="1:4" x14ac:dyDescent="0.2">
      <c r="A2503">
        <v>146983</v>
      </c>
      <c r="B2503" t="e">
        <f>JuanOrlandoH excelente trabajo estamos muy alegres de Que se apoye al pueblo Que gran manera de Que mi pais cambia Que bien vamos por grandes logros de agricultura Que bueno</f>
        <v>#NAME?</v>
      </c>
      <c r="C2503" s="4">
        <v>43752</v>
      </c>
      <c r="D2503" s="3">
        <v>0.6166666666666667</v>
      </c>
    </row>
    <row r="2504" spans="1:4" x14ac:dyDescent="0.2">
      <c r="A2504">
        <v>147095</v>
      </c>
      <c r="B2504" t="e">
        <f>JuanOrlandoH Que bueno lo Que se ve en el p√†is viendo los mayores resultados de una navidad segura Que bien Que se haga lo bueno</f>
        <v>#NAME?</v>
      </c>
      <c r="C2504" s="4">
        <v>43794</v>
      </c>
      <c r="D2504" s="3">
        <v>0.7680555555555556</v>
      </c>
    </row>
    <row r="2505" spans="1:4" x14ac:dyDescent="0.2">
      <c r="A2505">
        <v>147183</v>
      </c>
      <c r="B2505" t="e">
        <f>JuanOrlandoH solo se debe saber lo bueno por mi Honduras Que gran manera de Que Honduras cambia Muchas gracias JOH</f>
        <v>#NAME?</v>
      </c>
      <c r="C2505" s="4">
        <v>43725</v>
      </c>
      <c r="D2505" s="3">
        <v>0.80625000000000002</v>
      </c>
    </row>
    <row r="2506" spans="1:4" x14ac:dyDescent="0.2">
      <c r="A2506">
        <v>147189</v>
      </c>
      <c r="B2506" t="e">
        <f>JuanOrlandoH vamos caminando por la mejor ruta y gracias a su gran esmero Que ha mostrado Presidente</f>
        <v>#NAME?</v>
      </c>
      <c r="C2506" s="4">
        <v>43717</v>
      </c>
      <c r="D2506" s="3">
        <v>0.7402777777777777</v>
      </c>
    </row>
    <row r="2507" spans="1:4" x14ac:dyDescent="0.2">
      <c r="A2507">
        <v>147224</v>
      </c>
      <c r="B2507" t="e">
        <f>JuanOrlandoH no cave duda Que mi Honduras esta mejorando con el tema del narcotr√°fico Que bien Que se ha trabajado por combatir esto</f>
        <v>#NAME?</v>
      </c>
      <c r="C2507" s="4">
        <v>43755</v>
      </c>
      <c r="D2507" s="3">
        <v>0.7270833333333333</v>
      </c>
    </row>
    <row r="2508" spans="1:4" x14ac:dyDescent="0.2">
      <c r="A2508">
        <v>147225</v>
      </c>
      <c r="B2508" t="e">
        <f>JuanOrlandoH Vemos lo bueno Que se ha demostrado para la naci√≥n y se ha puesto mano dura Que bien</f>
        <v>#NAME?</v>
      </c>
      <c r="C2508" s="4">
        <v>43749</v>
      </c>
      <c r="D2508" s="3">
        <v>0.68819444444444444</v>
      </c>
    </row>
    <row r="2509" spans="1:4" x14ac:dyDescent="0.2">
      <c r="A2509">
        <v>147226</v>
      </c>
      <c r="B2509" t="e">
        <f>JuanOrlandoH grandiosa noticia vamos por mejores cambios ers muy bueno lo Que se ve para mi Honduras Que excelente vamos por mas</f>
        <v>#NAME?</v>
      </c>
      <c r="C2509" s="4">
        <v>43738</v>
      </c>
      <c r="D2509" s="3">
        <v>0.66736111111111107</v>
      </c>
    </row>
    <row r="2510" spans="1:4" x14ac:dyDescent="0.2">
      <c r="A2510">
        <v>147240</v>
      </c>
      <c r="B2510" t="e">
        <f>JuanOrlandoH Aplaudimos las bellas cosas Que se demuestran en la naci√≥n Que se promueva el turismo Que bien</f>
        <v>#NAME?</v>
      </c>
      <c r="C2510" s="4">
        <v>43761</v>
      </c>
      <c r="D2510" s="3">
        <v>0.84097222222222223</v>
      </c>
    </row>
    <row r="2511" spans="1:4" x14ac:dyDescent="0.2">
      <c r="A2511">
        <v>147247</v>
      </c>
      <c r="B2511" t="e">
        <f>JuanOrlandoH gracias se√±or Presidente recibimos esos grandes saludos y Que la pase super bien</f>
        <v>#NAME?</v>
      </c>
      <c r="C2511" s="4">
        <v>43763</v>
      </c>
      <c r="D2511" s="3">
        <v>0.81666666666666676</v>
      </c>
    </row>
    <row r="2512" spans="1:4" x14ac:dyDescent="0.2">
      <c r="A2512">
        <v>147253</v>
      </c>
      <c r="B2512" t="e">
        <f>_xlfn.SINGLE(JuanOrlandoH _xlfn.SINGLE(sg_sica _xlfn.SINGLE(VinicioCerezo _xlfn.SINGLE(HCHTelevDigital _xlfn.SINGLE(DiarioLaPrensa _xlfn.SINGLE(TN5Telenoticias _xlfn.SINGLE(radioamericahn _xlfn.SINGLE(HoyMismoTSI _xlfn.SINGLE(radiohrn _xlfn.SINGLE(LaTribunahn estamos muy contentos por su gran trabajo Presidente))))))))))</f>
        <v>#NAME?</v>
      </c>
      <c r="C2512" s="4">
        <v>43700</v>
      </c>
      <c r="D2512" s="3">
        <v>0.66736111111111107</v>
      </c>
    </row>
    <row r="2513" spans="1:4" x14ac:dyDescent="0.2">
      <c r="A2513">
        <v>147495</v>
      </c>
      <c r="B2513" t="e">
        <f>_xlfn.SINGLE(JuanOrlandoH _xlfn.SINGLE(radiohrn _xlfn.SINGLE(LaTribunahn _xlfn.SINGLE(TN5Telenoticias _xlfn.SINGLE(diarioelheraldo _xlfn.SINGLE(televicentrohn _xlfn.SINGLE(elpaishn gracias a lo nuevo Que se ve Que el Presidente desempe√±a Que gran inteligencia la suya JOH muy bueno)))))))</f>
        <v>#NAME?</v>
      </c>
      <c r="C2513" s="4">
        <v>43731</v>
      </c>
      <c r="D2513" s="3">
        <v>0.80138888888888893</v>
      </c>
    </row>
    <row r="2514" spans="1:4" x14ac:dyDescent="0.2">
      <c r="A2514">
        <v>147521</v>
      </c>
      <c r="B2514" t="e">
        <f>JuanOrlandoH Vemos los mayores resultados Que se hace lo importante para mi pais Vemos  lo bueno vamos por mas</f>
        <v>#NAME?</v>
      </c>
      <c r="C2514" s="4">
        <v>43755</v>
      </c>
      <c r="D2514" s="3">
        <v>0.83472222222222225</v>
      </c>
    </row>
    <row r="2515" spans="1:4" x14ac:dyDescent="0.2">
      <c r="A2515">
        <v>147536</v>
      </c>
      <c r="B2515" t="e">
        <f>JuanOrlandoH Es muy bueno Que mi pais mejore Que bien vamos por mas logros Que excelente vamos por mas Que bien con estas nueva villa navide√±a</f>
        <v>#NAME?</v>
      </c>
      <c r="C2515" s="4">
        <v>43817</v>
      </c>
      <c r="D2515" s="3">
        <v>0.62777777777777777</v>
      </c>
    </row>
    <row r="2516" spans="1:4" x14ac:dyDescent="0.2">
      <c r="A2516">
        <v>147550</v>
      </c>
      <c r="B2516" t="s">
        <v>389</v>
      </c>
      <c r="C2516" s="4">
        <v>43718</v>
      </c>
      <c r="D2516" s="3">
        <v>0.8125</v>
      </c>
    </row>
    <row r="2517" spans="1:4" x14ac:dyDescent="0.2">
      <c r="A2517">
        <v>147588</v>
      </c>
      <c r="B2517" t="e">
        <f>JuanOrlandoH se ha trabajado honradamente por Que usted lo √∫nico Que ha demostrado Que Es una persona muy inteligente y Sobre todo Que trabaja limpiamente Que Dios lo bendiga JOH</f>
        <v>#NAME?</v>
      </c>
      <c r="C2517" s="4">
        <v>43746</v>
      </c>
      <c r="D2517" s="3">
        <v>0.68263888888888891</v>
      </c>
    </row>
    <row r="2518" spans="1:4" x14ac:dyDescent="0.2">
      <c r="A2518">
        <v>147643</v>
      </c>
      <c r="B2518" t="e">
        <f>JuanOrlandoH Aplaudimos lo bueno Que se hace porque el pais mejore cada dia Muchas gracias JOH por demostrar lo bueno por mi pais Que bien</f>
        <v>#NAME?</v>
      </c>
      <c r="C2518" s="4">
        <v>43817</v>
      </c>
      <c r="D2518" s="3">
        <v>0.84097222222222223</v>
      </c>
    </row>
    <row r="2519" spans="1:4" x14ac:dyDescent="0.2">
      <c r="A2519">
        <v>147644</v>
      </c>
      <c r="B2519" t="e">
        <f>_xlfn.SINGLE(JuanOrlandoH _xlfn.SINGLE(LaTribunahn _xlfn.SINGLE(radioamericahn _xlfn.SINGLE(radiohrn _xlfn.SINGLE(RCVHonduras _xlfn.SINGLE(diarioelheraldo _xlfn.SINGLE(elpaishn _xlfn.SINGLE(HCHTelevDigital Vemos los mejores alcances se ver Que vivimos en un pais muy favorable Que hace ha demostrar lo bueno Que tiene el pais))))))))</f>
        <v>#NAME?</v>
      </c>
      <c r="C2519" s="4">
        <v>43768</v>
      </c>
      <c r="D2519" s="3">
        <v>0.86111111111111116</v>
      </c>
    </row>
    <row r="2520" spans="1:4" x14ac:dyDescent="0.2">
      <c r="A2520">
        <v>147645</v>
      </c>
      <c r="B2520" t="e">
        <f>JuanOrlandoH se√±or Presidente le enviamos nuestro cordiales saludos porque usted si ha demostrado Que el pais avanza muy bien</f>
        <v>#NAME?</v>
      </c>
      <c r="C2520" s="4">
        <v>43773</v>
      </c>
      <c r="D2520" s="3">
        <v>0.67013888888888884</v>
      </c>
    </row>
    <row r="2521" spans="1:4" x14ac:dyDescent="0.2">
      <c r="A2521">
        <v>147725</v>
      </c>
      <c r="B2521" t="e">
        <f>_xlfn.SINGLE(JuanOrlandoH _xlfn.SINGLE(radiohrn _xlfn.SINGLE(LaTribunahn _xlfn.SINGLE(HCHTelevDigital _xlfn.SINGLE(VidaMejorHN _xlfn.SINGLE(DiarioLaPrensa _xlfn.SINGLE(radioamericahn Que bien Que se trabaje todos en uni√≥n Que bueno Es ver Que el pa√≠s esta mejorando con estas cosas Que excelente)))))))</f>
        <v>#NAME?</v>
      </c>
      <c r="C2521" s="4">
        <v>43672</v>
      </c>
      <c r="D2521" s="3">
        <v>0.75486111111111109</v>
      </c>
    </row>
    <row r="2522" spans="1:4" x14ac:dyDescent="0.2">
      <c r="A2522">
        <v>147782</v>
      </c>
      <c r="B2522" t="e">
        <f>_xlfn.SINGLE(JuanOrlandoH _xlfn.SINGLE(diarioelheraldo _xlfn.SINGLE(elpaishn _xlfn.SINGLE(televicentrohn _xlfn.SINGLE(radiohrn _xlfn.SINGLE(FrenteaFrenteHN _xlfn.SINGLE(DiarioLaPrensa _xlfn.SINGLE(TSiHonduras _xlfn.SINGLE(LaTribunahn _xlfn.SINGLE(RCVHonduras estamos muy alegres Que se acerca esto tan bello en el pais Que grandes avances Que se tenga la mayor independencia))))))))))</f>
        <v>#NAME?</v>
      </c>
      <c r="C2522" s="4">
        <v>43719</v>
      </c>
      <c r="D2522" s="3">
        <v>0.58333333333333337</v>
      </c>
    </row>
    <row r="2523" spans="1:4" x14ac:dyDescent="0.2">
      <c r="A2523">
        <v>148378</v>
      </c>
      <c r="B2523" t="e">
        <f>_xlfn.SINGLE(manuelzr _xlfn.SINGLE(JuanOrlandoH Vemos Que Honduras esta cambiando y Que la gente como este y sus t√≠teres solo miran Que sea de fracaso para el pais))</f>
        <v>#NAME?</v>
      </c>
      <c r="C2523" s="4">
        <v>43756</v>
      </c>
      <c r="D2523" s="3">
        <v>0.7944444444444444</v>
      </c>
    </row>
    <row r="2524" spans="1:4" x14ac:dyDescent="0.2">
      <c r="A2524">
        <v>149438</v>
      </c>
      <c r="B2524" t="s">
        <v>390</v>
      </c>
      <c r="C2524" s="4">
        <v>43706</v>
      </c>
      <c r="D2524" s="3">
        <v>0.80208333333333337</v>
      </c>
    </row>
    <row r="2525" spans="1:4" x14ac:dyDescent="0.2">
      <c r="A2525">
        <v>149832</v>
      </c>
      <c r="B2525" t="e">
        <f>_xlfn.SINGLE(JuanOrlandoH _xlfn.SINGLE(HoyMismoTSI _xlfn.SINGLE(radiohrn _xlfn.SINGLE(LaTribunahn _xlfn.SINGLE(RCVHonduras _xlfn.SINGLE(diarioelheraldo _xlfn.SINGLE(elpaishn Es admirable como el se√±or Presidente hace ver lo Que se ha prometido se ha realizado felicitaciones)))))))</f>
        <v>#NAME?</v>
      </c>
      <c r="C2525" s="4">
        <v>43791</v>
      </c>
      <c r="D2525" s="3">
        <v>0.79305555555555562</v>
      </c>
    </row>
    <row r="2526" spans="1:4" x14ac:dyDescent="0.2">
      <c r="A2526">
        <v>149853</v>
      </c>
      <c r="B2526" t="e">
        <f>_xlfn.SINGLE(JuanOrlandoH _xlfn.SINGLE(LaTribunahn _xlfn.SINGLE(HCHTelevDigital _xlfn.SINGLE(RCVHonduras _xlfn.SINGLE(Canal6Honduras _xlfn.SINGLE(lanotta_ _xlfn.SINGLE(radioamericahn _xlfn.SINGLE(elpaishn _xlfn.SINGLE(radiohrn _xlfn.SINGLE(CHTVHN _xlfn.SINGLE(el5hn Es una gran misi√≥n la Que se cumple Ciertamente se ve Que se hace lo correcto por ap√≤yar al pueblo Hondure√±os gracias JOH)))))))))))</f>
        <v>#NAME?</v>
      </c>
      <c r="C2526" s="4">
        <v>43837</v>
      </c>
      <c r="D2526" s="3">
        <v>0.79722222222222217</v>
      </c>
    </row>
    <row r="2527" spans="1:4" x14ac:dyDescent="0.2">
      <c r="A2527">
        <v>149918</v>
      </c>
      <c r="B2527" t="e">
        <f>JuanOrlandoH Es un gran apoyo lo Que se demuestra departe de vida mejor Que bien Es una gran ayuda p√†ra el pueblo</f>
        <v>#NAME?</v>
      </c>
      <c r="C2527" s="4">
        <v>43739</v>
      </c>
      <c r="D2527" s="3">
        <v>0.65555555555555556</v>
      </c>
    </row>
    <row r="2528" spans="1:4" x14ac:dyDescent="0.2">
      <c r="A2528">
        <v>150022</v>
      </c>
      <c r="B2528" t="s">
        <v>391</v>
      </c>
      <c r="C2528" s="4">
        <v>43836</v>
      </c>
      <c r="D2528" s="3">
        <v>0.66180555555555554</v>
      </c>
    </row>
    <row r="2529" spans="1:4" x14ac:dyDescent="0.2">
      <c r="A2529">
        <v>150213</v>
      </c>
      <c r="B2529" t="s">
        <v>392</v>
      </c>
      <c r="C2529" s="4">
        <v>43669</v>
      </c>
      <c r="D2529" s="3">
        <v>0.6743055555555556</v>
      </c>
    </row>
    <row r="2530" spans="1:4" x14ac:dyDescent="0.2">
      <c r="A2530">
        <v>150526</v>
      </c>
      <c r="B2530" t="s">
        <v>393</v>
      </c>
      <c r="C2530" s="4">
        <v>43670</v>
      </c>
      <c r="D2530" s="3">
        <v>0.71388888888888891</v>
      </c>
    </row>
    <row r="2531" spans="1:4" x14ac:dyDescent="0.2">
      <c r="A2531">
        <v>150614</v>
      </c>
      <c r="B2531" t="s">
        <v>366</v>
      </c>
      <c r="C2531" s="4">
        <v>43816</v>
      </c>
      <c r="D2531" s="3">
        <v>0.81944444444444453</v>
      </c>
    </row>
    <row r="2532" spans="1:4" x14ac:dyDescent="0.2">
      <c r="A2532">
        <v>150615</v>
      </c>
      <c r="B2532" t="s">
        <v>106</v>
      </c>
      <c r="C2532" s="4">
        <v>43837</v>
      </c>
      <c r="D2532" s="3">
        <v>0.83888888888888891</v>
      </c>
    </row>
    <row r="2533" spans="1:4" x14ac:dyDescent="0.2">
      <c r="A2533">
        <v>150616</v>
      </c>
      <c r="B2533" s="2" t="s">
        <v>102</v>
      </c>
      <c r="C2533" s="4">
        <v>43837</v>
      </c>
      <c r="D2533" s="3">
        <v>0.7895833333333333</v>
      </c>
    </row>
    <row r="2534" spans="1:4" x14ac:dyDescent="0.2">
      <c r="A2534">
        <v>150617</v>
      </c>
      <c r="B2534" t="s">
        <v>9</v>
      </c>
      <c r="C2534" s="4">
        <v>43794</v>
      </c>
      <c r="D2534" s="3">
        <v>0.72222222222222221</v>
      </c>
    </row>
    <row r="2535" spans="1:4" x14ac:dyDescent="0.2">
      <c r="A2535">
        <v>150844</v>
      </c>
      <c r="B2535" t="s">
        <v>120</v>
      </c>
      <c r="C2535" s="4">
        <v>43704</v>
      </c>
      <c r="D2535" s="3">
        <v>0.83611111111111114</v>
      </c>
    </row>
    <row r="2536" spans="1:4" x14ac:dyDescent="0.2">
      <c r="A2536">
        <v>150845</v>
      </c>
      <c r="B2536" t="s">
        <v>125</v>
      </c>
      <c r="C2536" s="4">
        <v>43754</v>
      </c>
      <c r="D2536" s="3">
        <v>0.85833333333333339</v>
      </c>
    </row>
    <row r="2537" spans="1:4" x14ac:dyDescent="0.2">
      <c r="A2537">
        <v>150900</v>
      </c>
      <c r="B2537" t="s">
        <v>122</v>
      </c>
      <c r="C2537" s="4">
        <v>43746</v>
      </c>
      <c r="D2537" s="3">
        <v>0.73333333333333339</v>
      </c>
    </row>
    <row r="2538" spans="1:4" x14ac:dyDescent="0.2">
      <c r="A2538">
        <v>150901</v>
      </c>
      <c r="B2538" t="s">
        <v>123</v>
      </c>
      <c r="C2538" s="4">
        <v>43763</v>
      </c>
      <c r="D2538" s="3">
        <v>0.8208333333333333</v>
      </c>
    </row>
    <row r="2539" spans="1:4" x14ac:dyDescent="0.2">
      <c r="A2539">
        <v>150902</v>
      </c>
      <c r="B2539" s="2" t="s">
        <v>155</v>
      </c>
      <c r="C2539" s="4">
        <v>43748</v>
      </c>
      <c r="D2539" s="3">
        <v>0.92499999999999993</v>
      </c>
    </row>
    <row r="2540" spans="1:4" x14ac:dyDescent="0.2">
      <c r="A2540">
        <v>150903</v>
      </c>
      <c r="B2540" t="s">
        <v>139</v>
      </c>
      <c r="C2540" s="4">
        <v>43754</v>
      </c>
      <c r="D2540" s="3">
        <v>0.76527777777777783</v>
      </c>
    </row>
    <row r="2541" spans="1:4" x14ac:dyDescent="0.2">
      <c r="A2541">
        <v>150953</v>
      </c>
      <c r="B2541" t="s">
        <v>313</v>
      </c>
      <c r="C2541" s="4">
        <v>43663</v>
      </c>
      <c r="D2541" s="3">
        <v>0.82916666666666661</v>
      </c>
    </row>
    <row r="2542" spans="1:4" x14ac:dyDescent="0.2">
      <c r="A2542">
        <v>150978</v>
      </c>
      <c r="B2542" t="s">
        <v>76</v>
      </c>
      <c r="C2542" s="4">
        <v>43767</v>
      </c>
      <c r="D2542" s="3">
        <v>0.80069444444444438</v>
      </c>
    </row>
    <row r="2543" spans="1:4" x14ac:dyDescent="0.2">
      <c r="A2543">
        <v>150979</v>
      </c>
      <c r="B2543" t="s">
        <v>197</v>
      </c>
      <c r="C2543" s="4">
        <v>43774</v>
      </c>
      <c r="D2543" s="3">
        <v>0.73055555555555562</v>
      </c>
    </row>
    <row r="2544" spans="1:4" x14ac:dyDescent="0.2">
      <c r="A2544">
        <v>150980</v>
      </c>
      <c r="B2544" s="2" t="s">
        <v>49</v>
      </c>
      <c r="C2544" s="4">
        <v>43725</v>
      </c>
      <c r="D2544" s="3">
        <v>0.92361111111111116</v>
      </c>
    </row>
    <row r="2545" spans="1:4" x14ac:dyDescent="0.2">
      <c r="A2545">
        <v>151193</v>
      </c>
      <c r="B2545" t="s">
        <v>138</v>
      </c>
      <c r="C2545" s="4">
        <v>43815</v>
      </c>
      <c r="D2545" s="3">
        <v>0.8340277777777777</v>
      </c>
    </row>
    <row r="2546" spans="1:4" x14ac:dyDescent="0.2">
      <c r="A2546">
        <v>151293</v>
      </c>
      <c r="B2546" t="s">
        <v>98</v>
      </c>
      <c r="C2546" s="4">
        <v>43700</v>
      </c>
      <c r="D2546" s="3">
        <v>0.7270833333333333</v>
      </c>
    </row>
    <row r="2547" spans="1:4" x14ac:dyDescent="0.2">
      <c r="A2547">
        <v>151294</v>
      </c>
      <c r="B2547" t="s">
        <v>51</v>
      </c>
      <c r="C2547" s="4">
        <v>43755</v>
      </c>
      <c r="D2547" s="3">
        <v>0.73611111111111116</v>
      </c>
    </row>
    <row r="2548" spans="1:4" x14ac:dyDescent="0.2">
      <c r="A2548">
        <v>151295</v>
      </c>
      <c r="B2548" s="2" t="s">
        <v>95</v>
      </c>
      <c r="C2548" s="4">
        <v>43690</v>
      </c>
      <c r="D2548" s="3">
        <v>0.68125000000000002</v>
      </c>
    </row>
    <row r="2549" spans="1:4" x14ac:dyDescent="0.2">
      <c r="A2549">
        <v>151447</v>
      </c>
      <c r="B2549" t="s">
        <v>52</v>
      </c>
      <c r="C2549" s="4">
        <v>43763</v>
      </c>
      <c r="D2549" s="3">
        <v>0.71388888888888891</v>
      </c>
    </row>
    <row r="2550" spans="1:4" x14ac:dyDescent="0.2">
      <c r="A2550">
        <v>151449</v>
      </c>
      <c r="B2550" t="s">
        <v>25</v>
      </c>
      <c r="C2550" s="4">
        <v>43774</v>
      </c>
      <c r="D2550" s="3">
        <v>0.84027777777777779</v>
      </c>
    </row>
    <row r="2551" spans="1:4" x14ac:dyDescent="0.2">
      <c r="A2551">
        <v>151450</v>
      </c>
      <c r="B2551" t="s">
        <v>66</v>
      </c>
      <c r="C2551" s="4">
        <v>43745</v>
      </c>
      <c r="D2551" s="3">
        <v>0.65208333333333335</v>
      </c>
    </row>
    <row r="2552" spans="1:4" x14ac:dyDescent="0.2">
      <c r="A2552">
        <v>151451</v>
      </c>
      <c r="B2552" t="s">
        <v>37</v>
      </c>
      <c r="C2552" s="4">
        <v>43690</v>
      </c>
      <c r="D2552" s="3">
        <v>0.88541666666666663</v>
      </c>
    </row>
    <row r="2553" spans="1:4" x14ac:dyDescent="0.2">
      <c r="A2553">
        <v>151474</v>
      </c>
      <c r="B2553" s="2" t="s">
        <v>47</v>
      </c>
      <c r="C2553" s="4">
        <v>43832</v>
      </c>
      <c r="D2553" s="3">
        <v>0.8340277777777777</v>
      </c>
    </row>
    <row r="2554" spans="1:4" x14ac:dyDescent="0.2">
      <c r="A2554">
        <v>151476</v>
      </c>
      <c r="B2554" t="s">
        <v>105</v>
      </c>
      <c r="C2554" s="4">
        <v>43746</v>
      </c>
      <c r="D2554" s="3">
        <v>0.86111111111111116</v>
      </c>
    </row>
    <row r="2555" spans="1:4" x14ac:dyDescent="0.2">
      <c r="A2555">
        <v>151477</v>
      </c>
      <c r="B2555" s="2" t="s">
        <v>155</v>
      </c>
      <c r="C2555" s="4">
        <v>43748</v>
      </c>
      <c r="D2555" s="3">
        <v>0.92569444444444438</v>
      </c>
    </row>
    <row r="2556" spans="1:4" x14ac:dyDescent="0.2">
      <c r="A2556">
        <v>151479</v>
      </c>
      <c r="B2556" t="s">
        <v>114</v>
      </c>
      <c r="C2556" s="4">
        <v>43746</v>
      </c>
      <c r="D2556" s="3">
        <v>0.88611111111111107</v>
      </c>
    </row>
    <row r="2557" spans="1:4" x14ac:dyDescent="0.2">
      <c r="A2557">
        <v>151480</v>
      </c>
      <c r="B2557" s="2" t="s">
        <v>155</v>
      </c>
      <c r="C2557" s="4">
        <v>43748</v>
      </c>
      <c r="D2557" s="3">
        <v>0.92638888888888893</v>
      </c>
    </row>
    <row r="2558" spans="1:4" x14ac:dyDescent="0.2">
      <c r="A2558">
        <v>151481</v>
      </c>
      <c r="B2558" t="s">
        <v>24</v>
      </c>
      <c r="C2558" s="4">
        <v>43731</v>
      </c>
      <c r="D2558" s="3">
        <v>0.73541666666666661</v>
      </c>
    </row>
    <row r="2559" spans="1:4" x14ac:dyDescent="0.2">
      <c r="A2559">
        <v>151809</v>
      </c>
      <c r="B2559" s="2" t="s">
        <v>394</v>
      </c>
      <c r="C2559" s="4">
        <v>43661</v>
      </c>
      <c r="D2559" s="3">
        <v>0.67291666666666661</v>
      </c>
    </row>
    <row r="2560" spans="1:4" x14ac:dyDescent="0.2">
      <c r="A2560">
        <v>151866</v>
      </c>
      <c r="B2560" t="s">
        <v>395</v>
      </c>
      <c r="C2560" s="4">
        <v>43668</v>
      </c>
      <c r="D2560" s="3">
        <v>0.83124999999999993</v>
      </c>
    </row>
    <row r="2561" spans="1:4" x14ac:dyDescent="0.2">
      <c r="A2561">
        <v>152089</v>
      </c>
      <c r="B2561" t="e">
        <f>_xlfn.SINGLE(JuanOrlandoH _xlfn.SINGLE(DiarioLaPrensa _xlfn.SINGLE(LaTribunahn _xlfn.SINGLE(HCHTelevDigital _xlfn.SINGLE(radiohrn _xlfn.SINGLE(radioamericahn _xlfn.SINGLE(diarioelheraldo _xlfn.SINGLE(elpaishn Es muy importante ver los grandes logros por parte de el se√±or Presidente gracias Que Dios lo bendiga grandemente se√±or JOH))))))))</f>
        <v>#NAME?</v>
      </c>
      <c r="C2561" s="4">
        <v>43754</v>
      </c>
      <c r="D2561" s="3">
        <v>0.74236111111111114</v>
      </c>
    </row>
    <row r="2562" spans="1:4" x14ac:dyDescent="0.2">
      <c r="A2562">
        <v>152101</v>
      </c>
      <c r="B2562" t="e">
        <f>JuanOrlandoH Que todo lo bueno Que est√° pasando con las cosechas de nuestros Productores contin√∫en asi de esta misma forma</f>
        <v>#NAME?</v>
      </c>
      <c r="C2562" s="4">
        <v>43628</v>
      </c>
      <c r="D2562" s="3">
        <v>0.67152777777777783</v>
      </c>
    </row>
    <row r="2563" spans="1:4" x14ac:dyDescent="0.2">
      <c r="A2563">
        <v>152118</v>
      </c>
      <c r="B2563" t="e">
        <f>JuanOrlandoH Definitivamente Que se demuestre cada dia lo bueno por el pais Muchas gracias a lo importante Que Es para el gobernante cambiar la seguridad</f>
        <v>#NAME?</v>
      </c>
      <c r="C2563" s="4">
        <v>43749</v>
      </c>
      <c r="D2563" s="3">
        <v>0.68888888888888899</v>
      </c>
    </row>
    <row r="2564" spans="1:4" x14ac:dyDescent="0.2">
      <c r="A2564">
        <v>152165</v>
      </c>
      <c r="B2564" t="e">
        <f>JuanOrlandoH Felicidades al gobierno por demostrar ese gran apoyo para la naci√≥n vamos por lo bueno para nuestra Honduras muy bien</f>
        <v>#NAME?</v>
      </c>
      <c r="C2564" s="4">
        <v>43755</v>
      </c>
      <c r="D2564" s="3">
        <v>0.83680555555555547</v>
      </c>
    </row>
    <row r="2565" spans="1:4" x14ac:dyDescent="0.2">
      <c r="A2565">
        <v>152166</v>
      </c>
      <c r="B2565" t="e">
        <f>_xlfn.SINGLE(JuanOrlandoH _xlfn.SINGLE(Congreso_HND _xlfn.SINGLE(HoyMismoTSI _xlfn.SINGLE(radiohrn _xlfn.SINGLE(LaTribunahn _xlfn.SINGLE(TN5Telenoticias _xlfn.SINGLE(HCHTelevDigital _xlfn.SINGLE(televicentrohn _xlfn.SINGLE(radioamericahn _xlfn.SINGLE(Canal6Honduras _xlfn.SINGLE(tencanal10 Es muy importante Que se est√°n haciendo estas maravillosas cosas para Que el pais desarrolle Que bien vamos por mas)))))))))))</f>
        <v>#NAME?</v>
      </c>
      <c r="C2565" s="4">
        <v>43775</v>
      </c>
      <c r="D2565" s="3">
        <v>0.625</v>
      </c>
    </row>
    <row r="2566" spans="1:4" x14ac:dyDescent="0.2">
      <c r="A2566">
        <v>152167</v>
      </c>
      <c r="B2566" t="e">
        <f>JuanOrlandoH gracias mi Presidente gracias por Que Honduras ha cambiado gracias por Que usted Es una gran persona</f>
        <v>#NAME?</v>
      </c>
      <c r="C2566" s="4">
        <v>43718</v>
      </c>
      <c r="D2566" s="3">
        <v>0.81319444444444444</v>
      </c>
    </row>
    <row r="2567" spans="1:4" x14ac:dyDescent="0.2">
      <c r="A2567">
        <v>152168</v>
      </c>
      <c r="B2567" t="e">
        <f>_xlfn.SINGLE(JuanOrlandoH _xlfn.SINGLE(Congreso_HND importante manera de dar el cambio por nuestra Honduras demostrando lo bueno excelente trabajo se√±or Presidente))</f>
        <v>#NAME?</v>
      </c>
      <c r="C2567" s="4">
        <v>43731</v>
      </c>
      <c r="D2567" s="3">
        <v>0.56736111111111109</v>
      </c>
    </row>
    <row r="2568" spans="1:4" x14ac:dyDescent="0.2">
      <c r="A2568">
        <v>152278</v>
      </c>
      <c r="B2568" t="e">
        <f>JuanOrlandoH estamos muy agradecido con las grandes cosas Que hace JOH Que bueno lo Que se ve estamos a lo bueno Que importante manear de ver lo excelente</f>
        <v>#NAME?</v>
      </c>
      <c r="C2568" s="4">
        <v>43784</v>
      </c>
      <c r="D2568" s="3">
        <v>0.62222222222222223</v>
      </c>
    </row>
    <row r="2569" spans="1:4" x14ac:dyDescent="0.2">
      <c r="A2569">
        <v>152365</v>
      </c>
      <c r="B2569" t="e">
        <f>_xlfn.SINGLE(JuanOrlandoH _xlfn.SINGLE(FrenteaFrenteHN _xlfn.SINGLE(radioamericahn _xlfn.SINGLE(radiohrn _xlfn.SINGLE(RCVHonduras _xlfn.SINGLE(TN5Telenoticias _xlfn.SINGLE(diarioelheraldo _xlfn.SINGLE(elpaishn _xlfn.SINGLE(HCHTelevDigital bendiciones uqe bueno lo Que hace el gobierno apoyando para Que se mejore en calzado de mi pais Que bien estamos a lo bueno estamos amas de grandes logros)))))))))</f>
        <v>#NAME?</v>
      </c>
      <c r="C2569" s="4">
        <v>43802</v>
      </c>
      <c r="D2569" s="3">
        <v>0.6694444444444444</v>
      </c>
    </row>
    <row r="2570" spans="1:4" x14ac:dyDescent="0.2">
      <c r="A2570">
        <v>152389</v>
      </c>
      <c r="B2570" t="e">
        <f>JuanOrlandoH Es un gran trabajo lo Que se e4sta desarrollando en el pais Vemos las mejores acciones departe de JOH Que gran manera de hacer el cambio</f>
        <v>#NAME?</v>
      </c>
      <c r="C2570" s="4">
        <v>43752</v>
      </c>
      <c r="D2570" s="3">
        <v>0.5756944444444444</v>
      </c>
    </row>
    <row r="2571" spans="1:4" x14ac:dyDescent="0.2">
      <c r="A2571">
        <v>152390</v>
      </c>
      <c r="B2571" t="e">
        <f>_xlfn.SINGLE(JuanOrlandoH _xlfn.SINGLE(LaTribunahn _xlfn.SINGLE(radioamericahn _xlfn.SINGLE(radiohrn _xlfn.SINGLE(RCVHonduras _xlfn.SINGLE(diarioelheraldo _xlfn.SINGLE(elpaishn _xlfn.SINGLE(HCHTelevDigital se ha demostrado los grandes avances en el pais Que bueno Que se desarrolle esto para la naci√≥n Muchas gracias))))))))</f>
        <v>#NAME?</v>
      </c>
      <c r="C2571" s="4">
        <v>43768</v>
      </c>
      <c r="D2571" s="3">
        <v>0.86041666666666661</v>
      </c>
    </row>
    <row r="2572" spans="1:4" x14ac:dyDescent="0.2">
      <c r="A2572">
        <v>152391</v>
      </c>
      <c r="B2572" t="e">
        <f>JuanOrlandoH se√±or Presidente Muchas gracias por Que usted Es una gran persona Que Dios me lo bendiga</f>
        <v>#NAME?</v>
      </c>
      <c r="C2572" s="4">
        <v>43738</v>
      </c>
      <c r="D2572" s="3">
        <v>0.85555555555555562</v>
      </c>
    </row>
    <row r="2573" spans="1:4" x14ac:dyDescent="0.2">
      <c r="A2573">
        <v>152698</v>
      </c>
      <c r="B2573" t="e">
        <f>_xlfn.SINGLE(JuanOrlandoH _xlfn.SINGLE(Canal6Honduras _xlfn.SINGLE(elpaishn _xlfn.SINGLE(CHTVHN _xlfn.SINGLE(RCVHonduras _xlfn.SINGLE(LaTribunahn _xlfn.SINGLE(DiarioLaPrensa excelente Que se hag lo bueno por el pais para Que se establezcan grandes cosas para mi Honduras Que gran trabajo)))))))</f>
        <v>#NAME?</v>
      </c>
      <c r="C2573" s="4">
        <v>43754</v>
      </c>
      <c r="D2573" s="3">
        <v>0.79166666666666663</v>
      </c>
    </row>
    <row r="2574" spans="1:4" x14ac:dyDescent="0.2">
      <c r="A2574">
        <v>152783</v>
      </c>
      <c r="B2574" t="e">
        <f>JuanOrlandoH no podemos negar Que solo este gobierno Es el Que ha trabajado por mejorar en la seguridad del pais excelente</f>
        <v>#NAME?</v>
      </c>
      <c r="C2574" s="4">
        <v>43726</v>
      </c>
      <c r="D2574" s="3">
        <v>0.86597222222222225</v>
      </c>
    </row>
    <row r="2575" spans="1:4" x14ac:dyDescent="0.2">
      <c r="A2575">
        <v>152784</v>
      </c>
      <c r="B2575" t="s">
        <v>396</v>
      </c>
      <c r="C2575" s="4">
        <v>43739</v>
      </c>
      <c r="D2575" s="3">
        <v>0.64583333333333337</v>
      </c>
    </row>
    <row r="2576" spans="1:4" x14ac:dyDescent="0.2">
      <c r="A2576">
        <v>152785</v>
      </c>
      <c r="B2576" t="e">
        <f>JuanOrlandoH se sabe Que se ha visto los buenos frutos Que desempe√±a JOH por hacer y dar una sonrisa al pueblo</f>
        <v>#NAME?</v>
      </c>
      <c r="C2576" s="4">
        <v>43763</v>
      </c>
      <c r="D2576" s="3">
        <v>0.81597222222222221</v>
      </c>
    </row>
    <row r="2577" spans="1:4" x14ac:dyDescent="0.2">
      <c r="A2577">
        <v>152786</v>
      </c>
      <c r="B2577" t="e">
        <f>JuanOrlandoH lo primero Es ver como mi Honduras cambia Que bien gracias se√±or JOH por demostrar lo bueno por la naci√≥n vamos por mas</f>
        <v>#NAME?</v>
      </c>
      <c r="C2577" s="4">
        <v>43759</v>
      </c>
      <c r="D2577" s="3">
        <v>0.6875</v>
      </c>
    </row>
    <row r="2578" spans="1:4" x14ac:dyDescent="0.2">
      <c r="A2578">
        <v>153144</v>
      </c>
      <c r="B2578" t="e">
        <f>JuanOrlandoH Damos un fuerte aplauso a las autoridades y al gobierno por demostrar lo bueno en el pais Muchas gracias se√±or JOH gracias por dar seguridad en el pais</f>
        <v>#NAME?</v>
      </c>
      <c r="C2578" s="4">
        <v>43784</v>
      </c>
      <c r="D2578" s="3">
        <v>0.62361111111111112</v>
      </c>
    </row>
    <row r="2579" spans="1:4" x14ac:dyDescent="0.2">
      <c r="A2579">
        <v>153216</v>
      </c>
      <c r="B2579" t="e">
        <f>_xlfn.SINGLE(JuanOrlandoH _xlfn.SINGLE(HCHTelevDigital _xlfn.SINGLE(televicentrohn _xlfn.SINGLE(LaTribunahn _xlfn.SINGLE(DiarioLaPrensa _xlfn.SINGLE(diarioelheraldo _xlfn.SINGLE(radiohrn _xlfn.SINGLE(radioamericahn _xlfn.SINGLE(RCVHonduras _xlfn.SINGLE(canal11hn _xlfn.SINGLE(PNH_oficial contentos de Que se haga lo importante Que Es de desarrollos p√†ra el pueblo Que grandiosa misi√≥n vamos avanzando por mas)))))))))))</f>
        <v>#NAME?</v>
      </c>
      <c r="C2579" s="4">
        <v>43773</v>
      </c>
      <c r="D2579" s="3">
        <v>0.62638888888888888</v>
      </c>
    </row>
    <row r="2580" spans="1:4" x14ac:dyDescent="0.2">
      <c r="A2580">
        <v>153233</v>
      </c>
      <c r="B2580" t="e">
        <f>JuanOrlandoH bienvenidos a nuestro pa√≠s  estamos muy contentos Que vengan a conocer nuestra hermosa Honduras</f>
        <v>#NAME?</v>
      </c>
      <c r="C2580" s="4">
        <v>43679</v>
      </c>
      <c r="D2580" s="3">
        <v>0.9194444444444444</v>
      </c>
    </row>
    <row r="2581" spans="1:4" x14ac:dyDescent="0.2">
      <c r="A2581">
        <v>153239</v>
      </c>
      <c r="B2581" t="e">
        <f>_xlfn.SINGLE(JuanOrlandoH _xlfn.SINGLE(tencanal10 _xlfn.SINGLE(radiohrn _xlfn.SINGLE(LaTribunahn _xlfn.SINGLE(DiarioTiempo _xlfn.SINGLE(diarioelheraldo _xlfn.SINGLE(elpaishn buenos resultados Que bien estamos muy agradecidos Que excelente JOH gracias Que Dios lo bendiga)))))))</f>
        <v>#NAME?</v>
      </c>
      <c r="C2581" s="4">
        <v>43791</v>
      </c>
      <c r="D2581" s="3">
        <v>0.9145833333333333</v>
      </c>
    </row>
    <row r="2582" spans="1:4" x14ac:dyDescent="0.2">
      <c r="A2582">
        <v>153292</v>
      </c>
      <c r="B2582" t="e">
        <f>JuanOrlandoH gran testimonio el de este se√±or porque el si reconoce los grandes trabajos de JOH por apoyar al pueblo</f>
        <v>#NAME?</v>
      </c>
      <c r="C2582" s="4">
        <v>43739</v>
      </c>
      <c r="D2582" s="3">
        <v>0.65555555555555556</v>
      </c>
    </row>
    <row r="2583" spans="1:4" x14ac:dyDescent="0.2">
      <c r="A2583">
        <v>153408</v>
      </c>
      <c r="B2583" t="e">
        <f>TN5Telenoticias Es muy bueno lo Que dice tito asfura porque el si hace lo bueno por mi pais estamos muy alegres de ver estas buenas cosas</f>
        <v>#NAME?</v>
      </c>
      <c r="C2583" s="4">
        <v>43725</v>
      </c>
      <c r="D2583" s="3">
        <v>0.81388888888888899</v>
      </c>
    </row>
    <row r="2584" spans="1:4" x14ac:dyDescent="0.2">
      <c r="A2584">
        <v>153435</v>
      </c>
      <c r="B2584" t="e">
        <f>_xlfn.SINGLE(DllSWqjvMbCrtUNGN0CA23hYgwPW83B5aBnYuBnEFZY)= Vemos los grandes resultados vamos por la brecha correcta gracias a los alcances de parte de usted JOH</f>
        <v>#NAME?</v>
      </c>
      <c r="C2584" s="4">
        <v>43789</v>
      </c>
      <c r="D2584" s="3">
        <v>0.84791666666666676</v>
      </c>
    </row>
    <row r="2585" spans="1:4" x14ac:dyDescent="0.2">
      <c r="A2585">
        <v>153447</v>
      </c>
      <c r="B2585" t="e">
        <f>_xlfn.SINGLE(DllSWqjvMbCrtUNGN0CA23hYgwPW83B5aBnYuBnEFZY)= se√±or Presidente estamos con usted Que Dios lo bendiga todo saldr√° bien como siempre lo Bendecimos grandemente</f>
        <v>#NAME?</v>
      </c>
      <c r="C2585" s="4">
        <v>43734</v>
      </c>
      <c r="D2585" s="3">
        <v>0.7104166666666667</v>
      </c>
    </row>
    <row r="2586" spans="1:4" x14ac:dyDescent="0.2">
      <c r="A2586">
        <v>153474</v>
      </c>
      <c r="B2586" t="e">
        <f>_xlfn.SINGLE(DllSWqjvMbCrtUNGN0CA23hYgwPW83B5aBnYuBnEFZY)= admirable Es de gran bendicion lo Que se ha alcanzado en la naci√≥n Dios lo bendiga se√±or JOH y su esposa excelente</f>
        <v>#NAME?</v>
      </c>
      <c r="C2586" s="4">
        <v>43788</v>
      </c>
      <c r="D2586" s="3">
        <v>0.7631944444444444</v>
      </c>
    </row>
    <row r="2587" spans="1:4" x14ac:dyDescent="0.2">
      <c r="A2587">
        <v>153481</v>
      </c>
      <c r="B2587" t="e">
        <f>TN5Telenoticias Aplaudimos los grandes avances Que hace JOH y Que demuestra cada dia Que importante lo Que se ve en el pais departe de el</f>
        <v>#NAME?</v>
      </c>
      <c r="C2587" s="4">
        <v>43777</v>
      </c>
      <c r="D2587" s="3">
        <v>0.92638888888888893</v>
      </c>
    </row>
    <row r="2588" spans="1:4" x14ac:dyDescent="0.2">
      <c r="A2588">
        <v>153484</v>
      </c>
      <c r="B2588" t="e">
        <f>_xlfn.SINGLE(DllSWqjvMbCrtUNGN0CA23hYgwPW83B5aBnYuBnEFZY)= _xlfn.SINGLE(JuanOrlandoH Definimos lo bueno Que se hace cada dia gracias se√±or Presidente por luchar por el pais Felicidades en su dia Que Dios le de muchos a√±os mas y Que la pase super)</f>
        <v>#NAME?</v>
      </c>
      <c r="C2588" s="4">
        <v>43766</v>
      </c>
      <c r="D2588" s="3">
        <v>0.72430555555555554</v>
      </c>
    </row>
    <row r="2589" spans="1:4" x14ac:dyDescent="0.2">
      <c r="A2589">
        <v>153509</v>
      </c>
      <c r="B2589" t="e">
        <f>_xlfn.SINGLE(DllSWqjvMbCrtUNGN0CA23hYgwPW83B5aBnYuBnEFZY)= _xlfn.SINGLE(JuanOrlandoH esta si Es una gran noticia Que grandes avances los Que se ven en el pais gracias JOH por hacer lo correcto por mi Honduras)</f>
        <v>#NAME?</v>
      </c>
      <c r="C2589" s="4">
        <v>43732</v>
      </c>
      <c r="D2589" s="3">
        <v>0.62986111111111109</v>
      </c>
    </row>
    <row r="2590" spans="1:4" x14ac:dyDescent="0.2">
      <c r="A2590">
        <v>153565</v>
      </c>
      <c r="B2590" t="e">
        <f>_xlfn.SINGLE(DllSWqjvMbCrtUNGN0CA23hYgwPW83B5aBnYuBnEFZY)= muy buenas acciones Que bien lo Que se hace por mi Honduras Que bien felicitaciones</f>
        <v>#NAME?</v>
      </c>
      <c r="C2590" s="4">
        <v>43760</v>
      </c>
      <c r="D2590" s="3">
        <v>0.72777777777777775</v>
      </c>
    </row>
    <row r="2591" spans="1:4" x14ac:dyDescent="0.2">
      <c r="A2591">
        <v>153573</v>
      </c>
      <c r="B2591" t="e">
        <f>_xlfn.SINGLE(DllSWqjvMbCrtUNGN0CA23hYgwPW83B5aBnYuBnEFZY)= Es bueno saber Que el Presidente hace lo posible por alcanzar miles de cosas para el pais Que bien Que se hag lo buenbo por nuestra Honduras para Que hayan mejores oportunidades</f>
        <v>#NAME?</v>
      </c>
      <c r="C2591" s="4">
        <v>43808</v>
      </c>
      <c r="D2591" s="3">
        <v>0.84305555555555556</v>
      </c>
    </row>
    <row r="2592" spans="1:4" x14ac:dyDescent="0.2">
      <c r="A2592">
        <v>153601</v>
      </c>
      <c r="B2592" t="e">
        <f>_xlfn.SINGLE(DllSWqjvMbCrtUNGN0CA23hYgwPW83B5aBnYuBnEFZY)= _xlfn.SINGLE(JuanOrlandoH todos estamos muy contentos y agradecidos por su gran trabajo Presidente)</f>
        <v>#NAME?</v>
      </c>
      <c r="C2592" s="4">
        <v>43699</v>
      </c>
      <c r="D2592" s="3">
        <v>0.88750000000000007</v>
      </c>
    </row>
    <row r="2593" spans="1:4" x14ac:dyDescent="0.2">
      <c r="A2593">
        <v>153609</v>
      </c>
      <c r="B2593" t="e">
        <f>_xlfn.SINGLE(DllSWqjvMbCrtUNGN0CA23hYgwPW83B5aBnYuBnEFZY)= se ven grandes resultados vamos por lo bueno para el pais Que bien</f>
        <v>#NAME?</v>
      </c>
      <c r="C2593" s="4">
        <v>43738</v>
      </c>
      <c r="D2593" s="3">
        <v>0.66388888888888886</v>
      </c>
    </row>
    <row r="2594" spans="1:4" x14ac:dyDescent="0.2">
      <c r="A2594">
        <v>153631</v>
      </c>
      <c r="B2594" t="e">
        <f>_xlfn.SINGLE(DllSWqjvMbCrtUNGN0CA23hYgwPW83B5aBnYuBnEFZY)= _xlfn.SINGLE(JuanOrlandoH Honduras Es importante por Que Es genial gracias Que se esta mejorando en el aria de la seguridad asi somos un pa√≠s seguro)</f>
        <v>#NAME?</v>
      </c>
      <c r="C2594" s="4">
        <v>43734</v>
      </c>
      <c r="D2594" s="3">
        <v>0.85833333333333339</v>
      </c>
    </row>
    <row r="2595" spans="1:4" x14ac:dyDescent="0.2">
      <c r="A2595">
        <v>153634</v>
      </c>
      <c r="B2595" t="e">
        <f>_xlfn.SINGLE(DllSWqjvMbCrtUNGN0CA23hYgwPW83B5aBnYuBnEFZY)= no cabe duda lo bueno se ha visto lo bueno el gobierno se ha puesto la meta de cambiar ami pais excelente avances</f>
        <v>#NAME?</v>
      </c>
      <c r="C2595" s="4">
        <v>43802</v>
      </c>
      <c r="D2595" s="3">
        <v>0.90833333333333333</v>
      </c>
    </row>
    <row r="2596" spans="1:4" x14ac:dyDescent="0.2">
      <c r="A2596">
        <v>153636</v>
      </c>
      <c r="B2596" t="e">
        <f>_xlfn.SINGLE(DllSWqjvMbCrtUNGN0CA23hYgwPW83B5aBnYuBnEFZY)= Definimos los grandes desarrollos Que bien Es lo Que se ha demostrado por el pueblo Que bien  excelente Presidente</f>
        <v>#NAME?</v>
      </c>
      <c r="C2596" s="4">
        <v>43755</v>
      </c>
      <c r="D2596" s="3">
        <v>0.61458333333333337</v>
      </c>
    </row>
    <row r="2597" spans="1:4" x14ac:dyDescent="0.2">
      <c r="A2597">
        <v>153651</v>
      </c>
      <c r="B2597" t="e">
        <f>_xlfn.SINGLE(DllSWqjvMbCrtUNGN0CA23hYgwPW83B5aBnYuBnEFZY)= Es un gran trabajo lo Que se hace por nuestra naci√≥n Que bueno se√±or Presidente gracias por afirmar el cambio</f>
        <v>#NAME?</v>
      </c>
      <c r="C2597" s="4">
        <v>43761</v>
      </c>
      <c r="D2597" s="3">
        <v>0.74861111111111101</v>
      </c>
    </row>
    <row r="2598" spans="1:4" x14ac:dyDescent="0.2">
      <c r="A2598">
        <v>153686</v>
      </c>
      <c r="B2598" t="e">
        <f>_xlfn.SINGLE(DllSWqjvMbCrtUNGN0CA23hYgwPW83B5aBnYuBnEFZY)= estamos contentos de Que se esta trabajando por dar lo mejor para el pais Que gran trabajo estamos a lo bueno</f>
        <v>#NAME?</v>
      </c>
      <c r="C2598" s="4">
        <v>43738</v>
      </c>
      <c r="D2598" s="3">
        <v>0.65972222222222221</v>
      </c>
    </row>
    <row r="2599" spans="1:4" x14ac:dyDescent="0.2">
      <c r="A2599">
        <v>153712</v>
      </c>
      <c r="B2599" t="e">
        <f>_xlfn.SINGLE(DllSWqjvMbCrtUNGN0CA23hYgwPW83B5aBnYuBnEFZY)= se esta viendo los mayores resultados en el pais Que grandes avances Es muy bueno Que mi Honduras avanza Que genial vamos por mas</f>
        <v>#NAME?</v>
      </c>
      <c r="C2599" s="4">
        <v>43767</v>
      </c>
      <c r="D2599" s="3">
        <v>0.84027777777777779</v>
      </c>
    </row>
    <row r="2600" spans="1:4" x14ac:dyDescent="0.2">
      <c r="A2600">
        <v>153713</v>
      </c>
      <c r="B2600" t="e">
        <f>TN5Telenoticias felicitamos al gran trabajo Que hace el gobierno Que se haga lo mejor por el pais Que grandes acciones vamos por mas</f>
        <v>#NAME?</v>
      </c>
      <c r="C2600" s="4">
        <v>43726</v>
      </c>
      <c r="D2600" s="3">
        <v>0.69305555555555554</v>
      </c>
    </row>
    <row r="2601" spans="1:4" x14ac:dyDescent="0.2">
      <c r="A2601">
        <v>153735</v>
      </c>
      <c r="B2601" t="s">
        <v>397</v>
      </c>
      <c r="C2601" s="4">
        <v>43733</v>
      </c>
      <c r="D2601" s="3">
        <v>0.57500000000000007</v>
      </c>
    </row>
    <row r="2602" spans="1:4" x14ac:dyDescent="0.2">
      <c r="A2602">
        <v>153747</v>
      </c>
      <c r="B2602" t="e">
        <f>TN5Telenoticias todos apoyemos a nuestro alcalde en sembrar un √°rbol</f>
        <v>#NAME?</v>
      </c>
      <c r="C2602" s="4">
        <v>43725</v>
      </c>
      <c r="D2602" s="3">
        <v>0.86388888888888893</v>
      </c>
    </row>
    <row r="2603" spans="1:4" x14ac:dyDescent="0.2">
      <c r="A2603">
        <v>153753</v>
      </c>
      <c r="B2603" t="e">
        <f>_xlfn.SINGLE(DllSWqjvMbCrtUNGN0CA23hYgwPW83B5aBnYuBnEFZY)= Que bien Que se hagan estos operativos para este  feriado Que gran trabajo lo Que se hace por el medio ambiente</f>
        <v>#NAME?</v>
      </c>
      <c r="C2603" s="4">
        <v>43735</v>
      </c>
      <c r="D2603" s="3">
        <v>0.84027777777777779</v>
      </c>
    </row>
    <row r="2604" spans="1:4" x14ac:dyDescent="0.2">
      <c r="A2604">
        <v>153758</v>
      </c>
      <c r="B2604" t="e">
        <f>TN5Telenoticias muy cierto lo Que esta diciendo el se√±or ebal y todo los hacen para da√±ar el buen trabajo Que hace el Presidente</f>
        <v>#NAME?</v>
      </c>
      <c r="C2604" s="4">
        <v>43693</v>
      </c>
      <c r="D2604" s="3">
        <v>0.91527777777777775</v>
      </c>
    </row>
    <row r="2605" spans="1:4" x14ac:dyDescent="0.2">
      <c r="A2605">
        <v>153839</v>
      </c>
      <c r="B2605" t="e">
        <f>_xlfn.SINGLE(DllSWqjvMbCrtUNGN0CA23hYgwPW83B5aBnYuBnEFZY)= Impresionante manera de apoyar al pueblo Que bueno Que se haga lo bueno en el pais Que gran trabajo vamos por mas</f>
        <v>#NAME?</v>
      </c>
      <c r="C2605" s="4">
        <v>43755</v>
      </c>
      <c r="D2605" s="3">
        <v>0.61319444444444449</v>
      </c>
    </row>
    <row r="2606" spans="1:4" x14ac:dyDescent="0.2">
      <c r="A2606">
        <v>153944</v>
      </c>
      <c r="B2606" t="e">
        <f>_xlfn.SINGLE(DllSWqjvMbCrtUNGN0CA23hYgwPW83B5aBnYuBnEFZY)= Es muy importante Que admirable Es ver como nuestra Honduras avanza Que bien vamos por mas y mas Que excelente cambio y apoyo en donaci√≥n de una casa Que bien</f>
        <v>#NAME?</v>
      </c>
      <c r="C2606" s="4">
        <v>43790</v>
      </c>
      <c r="D2606" s="3">
        <v>0.93472222222222223</v>
      </c>
    </row>
    <row r="2607" spans="1:4" x14ac:dyDescent="0.2">
      <c r="A2607">
        <v>153953</v>
      </c>
      <c r="B2607" t="e">
        <f>TN5Telenoticias gracias a tito asfura por dar estas grandiosas representaciones qe genial lo Que hace por la patri a</f>
        <v>#NAME?</v>
      </c>
      <c r="C2607" s="4">
        <v>43725</v>
      </c>
      <c r="D2607" s="3">
        <v>0.87430555555555556</v>
      </c>
    </row>
    <row r="2608" spans="1:4" x14ac:dyDescent="0.2">
      <c r="A2608">
        <v>153954</v>
      </c>
      <c r="B2608" t="s">
        <v>398</v>
      </c>
      <c r="C2608" s="4">
        <v>43755</v>
      </c>
      <c r="D2608" s="3">
        <v>0.7319444444444444</v>
      </c>
    </row>
    <row r="2609" spans="1:4" x14ac:dyDescent="0.2">
      <c r="A2609">
        <v>153964</v>
      </c>
      <c r="B2609" t="e">
        <f>_xlfn.SINGLE(DllSWqjvMbCrtUNGN0CA23hYgwPW83B5aBnYuBnEFZY)= se√±or Presidente Es Impresionante ver como hace los grandes avances por nuestra Honduras gracias Que Dios lo bendiga</f>
        <v>#NAME?</v>
      </c>
      <c r="C2609" s="4">
        <v>43787</v>
      </c>
      <c r="D2609" s="3">
        <v>0.93472222222222223</v>
      </c>
    </row>
    <row r="2610" spans="1:4" x14ac:dyDescent="0.2">
      <c r="A2610">
        <v>153965</v>
      </c>
      <c r="B2610" t="e">
        <f>_xlfn.SINGLE(DllSWqjvMbCrtUNGN0CA23hYgwPW83B5aBnYuBnEFZY)= muy bueno lo Que se hace Que bueno Que nuestro Presidente hace lo bueno por el pais Que excelente mi Presidente</f>
        <v>#NAME?</v>
      </c>
      <c r="C2610" s="4">
        <v>43769</v>
      </c>
      <c r="D2610" s="3">
        <v>0.59444444444444444</v>
      </c>
    </row>
    <row r="2611" spans="1:4" x14ac:dyDescent="0.2">
      <c r="A2611">
        <v>153969</v>
      </c>
      <c r="B2611" t="e">
        <f>_xlfn.SINGLE(DllSWqjvMbCrtUNGN0CA23hYgwPW83B5aBnYuBnEFZY)= felicitaciones a este empresario Que fue condecorado Que bueno Que bueno Que el Presidente reconoce estos tipos de eventos Dios los bendiga</f>
        <v>#NAME?</v>
      </c>
      <c r="C2611" s="4">
        <v>43769</v>
      </c>
      <c r="D2611" s="3">
        <v>0.59652777777777777</v>
      </c>
    </row>
    <row r="2612" spans="1:4" x14ac:dyDescent="0.2">
      <c r="A2612">
        <v>153974</v>
      </c>
      <c r="B2612" t="s">
        <v>399</v>
      </c>
      <c r="C2612" s="4">
        <v>43734</v>
      </c>
      <c r="D2612" s="3">
        <v>0.81805555555555554</v>
      </c>
    </row>
    <row r="2613" spans="1:4" x14ac:dyDescent="0.2">
      <c r="A2613">
        <v>154018</v>
      </c>
      <c r="B2613" t="e">
        <f>_xlfn.SINGLE(DllSWqjvMbCrtUNGN0CA23hYgwPW83B5aBnYuBnEFZY)= contentos de ver como se hacen los grandes y buenos desarrollos vamos por lo bueno Que Dios lo bendiga JOH</f>
        <v>#NAME?</v>
      </c>
      <c r="C2613" s="4">
        <v>43801</v>
      </c>
      <c r="D2613" s="3">
        <v>0.85833333333333339</v>
      </c>
    </row>
    <row r="2614" spans="1:4" x14ac:dyDescent="0.2">
      <c r="A2614">
        <v>154061</v>
      </c>
      <c r="B2614" t="e">
        <f>_xlfn.SINGLE(TN5Telenoticias _xlfn.SINGLE(JuanOrlandoH Aplaudimos la buena labor departe de el gobierno Que desempe√±a lo importante para el pais muy bien))</f>
        <v>#NAME?</v>
      </c>
      <c r="C2614" s="4">
        <v>43739</v>
      </c>
      <c r="D2614" s="3">
        <v>0.91319444444444453</v>
      </c>
    </row>
    <row r="2615" spans="1:4" x14ac:dyDescent="0.2">
      <c r="A2615">
        <v>154135</v>
      </c>
      <c r="B2615" t="e">
        <f>_xlfn.SINGLE(DllSWqjvMbCrtUNGN0CA23hYgwPW83B5aBnYuBnEFZY)= excelente su gran labor Presidente siempre pesando en cada uno de su pueblo</f>
        <v>#NAME?</v>
      </c>
      <c r="C2615" s="4">
        <v>43704</v>
      </c>
      <c r="D2615" s="3">
        <v>0.68402777777777779</v>
      </c>
    </row>
    <row r="2616" spans="1:4" x14ac:dyDescent="0.2">
      <c r="A2616">
        <v>154173</v>
      </c>
      <c r="B2616" t="e">
        <f>_xlfn.SINGLE(DllSWqjvMbCrtUNGN0CA23hYgwPW83B5aBnYuBnEFZY)= Definimos los grandes apoyos Que gran manera Que se tenga excito en estas obras muy bien</f>
        <v>#NAME?</v>
      </c>
      <c r="C2616" s="4">
        <v>43776</v>
      </c>
      <c r="D2616" s="3">
        <v>0.64027777777777783</v>
      </c>
    </row>
    <row r="2617" spans="1:4" x14ac:dyDescent="0.2">
      <c r="A2617">
        <v>154234</v>
      </c>
      <c r="B2617" t="e">
        <f>TN5Telenoticias se sabe Que ha pepe lo Que le gusta Es tirarse  de victima ese papel ya no te queda pepe ce cerio</f>
        <v>#NAME?</v>
      </c>
      <c r="C2617" s="4">
        <v>43768</v>
      </c>
      <c r="D2617" s="3">
        <v>0.68055555555555547</v>
      </c>
    </row>
    <row r="2618" spans="1:4" x14ac:dyDescent="0.2">
      <c r="A2618">
        <v>154352</v>
      </c>
      <c r="B2618" t="e">
        <f>_xlfn.SINGLE(DllSWqjvMbCrtUNGN0CA23hYgwPW83B5aBnYuBnEFZY)= se ha demostrado lo importante Que hace JOH para el pa√≠s vamos por mas excelente</f>
        <v>#NAME?</v>
      </c>
      <c r="C2618" s="4">
        <v>43738</v>
      </c>
      <c r="D2618" s="3">
        <v>0.66041666666666665</v>
      </c>
    </row>
    <row r="2619" spans="1:4" x14ac:dyDescent="0.2">
      <c r="A2619">
        <v>154376</v>
      </c>
      <c r="B2619" t="e">
        <f>_xlfn.SINGLE(DllSWqjvMbCrtUNGN0CA23hYgwPW83B5aBnYuBnEFZY)= se ve Que se admite unas grandes maneras de Que el pais esta avanzando Esperamos Que cean proyectos de excito muy bien</f>
        <v>#NAME?</v>
      </c>
      <c r="C2619" s="4">
        <v>43787</v>
      </c>
      <c r="D2619" s="3">
        <v>0.93541666666666667</v>
      </c>
    </row>
    <row r="2620" spans="1:4" x14ac:dyDescent="0.2">
      <c r="A2620">
        <v>154381</v>
      </c>
      <c r="B2620" t="e">
        <f>TN5Telenoticias excelente ya era tiempo Que alguien pusiera en su lugar a este tipejo</f>
        <v>#NAME?</v>
      </c>
      <c r="C2620" s="4">
        <v>43689</v>
      </c>
      <c r="D2620" s="3">
        <v>0.91319444444444453</v>
      </c>
    </row>
    <row r="2621" spans="1:4" x14ac:dyDescent="0.2">
      <c r="A2621">
        <v>154421</v>
      </c>
      <c r="B2621" t="e">
        <f>_xlfn.SINGLE(DllSWqjvMbCrtUNGN0CA23hYgwPW83B5aBnYuBnEFZY)= muy bien Presidente por Que solo usted hace estas cosas por los empresarios Que excelente Es ver como mi naci√≥n avanza</f>
        <v>#NAME?</v>
      </c>
      <c r="C2621" s="4">
        <v>43769</v>
      </c>
      <c r="D2621" s="3">
        <v>0.59513888888888888</v>
      </c>
    </row>
    <row r="2622" spans="1:4" x14ac:dyDescent="0.2">
      <c r="A2622">
        <v>154422</v>
      </c>
      <c r="B2622" t="e">
        <f>_xlfn.SINGLE(DllSWqjvMbCrtUNGN0CA23hYgwPW83B5aBnYuBnEFZY)= no cave duda Que nuestro gobierno ha demostrado lo bueno por el pais Que grandes alcances estamos muy contentos estamos agradecidos vamos por mas</f>
        <v>#NAME?</v>
      </c>
      <c r="C2622" s="4">
        <v>43732</v>
      </c>
      <c r="D2622" s="3">
        <v>0.61875000000000002</v>
      </c>
    </row>
    <row r="2623" spans="1:4" x14ac:dyDescent="0.2">
      <c r="A2623">
        <v>154423</v>
      </c>
      <c r="B2623" t="e">
        <f>_xlfn.SINGLE(DllSWqjvMbCrtUNGN0CA23hYgwPW83B5aBnYuBnEFZY)= _xlfn.SINGLE(JuanOrlandoH no cave duda gracias por Que usted demuestra lo bueno por mi Honduras Que gran trabajo lo bueno esta muy bien)</f>
        <v>#NAME?</v>
      </c>
      <c r="C2623" s="4">
        <v>43717</v>
      </c>
      <c r="D2623" s="3">
        <v>0.77361111111111114</v>
      </c>
    </row>
    <row r="2624" spans="1:4" x14ac:dyDescent="0.2">
      <c r="A2624">
        <v>154433</v>
      </c>
      <c r="B2624" t="e">
        <f>TN5Telenoticias Honduras avanza Que bueno Que se esta afirmando a la policia Que hagan lo bueno por Que Es necesario para Que el pueblo viva en paz</f>
        <v>#NAME?</v>
      </c>
      <c r="C2624" s="4">
        <v>43721</v>
      </c>
      <c r="D2624" s="3">
        <v>0.73958333333333337</v>
      </c>
    </row>
    <row r="2625" spans="1:4" x14ac:dyDescent="0.2">
      <c r="A2625">
        <v>154461</v>
      </c>
      <c r="B2625" t="e">
        <f>TN5Telenoticias contentos de Que mi pais esta avanzando por esos grandes proyectos Definimos los buenos alcances Que bien vamos por mas</f>
        <v>#NAME?</v>
      </c>
      <c r="C2625" s="4">
        <v>43777</v>
      </c>
      <c r="D2625" s="3">
        <v>0.92708333333333337</v>
      </c>
    </row>
    <row r="2626" spans="1:4" x14ac:dyDescent="0.2">
      <c r="A2626">
        <v>154488</v>
      </c>
      <c r="B2626" t="e">
        <f>_xlfn.SINGLE(DllSWqjvMbCrtUNGN0CA23hYgwPW83B5aBnYuBnEFZY)= muy bien Que se mejoren las carreteras en el pais Que gran trabajo estamos alegres de ver los grandes desarrollos</f>
        <v>#NAME?</v>
      </c>
      <c r="C2626" s="4">
        <v>43738</v>
      </c>
      <c r="D2626" s="3">
        <v>0.66319444444444442</v>
      </c>
    </row>
    <row r="2627" spans="1:4" x14ac:dyDescent="0.2">
      <c r="A2627">
        <v>154510</v>
      </c>
      <c r="B2627" t="e">
        <f>_xlfn.SINGLE(DllSWqjvMbCrtUNGN0CA23hYgwPW83B5aBnYuBnEFZY)= _xlfn.SINGLE(JuanOrlandoH Es admirable ver Que Honduras esta cambiando Que bien Que se haga lo bueno Que excelente Que se ayude a la mujer Hondure√±a)</f>
        <v>#NAME?</v>
      </c>
      <c r="C2627" s="4">
        <v>43769</v>
      </c>
      <c r="D2627" s="3">
        <v>0.84791666666666676</v>
      </c>
    </row>
    <row r="2628" spans="1:4" x14ac:dyDescent="0.2">
      <c r="A2628">
        <v>154534</v>
      </c>
      <c r="B2628" t="e">
        <f>_xlfn.SINGLE(DllSWqjvMbCrtUNGN0CA23hYgwPW83B5aBnYuBnEFZY)= Definitivamente Que importante manera la Que se hace estamos  alegres de Que se construa mejores carreteras en esta comunidad muy bien</f>
        <v>#NAME?</v>
      </c>
      <c r="C2628" s="4">
        <v>43809</v>
      </c>
      <c r="D2628" s="3">
        <v>0.70694444444444438</v>
      </c>
    </row>
    <row r="2629" spans="1:4" x14ac:dyDescent="0.2">
      <c r="A2629">
        <v>154536</v>
      </c>
      <c r="B2629" t="e">
        <f>_xlfn.SINGLE(DllSWqjvMbCrtUNGN0CA23hYgwPW83B5aBnYuBnEFZY)= vamos por mas y mas cada dia se ve lo importante Que se desarrolla en hacer lo mejor para la naci√≥n Que bueno vamos por mas</f>
        <v>#NAME?</v>
      </c>
      <c r="C2629" s="4">
        <v>43761</v>
      </c>
      <c r="D2629" s="3">
        <v>0.6743055555555556</v>
      </c>
    </row>
    <row r="2630" spans="1:4" x14ac:dyDescent="0.2">
      <c r="A2630">
        <v>154540</v>
      </c>
      <c r="B2630" t="e">
        <f>TN5Telenoticias Es muy bello lo Que se inspecciona en kaha kamasa Es una experiencia inolvidable Que bello he importante grandioso</f>
        <v>#NAME?</v>
      </c>
      <c r="C2630" s="4">
        <v>43714</v>
      </c>
      <c r="D2630" s="3">
        <v>0.58750000000000002</v>
      </c>
    </row>
    <row r="2631" spans="1:4" x14ac:dyDescent="0.2">
      <c r="A2631">
        <v>154573</v>
      </c>
      <c r="B2631" t="e">
        <f>TN5Telenoticias Es cierto lo Que pasa con este tipo Es eso por Que eso Es lo Que les interesa poner mal a nuestro gobernante ya no ya vasta de Tanto odio en contra de nuestro gobernante</f>
        <v>#NAME?</v>
      </c>
      <c r="C2631" s="4">
        <v>43745</v>
      </c>
      <c r="D2631" s="3">
        <v>0.88680555555555562</v>
      </c>
    </row>
    <row r="2632" spans="1:4" x14ac:dyDescent="0.2">
      <c r="A2632">
        <v>154626</v>
      </c>
      <c r="B2632" t="e">
        <f>_xlfn.SINGLE(TN5Telenoticias _xlfn.SINGLE(JuanOrlandoH muy buen trabajo lo Que esta haciendo el gobierno para mi pa√≠s Que gran trabajo lo Que se ve para mi Honduras))</f>
        <v>#NAME?</v>
      </c>
      <c r="C2632" s="4">
        <v>43739</v>
      </c>
      <c r="D2632" s="3">
        <v>0.91249999999999998</v>
      </c>
    </row>
    <row r="2633" spans="1:4" x14ac:dyDescent="0.2">
      <c r="A2633">
        <v>154628</v>
      </c>
      <c r="B2633" t="e">
        <f>_xlfn.SINGLE(DllSWqjvMbCrtUNGN0CA23hYgwPW83B5aBnYuBnEFZY)= se demuestra ese gran apoyo Que se le brinda al pueblo hondure√±o Que genial Que se haga lo mejor por Honduras</f>
        <v>#NAME?</v>
      </c>
      <c r="C2633" s="4">
        <v>43717</v>
      </c>
      <c r="D2633" s="3">
        <v>0.72499999999999998</v>
      </c>
    </row>
    <row r="2634" spans="1:4" x14ac:dyDescent="0.2">
      <c r="A2634">
        <v>154630</v>
      </c>
      <c r="B2634" t="e">
        <f>_xlfn.SINGLE(DllSWqjvMbCrtUNGN0CA23hYgwPW83B5aBnYuBnEFZY)= _xlfn.SINGLE(JuanOrlandoH vamos por mas cambios porque lo bueno llego para quedarse y seguir beneficiando al pueblo Hondure√±os)</f>
        <v>#NAME?</v>
      </c>
      <c r="C2634" s="4">
        <v>43717</v>
      </c>
      <c r="D2634" s="3">
        <v>0.76527777777777783</v>
      </c>
    </row>
    <row r="2635" spans="1:4" x14ac:dyDescent="0.2">
      <c r="A2635">
        <v>154635</v>
      </c>
      <c r="B2635" t="e">
        <f>DllSWqjvMbCrtUNGN0CA23hYgwPW83B5aBnYuBnEFZY= buenas acciones se ve Que lo bueno se esta haciendo para la mujer Hondure√±a Que grandioso lo Que se hace excelente felicitamos  a,la primera dama</f>
        <v>#NAME?</v>
      </c>
      <c r="C2635" s="4">
        <v>43770</v>
      </c>
      <c r="D2635" s="3">
        <v>0.67083333333333339</v>
      </c>
    </row>
    <row r="2636" spans="1:4" x14ac:dyDescent="0.2">
      <c r="A2636">
        <v>154654</v>
      </c>
      <c r="B2636" t="e">
        <f>TN5Telenoticias excelente se√±or Presidente lo grandes avances Que se han logrado en la seguridad Que Dios me lo bendiga grande mente</f>
        <v>#NAME?</v>
      </c>
      <c r="C2636" s="4">
        <v>43724</v>
      </c>
      <c r="D2636" s="3">
        <v>0.57291666666666663</v>
      </c>
    </row>
    <row r="2637" spans="1:4" x14ac:dyDescent="0.2">
      <c r="A2637">
        <v>154665</v>
      </c>
      <c r="B2637" t="e">
        <f>_xlfn.SINGLE(DllSWqjvMbCrtUNGN0CA23hYgwPW83B5aBnYuBnEFZY)= admirable manera los trabajos departe de el gobierno muy bien Que excelente Es ver esto para la naci√≥n</f>
        <v>#NAME?</v>
      </c>
      <c r="C2637" s="4">
        <v>43738</v>
      </c>
      <c r="D2637" s="3">
        <v>0.66319444444444442</v>
      </c>
    </row>
    <row r="2638" spans="1:4" x14ac:dyDescent="0.2">
      <c r="A2638">
        <v>154746</v>
      </c>
      <c r="B2638" t="e">
        <f>TN5Telenoticias gracias a lao bueno Que se ve cada dia estamos muy agradecidos Que se trabaje mas por lo bueno de mi nacion</f>
        <v>#NAME?</v>
      </c>
      <c r="C2638" s="4">
        <v>43727</v>
      </c>
      <c r="D2638" s="3">
        <v>0.63750000000000007</v>
      </c>
    </row>
    <row r="2639" spans="1:4" x14ac:dyDescent="0.2">
      <c r="A2639">
        <v>154755</v>
      </c>
      <c r="B2639" t="e">
        <f>_xlfn.SINGLE(DllSWqjvMbCrtUNGN0CA23hYgwPW83B5aBnYuBnEFZY)= se le agradece al gobierno por dar el mayor desempe√±o Que hace para Que el docente tenga un gran salario Que bien</f>
        <v>#NAME?</v>
      </c>
      <c r="C2639" s="4">
        <v>43776</v>
      </c>
      <c r="D2639" s="3">
        <v>0.64374999999999993</v>
      </c>
    </row>
    <row r="2640" spans="1:4" x14ac:dyDescent="0.2">
      <c r="A2640">
        <v>154783</v>
      </c>
      <c r="B2640" t="e">
        <f>TN5Telenoticias Impresionante Es ver como mi Honduras mejora Que gran trabajo lo importante se demuestra y aunque haya gente como este √±angara de Mel JOH Es el mejor</f>
        <v>#NAME?</v>
      </c>
      <c r="C2640" s="4">
        <v>43734</v>
      </c>
      <c r="D2640" s="3">
        <v>0.81736111111111109</v>
      </c>
    </row>
    <row r="2641" spans="1:4" x14ac:dyDescent="0.2">
      <c r="A2641">
        <v>154803</v>
      </c>
      <c r="B2641" t="e">
        <f>_xlfn.SINGLE(DllSWqjvMbCrtUNGN0CA23hYgwPW83B5aBnYuBnEFZY)= muy bien lo Que hace se√±or Presidente usted demuestra lo bueno por el pais Que gran trabajo vamos por mas avances</f>
        <v>#NAME?</v>
      </c>
      <c r="C2641" s="4">
        <v>43732</v>
      </c>
      <c r="D2641" s="3">
        <v>0.60138888888888886</v>
      </c>
    </row>
    <row r="2642" spans="1:4" x14ac:dyDescent="0.2">
      <c r="A2642">
        <v>154804</v>
      </c>
      <c r="B2642" t="e">
        <f>BancadaLibre deben de poner mano dura con esta gente criminal Que las manden al pozo Sin piedad porque no les  importa perjudicar al pais</f>
        <v>#NAME?</v>
      </c>
      <c r="C2642" s="4">
        <v>43721</v>
      </c>
      <c r="D2642" s="3">
        <v>0.64583333333333337</v>
      </c>
    </row>
    <row r="2643" spans="1:4" x14ac:dyDescent="0.2">
      <c r="A2643">
        <v>154805</v>
      </c>
      <c r="B2643" t="e">
        <f>_xlfn.SINGLE(DllSWqjvMbCrtUNGN0CA23hYgwPW83B5aBnYuBnEFZY)= _xlfn.SINGLE(JuanOrlandoH le Damos gracias a Dios por haber hecho la gracias de darle un dia mas a nuestro excelente gobernante un Hombre ejemplar y inteligente)</f>
        <v>#NAME?</v>
      </c>
      <c r="C2643" s="4">
        <v>43766</v>
      </c>
      <c r="D2643" s="3">
        <v>0.72430555555555554</v>
      </c>
    </row>
    <row r="2644" spans="1:4" x14ac:dyDescent="0.2">
      <c r="A2644">
        <v>154832</v>
      </c>
      <c r="B2644" t="e">
        <f>_xlfn.SINGLE(DllSWqjvMbCrtUNGN0CA23hYgwPW83B5aBnYuBnEFZY)= Vemos Que se ha visto lo importante Que excelente Vemos Que se desarrolla mi pais Que bien</f>
        <v>#NAME?</v>
      </c>
      <c r="C2644" s="4">
        <v>43774</v>
      </c>
      <c r="D2644" s="3">
        <v>0.66041666666666665</v>
      </c>
    </row>
    <row r="2645" spans="1:4" x14ac:dyDescent="0.2">
      <c r="A2645">
        <v>154851</v>
      </c>
      <c r="B2645" t="e">
        <f>ProcesoDigital no cave duda Que las autoridades hacen muy bien su trabajo estamos a lo maximo muy bien</f>
        <v>#NAME?</v>
      </c>
      <c r="C2645" s="4">
        <v>43734</v>
      </c>
      <c r="D2645" s="3">
        <v>0.68263888888888891</v>
      </c>
    </row>
    <row r="2646" spans="1:4" x14ac:dyDescent="0.2">
      <c r="A2646">
        <v>154868</v>
      </c>
      <c r="B2646" t="e">
        <f>ProcesoDigital Que barbaridad Que decepcionante Es Que estos tipos solo ven lo malo para el pais y buscan da√±arlo con estas cosas</f>
        <v>#NAME?</v>
      </c>
      <c r="C2646" s="4">
        <v>43766</v>
      </c>
      <c r="D2646" s="3">
        <v>0.875</v>
      </c>
    </row>
    <row r="2647" spans="1:4" x14ac:dyDescent="0.2">
      <c r="A2647">
        <v>154869</v>
      </c>
      <c r="B2647" t="e">
        <f>ProcesoDigital Definitivamente sabemos Que JOH Es lo mejor uqe le ha pasado a Honduras Que se metan al mao a estos √±angaras por da√±ara al pais</f>
        <v>#NAME?</v>
      </c>
      <c r="C2647" s="4">
        <v>43759</v>
      </c>
      <c r="D2647" s="3">
        <v>0.80694444444444446</v>
      </c>
    </row>
    <row r="2648" spans="1:4" x14ac:dyDescent="0.2">
      <c r="A2648">
        <v>154888</v>
      </c>
      <c r="B2648" t="e">
        <f>ProcesoDigital Bravo Definitivamente se esta mejorando en detener estas cosas en el pais ya Es demasiado Que se siga con estas criminalidad Que gran trabajo</f>
        <v>#NAME?</v>
      </c>
      <c r="C2648" s="4">
        <v>43760</v>
      </c>
      <c r="D2648" s="3">
        <v>0.93402777777777779</v>
      </c>
    </row>
    <row r="2649" spans="1:4" x14ac:dyDescent="0.2">
      <c r="A2649">
        <v>154897</v>
      </c>
      <c r="B2649" t="e">
        <f>ProcesoDigital Jajajjajajajaajajajajajaja Es Que estos solo ha eso se dedican a pasear por Que quien se les va a unir a estos atajos de revoltosos Que sean cerios</f>
        <v>#NAME?</v>
      </c>
      <c r="C2649" s="4">
        <v>43766</v>
      </c>
      <c r="D2649" s="3">
        <v>0.70972222222222225</v>
      </c>
    </row>
    <row r="2650" spans="1:4" x14ac:dyDescent="0.2">
      <c r="A2650">
        <v>155069</v>
      </c>
      <c r="B2650" t="e">
        <f>ProcesoDigital no cave duda Que tenemos la mejor candidato de la Presidencia y Que Es un gran ejemplo para mi Honduras por Que e o ce involucra en cosas como estas mas bien las detiene</f>
        <v>#NAME?</v>
      </c>
      <c r="C2650" s="4">
        <v>43749</v>
      </c>
      <c r="D2650" s="3">
        <v>0.93819444444444444</v>
      </c>
    </row>
    <row r="2651" spans="1:4" x14ac:dyDescent="0.2">
      <c r="A2651">
        <v>155147</v>
      </c>
      <c r="B2651" t="e">
        <f>ProcesoDigital esta si Es una gran noticia Que bien Que se mejore en empleos en el sector maquila Que bien vamos avanzando por grandes oportunidades</f>
        <v>#NAME?</v>
      </c>
      <c r="C2651" s="4">
        <v>43804</v>
      </c>
      <c r="D2651" s="3">
        <v>0.81111111111111101</v>
      </c>
    </row>
    <row r="2652" spans="1:4" x14ac:dyDescent="0.2">
      <c r="A2652">
        <v>155187</v>
      </c>
      <c r="B2652" t="e">
        <f>ProcesoDigital gracias a las buenas acciones Que hace JOH por demostrar lo importante para el pais Que bien vamos por lo bueno</f>
        <v>#NAME?</v>
      </c>
      <c r="C2652" s="4">
        <v>43762</v>
      </c>
      <c r="D2652" s="3">
        <v>0.91041666666666676</v>
      </c>
    </row>
    <row r="2653" spans="1:4" x14ac:dyDescent="0.2">
      <c r="A2653">
        <v>155214</v>
      </c>
      <c r="B2653" t="e">
        <f>ProcesoDigital muy bien Que se tenga el mayor de los excito en estas cosas Que bien vamos por grandes avances en el pais vamos por mas</f>
        <v>#NAME?</v>
      </c>
      <c r="C2653" s="4">
        <v>43787</v>
      </c>
      <c r="D2653" s="3">
        <v>0.84791666666666676</v>
      </c>
    </row>
    <row r="2654" spans="1:4" x14ac:dyDescent="0.2">
      <c r="A2654">
        <v>155239</v>
      </c>
      <c r="B2654" t="e">
        <f>ProcesoDigital estas pruebas son falsas queremos pruebas Que se vea la verdad para levantar pruebas falsas hasta yo lo puedo hacer Es inocente</f>
        <v>#NAME?</v>
      </c>
      <c r="C2654" s="4">
        <v>43749</v>
      </c>
      <c r="D2654" s="3">
        <v>0.65069444444444446</v>
      </c>
    </row>
    <row r="2655" spans="1:4" x14ac:dyDescent="0.2">
      <c r="A2655">
        <v>155307</v>
      </c>
      <c r="B2655" t="e">
        <f>ProcesoDigital Honduras esta cambiando Es muy bueno vamos viendo los cambios Que se tenga el mejor de los excito</f>
        <v>#NAME?</v>
      </c>
      <c r="C2655" s="4">
        <v>43775</v>
      </c>
      <c r="D2655" s="3">
        <v>0.72291666666666676</v>
      </c>
    </row>
    <row r="2656" spans="1:4" x14ac:dyDescent="0.2">
      <c r="A2656">
        <v>155323</v>
      </c>
      <c r="B2656" t="e">
        <f>ProcesoDigital Claro a Que mas podr√≠an haber ido si solo miran lo malo para lanacion ya estamos cansados de Tanto odio para Honduras</f>
        <v>#NAME?</v>
      </c>
      <c r="C2656" s="4">
        <v>43766</v>
      </c>
      <c r="D2656" s="3">
        <v>0.7104166666666667</v>
      </c>
    </row>
    <row r="2657" spans="1:4" x14ac:dyDescent="0.2">
      <c r="A2657">
        <v>155326</v>
      </c>
      <c r="B2657" t="e">
        <f>ProcesoDigital Vemos los grandes acciones Que importante Es ver Que mi Honduras cambia Que bien</f>
        <v>#NAME?</v>
      </c>
      <c r="C2657" s="4">
        <v>43775</v>
      </c>
      <c r="D2657" s="3">
        <v>0.72291666666666676</v>
      </c>
    </row>
    <row r="2658" spans="1:4" x14ac:dyDescent="0.2">
      <c r="A2658">
        <v>155335</v>
      </c>
      <c r="B2658" t="e">
        <f>ProcesoDigital Que bueno Que se esta haciendo estos grandes desarrollos departe de nuestro gobierno Que gran trabajo</f>
        <v>#NAME?</v>
      </c>
      <c r="C2658" s="4">
        <v>43754</v>
      </c>
      <c r="D2658" s="3">
        <v>0.71527777777777779</v>
      </c>
    </row>
    <row r="2659" spans="1:4" x14ac:dyDescent="0.2">
      <c r="A2659">
        <v>155364</v>
      </c>
      <c r="B2659" t="e">
        <f>ProcesoDigital felicitaciones al gobierno por poner mano dura con la delincuencia y la violencia del pais Que sigan haciendo lo bueno por nuestra Honduras</f>
        <v>#NAME?</v>
      </c>
      <c r="C2659" s="4">
        <v>43816</v>
      </c>
      <c r="D2659" s="3">
        <v>0.94166666666666676</v>
      </c>
    </row>
    <row r="2660" spans="1:4" x14ac:dyDescent="0.2">
      <c r="A2660">
        <v>155389</v>
      </c>
      <c r="B2660" t="e">
        <f>ProcesoDigital muy bueno Que se construyan represas par Que sea lo mejor por mi pais asi en cada comunidad no habar falta de agua Que bien</f>
        <v>#NAME?</v>
      </c>
      <c r="C2660" s="4">
        <v>43836</v>
      </c>
      <c r="D2660" s="3">
        <v>0.68888888888888899</v>
      </c>
    </row>
    <row r="2661" spans="1:4" x14ac:dyDescent="0.2">
      <c r="A2661">
        <v>155402</v>
      </c>
      <c r="B2661" t="e">
        <f>ProcesoDigital alegres de Que Honduras cambia se ha demostrado lo importante Que Es apoyar a loas j√≥venes y ni√±os Que gran trabajo Que se haga lo bueno por mi naci√≥n bendiciones</f>
        <v>#NAME?</v>
      </c>
      <c r="C2661" s="4">
        <v>43731</v>
      </c>
      <c r="D2661" s="3">
        <v>0.59652777777777777</v>
      </c>
    </row>
    <row r="2662" spans="1:4" x14ac:dyDescent="0.2">
      <c r="A2662">
        <v>155455</v>
      </c>
      <c r="B2662" t="e">
        <f>ProcesoDigital excelente Es ver como se avanza Que gran manera de ver como el gobierno y las autoridades hacen lo bueno por mi Honduras muy bien</f>
        <v>#NAME?</v>
      </c>
      <c r="C2662" s="4">
        <v>43760</v>
      </c>
      <c r="D2662" s="3">
        <v>0.93472222222222223</v>
      </c>
    </row>
    <row r="2663" spans="1:4" x14ac:dyDescent="0.2">
      <c r="A2663">
        <v>155464</v>
      </c>
      <c r="B2663" t="e">
        <f>ProcesoDigital Es muy bueno lo Que se esta haciendo para Que las cosas mejoren en cada comunidad estableciendo  estos parques de vida mejor Que bien</f>
        <v>#NAME?</v>
      </c>
      <c r="C2663" s="4">
        <v>43819</v>
      </c>
      <c r="D2663" s="3">
        <v>0.72986111111111107</v>
      </c>
    </row>
    <row r="2664" spans="1:4" x14ac:dyDescent="0.2">
      <c r="A2664">
        <v>155492</v>
      </c>
      <c r="B2664" t="e">
        <f>ProcesoDigital Que bueno Que se haya hecho esta grandiosa visita por Que se ha demostrado Que se hace un gran apoyo para el pais excelente</f>
        <v>#NAME?</v>
      </c>
      <c r="C2664" s="4">
        <v>43761</v>
      </c>
      <c r="D2664" s="3">
        <v>0.82430555555555562</v>
      </c>
    </row>
    <row r="2665" spans="1:4" x14ac:dyDescent="0.2">
      <c r="A2665">
        <v>155559</v>
      </c>
      <c r="B2665" t="e">
        <f>ProcesoDigital Honduras avanza cada vez mas gracias Presidente Es el mejor</f>
        <v>#NAME?</v>
      </c>
      <c r="C2665" s="4">
        <v>43699</v>
      </c>
      <c r="D2665" s="3">
        <v>0.87569444444444444</v>
      </c>
    </row>
    <row r="2666" spans="1:4" x14ac:dyDescent="0.2">
      <c r="A2666">
        <v>155571</v>
      </c>
      <c r="B2666" t="e">
        <f>ProcesoDigital esta bueno Que la metan al mamo a esta se√±ora porque ella era la Que causaba Que la gente saliera a las calles a hacer relajos</f>
        <v>#NAME?</v>
      </c>
      <c r="C2666" s="4">
        <v>43838</v>
      </c>
      <c r="D2666" s="3">
        <v>0.71319444444444446</v>
      </c>
    </row>
    <row r="2667" spans="1:4" x14ac:dyDescent="0.2">
      <c r="A2667">
        <v>155583</v>
      </c>
      <c r="B2667" t="e">
        <f>ProcesoDigital Que triste hay ahora Que este Que so√±ando con lo imposible deja de chabacanadas y ce cerio papito</f>
        <v>#NAME?</v>
      </c>
      <c r="C2667" s="4">
        <v>43746</v>
      </c>
      <c r="D2667" s="3">
        <v>0.93263888888888891</v>
      </c>
    </row>
    <row r="2668" spans="1:4" x14ac:dyDescent="0.2">
      <c r="A2668">
        <v>155589</v>
      </c>
      <c r="B2668" t="e">
        <f>ProcesoDigital muy buen trabajo lo Que est√°n haciendo las FFAA por el pais para mejorar Que bien est√°n trabajando por lo bueno para la naci√≥n</f>
        <v>#NAME?</v>
      </c>
      <c r="C2668" s="4">
        <v>43829</v>
      </c>
      <c r="D2668" s="3">
        <v>0.64930555555555558</v>
      </c>
    </row>
    <row r="2669" spans="1:4" x14ac:dyDescent="0.2">
      <c r="A2669">
        <v>155601</v>
      </c>
      <c r="B2669" t="s">
        <v>400</v>
      </c>
      <c r="C2669" s="4">
        <v>43655</v>
      </c>
      <c r="D2669" s="3">
        <v>0.85416666666666663</v>
      </c>
    </row>
    <row r="2670" spans="1:4" x14ac:dyDescent="0.2">
      <c r="A2670">
        <v>155603</v>
      </c>
      <c r="B2670" t="e">
        <f>ProcesoDigital demostrando Que el pais esta mas Que seguro estamos a la brecha de ver las buenas cosas Que excelente vamos por mas cambios</f>
        <v>#NAME?</v>
      </c>
      <c r="C2670" s="4">
        <v>43769</v>
      </c>
      <c r="D2670" s="3">
        <v>0.57152777777777775</v>
      </c>
    </row>
    <row r="2671" spans="1:4" x14ac:dyDescent="0.2">
      <c r="A2671">
        <v>155610</v>
      </c>
      <c r="B2671" t="e">
        <f>ProcesoDigital todos los Hondure√±os estamos muy alegres Que nuestro pa√≠s sea  sede de una importante reuni√≥n</f>
        <v>#NAME?</v>
      </c>
      <c r="C2671" s="4">
        <v>43699</v>
      </c>
      <c r="D2671" s="3">
        <v>0.87430555555555556</v>
      </c>
    </row>
    <row r="2672" spans="1:4" x14ac:dyDescent="0.2">
      <c r="A2672">
        <v>155653</v>
      </c>
      <c r="B2672" t="e">
        <f>ProcesoDigital son muy bien lo Que se esta haciendo Que grandes logros estamos muy alegres por Que se estan formando cambios en la seguridad y Que ya no se haga eso</f>
        <v>#NAME?</v>
      </c>
      <c r="C2672" s="4">
        <v>43675</v>
      </c>
      <c r="D2672" s="3">
        <v>0.8520833333333333</v>
      </c>
    </row>
    <row r="2673" spans="1:4" x14ac:dyDescent="0.2">
      <c r="A2673">
        <v>155674</v>
      </c>
      <c r="B2673" t="e">
        <f>ProcesoDigital Que triste con este tipo deben de mandarlo al pozo para Que deje de hacer cosa malas por el pais ya basta queremos paz y tranquilidad par nuestra Honduras</f>
        <v>#NAME?</v>
      </c>
      <c r="C2673" s="4">
        <v>43759</v>
      </c>
      <c r="D2673" s="3">
        <v>0.81388888888888899</v>
      </c>
    </row>
    <row r="2674" spans="1:4" x14ac:dyDescent="0.2">
      <c r="A2674">
        <v>155694</v>
      </c>
      <c r="B2674" t="e">
        <f>ProcesoDigital lo Que pasa Que libre solo son inventos Que busquen Que hacer mejor esta gente rid√≠cula Que solo eso quieren</f>
        <v>#NAME?</v>
      </c>
      <c r="C2674" s="4">
        <v>43731</v>
      </c>
      <c r="D2674" s="3">
        <v>0.83472222222222225</v>
      </c>
    </row>
    <row r="2675" spans="1:4" x14ac:dyDescent="0.2">
      <c r="A2675">
        <v>155706</v>
      </c>
      <c r="B2675" t="e">
        <f>ProcesoDigital si lo Que pasa Que estos son los c√≥mplices de Mel y nasralla Que solo lo malo quieren hacer en la naci√≥n ya basta</f>
        <v>#NAME?</v>
      </c>
      <c r="C2675" s="4">
        <v>43759</v>
      </c>
      <c r="D2675" s="3">
        <v>0.86458333333333337</v>
      </c>
    </row>
    <row r="2676" spans="1:4" x14ac:dyDescent="0.2">
      <c r="A2676">
        <v>155710</v>
      </c>
      <c r="B2676" t="s">
        <v>401</v>
      </c>
      <c r="C2676" s="4">
        <v>43837</v>
      </c>
      <c r="D2676" s="3">
        <v>0.57916666666666672</v>
      </c>
    </row>
    <row r="2677" spans="1:4" x14ac:dyDescent="0.2">
      <c r="A2677">
        <v>155745</v>
      </c>
      <c r="B2677" t="e">
        <f>ProcesoDigital estamos  muy agradecidos con nuestro Presidente Que esta demostrando como el pais mejora en ara con las FFAA</f>
        <v>#NAME?</v>
      </c>
      <c r="C2677" s="4">
        <v>43819</v>
      </c>
      <c r="D2677" s="3">
        <v>0.82708333333333339</v>
      </c>
    </row>
    <row r="2678" spans="1:4" x14ac:dyDescent="0.2">
      <c r="A2678">
        <v>155755</v>
      </c>
      <c r="B2678" t="e">
        <f>ProcesoDigital mejor busca Que hacer par de payaso ya estamos cansado de vos viejo titere</f>
        <v>#NAME?</v>
      </c>
      <c r="C2678" s="4">
        <v>43697</v>
      </c>
      <c r="D2678" s="3">
        <v>0.80972222222222223</v>
      </c>
    </row>
    <row r="2679" spans="1:4" x14ac:dyDescent="0.2">
      <c r="A2679">
        <v>155793</v>
      </c>
      <c r="B2679" t="s">
        <v>402</v>
      </c>
      <c r="C2679" s="4">
        <v>43838</v>
      </c>
      <c r="D2679" s="3">
        <v>0.63541666666666663</v>
      </c>
    </row>
    <row r="2680" spans="1:4" x14ac:dyDescent="0.2">
      <c r="A2680">
        <v>155825</v>
      </c>
      <c r="B2680" t="e">
        <f>ProcesoDigital se merece Que pague por Que ella era la Que hacia Que el pais estuviera en caos Que la metan al mamo</f>
        <v>#NAME?</v>
      </c>
      <c r="C2680" s="4">
        <v>43837</v>
      </c>
      <c r="D2680" s="3">
        <v>0.8340277777777777</v>
      </c>
    </row>
    <row r="2681" spans="1:4" x14ac:dyDescent="0.2">
      <c r="A2681">
        <v>155901</v>
      </c>
      <c r="B2681" t="e">
        <f>ProcesoDigital excelente Que las autoridades mantengan el orden en estas fiestas patrias</f>
        <v>#NAME?</v>
      </c>
      <c r="C2681" s="4">
        <v>43717</v>
      </c>
      <c r="D2681" s="3">
        <v>0.72916666666666663</v>
      </c>
    </row>
    <row r="2682" spans="1:4" x14ac:dyDescent="0.2">
      <c r="A2682">
        <v>155913</v>
      </c>
      <c r="B2682" t="e">
        <f>ProcesoDigital si ya basta con este tipo Que lo Que hace son puras locuras ya no mas porfavor ya basta Es demasiado con ustedes</f>
        <v>#NAME?</v>
      </c>
      <c r="C2682" s="4">
        <v>43760</v>
      </c>
      <c r="D2682" s="3">
        <v>0.86249999999999993</v>
      </c>
    </row>
    <row r="2683" spans="1:4" x14ac:dyDescent="0.2">
      <c r="A2683">
        <v>155943</v>
      </c>
      <c r="B2683" t="e">
        <f>ProcesoDigital Sinceramente ya no deben de ver las diferencias y dejar Que el pais contin√∫e bien ya basta de Tanto relajo ya estamos cansados de Que solo lo malo miren en el pais</f>
        <v>#NAME?</v>
      </c>
      <c r="C2683" s="4">
        <v>43759</v>
      </c>
      <c r="D2683" s="3">
        <v>0.86319444444444438</v>
      </c>
    </row>
    <row r="2684" spans="1:4" x14ac:dyDescent="0.2">
      <c r="A2684">
        <v>155944</v>
      </c>
      <c r="B2684" t="e">
        <f>ProcesoDigital estamos cansados de ellos Que solo saben incitar al pueblo a la violencia</f>
        <v>#NAME?</v>
      </c>
      <c r="C2684" s="4">
        <v>43689</v>
      </c>
      <c r="D2684" s="3">
        <v>0.90625</v>
      </c>
    </row>
    <row r="2685" spans="1:4" x14ac:dyDescent="0.2">
      <c r="A2685">
        <v>155947</v>
      </c>
      <c r="B2685" t="e">
        <f>ProcesoDigital proyectos asi no tiene precio estamos trabajando por lo mejor Que gran manera de ver el cambio Que excelente</f>
        <v>#NAME?</v>
      </c>
      <c r="C2685" s="4">
        <v>43787</v>
      </c>
      <c r="D2685" s="3">
        <v>0.84861111111111109</v>
      </c>
    </row>
    <row r="2686" spans="1:4" x14ac:dyDescent="0.2">
      <c r="A2686">
        <v>155953</v>
      </c>
      <c r="B2686" t="e">
        <f>ProcesoDigital muy buena noticia Honduras avanza Que impactante Es ver como mi naci√≥n cambia vamos por mas empe√±os de Que se regeneren mas y mas oportunidades</f>
        <v>#NAME?</v>
      </c>
      <c r="C2686" s="4">
        <v>43816</v>
      </c>
      <c r="D2686" s="3">
        <v>0.67222222222222217</v>
      </c>
    </row>
    <row r="2687" spans="1:4" x14ac:dyDescent="0.2">
      <c r="A2687">
        <v>155962</v>
      </c>
      <c r="B2687" t="e">
        <f>ProcesoDigital par de delincuentes son una plaga para el pa√≠s</f>
        <v>#NAME?</v>
      </c>
      <c r="C2687" s="4">
        <v>43689</v>
      </c>
      <c r="D2687" s="3">
        <v>0.90694444444444444</v>
      </c>
    </row>
    <row r="2688" spans="1:4" x14ac:dyDescent="0.2">
      <c r="A2688">
        <v>155981</v>
      </c>
      <c r="B2688" t="e">
        <f>ProcesoDigital este viejo solo quiere ver en llamas nuestro pa√≠s le deber√≠an de poner un alto</f>
        <v>#NAME?</v>
      </c>
      <c r="C2688" s="4">
        <v>43717</v>
      </c>
      <c r="D2688" s="3">
        <v>0.93819444444444444</v>
      </c>
    </row>
    <row r="2689" spans="1:4" x14ac:dyDescent="0.2">
      <c r="A2689">
        <v>156018</v>
      </c>
      <c r="B2689" t="e">
        <f>ProcesoDigital contentos de ver los granes alcances Que admirable Es saber Que se demuestra lo bueno a favor del pueblo muy bien</f>
        <v>#NAME?</v>
      </c>
      <c r="C2689" s="4">
        <v>43774</v>
      </c>
      <c r="D2689" s="3">
        <v>0.94444444444444453</v>
      </c>
    </row>
    <row r="2690" spans="1:4" x14ac:dyDescent="0.2">
      <c r="A2690">
        <v>156022</v>
      </c>
      <c r="B2690" t="e">
        <f>ProcesoDigital Es muy bien lo Que se hace para el feriado moraz√°nico estamos muy contentos de Que se brinde la mayor seguridad</f>
        <v>#NAME?</v>
      </c>
      <c r="C2690" s="4">
        <v>43732</v>
      </c>
      <c r="D2690" s="3">
        <v>0.59166666666666667</v>
      </c>
    </row>
    <row r="2691" spans="1:4" x14ac:dyDescent="0.2">
      <c r="A2691">
        <v>156042</v>
      </c>
      <c r="B2691" t="e">
        <f>ProcesoDigital gracias JOH por afirmar las grandes ayudas Que buen trabajo estamos contentos de ver el cambio</f>
        <v>#NAME?</v>
      </c>
      <c r="C2691" s="4">
        <v>43762</v>
      </c>
      <c r="D2691" s="3">
        <v>0.91111111111111109</v>
      </c>
    </row>
    <row r="2692" spans="1:4" x14ac:dyDescent="0.2">
      <c r="A2692">
        <v>156063</v>
      </c>
      <c r="B2692" t="e">
        <f>ProcesoDigital Vemos los grandes alcances Que excelente Es poder ver Que mi Honduras esta avanzando en grandes logros gracias JOH</f>
        <v>#NAME?</v>
      </c>
      <c r="C2692" s="4">
        <v>43775</v>
      </c>
      <c r="D2692" s="3">
        <v>0.9506944444444444</v>
      </c>
    </row>
    <row r="2693" spans="1:4" x14ac:dyDescent="0.2">
      <c r="A2693">
        <v>156067</v>
      </c>
      <c r="B2693" t="e">
        <f>ProcesoDigital se ha trabajado por darle ese mayor desempe√±o a nuestro gobierno Que bien vamos mejorando cada dia Que excelente</f>
        <v>#NAME?</v>
      </c>
      <c r="C2693" s="4">
        <v>43819</v>
      </c>
      <c r="D2693" s="3">
        <v>0.82847222222222217</v>
      </c>
    </row>
    <row r="2694" spans="1:4" x14ac:dyDescent="0.2">
      <c r="A2694">
        <v>156087</v>
      </c>
      <c r="B2694" t="e">
        <f>ProcesoDigital el gobierno ha demostrado Que da su ciem para dar apoyo al pueblo gracias se√±or Presidente Que Dios lo bendiga</f>
        <v>#NAME?</v>
      </c>
      <c r="C2694" s="4">
        <v>43755</v>
      </c>
      <c r="D2694" s="3">
        <v>0.78680555555555554</v>
      </c>
    </row>
    <row r="2695" spans="1:4" x14ac:dyDescent="0.2">
      <c r="A2695">
        <v>156089</v>
      </c>
      <c r="B2695" t="e">
        <f>ProcesoDigital estamos viendo Que JOH ha demostrado lo  bueno con estos parques de vida mejor para Que la gente pueda disfrutar Que bien</f>
        <v>#NAME?</v>
      </c>
      <c r="C2695" s="4">
        <v>43774</v>
      </c>
      <c r="D2695" s="3">
        <v>0.94374999999999998</v>
      </c>
    </row>
    <row r="2696" spans="1:4" x14ac:dyDescent="0.2">
      <c r="A2696">
        <v>156180</v>
      </c>
      <c r="B2696" t="e">
        <f>ProcesoDigital son muy buenas las acciones Que est√°n haciendo para dar el mayor apoyo a los maestros y Que se demuestre lo bueno en el pais Que bien</f>
        <v>#NAME?</v>
      </c>
      <c r="C2696" s="4">
        <v>43763</v>
      </c>
      <c r="D2696" s="3">
        <v>0.94930555555555562</v>
      </c>
    </row>
    <row r="2697" spans="1:4" x14ac:dyDescent="0.2">
      <c r="A2697">
        <v>156185</v>
      </c>
      <c r="B2697" t="e">
        <f>ProcesoDigital excelente se√±or Presidente Que se haga lo Que se tenga Que hacer para Que esta gente pague y dejen de molestar y Sobre todo Que usted Es un gran gobernante</f>
        <v>#NAME?</v>
      </c>
      <c r="C2697" s="4">
        <v>43749</v>
      </c>
      <c r="D2697" s="3">
        <v>0.9375</v>
      </c>
    </row>
    <row r="2698" spans="1:4" x14ac:dyDescent="0.2">
      <c r="A2698">
        <v>156219</v>
      </c>
      <c r="B2698" t="e">
        <f>ProcesoDigital Es cierto lo Que dice marvin ponce  Que esta gente solo inventando pobres Que no tienen nada Que hacer de seguro</f>
        <v>#NAME?</v>
      </c>
      <c r="C2698" s="4">
        <v>43731</v>
      </c>
      <c r="D2698" s="3">
        <v>0.8354166666666667</v>
      </c>
    </row>
    <row r="2699" spans="1:4" x14ac:dyDescent="0.2">
      <c r="A2699">
        <v>156220</v>
      </c>
      <c r="B2699" t="e">
        <f>ProcesoDigital se ve Que estos √±angaras solo lo malo buscan para perjudicar al pais Que bueno lo Que se hace poniendo mano dura esta gente las autoridades</f>
        <v>#NAME?</v>
      </c>
      <c r="C2699" s="4">
        <v>43759</v>
      </c>
      <c r="D2699" s="3">
        <v>0.72083333333333333</v>
      </c>
    </row>
    <row r="2700" spans="1:4" x14ac:dyDescent="0.2">
      <c r="A2700">
        <v>156256</v>
      </c>
      <c r="B2700" t="s">
        <v>403</v>
      </c>
      <c r="C2700" s="4">
        <v>43755</v>
      </c>
      <c r="D2700" s="3">
        <v>0.78611111111111109</v>
      </c>
    </row>
    <row r="2701" spans="1:4" x14ac:dyDescent="0.2">
      <c r="A2701">
        <v>156261</v>
      </c>
      <c r="B2701" t="e">
        <f>ProcesoDigital Que bueno Que se interesa Es hacer lo bueno por el pais Que bien Que se apoye a nuestra Honduras</f>
        <v>#NAME?</v>
      </c>
      <c r="C2701" s="4">
        <v>43762</v>
      </c>
      <c r="D2701" s="3">
        <v>0.92499999999999993</v>
      </c>
    </row>
    <row r="2702" spans="1:4" x14ac:dyDescent="0.2">
      <c r="A2702">
        <v>156272</v>
      </c>
      <c r="B2702" t="e">
        <f>ProcesoDigital excelente noticia y gracias al buen trabajo Que esta realizando el Presidente</f>
        <v>#NAME?</v>
      </c>
      <c r="C2702" s="4">
        <v>43711</v>
      </c>
      <c r="D2702" s="3">
        <v>0.73888888888888893</v>
      </c>
    </row>
    <row r="2703" spans="1:4" x14ac:dyDescent="0.2">
      <c r="A2703">
        <v>156323</v>
      </c>
      <c r="B2703" t="e">
        <f>ProcesoDigital muy buen a noticia Que excelente trabajo mas oportunidades para el pueblo Que se haga lo bueno por mi Honduras vamos por mas alcances</f>
        <v>#NAME?</v>
      </c>
      <c r="C2703" s="4">
        <v>43787</v>
      </c>
      <c r="D2703" s="3">
        <v>0.84791666666666676</v>
      </c>
    </row>
    <row r="2704" spans="1:4" x14ac:dyDescent="0.2">
      <c r="A2704">
        <v>156348</v>
      </c>
      <c r="B2704" t="s">
        <v>404</v>
      </c>
      <c r="C2704" s="4">
        <v>43804</v>
      </c>
      <c r="D2704" s="3">
        <v>0.8125</v>
      </c>
    </row>
    <row r="2705" spans="1:4" x14ac:dyDescent="0.2">
      <c r="A2705">
        <v>156359</v>
      </c>
      <c r="B2705" t="e">
        <f>ProcesoDigital solo estas manifestaciones hacen Que barbaridad solo poner patas atr√°s al pais Que barbaridad Que se dejen de pendejadas ya</f>
        <v>#NAME?</v>
      </c>
      <c r="C2705" s="4">
        <v>43756</v>
      </c>
      <c r="D2705" s="3">
        <v>0.94791666666666663</v>
      </c>
    </row>
    <row r="2706" spans="1:4" x14ac:dyDescent="0.2">
      <c r="A2706">
        <v>156389</v>
      </c>
      <c r="B2706" t="e">
        <f>ProcesoDigital vamos por mas cambios</f>
        <v>#NAME?</v>
      </c>
      <c r="C2706" s="4">
        <v>43711</v>
      </c>
      <c r="D2706" s="3">
        <v>0.94930555555555562</v>
      </c>
    </row>
    <row r="2707" spans="1:4" x14ac:dyDescent="0.2">
      <c r="A2707">
        <v>156435</v>
      </c>
      <c r="B2707" t="e">
        <f>ProcesoDigital importante Es ver como se ha mejorado lo bueno para mi Honduras Que excelente Es ver como hacen estas bellas participaciones para lo mejor</f>
        <v>#NAME?</v>
      </c>
      <c r="C2707" s="4">
        <v>43775</v>
      </c>
      <c r="D2707" s="3">
        <v>0.91180555555555554</v>
      </c>
    </row>
    <row r="2708" spans="1:4" x14ac:dyDescent="0.2">
      <c r="A2708">
        <v>156440</v>
      </c>
      <c r="B2708" t="e">
        <f>ProcesoDigital si ya estamos cansados de Que Mel Salvador sigan perjudicando al pais ya basta Que se ponga mano dura con ellos</f>
        <v>#NAME?</v>
      </c>
      <c r="C2708" s="4">
        <v>43759</v>
      </c>
      <c r="D2708" s="3">
        <v>0.80625000000000002</v>
      </c>
    </row>
    <row r="2709" spans="1:4" x14ac:dyDescent="0.2">
      <c r="A2709">
        <v>156451</v>
      </c>
      <c r="B2709" t="e">
        <f>ProcesoDigital muy buen trabajo Que Dios lo bendigas Que se haga lo correcto por mejorar lo Que pasa en el pais por apoyar a los Productores</f>
        <v>#NAME?</v>
      </c>
      <c r="C2709" s="4">
        <v>43838</v>
      </c>
      <c r="D2709" s="3">
        <v>0.63611111111111118</v>
      </c>
    </row>
    <row r="2710" spans="1:4" x14ac:dyDescent="0.2">
      <c r="A2710">
        <v>156515</v>
      </c>
      <c r="B2710" t="e">
        <f>ProcesoDigital Que se ponga mano dura con esta gente Que solo hacer lo malo por mi pais hacen ya no queremos mas corrupci√≥n ya basta bandalos</f>
        <v>#NAME?</v>
      </c>
      <c r="C2710" s="4">
        <v>43754</v>
      </c>
      <c r="D2710" s="3">
        <v>0.81527777777777777</v>
      </c>
    </row>
    <row r="2711" spans="1:4" x14ac:dyDescent="0.2">
      <c r="A2711">
        <v>156530</v>
      </c>
      <c r="B2711" t="e">
        <f>ProcesoDigital queremos la paz de nuestra naci√≥n porfavor ya no mas destrucci√≥n para el pais</f>
        <v>#NAME?</v>
      </c>
      <c r="C2711" s="4">
        <v>43756</v>
      </c>
      <c r="D2711" s="3">
        <v>0.83472222222222225</v>
      </c>
    </row>
    <row r="2712" spans="1:4" x14ac:dyDescent="0.2">
      <c r="A2712">
        <v>156650</v>
      </c>
      <c r="B2712" t="e">
        <f>_xlfn.SINGLE(JuanOrlandoH _xlfn.SINGLE(Qhubotvoficial _xlfn.SINGLE(RCVHonduras _xlfn.SINGLE(LaTribunahn _xlfn.SINGLE(radiohrn _xlfn.SINGLE(diarioelheraldo _xlfn.SINGLE(elpaishn Que belleza lo Que se esta viendo en nuestro pais Que importante Es ver Que el pais tiene maravillas por demostrar grcais por invitarnos a pasar un excelente momento en familia)))))))</f>
        <v>#NAME?</v>
      </c>
      <c r="C2712" s="4">
        <v>43829</v>
      </c>
      <c r="D2712" s="3">
        <v>0.7416666666666667</v>
      </c>
    </row>
    <row r="2713" spans="1:4" x14ac:dyDescent="0.2">
      <c r="A2713">
        <v>156702</v>
      </c>
      <c r="B2713" t="e">
        <f>JuanOrlandoH Que bueno lo Que se hace por nuestra naci√≥n Que gran avance Que se haga lo bueno por nuestra Honduras Que se planten mas y mas arboles</f>
        <v>#NAME?</v>
      </c>
      <c r="C2713" s="4">
        <v>43759</v>
      </c>
      <c r="D2713" s="3">
        <v>0.74236111111111114</v>
      </c>
    </row>
    <row r="2714" spans="1:4" x14ac:dyDescent="0.2">
      <c r="A2714">
        <v>156736</v>
      </c>
      <c r="B2714" t="s">
        <v>405</v>
      </c>
      <c r="C2714" s="4">
        <v>43809</v>
      </c>
      <c r="D2714" s="3">
        <v>0.65069444444444446</v>
      </c>
    </row>
    <row r="2715" spans="1:4" x14ac:dyDescent="0.2">
      <c r="A2715">
        <v>156809</v>
      </c>
      <c r="B2715" t="e">
        <f>_xlfn.SINGLE(JuanOrlandoH _xlfn.SINGLE(radiohrn _xlfn.SINGLE(dnparqueshn _xlfn.SINGLE(RCVHonduras _xlfn.SINGLE(elpaishn _xlfn.SINGLE(diarioelheraldo _xlfn.SINGLE(radioamericahn Muchas gracias JOH por demostrar lo bueno Que admirable estamos viendo los mayores resultados Que bien)))))))</f>
        <v>#NAME?</v>
      </c>
      <c r="C2715" s="4">
        <v>43777</v>
      </c>
      <c r="D2715" s="3">
        <v>0.80208333333333337</v>
      </c>
    </row>
    <row r="2716" spans="1:4" x14ac:dyDescent="0.2">
      <c r="A2716">
        <v>156914</v>
      </c>
      <c r="B2716" t="e">
        <f>JuanOrlandoH Que bien Que no se deje manchar el nombre de nuestra bella naci√≥n Que se ponga mano dura Que bien</f>
        <v>#NAME?</v>
      </c>
      <c r="C2716" s="4">
        <v>43756</v>
      </c>
      <c r="D2716" s="3">
        <v>0.80069444444444438</v>
      </c>
    </row>
    <row r="2717" spans="1:4" x14ac:dyDescent="0.2">
      <c r="A2717">
        <v>156915</v>
      </c>
      <c r="B2717" t="e">
        <f>_xlfn.SINGLE(JuanOrlandoH _xlfn.SINGLE(radiohrn _xlfn.SINGLE(LaTribunahn _xlfn.SINGLE(RCVHonduras _xlfn.SINGLE(diarioelheraldo _xlfn.SINGLE(VidaMejorHN _xlfn.SINGLE(radioamericahn _xlfn.SINGLE(elpaishn Vemos lo importante Que bueno lo Que se ve estamos trabajando por mas acciones Que bueno Es muy bien))))))))</f>
        <v>#NAME?</v>
      </c>
      <c r="C2717" s="4">
        <v>43776</v>
      </c>
      <c r="D2717" s="3">
        <v>0.85486111111111107</v>
      </c>
    </row>
    <row r="2718" spans="1:4" x14ac:dyDescent="0.2">
      <c r="A2718">
        <v>156989</v>
      </c>
      <c r="B2718" t="e">
        <f>_xlfn.SINGLE(JuanOrlandoH _xlfn.SINGLE(emilyepalmer _xlfn.SINGLE(LaTribunahn _xlfn.SINGLE(HCHTelevDigital _xlfn.SINGLE(DiarioLaPrensa _xlfn.SINGLE(AP_Noticias _xlfn.SINGLE(RCVHonduras _xlfn.SINGLE(nytimeses _xlfn.SINGLE(Canal6Honduras _xlfn.SINGLE(AFPespanol _xlfn.SINGLE(EFEnoticias se esta viendo Que esta gente solo por poner mal al Presidente hacen lo peor Que no se permite esto nunca mas)))))))))))</f>
        <v>#NAME?</v>
      </c>
      <c r="C2718" s="4">
        <v>43756</v>
      </c>
      <c r="D2718" s="3">
        <v>0.74236111111111114</v>
      </c>
    </row>
    <row r="2719" spans="1:4" x14ac:dyDescent="0.2">
      <c r="A2719">
        <v>157017</v>
      </c>
      <c r="B2719" t="e">
        <f>JuanOrlandoH Honduras avanza y vamos por mas cambios gracias JOH por demostrar lo bueno para la naci√≥n</f>
        <v>#NAME?</v>
      </c>
      <c r="C2719" s="4">
        <v>43747</v>
      </c>
      <c r="D2719" s="3">
        <v>0.65694444444444444</v>
      </c>
    </row>
    <row r="2720" spans="1:4" x14ac:dyDescent="0.2">
      <c r="A2720">
        <v>157071</v>
      </c>
      <c r="B2720" t="e">
        <f>JuanOrlandoH se ha mejorado en materia de hacer el cambio en seguridad Que bien lo Que se ve estamos muy alegres de ver lo bueno Que bien</f>
        <v>#NAME?</v>
      </c>
      <c r="C2720" s="4">
        <v>43810</v>
      </c>
      <c r="D2720" s="3">
        <v>0.74375000000000002</v>
      </c>
    </row>
    <row r="2721" spans="1:4" x14ac:dyDescent="0.2">
      <c r="A2721">
        <v>157109</v>
      </c>
      <c r="B2721" t="s">
        <v>406</v>
      </c>
      <c r="C2721" s="4">
        <v>43654</v>
      </c>
      <c r="D2721" s="3">
        <v>0.8125</v>
      </c>
    </row>
    <row r="2722" spans="1:4" x14ac:dyDescent="0.2">
      <c r="A2722">
        <v>157210</v>
      </c>
      <c r="B2722" t="e">
        <f>JuanOrlandoH Honduras avanza cada vez mas gracias Presidente</f>
        <v>#NAME?</v>
      </c>
      <c r="C2722" s="4">
        <v>43728</v>
      </c>
      <c r="D2722" s="3">
        <v>0.90902777777777777</v>
      </c>
    </row>
    <row r="2723" spans="1:4" x14ac:dyDescent="0.2">
      <c r="A2723">
        <v>157304</v>
      </c>
      <c r="B2723" t="e">
        <f>_xlfn.SINGLE(JuanOrlandoH _xlfn.SINGLE(IvanDuque _xlfn.SINGLE(TelemundoNews _xlfn.SINGLE(radiohrn _xlfn.SINGLE(LaTribunahn _xlfn.SINGLE(Telemundo _xlfn.SINGLE(TN5Telenoticias _xlfn.SINGLE(televicentrohn _xlfn.SINGLE(DiarioLaPrensa _xlfn.SINGLE(elpaishn son ciertas maneras de ver lo Que se desarrolla d√≠a con dia lo bueno se ha demostrado gracias al gobierno de mi pais))))))))))</f>
        <v>#NAME?</v>
      </c>
      <c r="C2723" s="4">
        <v>43733</v>
      </c>
      <c r="D2723" s="3">
        <v>0.6118055555555556</v>
      </c>
    </row>
    <row r="2724" spans="1:4" x14ac:dyDescent="0.2">
      <c r="A2724">
        <v>157305</v>
      </c>
      <c r="B2724" t="e">
        <f>_xlfn.SINGLE(JuanOrlandoH _xlfn.SINGLE(radiohrn _xlfn.SINGLE(LaTribunahn _xlfn.SINGLE(TN5Telenoticias _xlfn.SINGLE(diarioelheraldo _xlfn.SINGLE(televicentrohn _xlfn.SINGLE(ProcesoDigital _xlfn.SINGLE(DiarioLaPrensa _xlfn.SINGLE(elpaishn _xlfn.SINGLE(Telemundo Es importante lo Que se ve en el pais Que se combatan estas cosas Que hacen Que la gente viva atemorizada Que se ponga mano dura))))))))))</f>
        <v>#NAME?</v>
      </c>
      <c r="C2724" s="4">
        <v>43706</v>
      </c>
      <c r="D2724" s="3">
        <v>0.80486111111111114</v>
      </c>
    </row>
    <row r="2725" spans="1:4" x14ac:dyDescent="0.2">
      <c r="A2725">
        <v>157308</v>
      </c>
      <c r="B2725" t="e">
        <f>_xlfn.SINGLE(JuanOrlandoH _xlfn.SINGLE(anagarciacarias _xlfn.SINGLE(innercitypress se√±or Presidente Que Dios lo bendiga y Que todo salga bien aunque la gente hable mal de usted sabemos Que usted hace lo bueno)))</f>
        <v>#NAME?</v>
      </c>
      <c r="C2725" s="4">
        <v>43746</v>
      </c>
      <c r="D2725" s="3">
        <v>0.79166666666666663</v>
      </c>
    </row>
    <row r="2726" spans="1:4" x14ac:dyDescent="0.2">
      <c r="A2726">
        <v>157317</v>
      </c>
      <c r="B2726" t="e">
        <f>_xlfn.SINGLE(JuanOrlandoH _xlfn.SINGLE(TN5Telenoticias _xlfn.SINGLE(televicentrohn _xlfn.SINGLE(HCHTelevDigital _xlfn.SINGLE(DiarioLaPrensa _xlfn.SINGLE(LaTribunahn _xlfn.SINGLE(diarioelheraldo _xlfn.SINGLE(elpaishn no cave duda Definimos Que se esta trabajando para Que mejore la econom√≠a de la naci√≥n Que se hag lo correcto para mejorarla muy bien))))))))</f>
        <v>#NAME?</v>
      </c>
      <c r="C2726" s="4">
        <v>43734</v>
      </c>
      <c r="D2726" s="3">
        <v>0.62638888888888888</v>
      </c>
    </row>
    <row r="2727" spans="1:4" x14ac:dyDescent="0.2">
      <c r="A2727">
        <v>157318</v>
      </c>
      <c r="B2727" t="s">
        <v>407</v>
      </c>
      <c r="C2727" s="4">
        <v>43770</v>
      </c>
      <c r="D2727" s="3">
        <v>0.61875000000000002</v>
      </c>
    </row>
    <row r="2728" spans="1:4" x14ac:dyDescent="0.2">
      <c r="A2728">
        <v>157413</v>
      </c>
      <c r="B2728" t="s">
        <v>408</v>
      </c>
      <c r="C2728" s="4">
        <v>43741</v>
      </c>
      <c r="D2728" s="3">
        <v>0.97291666666666676</v>
      </c>
    </row>
    <row r="2729" spans="1:4" x14ac:dyDescent="0.2">
      <c r="A2729">
        <v>157451</v>
      </c>
      <c r="B2729" t="e">
        <f>_xlfn.SINGLE(JuanOrlandoH _xlfn.SINGLE(DiarioLaPrensa _xlfn.SINGLE(LaTribunahn _xlfn.SINGLE(radiohrn _xlfn.SINGLE(televicentrohn _xlfn.SINGLE(TN5Telenoticias _xlfn.SINGLE(elpaishn se realinean las grandiosas cosas para el pais estamos alegres por Que si tenemos al mejor gobierno Que bien)))))))</f>
        <v>#NAME?</v>
      </c>
      <c r="C2729" s="4">
        <v>43732</v>
      </c>
      <c r="D2729" s="3">
        <v>0.6645833333333333</v>
      </c>
    </row>
    <row r="2730" spans="1:4" x14ac:dyDescent="0.2">
      <c r="A2730">
        <v>157468</v>
      </c>
      <c r="B2730" t="e">
        <f>_xlfn.SINGLE(JuanOrlandoH _xlfn.SINGLE(tencanal10 _xlfn.SINGLE(DiarioTiempo _xlfn.SINGLE(radiohousehn _xlfn.SINGLE(radiohrn _xlfn.SINGLE(LaTribunahn _xlfn.SINGLE(elpaishn _xlfn.SINGLE(diarioelheraldo _xlfn.SINGLE(DiarioRoatan Definimos los granes alcances Que importante manera de ver lo bueno Que se trabaje mas y mas por ver las comunidades muy bien gracias)))))))))</f>
        <v>#NAME?</v>
      </c>
      <c r="C2730" s="4">
        <v>43794</v>
      </c>
      <c r="D2730" s="3">
        <v>0.63263888888888886</v>
      </c>
    </row>
    <row r="2731" spans="1:4" x14ac:dyDescent="0.2">
      <c r="A2731">
        <v>157469</v>
      </c>
      <c r="B2731" t="e">
        <f>JuanOrlandoH Que gran manera de ver lo importante Que esta llegando al pais porque sabemos Que se trabaja por una naci√≥n muy imp√≤rtante</f>
        <v>#NAME?</v>
      </c>
      <c r="C2731" s="4">
        <v>43788</v>
      </c>
      <c r="D2731" s="3">
        <v>0.84444444444444444</v>
      </c>
    </row>
    <row r="2732" spans="1:4" x14ac:dyDescent="0.2">
      <c r="A2732">
        <v>157625</v>
      </c>
      <c r="B2732" t="e">
        <f>_xlfn.SINGLE(JuanOrlandoH _xlfn.SINGLE(realDonaldTrump esto se esta logrando Vemos lo importante Que Es para el pais Que se cambie para lo mejor gracias))</f>
        <v>#NAME?</v>
      </c>
      <c r="C2732" s="4">
        <v>43733</v>
      </c>
      <c r="D2732" s="3">
        <v>0.72361111111111109</v>
      </c>
    </row>
    <row r="2733" spans="1:4" x14ac:dyDescent="0.2">
      <c r="A2733">
        <v>157687</v>
      </c>
      <c r="B2733" t="e">
        <f>_xlfn.SINGLE(JuanOrlandoH _xlfn.SINGLE(LaTribunahn _xlfn.SINGLE(radiohousehn _xlfn.SINGLE(DllSWqjvMbCrtUNGN0CA23hYgwPW83B5aBnYuBnEFZY))))= _xlfn.SINGLE(RCVHonduras _xlfn.SINGLE(radioamericahn _xlfn.SINGLE(elpaishn _xlfn.SINGLE(radiohrn _xlfn.SINGLE(TSiHonduras _xlfn.SINGLE(diarioelheraldo Vemos los mejores alcances  Que gran manera estamos trabajando por un mejor futuro))))))</f>
        <v>#NAME?</v>
      </c>
      <c r="C2733" s="4">
        <v>43804</v>
      </c>
      <c r="D2733" s="3">
        <v>0.84097222222222223</v>
      </c>
    </row>
    <row r="2734" spans="1:4" x14ac:dyDescent="0.2">
      <c r="A2734">
        <v>157694</v>
      </c>
      <c r="B2734" t="e">
        <f>_xlfn.SINGLE(JuanOrlandoH _xlfn.SINGLE(Canal6Honduras _xlfn.SINGLE(elpaishn _xlfn.SINGLE(CHTVHN _xlfn.SINGLE(RCVHonduras _xlfn.SINGLE(LaTribunahn _xlfn.SINGLE(DiarioLaPrensa Aplaudimos lo bueno Que se desempe√±ara para Que se demuestre el cambio en el pais vamos por mas muy bien)))))))</f>
        <v>#NAME?</v>
      </c>
      <c r="C2734" s="4">
        <v>43754</v>
      </c>
      <c r="D2734" s="3">
        <v>0.79236111111111107</v>
      </c>
    </row>
    <row r="2735" spans="1:4" x14ac:dyDescent="0.2">
      <c r="A2735">
        <v>157747</v>
      </c>
      <c r="B2735" t="e">
        <f>_xlfn.SINGLE(JuanOrlandoH _xlfn.SINGLE(DHSgov _xlfn.SINGLE(StateDept _xlfn.SINGLE(usembassyhn _xlfn.SINGLE(CancilleriaHN _xlfn.SINGLE(SecPompeo _xlfn.SINGLE(lisandrorosales _xlfn.SINGLE(elpaishn _xlfn.SINGLE(LaTribunahn Vemos como JOH hace de su mayor esfuerzo de afirmar lo bueno por la naci√≥n Que gran trabajo Que se haga mas)))))))))</f>
        <v>#NAME?</v>
      </c>
      <c r="C2735" s="4">
        <v>43763</v>
      </c>
      <c r="D2735" s="3">
        <v>0.81944444444444453</v>
      </c>
    </row>
    <row r="2736" spans="1:4" x14ac:dyDescent="0.2">
      <c r="A2736">
        <v>157787</v>
      </c>
      <c r="B2736" t="e">
        <f>_xlfn.SINGLE(JuanOrlandoH _xlfn.SINGLE(sanchezcastejon muy buenas las cooperaciones Que se han unido con nuestra bella Honduras Que excelente lo Que se ha elegido  en Espa√±a muy bien))</f>
        <v>#NAME?</v>
      </c>
      <c r="C2736" s="4">
        <v>43837</v>
      </c>
      <c r="D2736" s="3">
        <v>0.70763888888888893</v>
      </c>
    </row>
    <row r="2737" spans="1:4" x14ac:dyDescent="0.2">
      <c r="A2737">
        <v>157920</v>
      </c>
      <c r="B2737" t="e">
        <f>_xlfn.SINGLE(JuanOrlandoH _xlfn.SINGLE(radiohrn _xlfn.SINGLE(LaTribunahn _xlfn.SINGLE(HCHTelevDigital _xlfn.SINGLE(DiarioLaPrensa _xlfn.SINGLE(radioamericahn _xlfn.SINGLE(VidaMejorHN Presidente gracias por su apoyo Que bueno agradecemos a cope eco Que hacen un gran trabajo por el pais)))))))</f>
        <v>#NAME?</v>
      </c>
      <c r="C2737" s="4">
        <v>43672</v>
      </c>
      <c r="D2737" s="3">
        <v>0.73263888888888884</v>
      </c>
    </row>
    <row r="2738" spans="1:4" x14ac:dyDescent="0.2">
      <c r="A2738">
        <v>158026</v>
      </c>
      <c r="B2738" t="e">
        <f>_xlfn.SINGLE(JuanOrlandoH _xlfn.SINGLE(radiohrn _xlfn.SINGLE(LaTribunahn _xlfn.SINGLE(Telemundo _xlfn.SINGLE(TN5Telenoticias _xlfn.SINGLE(televicentrohn _xlfn.SINGLE(ProcesoDigital _xlfn.SINGLE(DiarioLaPrensa _xlfn.SINGLE(elpaishn el gobierno ha trabajado por lo bueno Que Es la seguridad Que buenas cosas se demuestra muy buen trabajo)))))))))</f>
        <v>#NAME?</v>
      </c>
      <c r="C2738" s="4">
        <v>43706</v>
      </c>
      <c r="D2738" s="3">
        <v>0.80972222222222223</v>
      </c>
    </row>
    <row r="2739" spans="1:4" x14ac:dyDescent="0.2">
      <c r="A2739">
        <v>158123</v>
      </c>
      <c r="B2739" t="e">
        <f>JuanOrlandoH Que excelente felicitamos a todas esas personas Que se esmeraron por demostrar Que tenemos una bella navidad Muchas gracias y bendiciones</f>
        <v>#NAME?</v>
      </c>
      <c r="C2739" s="4">
        <v>43832</v>
      </c>
      <c r="D2739" s="3">
        <v>0.64166666666666672</v>
      </c>
    </row>
    <row r="2740" spans="1:4" x14ac:dyDescent="0.2">
      <c r="A2740">
        <v>158181</v>
      </c>
      <c r="B2740" t="e">
        <f>_xlfn.SINGLE(JuanOrlandoH _xlfn.SINGLE(radiohrn _xlfn.SINGLE(LaTribunahn _xlfn.SINGLE(TN5Telenoticias _xlfn.SINGLE(diarioelheraldo _xlfn.SINGLE(televicentrohn _xlfn.SINGLE(ProcesoDigital _xlfn.SINGLE(DiarioLaPrensa _xlfn.SINGLE(elpaishn _xlfn.SINGLE(Telemundo Es excelente Que se le ponga un alto a estas cosas Que lo Que hacen Es Que el pais este con temor gran trabajo))))))))))</f>
        <v>#NAME?</v>
      </c>
      <c r="C2740" s="4">
        <v>43706</v>
      </c>
      <c r="D2740" s="3">
        <v>0.8041666666666667</v>
      </c>
    </row>
    <row r="2741" spans="1:4" x14ac:dyDescent="0.2">
      <c r="A2741">
        <v>158226</v>
      </c>
      <c r="B2741" t="e">
        <f>JuanOrlandoH Es admirable el gran valor Que tienen estas personas en dar su desempe√±o por el pueblo hondure√±o</f>
        <v>#NAME?</v>
      </c>
      <c r="C2741" s="4">
        <v>43811</v>
      </c>
      <c r="D2741" s="3">
        <v>0.88263888888888886</v>
      </c>
    </row>
    <row r="2742" spans="1:4" x14ac:dyDescent="0.2">
      <c r="A2742">
        <v>158228</v>
      </c>
      <c r="B2742" t="e">
        <f>JuanOrlandoH felicitamos  los maestros en este dia Que Dios los bendiga siempre y Que la pase bien en este dia</f>
        <v>#NAME?</v>
      </c>
      <c r="C2742" s="4">
        <v>43725</v>
      </c>
      <c r="D2742" s="3">
        <v>0.8027777777777777</v>
      </c>
    </row>
    <row r="2743" spans="1:4" x14ac:dyDescent="0.2">
      <c r="A2743">
        <v>158389</v>
      </c>
      <c r="B2743" t="e">
        <f>SalvaPresidente hablen lo Que hablen JOH ha demostrado Que el nunca se involucro en estas cosas felicitaciones JOH por demostrar Que usted Es diferente</f>
        <v>#NAME?</v>
      </c>
      <c r="C2743" s="4">
        <v>43755</v>
      </c>
      <c r="D2743" s="3">
        <v>0.8027777777777777</v>
      </c>
    </row>
    <row r="2744" spans="1:4" x14ac:dyDescent="0.2">
      <c r="A2744">
        <v>158518</v>
      </c>
      <c r="B2744" t="s">
        <v>409</v>
      </c>
      <c r="C2744" s="4">
        <v>43809</v>
      </c>
      <c r="D2744" s="3">
        <v>0.79305555555555562</v>
      </c>
    </row>
    <row r="2745" spans="1:4" x14ac:dyDescent="0.2">
      <c r="A2745">
        <v>158540</v>
      </c>
      <c r="B2745" t="e">
        <f>_xlfn.SINGLE(JuanOrlandoH _xlfn.SINGLE(radiohrn _xlfn.SINGLE(LaTribunahn _xlfn.SINGLE(RCVHonduras _xlfn.SINGLE(CHTVHN _xlfn.SINGLE(DiarioLaPrensa Es un gran tema el Que se esta tocando por Que Es muy bueno Que cuidemos el agua por Que Es importante para las comunidades))))))</f>
        <v>#NAME?</v>
      </c>
      <c r="C2745" s="4">
        <v>43759</v>
      </c>
      <c r="D2745" s="3">
        <v>0.74722222222222223</v>
      </c>
    </row>
    <row r="2746" spans="1:4" x14ac:dyDescent="0.2">
      <c r="A2746">
        <v>158545</v>
      </c>
      <c r="B2746" t="e">
        <f>JuanOrlandoH Honduras Es muy bella y Sobre todo se esta demostrando lo bello para el pais Que bien Que se haga lo bueno por la naci√≥n</f>
        <v>#NAME?</v>
      </c>
      <c r="C2746" s="4">
        <v>43768</v>
      </c>
      <c r="D2746" s="3">
        <v>0.62013888888888891</v>
      </c>
    </row>
    <row r="2747" spans="1:4" x14ac:dyDescent="0.2">
      <c r="A2747">
        <v>158608</v>
      </c>
      <c r="B2747" t="e">
        <f>_xlfn.SINGLE(JuanOrlandoH _xlfn.SINGLE(DiarioLaPrensa _xlfn.SINGLE(LaTribunahn _xlfn.SINGLE(radiohrn _xlfn.SINGLE(televicentrohn _xlfn.SINGLE(TN5Telenoticias _xlfn.SINGLE(elpaishn Que se tenga lo Que se tenga Que hacer Es muy bueno Que se actualicen estas acciones con la onu Es importante para la naci√≥n)))))))</f>
        <v>#NAME?</v>
      </c>
      <c r="C2747" s="4">
        <v>43732</v>
      </c>
      <c r="D2747" s="3">
        <v>0.66527777777777775</v>
      </c>
    </row>
    <row r="2748" spans="1:4" x14ac:dyDescent="0.2">
      <c r="A2748">
        <v>158657</v>
      </c>
      <c r="B2748" t="e">
        <f>JuanOrlandoH muy bueno Que se hagan mas y mas carreteras para Que mejoren las acciones de turismo Que bien</f>
        <v>#NAME?</v>
      </c>
      <c r="C2748" s="4">
        <v>43774</v>
      </c>
      <c r="D2748" s="3">
        <v>0.6972222222222223</v>
      </c>
    </row>
    <row r="2749" spans="1:4" x14ac:dyDescent="0.2">
      <c r="A2749">
        <v>158690</v>
      </c>
      <c r="B2749" t="e">
        <f>_xlfn.SINGLE(JuanOrlandoH _xlfn.SINGLE(HND_Activate Honduras Es un pais muy bello y mas uqe tenemos esa grandes ense√±anzas de parte de el Presidente Que ha demostrado Que hace espacio para todo))</f>
        <v>#NAME?</v>
      </c>
      <c r="C2749" s="4">
        <v>43735</v>
      </c>
      <c r="D2749" s="3">
        <v>0.64444444444444449</v>
      </c>
    </row>
    <row r="2750" spans="1:4" x14ac:dyDescent="0.2">
      <c r="A2750">
        <v>158717</v>
      </c>
      <c r="B2750" t="s">
        <v>410</v>
      </c>
      <c r="C2750" s="4">
        <v>43734</v>
      </c>
      <c r="D2750" s="3">
        <v>0.63402777777777775</v>
      </c>
    </row>
    <row r="2751" spans="1:4" x14ac:dyDescent="0.2">
      <c r="A2751">
        <v>158737</v>
      </c>
      <c r="B2751" t="e">
        <f>JuanOrlandoH estamos muy agradecidos con los grandes avances de parte de nuestro Presidente Que bien vamos por mas</f>
        <v>#NAME?</v>
      </c>
      <c r="C2751" s="4">
        <v>43773</v>
      </c>
      <c r="D2751" s="3">
        <v>0.6694444444444444</v>
      </c>
    </row>
    <row r="2752" spans="1:4" x14ac:dyDescent="0.2">
      <c r="A2752">
        <v>158738</v>
      </c>
      <c r="B2752" t="e">
        <f>_xlfn.SINGLE(JuanOrlandoH _xlfn.SINGLE(LaTribunahn _xlfn.SINGLE(radioamericahn _xlfn.SINGLE(radiohrn _xlfn.SINGLE(RCVHonduras _xlfn.SINGLE(diarioelheraldo _xlfn.SINGLE(elpaishn _xlfn.SINGLE(HCHTelevDigital Que excelente Es saber Que en nuestro pais hay infraestructura Que excelente trabajo se√±or Presidente vamos por mas))))))))</f>
        <v>#NAME?</v>
      </c>
      <c r="C2752" s="4">
        <v>43768</v>
      </c>
      <c r="D2752" s="3">
        <v>0.86041666666666661</v>
      </c>
    </row>
    <row r="2753" spans="1:4" x14ac:dyDescent="0.2">
      <c r="A2753">
        <v>158819</v>
      </c>
      <c r="B2753" t="e">
        <f>_xlfn.SINGLE(JuanOrlandoH _xlfn.SINGLE(alferdez Hondura esta avanzando Que gran manera de ver como la naci√≥n esta en grandes condiciones Que bien Que se haga lo bueno muy bien))</f>
        <v>#NAME?</v>
      </c>
      <c r="C2753" s="4">
        <v>43766</v>
      </c>
      <c r="D2753" s="3">
        <v>0.65416666666666667</v>
      </c>
    </row>
    <row r="2754" spans="1:4" x14ac:dyDescent="0.2">
      <c r="A2754">
        <v>158888</v>
      </c>
      <c r="B2754" t="s">
        <v>24</v>
      </c>
      <c r="C2754" s="4">
        <v>43731</v>
      </c>
      <c r="D2754" s="3">
        <v>0.73541666666666661</v>
      </c>
    </row>
    <row r="2755" spans="1:4" x14ac:dyDescent="0.2">
      <c r="A2755">
        <v>158889</v>
      </c>
      <c r="B2755" t="s">
        <v>130</v>
      </c>
      <c r="C2755" s="4">
        <v>43718</v>
      </c>
      <c r="D2755" s="3">
        <v>0.64166666666666672</v>
      </c>
    </row>
    <row r="2756" spans="1:4" x14ac:dyDescent="0.2">
      <c r="A2756">
        <v>158890</v>
      </c>
      <c r="B2756" t="s">
        <v>116</v>
      </c>
      <c r="C2756" s="4">
        <v>43685</v>
      </c>
      <c r="D2756" s="3">
        <v>0.8340277777777777</v>
      </c>
    </row>
    <row r="2757" spans="1:4" x14ac:dyDescent="0.2">
      <c r="A2757">
        <v>158916</v>
      </c>
      <c r="B2757" t="s">
        <v>18</v>
      </c>
      <c r="C2757" s="4">
        <v>43774</v>
      </c>
      <c r="D2757" s="3">
        <v>0.79166666666666663</v>
      </c>
    </row>
    <row r="2758" spans="1:4" x14ac:dyDescent="0.2">
      <c r="A2758">
        <v>158996</v>
      </c>
      <c r="B2758" t="s">
        <v>200</v>
      </c>
      <c r="C2758" s="4">
        <v>43819</v>
      </c>
      <c r="D2758" s="3">
        <v>0.74583333333333324</v>
      </c>
    </row>
    <row r="2759" spans="1:4" x14ac:dyDescent="0.2">
      <c r="A2759">
        <v>159065</v>
      </c>
      <c r="B2759" s="2" t="s">
        <v>23</v>
      </c>
      <c r="C2759" s="4">
        <v>43768</v>
      </c>
      <c r="D2759" s="3">
        <v>0.65347222222222223</v>
      </c>
    </row>
    <row r="2760" spans="1:4" x14ac:dyDescent="0.2">
      <c r="A2760">
        <v>159147</v>
      </c>
      <c r="B2760" t="s">
        <v>32</v>
      </c>
      <c r="C2760" s="4">
        <v>43801</v>
      </c>
      <c r="D2760" s="3">
        <v>0.79305555555555562</v>
      </c>
    </row>
    <row r="2761" spans="1:4" x14ac:dyDescent="0.2">
      <c r="A2761">
        <v>159150</v>
      </c>
      <c r="B2761" t="s">
        <v>11</v>
      </c>
      <c r="C2761" s="4">
        <v>43761</v>
      </c>
      <c r="D2761" s="3">
        <v>0.85763888888888884</v>
      </c>
    </row>
    <row r="2762" spans="1:4" x14ac:dyDescent="0.2">
      <c r="A2762">
        <v>159151</v>
      </c>
      <c r="B2762" s="2" t="s">
        <v>4</v>
      </c>
      <c r="C2762" s="4">
        <v>43731</v>
      </c>
      <c r="D2762" s="3">
        <v>0.66319444444444442</v>
      </c>
    </row>
    <row r="2763" spans="1:4" x14ac:dyDescent="0.2">
      <c r="A2763">
        <v>159194</v>
      </c>
      <c r="B2763" t="s">
        <v>218</v>
      </c>
      <c r="C2763" s="4">
        <v>43698</v>
      </c>
      <c r="D2763" s="3">
        <v>0.78333333333333333</v>
      </c>
    </row>
    <row r="2764" spans="1:4" x14ac:dyDescent="0.2">
      <c r="A2764">
        <v>159195</v>
      </c>
      <c r="B2764" t="s">
        <v>14</v>
      </c>
      <c r="C2764" s="4">
        <v>43690</v>
      </c>
      <c r="D2764" s="3">
        <v>0.95347222222222217</v>
      </c>
    </row>
    <row r="2765" spans="1:4" x14ac:dyDescent="0.2">
      <c r="A2765">
        <v>159297</v>
      </c>
      <c r="B2765" t="s">
        <v>411</v>
      </c>
      <c r="C2765" s="4">
        <v>43707</v>
      </c>
      <c r="D2765" s="3">
        <v>0.24513888888888888</v>
      </c>
    </row>
    <row r="2766" spans="1:4" x14ac:dyDescent="0.2">
      <c r="A2766">
        <v>159298</v>
      </c>
      <c r="B2766" t="s">
        <v>412</v>
      </c>
      <c r="C2766" s="4">
        <v>43701</v>
      </c>
      <c r="D2766" s="3">
        <v>2.7777777777777776E-2</v>
      </c>
    </row>
    <row r="2767" spans="1:4" x14ac:dyDescent="0.2">
      <c r="A2767">
        <v>159299</v>
      </c>
      <c r="B2767" t="s">
        <v>413</v>
      </c>
      <c r="C2767" s="4">
        <v>43705</v>
      </c>
      <c r="D2767" s="3">
        <v>0.14722222222222223</v>
      </c>
    </row>
    <row r="2768" spans="1:4" x14ac:dyDescent="0.2">
      <c r="A2768">
        <v>159300</v>
      </c>
      <c r="B2768" t="s">
        <v>414</v>
      </c>
      <c r="C2768" s="4">
        <v>43746</v>
      </c>
      <c r="D2768" s="3">
        <v>0.15</v>
      </c>
    </row>
    <row r="2769" spans="1:4" x14ac:dyDescent="0.2">
      <c r="A2769">
        <v>159304</v>
      </c>
      <c r="B2769" t="s">
        <v>313</v>
      </c>
      <c r="C2769" s="4">
        <v>43663</v>
      </c>
      <c r="D2769" s="3">
        <v>0.82916666666666661</v>
      </c>
    </row>
    <row r="2770" spans="1:4" x14ac:dyDescent="0.2">
      <c r="A2770">
        <v>159360</v>
      </c>
      <c r="B2770" t="s">
        <v>109</v>
      </c>
      <c r="C2770" s="4">
        <v>43696</v>
      </c>
      <c r="D2770" s="3">
        <v>0.95208333333333339</v>
      </c>
    </row>
    <row r="2771" spans="1:4" x14ac:dyDescent="0.2">
      <c r="A2771">
        <v>159402</v>
      </c>
      <c r="B2771" t="s">
        <v>98</v>
      </c>
      <c r="C2771" s="4">
        <v>43700</v>
      </c>
      <c r="D2771" s="3">
        <v>0.72777777777777775</v>
      </c>
    </row>
    <row r="2772" spans="1:4" x14ac:dyDescent="0.2">
      <c r="A2772">
        <v>159403</v>
      </c>
      <c r="B2772" t="s">
        <v>79</v>
      </c>
      <c r="C2772" s="4">
        <v>43707</v>
      </c>
      <c r="D2772" s="3">
        <v>0.66597222222222219</v>
      </c>
    </row>
    <row r="2773" spans="1:4" x14ac:dyDescent="0.2">
      <c r="A2773">
        <v>159453</v>
      </c>
      <c r="B2773" t="s">
        <v>415</v>
      </c>
      <c r="C2773" s="4">
        <v>43777</v>
      </c>
      <c r="D2773" s="3">
        <v>0.81944444444444453</v>
      </c>
    </row>
    <row r="2774" spans="1:4" x14ac:dyDescent="0.2">
      <c r="A2774">
        <v>159497</v>
      </c>
      <c r="B2774" t="s">
        <v>78</v>
      </c>
      <c r="C2774" s="4">
        <v>43791</v>
      </c>
      <c r="D2774" s="3">
        <v>0.84861111111111109</v>
      </c>
    </row>
    <row r="2775" spans="1:4" x14ac:dyDescent="0.2">
      <c r="A2775">
        <v>159506</v>
      </c>
      <c r="B2775" t="s">
        <v>64</v>
      </c>
      <c r="C2775" s="4">
        <v>43735</v>
      </c>
      <c r="D2775" s="3">
        <v>0.71388888888888891</v>
      </c>
    </row>
    <row r="2776" spans="1:4" x14ac:dyDescent="0.2">
      <c r="A2776">
        <v>159507</v>
      </c>
      <c r="B2776" t="s">
        <v>25</v>
      </c>
      <c r="C2776" s="4">
        <v>43774</v>
      </c>
      <c r="D2776" s="3">
        <v>0.84097222222222223</v>
      </c>
    </row>
    <row r="2777" spans="1:4" x14ac:dyDescent="0.2">
      <c r="A2777">
        <v>159633</v>
      </c>
      <c r="B2777" t="s">
        <v>63</v>
      </c>
      <c r="C2777" s="4">
        <v>43773</v>
      </c>
      <c r="D2777" s="3">
        <v>0.65208333333333335</v>
      </c>
    </row>
    <row r="2778" spans="1:4" x14ac:dyDescent="0.2">
      <c r="A2778">
        <v>159705</v>
      </c>
      <c r="B2778" t="s">
        <v>14</v>
      </c>
      <c r="C2778" s="4">
        <v>43690</v>
      </c>
      <c r="D2778" s="3">
        <v>0.95277777777777783</v>
      </c>
    </row>
    <row r="2779" spans="1:4" x14ac:dyDescent="0.2">
      <c r="A2779">
        <v>159708</v>
      </c>
      <c r="B2779" t="s">
        <v>75</v>
      </c>
      <c r="C2779" s="4">
        <v>43676</v>
      </c>
      <c r="D2779" s="3">
        <v>0.80138888888888893</v>
      </c>
    </row>
    <row r="2780" spans="1:4" x14ac:dyDescent="0.2">
      <c r="A2780">
        <v>159774</v>
      </c>
      <c r="B2780" t="s">
        <v>38</v>
      </c>
      <c r="C2780" s="4">
        <v>43689</v>
      </c>
      <c r="D2780" s="3">
        <v>0.83263888888888893</v>
      </c>
    </row>
    <row r="2781" spans="1:4" x14ac:dyDescent="0.2">
      <c r="A2781">
        <v>159775</v>
      </c>
      <c r="B2781" t="s">
        <v>416</v>
      </c>
      <c r="C2781" s="4">
        <v>43672</v>
      </c>
      <c r="D2781" s="3">
        <v>0.75763888888888886</v>
      </c>
    </row>
    <row r="2782" spans="1:4" x14ac:dyDescent="0.2">
      <c r="A2782">
        <v>159777</v>
      </c>
      <c r="B2782" t="s">
        <v>157</v>
      </c>
      <c r="C2782" s="4">
        <v>43710</v>
      </c>
      <c r="D2782" s="3">
        <v>0.63194444444444442</v>
      </c>
    </row>
    <row r="2783" spans="1:4" x14ac:dyDescent="0.2">
      <c r="A2783">
        <v>160036</v>
      </c>
      <c r="B2783" t="e">
        <f>elpulsohn excelente Es poder ver como se hace este proyecto Que Sin duda alguna tendr√° excito Que bien vamos por mas</f>
        <v>#NAME?</v>
      </c>
      <c r="C2783" s="4">
        <v>43749</v>
      </c>
      <c r="D2783" s="3">
        <v>0.63055555555555554</v>
      </c>
    </row>
    <row r="2784" spans="1:4" x14ac:dyDescent="0.2">
      <c r="A2784">
        <v>160480</v>
      </c>
      <c r="B2784" t="e">
        <f>HoyMismoTSI felicitamos a la secretaria de salud a  nuestro gobierno por Que han demostrado su mayor empe√±o por brindar estas acciones Que bien</f>
        <v>#NAME?</v>
      </c>
      <c r="C2784" s="4">
        <v>43768</v>
      </c>
      <c r="D2784" s="3">
        <v>0.72291666666666676</v>
      </c>
    </row>
    <row r="2785" spans="1:4" x14ac:dyDescent="0.2">
      <c r="A2785">
        <v>160504</v>
      </c>
      <c r="B2785" t="e">
        <f>HoyMismoTSI excelente el desempe√±o Que hacen para el pueblo Hondure√±os</f>
        <v>#NAME?</v>
      </c>
      <c r="C2785" s="4">
        <v>43705</v>
      </c>
      <c r="D2785" s="3">
        <v>0.74652777777777779</v>
      </c>
    </row>
    <row r="2786" spans="1:4" x14ac:dyDescent="0.2">
      <c r="A2786">
        <v>160693</v>
      </c>
      <c r="B2786" t="s">
        <v>70</v>
      </c>
      <c r="C2786" s="4">
        <v>43718</v>
      </c>
      <c r="D2786" s="3">
        <v>0.8222222222222223</v>
      </c>
    </row>
    <row r="2787" spans="1:4" x14ac:dyDescent="0.2">
      <c r="A2787">
        <v>160987</v>
      </c>
      <c r="B2787" t="s">
        <v>133</v>
      </c>
      <c r="C2787" s="4">
        <v>43789</v>
      </c>
      <c r="D2787" s="3">
        <v>0.80069444444444438</v>
      </c>
    </row>
    <row r="2788" spans="1:4" x14ac:dyDescent="0.2">
      <c r="A2788">
        <v>160993</v>
      </c>
      <c r="B2788" t="s">
        <v>152</v>
      </c>
      <c r="C2788" s="4">
        <v>43731</v>
      </c>
      <c r="D2788" s="3">
        <v>0.8666666666666667</v>
      </c>
    </row>
    <row r="2789" spans="1:4" x14ac:dyDescent="0.2">
      <c r="A2789">
        <v>161095</v>
      </c>
      <c r="B2789" t="s">
        <v>116</v>
      </c>
      <c r="C2789" s="4">
        <v>43685</v>
      </c>
      <c r="D2789" s="3">
        <v>0.8340277777777777</v>
      </c>
    </row>
    <row r="2790" spans="1:4" x14ac:dyDescent="0.2">
      <c r="A2790">
        <v>161120</v>
      </c>
      <c r="B2790" t="s">
        <v>134</v>
      </c>
      <c r="C2790" s="4">
        <v>43678</v>
      </c>
      <c r="D2790" s="3">
        <v>0.84027777777777779</v>
      </c>
    </row>
    <row r="2791" spans="1:4" x14ac:dyDescent="0.2">
      <c r="A2791">
        <v>161216</v>
      </c>
      <c r="B2791" s="2" t="s">
        <v>4</v>
      </c>
      <c r="C2791" s="4">
        <v>43731</v>
      </c>
      <c r="D2791" s="3">
        <v>0.66249999999999998</v>
      </c>
    </row>
    <row r="2792" spans="1:4" x14ac:dyDescent="0.2">
      <c r="A2792">
        <v>161325</v>
      </c>
      <c r="B2792" t="s">
        <v>29</v>
      </c>
      <c r="C2792" s="4">
        <v>43836</v>
      </c>
      <c r="D2792" s="3">
        <v>0.60486111111111118</v>
      </c>
    </row>
    <row r="2793" spans="1:4" x14ac:dyDescent="0.2">
      <c r="A2793">
        <v>161337</v>
      </c>
      <c r="B2793" t="s">
        <v>417</v>
      </c>
      <c r="C2793" s="4">
        <v>43723</v>
      </c>
      <c r="D2793" s="3">
        <v>0.8833333333333333</v>
      </c>
    </row>
    <row r="2794" spans="1:4" x14ac:dyDescent="0.2">
      <c r="A2794">
        <v>161338</v>
      </c>
      <c r="B2794" t="s">
        <v>418</v>
      </c>
      <c r="C2794" s="4">
        <v>43740</v>
      </c>
      <c r="D2794" s="3">
        <v>2.361111111111111E-2</v>
      </c>
    </row>
    <row r="2795" spans="1:4" x14ac:dyDescent="0.2">
      <c r="A2795">
        <v>161339</v>
      </c>
      <c r="B2795" t="s">
        <v>419</v>
      </c>
      <c r="C2795" s="4">
        <v>43686</v>
      </c>
      <c r="D2795" s="3">
        <v>2.7083333333333334E-2</v>
      </c>
    </row>
    <row r="2796" spans="1:4" x14ac:dyDescent="0.2">
      <c r="A2796">
        <v>161340</v>
      </c>
      <c r="B2796" t="s">
        <v>420</v>
      </c>
      <c r="C2796" s="4">
        <v>43714</v>
      </c>
      <c r="D2796" s="3">
        <v>4.027777777777778E-2</v>
      </c>
    </row>
    <row r="2797" spans="1:4" x14ac:dyDescent="0.2">
      <c r="A2797">
        <v>161341</v>
      </c>
      <c r="B2797" t="s">
        <v>122</v>
      </c>
      <c r="C2797" s="4">
        <v>43746</v>
      </c>
      <c r="D2797" s="3">
        <v>0.73402777777777783</v>
      </c>
    </row>
    <row r="2798" spans="1:4" x14ac:dyDescent="0.2">
      <c r="A2798">
        <v>161458</v>
      </c>
      <c r="B2798" t="s">
        <v>156</v>
      </c>
      <c r="C2798" s="4">
        <v>43684</v>
      </c>
      <c r="D2798" s="3">
        <v>0.71597222222222223</v>
      </c>
    </row>
    <row r="2799" spans="1:4" x14ac:dyDescent="0.2">
      <c r="A2799">
        <v>161459</v>
      </c>
      <c r="B2799" t="s">
        <v>421</v>
      </c>
      <c r="C2799" s="4">
        <v>43691</v>
      </c>
      <c r="D2799" s="3">
        <v>0.15416666666666667</v>
      </c>
    </row>
    <row r="2800" spans="1:4" x14ac:dyDescent="0.2">
      <c r="A2800">
        <v>161460</v>
      </c>
      <c r="B2800" t="s">
        <v>422</v>
      </c>
      <c r="C2800" s="4">
        <v>43701</v>
      </c>
      <c r="D2800" s="3">
        <v>0.18194444444444444</v>
      </c>
    </row>
    <row r="2801" spans="1:4" x14ac:dyDescent="0.2">
      <c r="A2801">
        <v>161464</v>
      </c>
      <c r="B2801" t="s">
        <v>423</v>
      </c>
      <c r="C2801" s="4">
        <v>43658</v>
      </c>
      <c r="D2801" s="3">
        <v>0.1076388888888889</v>
      </c>
    </row>
    <row r="2802" spans="1:4" x14ac:dyDescent="0.2">
      <c r="A2802">
        <v>161465</v>
      </c>
      <c r="B2802" t="s">
        <v>156</v>
      </c>
      <c r="C2802" s="4">
        <v>43684</v>
      </c>
      <c r="D2802" s="3">
        <v>0.71527777777777779</v>
      </c>
    </row>
    <row r="2803" spans="1:4" x14ac:dyDescent="0.2">
      <c r="A2803">
        <v>161549</v>
      </c>
      <c r="B2803" t="s">
        <v>100</v>
      </c>
      <c r="C2803" s="4">
        <v>43733</v>
      </c>
      <c r="D2803" s="3">
        <v>0.85763888888888884</v>
      </c>
    </row>
    <row r="2804" spans="1:4" x14ac:dyDescent="0.2">
      <c r="A2804">
        <v>161555</v>
      </c>
      <c r="B2804" t="s">
        <v>53</v>
      </c>
      <c r="C2804" s="4">
        <v>43770</v>
      </c>
      <c r="D2804" s="3">
        <v>0.79791666666666661</v>
      </c>
    </row>
    <row r="2805" spans="1:4" x14ac:dyDescent="0.2">
      <c r="A2805">
        <v>161599</v>
      </c>
      <c r="B2805" t="s">
        <v>135</v>
      </c>
      <c r="C2805" s="4">
        <v>43721</v>
      </c>
      <c r="D2805" s="3">
        <v>0.82847222222222217</v>
      </c>
    </row>
    <row r="2806" spans="1:4" x14ac:dyDescent="0.2">
      <c r="A2806">
        <v>161729</v>
      </c>
      <c r="B2806" t="s">
        <v>105</v>
      </c>
      <c r="C2806" s="4">
        <v>43746</v>
      </c>
      <c r="D2806" s="3">
        <v>0.86041666666666661</v>
      </c>
    </row>
    <row r="2807" spans="1:4" x14ac:dyDescent="0.2">
      <c r="A2807">
        <v>161730</v>
      </c>
      <c r="B2807" t="s">
        <v>187</v>
      </c>
      <c r="C2807" s="4">
        <v>43735</v>
      </c>
      <c r="D2807" s="3">
        <v>0.67083333333333339</v>
      </c>
    </row>
    <row r="2808" spans="1:4" x14ac:dyDescent="0.2">
      <c r="A2808">
        <v>161731</v>
      </c>
      <c r="B2808" t="s">
        <v>114</v>
      </c>
      <c r="C2808" s="4">
        <v>43746</v>
      </c>
      <c r="D2808" s="3">
        <v>0.88541666666666663</v>
      </c>
    </row>
    <row r="2809" spans="1:4" x14ac:dyDescent="0.2">
      <c r="A2809">
        <v>161744</v>
      </c>
      <c r="B2809" t="e">
        <f>televicentrohn felicitaciones al gobierno de JOH Que al ha puesto lo bueno para nuestra Honduras y Que se mejore l seguridad en las c√°rceles</f>
        <v>#NAME?</v>
      </c>
      <c r="C2809" s="4">
        <v>43816</v>
      </c>
      <c r="D2809" s="3">
        <v>0.9145833333333333</v>
      </c>
    </row>
    <row r="2810" spans="1:4" x14ac:dyDescent="0.2">
      <c r="A2810">
        <v>161776</v>
      </c>
      <c r="B2810" t="e">
        <f>televicentrohn Damos las gracias al gobierno por demostrar lo bueno por la econom√≠a de el pa√≠s Que gran trabajo</f>
        <v>#NAME?</v>
      </c>
      <c r="C2810" s="4">
        <v>43711</v>
      </c>
      <c r="D2810" s="3">
        <v>0.6069444444444444</v>
      </c>
    </row>
    <row r="2811" spans="1:4" x14ac:dyDescent="0.2">
      <c r="A2811">
        <v>161790</v>
      </c>
      <c r="B2811" t="s">
        <v>424</v>
      </c>
      <c r="C2811" s="4">
        <v>43810</v>
      </c>
      <c r="D2811" s="3">
        <v>0.62361111111111112</v>
      </c>
    </row>
    <row r="2812" spans="1:4" x14ac:dyDescent="0.2">
      <c r="A2812">
        <v>161828</v>
      </c>
      <c r="B2812" t="e">
        <f>televicentrohn felicitamos al alcalde por demostrar lo bueno por el pais por hacer lo importante Que hace Que Honduras se desarrolle felicitaciones</f>
        <v>#NAME?</v>
      </c>
      <c r="C2812" s="4">
        <v>43726</v>
      </c>
      <c r="D2812" s="3">
        <v>0.57847222222222217</v>
      </c>
    </row>
    <row r="2813" spans="1:4" x14ac:dyDescent="0.2">
      <c r="A2813">
        <v>161842</v>
      </c>
      <c r="B2813" t="e">
        <f>televicentrohn estamos agradecidos por el gran trabajo Que hace el Presidente hernadez</f>
        <v>#NAME?</v>
      </c>
      <c r="C2813" s="4">
        <v>43710</v>
      </c>
      <c r="D2813" s="3">
        <v>0.64027777777777783</v>
      </c>
    </row>
    <row r="2814" spans="1:4" x14ac:dyDescent="0.2">
      <c r="A2814">
        <v>161854</v>
      </c>
      <c r="B2814" t="e">
        <f>televicentrohn agradecemos lo bueno Que se demuestra en el sector de la salud Que importante Es ver lo importante vamos por mas</f>
        <v>#NAME?</v>
      </c>
      <c r="C2814" s="4">
        <v>43782</v>
      </c>
      <c r="D2814" s="3">
        <v>0.65069444444444446</v>
      </c>
    </row>
    <row r="2815" spans="1:4" x14ac:dyDescent="0.2">
      <c r="A2815">
        <v>161859</v>
      </c>
      <c r="B2815" t="e">
        <f>televicentrohn Que impactante noticia Que bueno lo Que se esta viendo en nuestro pais Es bueno ver como ha salido excelente este viaje Que bien vamos por mas y mas</f>
        <v>#NAME?</v>
      </c>
      <c r="C2815" s="4">
        <v>43802</v>
      </c>
      <c r="D2815" s="3">
        <v>0.84166666666666667</v>
      </c>
    </row>
    <row r="2816" spans="1:4" x14ac:dyDescent="0.2">
      <c r="A2816">
        <v>161866</v>
      </c>
      <c r="B2816" t="e">
        <f>televicentrohn Definimos los grandes logros Que se ven en la salud Muchas gracias al gobierno por hacer lo bueno Que bien</f>
        <v>#NAME?</v>
      </c>
      <c r="C2816" s="4">
        <v>43817</v>
      </c>
      <c r="D2816" s="3">
        <v>0.75555555555555554</v>
      </c>
    </row>
    <row r="2817" spans="1:4" x14ac:dyDescent="0.2">
      <c r="A2817">
        <v>161875</v>
      </c>
      <c r="B2817" t="e">
        <f>televicentrohn no solo se dedica a molestar si no Que tambien ha hacer caos en el pais Que lo manden la mamo a ese Mel</f>
        <v>#NAME?</v>
      </c>
      <c r="C2817" s="4">
        <v>43725</v>
      </c>
      <c r="D2817" s="3">
        <v>0.81736111111111109</v>
      </c>
    </row>
    <row r="2818" spans="1:4" x14ac:dyDescent="0.2">
      <c r="A2818">
        <v>161926</v>
      </c>
      <c r="B2818" t="e">
        <f>televicentrohn Honduras avanza Que impactante manera de ver como mi naci√≥n esta mejorando cad adia Que bien estamos muy agradecidos por lo bueno Que pase en el pais Es un nuevo a√±o se esperan mejores cosas</f>
        <v>#NAME?</v>
      </c>
      <c r="C2818" s="4">
        <v>43832</v>
      </c>
      <c r="D2818" s="3">
        <v>0.63402777777777775</v>
      </c>
    </row>
    <row r="2819" spans="1:4" x14ac:dyDescent="0.2">
      <c r="A2819">
        <v>161927</v>
      </c>
      <c r="B2819" t="e">
        <f>televicentrohn Honduras avanza con estas granes ayudas Que bien estamos contentos de ver lo bueno para mi pais Que gran apoyo</f>
        <v>#NAME?</v>
      </c>
      <c r="C2819" s="4">
        <v>43738</v>
      </c>
      <c r="D2819" s="3">
        <v>0.67569444444444438</v>
      </c>
    </row>
    <row r="2820" spans="1:4" x14ac:dyDescent="0.2">
      <c r="A2820">
        <v>161928</v>
      </c>
      <c r="B2820" t="e">
        <f>televicentrohn esto se hace raro Que este tipo venga con  semejantes tonteras Que se ponga mano dura Sobre el por andar levantando calumnias</f>
        <v>#NAME?</v>
      </c>
      <c r="C2820" s="4">
        <v>43745</v>
      </c>
      <c r="D2820" s="3">
        <v>0.74375000000000002</v>
      </c>
    </row>
    <row r="2821" spans="1:4" x14ac:dyDescent="0.2">
      <c r="A2821">
        <v>161999</v>
      </c>
      <c r="B2821" t="e">
        <f>televicentrohn muy bien Que se logre dar estos buenos reconocimientos porque Es muy importante Que se ayude al aeropuerto de roat√°n</f>
        <v>#NAME?</v>
      </c>
      <c r="C2821" s="4">
        <v>43816</v>
      </c>
      <c r="D2821" s="3">
        <v>0.73819444444444438</v>
      </c>
    </row>
    <row r="2822" spans="1:4" x14ac:dyDescent="0.2">
      <c r="A2822">
        <v>162027</v>
      </c>
      <c r="B2822" t="e">
        <f>televicentrohn admirable Es ver lo bueno en el pais Que bien estamos muy contentos de Que se hace lo bueno  por el pueblo excito</f>
        <v>#NAME?</v>
      </c>
      <c r="C2822" s="4">
        <v>43775</v>
      </c>
      <c r="D2822" s="3">
        <v>0.84166666666666667</v>
      </c>
    </row>
    <row r="2823" spans="1:4" x14ac:dyDescent="0.2">
      <c r="A2823">
        <v>162063</v>
      </c>
      <c r="B2823" t="e">
        <f>televicentrohn admitimos lo bueno Que Que desempe√±ando cada dia la seguridad para este feriado y se pueda disfrutar a lo m√°ximo</f>
        <v>#NAME?</v>
      </c>
      <c r="C2823" s="4">
        <v>43732</v>
      </c>
      <c r="D2823" s="3">
        <v>0.7055555555555556</v>
      </c>
    </row>
    <row r="2824" spans="1:4" x14ac:dyDescent="0.2">
      <c r="A2824">
        <v>162075</v>
      </c>
      <c r="B2824" t="e">
        <f>televicentrohn muy buena labor Que se realice lo bueno he importante en el pais Que buen trabajo vamos por mas</f>
        <v>#NAME?</v>
      </c>
      <c r="C2824" s="4">
        <v>43719</v>
      </c>
      <c r="D2824" s="3">
        <v>0.6166666666666667</v>
      </c>
    </row>
    <row r="2825" spans="1:4" x14ac:dyDescent="0.2">
      <c r="A2825">
        <v>162086</v>
      </c>
      <c r="B2825" t="e">
        <f>televicentrohn Vemos los grandes resultados Que buena acci√≥n Que bien Que se trabaje por mas y mas</f>
        <v>#NAME?</v>
      </c>
      <c r="C2825" s="4">
        <v>43738</v>
      </c>
      <c r="D2825" s="3">
        <v>0.67569444444444438</v>
      </c>
    </row>
    <row r="2826" spans="1:4" x14ac:dyDescent="0.2">
      <c r="A2826">
        <v>162123</v>
      </c>
      <c r="B2826" t="e">
        <f>televicentrohn estamos muy contentos de ver como se est√°n tomando esta grandiosa responsabilidad las FFAA Que tenga excito en todo muy bien Que gran trabajo</f>
        <v>#NAME?</v>
      </c>
      <c r="C2826" s="4">
        <v>43816</v>
      </c>
      <c r="D2826" s="3">
        <v>0.91388888888888886</v>
      </c>
    </row>
    <row r="2827" spans="1:4" x14ac:dyDescent="0.2">
      <c r="A2827">
        <v>162124</v>
      </c>
      <c r="B2827" t="e">
        <f>televicentrohn Que se tenga excito en esto por Que los trabajadores necesitan esta nueva ley Que bueno Que se hag lo bueno por la naci√≥n</f>
        <v>#NAME?</v>
      </c>
      <c r="C2827" s="4">
        <v>43770</v>
      </c>
      <c r="D2827" s="3">
        <v>0.65902777777777777</v>
      </c>
    </row>
    <row r="2828" spans="1:4" x14ac:dyDescent="0.2">
      <c r="A2828">
        <v>162133</v>
      </c>
      <c r="B2828" t="e">
        <f>televicentrohn Honduras ha demostrado Que tiene la mejor gobernante del pais y Que ha demostrado Que ha trabajado limpiamente por hacer el cambio para Honduras</f>
        <v>#NAME?</v>
      </c>
      <c r="C2828" s="4">
        <v>43746</v>
      </c>
      <c r="D2828" s="3">
        <v>0.64930555555555558</v>
      </c>
    </row>
    <row r="2829" spans="1:4" x14ac:dyDescent="0.2">
      <c r="A2829">
        <v>162138</v>
      </c>
      <c r="B2829" t="e">
        <f>televicentrohn Presidente JOH el pueblo lo apoya por Que sabemos Que usted Es un Hombre bueno y honrado y trabajador Que bueno lo Que hace por mi Honduras</f>
        <v>#NAME?</v>
      </c>
      <c r="C2829" s="4">
        <v>43761</v>
      </c>
      <c r="D2829" s="3">
        <v>0.90486111111111101</v>
      </c>
    </row>
    <row r="2830" spans="1:4" x14ac:dyDescent="0.2">
      <c r="A2830">
        <v>162156</v>
      </c>
      <c r="B2830" t="e">
        <f>televicentrohn esta Es una excelente noticia uqe buieno Que se pondr√° esta inyecci√≥n Que bueno Es lo mejor para la salud</f>
        <v>#NAME?</v>
      </c>
      <c r="C2830" s="4">
        <v>43817</v>
      </c>
      <c r="D2830" s="3">
        <v>0.75486111111111109</v>
      </c>
    </row>
    <row r="2831" spans="1:4" x14ac:dyDescent="0.2">
      <c r="A2831">
        <v>162168</v>
      </c>
      <c r="B2831" t="e">
        <f>televicentrohn Vemos Que lo Que les importa Es Que Honduras se destruya Que barbaridad ya degen en paz a mi hermosa Honduras</f>
        <v>#NAME?</v>
      </c>
      <c r="C2831" s="4">
        <v>43762</v>
      </c>
      <c r="D2831" s="3">
        <v>0.8256944444444444</v>
      </c>
    </row>
    <row r="2832" spans="1:4" x14ac:dyDescent="0.2">
      <c r="A2832">
        <v>162169</v>
      </c>
      <c r="B2832" t="e">
        <f>televicentrohn se ve Que se ha demostrado lo bueno para la naci√≥n  Que se elaboren los grandes desarrollos Que bueno</f>
        <v>#NAME?</v>
      </c>
      <c r="C2832" s="4">
        <v>43776</v>
      </c>
      <c r="D2832" s="3">
        <v>0.73541666666666661</v>
      </c>
    </row>
    <row r="2833" spans="1:4" x14ac:dyDescent="0.2">
      <c r="A2833">
        <v>162179</v>
      </c>
      <c r="B2833" t="e">
        <f>televicentrohn JOH lo apoyamos el pueblo esta con usted porque sabemos Que usted Es una gran persona y lo creemos inocente</f>
        <v>#NAME?</v>
      </c>
      <c r="C2833" s="4">
        <v>43746</v>
      </c>
      <c r="D2833" s="3">
        <v>0.65208333333333335</v>
      </c>
    </row>
    <row r="2834" spans="1:4" x14ac:dyDescent="0.2">
      <c r="A2834">
        <v>162234</v>
      </c>
      <c r="B2834" t="e">
        <f>televicentrohn muy bueno Que se hagan estas cosas Que excelente trabajo lo Que se hace en apoyo a los agr√≠colas</f>
        <v>#NAME?</v>
      </c>
      <c r="C2834" s="4">
        <v>43775</v>
      </c>
      <c r="D2834" s="3">
        <v>0.84097222222222223</v>
      </c>
    </row>
    <row r="2835" spans="1:4" x14ac:dyDescent="0.2">
      <c r="A2835">
        <v>162245</v>
      </c>
      <c r="B2835" t="e">
        <f>televicentrohn excelente Que se han hecho  estas buenas invenciones en el pais Que gran manera de ver lo bueno por mi Honduras Que genial</f>
        <v>#NAME?</v>
      </c>
      <c r="C2835" s="4">
        <v>43763</v>
      </c>
      <c r="D2835" s="3">
        <v>0.89722222222222225</v>
      </c>
    </row>
    <row r="2836" spans="1:4" x14ac:dyDescent="0.2">
      <c r="A2836">
        <v>162284</v>
      </c>
      <c r="B2836" t="e">
        <f>televicentrohn Vemos los grandes desarrollos paar nuestra comunidad Que bien Que se vea lo bueno estamos avanzando Que bien Es muy bueno Que mi pais y Roatan tenga ese gran reconocimiento</f>
        <v>#NAME?</v>
      </c>
      <c r="C2836" s="4">
        <v>43816</v>
      </c>
      <c r="D2836" s="3">
        <v>0.73888888888888893</v>
      </c>
    </row>
    <row r="2837" spans="1:4" x14ac:dyDescent="0.2">
      <c r="A2837">
        <v>162314</v>
      </c>
      <c r="B2837" t="e">
        <f>televicentrohn no cave duda Que se esta trabajando por lo mejor en el pais Que gran trabajo lo Que se ve estamos  alo mejor vamos por mas</f>
        <v>#NAME?</v>
      </c>
      <c r="C2837" s="4">
        <v>43706</v>
      </c>
      <c r="D2837" s="3">
        <v>0.84097222222222223</v>
      </c>
    </row>
    <row r="2838" spans="1:4" x14ac:dyDescent="0.2">
      <c r="A2838">
        <v>162330</v>
      </c>
      <c r="B2838" t="e">
        <f>televicentrohn siga adelante Presidente dando lo mejor de usted para Que sigamos creciendo como hasta ahora lo hemos hecho gracias   usted</f>
        <v>#NAME?</v>
      </c>
      <c r="C2838" s="4">
        <v>43710</v>
      </c>
      <c r="D2838" s="3">
        <v>0.64097222222222217</v>
      </c>
    </row>
    <row r="2839" spans="1:4" x14ac:dyDescent="0.2">
      <c r="A2839">
        <v>162336</v>
      </c>
      <c r="B2839" t="e">
        <f>televicentrohn hay no Que ya dejen de actuar asi querremos lo mas bueno para la naci√≥n Que por favor se ponga mano dura para Que haya paz en la naci√≥n</f>
        <v>#NAME?</v>
      </c>
      <c r="C2839" s="4">
        <v>43762</v>
      </c>
      <c r="D2839" s="3">
        <v>0.82500000000000007</v>
      </c>
    </row>
    <row r="2840" spans="1:4" x14ac:dyDescent="0.2">
      <c r="A2840">
        <v>162338</v>
      </c>
      <c r="B2840" t="e">
        <f>televicentrohn gracias a el gran empe√±o de investigar estas cosas por mi Honduras Que gran maner ade Que mi p√†is cambie y se logre lo bueno Es genial</f>
        <v>#NAME?</v>
      </c>
      <c r="C2840" s="4">
        <v>43714</v>
      </c>
      <c r="D2840" s="3">
        <v>0.59791666666666665</v>
      </c>
    </row>
    <row r="2841" spans="1:4" x14ac:dyDescent="0.2">
      <c r="A2841">
        <v>162377</v>
      </c>
      <c r="B2841" t="e">
        <f>televicentrohn a lo unico Que se encarga Es en enbenenar al pueblo por Que lo Que a este tipo le importa Es ver al pais en malas condiciones</f>
        <v>#NAME?</v>
      </c>
      <c r="C2841" s="4">
        <v>43734</v>
      </c>
      <c r="D2841" s="3">
        <v>0.60486111111111118</v>
      </c>
    </row>
    <row r="2842" spans="1:4" x14ac:dyDescent="0.2">
      <c r="A2842">
        <v>162405</v>
      </c>
      <c r="B2842" t="e">
        <f>televicentrohn se ve grandes avances por el pais Que bien Que se haga lo bueno en el pais Que bien vamos por mas</f>
        <v>#NAME?</v>
      </c>
      <c r="C2842" s="4">
        <v>43755</v>
      </c>
      <c r="D2842" s="3">
        <v>0.81041666666666667</v>
      </c>
    </row>
    <row r="2843" spans="1:4" x14ac:dyDescent="0.2">
      <c r="A2843">
        <v>162458</v>
      </c>
      <c r="B2843" t="s">
        <v>425</v>
      </c>
      <c r="C2843" s="4">
        <v>43657</v>
      </c>
      <c r="D2843" s="3">
        <v>0.56041666666666667</v>
      </c>
    </row>
    <row r="2844" spans="1:4" x14ac:dyDescent="0.2">
      <c r="A2844">
        <v>162465</v>
      </c>
      <c r="B2844" t="e">
        <f>televicentrohn felicitaciones al gobierno por Que se ha visto Que a pesar Que pepe lobo hace acusaciones asi se le ha brindado lo mejor en materia de seguridad por Que sabemos Que tenemos un gobierno seguro</f>
        <v>#NAME?</v>
      </c>
      <c r="C2844" s="4">
        <v>43768</v>
      </c>
      <c r="D2844" s="3">
        <v>0.58402777777777781</v>
      </c>
    </row>
    <row r="2845" spans="1:4" x14ac:dyDescent="0.2">
      <c r="A2845">
        <v>162470</v>
      </c>
      <c r="B2845" t="e">
        <f>televicentrohn Aplaudimos la buena misi√≥n Que se desarrolla en ele pais Muchas gracias JOH Honduras avanza por mas Hospitales</f>
        <v>#NAME?</v>
      </c>
      <c r="C2845" s="4">
        <v>43810</v>
      </c>
      <c r="D2845" s="3">
        <v>0.625</v>
      </c>
    </row>
    <row r="2846" spans="1:4" x14ac:dyDescent="0.2">
      <c r="A2846">
        <v>162476</v>
      </c>
      <c r="B2846" t="e">
        <f>televicentrohn Aplaudimos la buena labor departe del Presidente Que grandes maneras las Que se demuestran estamos agradecidos por lo Que se hace</f>
        <v>#NAME?</v>
      </c>
      <c r="C2846" s="4">
        <v>43727</v>
      </c>
      <c r="D2846" s="3">
        <v>0.66111111111111109</v>
      </c>
    </row>
    <row r="2847" spans="1:4" x14ac:dyDescent="0.2">
      <c r="A2847">
        <v>163040</v>
      </c>
      <c r="B2847" t="e">
        <f>televicentrohn felicitamos al gobierno porque ha demostrado Que el pais cambia Que gran manera de ver como mi Honduras avanza vamos por mas y mas cambios muy bien</f>
        <v>#NAME?</v>
      </c>
      <c r="C2847" s="4">
        <v>43833</v>
      </c>
      <c r="D2847" s="3">
        <v>0.63611111111111118</v>
      </c>
    </row>
    <row r="2848" spans="1:4" x14ac:dyDescent="0.2">
      <c r="A2848">
        <v>163046</v>
      </c>
      <c r="B2848" t="e">
        <f>televicentrohn sabemos Que se ha demostrado la inocencia de nuestro Presidente el trabaja por lo mejor en el pais</f>
        <v>#NAME?</v>
      </c>
      <c r="C2848" s="4">
        <v>43746</v>
      </c>
      <c r="D2848" s="3">
        <v>0.65208333333333335</v>
      </c>
    </row>
    <row r="2849" spans="1:4" x14ac:dyDescent="0.2">
      <c r="A2849">
        <v>163077</v>
      </c>
      <c r="B2849" t="e">
        <f>televicentrohn Que importante manera de Que se desarrolle lo importante por Que Es necesario Que se ponga mano dura muy bien</f>
        <v>#NAME?</v>
      </c>
      <c r="C2849" s="4">
        <v>43784</v>
      </c>
      <c r="D2849" s="3">
        <v>0.8354166666666667</v>
      </c>
    </row>
    <row r="2850" spans="1:4" x14ac:dyDescent="0.2">
      <c r="A2850">
        <v>163089</v>
      </c>
      <c r="B2850" t="e">
        <f>televicentrohn estaos muy agradecidos con nuestro gobierno por Que asi habra otro centro asistencial para Que se pueda atender la gente Que bien estamos a lo bueno</f>
        <v>#NAME?</v>
      </c>
      <c r="C2850" s="4">
        <v>43810</v>
      </c>
      <c r="D2850" s="3">
        <v>0.62430555555555556</v>
      </c>
    </row>
    <row r="2851" spans="1:4" x14ac:dyDescent="0.2">
      <c r="A2851">
        <v>163091</v>
      </c>
      <c r="B2851" t="e">
        <f>televicentrohn Damos las gracias al gobierno por hacer ese gran desempe√±o en el pais gracias se√±or JOH por demostrar su apoyo</f>
        <v>#NAME?</v>
      </c>
      <c r="C2851" s="4">
        <v>43763</v>
      </c>
      <c r="D2851" s="3">
        <v>0.8979166666666667</v>
      </c>
    </row>
    <row r="2852" spans="1:4" x14ac:dyDescent="0.2">
      <c r="A2852">
        <v>163101</v>
      </c>
      <c r="B2852" t="e">
        <f>televicentrohn Vemos Que se ha visto desarrollos de Que son de gran ayuda para mi Honduras Que importante Es ver eso Que se haga lo Que se tenga Que hacer para grandes oportunidades</f>
        <v>#NAME?</v>
      </c>
      <c r="C2852" s="4">
        <v>43776</v>
      </c>
      <c r="D2852" s="3">
        <v>0.73611111111111116</v>
      </c>
    </row>
    <row r="2853" spans="1:4" x14ac:dyDescent="0.2">
      <c r="A2853">
        <v>163102</v>
      </c>
      <c r="B2853" t="e">
        <f>televicentrohn sabemos Que el Presidente ha demostrado Que apoya a todo lo Que se necesita en el pais Vemos Que se hace grandes avances en mi Honduras lo Que pasa Que la gente eso no lo miran solo lo malo</f>
        <v>#NAME?</v>
      </c>
      <c r="C2853" s="4">
        <v>43731</v>
      </c>
      <c r="D2853" s="3">
        <v>0.61319444444444449</v>
      </c>
    </row>
    <row r="2854" spans="1:4" x14ac:dyDescent="0.2">
      <c r="A2854">
        <v>163133</v>
      </c>
      <c r="B2854" t="e">
        <f>_xlfn.SINGLE(televicentrohn _xlfn.SINGLE(JuanOrlandoH triunfos asi son los Que los hacen sentir orgullosos de tener al mejor Presidente de  la naci√≥n Muchas gracias JOH y bendiciones excito en todo))</f>
        <v>#NAME?</v>
      </c>
      <c r="C2854" s="4">
        <v>43808</v>
      </c>
      <c r="D2854" s="3">
        <v>0.59097222222222223</v>
      </c>
    </row>
    <row r="2855" spans="1:4" x14ac:dyDescent="0.2">
      <c r="A2855">
        <v>163139</v>
      </c>
      <c r="B2855" t="e">
        <f>televicentrohn se√±or JOH gracias por Que solo usted ha alcanzado grandes metas Que Dios lo bendiga siempre Que bien vamos por lo bueno</f>
        <v>#NAME?</v>
      </c>
      <c r="C2855" s="4">
        <v>43832</v>
      </c>
      <c r="D2855" s="3">
        <v>0.76041666666666663</v>
      </c>
    </row>
    <row r="2856" spans="1:4" x14ac:dyDescent="0.2">
      <c r="A2856">
        <v>163181</v>
      </c>
      <c r="B2856" t="e">
        <f>televicentrohn sabemos Que JOH hara lo posible por dar un mayor apoyo a este problema Que gran trabajo mi Presidente Que usted lo resuelve todo</f>
        <v>#NAME?</v>
      </c>
      <c r="C2856" s="4">
        <v>43755</v>
      </c>
      <c r="D2856" s="3">
        <v>0.80972222222222223</v>
      </c>
    </row>
    <row r="2857" spans="1:4" x14ac:dyDescent="0.2">
      <c r="A2857">
        <v>163234</v>
      </c>
      <c r="B2857" t="e">
        <f>televicentrohn no cabe duda Que el pr√≥ximo Presidente Es Mel Zelaya el Que ira a pagar todas las cosas Que ha hecho en el pais</f>
        <v>#NAME?</v>
      </c>
      <c r="C2857" s="4">
        <v>43725</v>
      </c>
      <c r="D2857" s="3">
        <v>0.81666666666666676</v>
      </c>
    </row>
    <row r="2858" spans="1:4" x14ac:dyDescent="0.2">
      <c r="A2858">
        <v>163248</v>
      </c>
      <c r="B2858" t="e">
        <f>televicentrohn Que triste con este tipo Que solo lo malo mira en el pais ya basta de Tanto odio en contra de JOH ya no mas porfavor</f>
        <v>#NAME?</v>
      </c>
      <c r="C2858" s="4">
        <v>43766</v>
      </c>
      <c r="D2858" s="3">
        <v>0.71388888888888891</v>
      </c>
    </row>
    <row r="2859" spans="1:4" x14ac:dyDescent="0.2">
      <c r="A2859">
        <v>163275</v>
      </c>
      <c r="B2859" t="e">
        <f>televicentrohn Es un gran demostraci√≥n favorable para el pueblo Que genial kaha kamasa Es una fundaci√≥n muy imp√≤rtante Que bien</f>
        <v>#NAME?</v>
      </c>
      <c r="C2859" s="4">
        <v>43714</v>
      </c>
      <c r="D2859" s="3">
        <v>0.59722222222222221</v>
      </c>
    </row>
    <row r="2860" spans="1:4" x14ac:dyDescent="0.2">
      <c r="A2860">
        <v>163293</v>
      </c>
      <c r="B2860" t="e">
        <f>televicentrohn siga adelante Presidente dando lo mejor de usted  para Que sigamos creciendo como hasta ahora lo hemos hecho gracias  usted</f>
        <v>#NAME?</v>
      </c>
      <c r="C2860" s="4">
        <v>43706</v>
      </c>
      <c r="D2860" s="3">
        <v>0.85069444444444453</v>
      </c>
    </row>
    <row r="2861" spans="1:4" x14ac:dyDescent="0.2">
      <c r="A2861">
        <v>163338</v>
      </c>
      <c r="B2861" t="e">
        <f>televicentrohn Honduras Es un pais muy bendecido y todo esto se ha alcanzado gracias a JOH Honduras avanza</f>
        <v>#NAME?</v>
      </c>
      <c r="C2861" s="4">
        <v>43808</v>
      </c>
      <c r="D2861" s="3">
        <v>0.56388888888888888</v>
      </c>
    </row>
    <row r="2862" spans="1:4" x14ac:dyDescent="0.2">
      <c r="A2862">
        <v>163402</v>
      </c>
      <c r="B2862" t="e">
        <f>televicentrohn si se podra ver los grandes avances en el pais porque lo bueno se ve cada dia Que bien Que se haga lo bueno por el pais</f>
        <v>#NAME?</v>
      </c>
      <c r="C2862" s="4">
        <v>43776</v>
      </c>
      <c r="D2862" s="3">
        <v>0.73472222222222217</v>
      </c>
    </row>
    <row r="2863" spans="1:4" x14ac:dyDescent="0.2">
      <c r="A2863">
        <v>163404</v>
      </c>
      <c r="B2863" t="e">
        <f>televicentrohn si se quiere se puede se hace un gran trabajo estamos a lo bueno para mi naci√≥n gracias a Dios Que se est√°n combatiendo estas bandas criminales</f>
        <v>#NAME?</v>
      </c>
      <c r="C2863" s="4">
        <v>43727</v>
      </c>
      <c r="D2863" s="3">
        <v>0.70347222222222217</v>
      </c>
    </row>
    <row r="2864" spans="1:4" x14ac:dyDescent="0.2">
      <c r="A2864">
        <v>163505</v>
      </c>
      <c r="B2864" t="e">
        <f>televicentrohn Que se ponga mano dura con gente Que solo les gusta inventar en contra de nuestro gobernante y su hermano sabemos Que estamos a favor de su inocencia</f>
        <v>#NAME?</v>
      </c>
      <c r="C2864" s="4">
        <v>43745</v>
      </c>
      <c r="D2864" s="3">
        <v>0.74444444444444446</v>
      </c>
    </row>
    <row r="2865" spans="1:4" x14ac:dyDescent="0.2">
      <c r="A2865">
        <v>163590</v>
      </c>
      <c r="B2865" t="s">
        <v>426</v>
      </c>
      <c r="C2865" s="4">
        <v>43706</v>
      </c>
      <c r="D2865" s="3">
        <v>0.84097222222222223</v>
      </c>
    </row>
    <row r="2866" spans="1:4" x14ac:dyDescent="0.2">
      <c r="A2866">
        <v>163625</v>
      </c>
      <c r="B2866" t="e">
        <f>televicentrohn muy bueno saber Que en nuestra Honduras se han hecho estos buenos descubrimientos Que admirable muy bien</f>
        <v>#NAME?</v>
      </c>
      <c r="C2866" s="4">
        <v>43769</v>
      </c>
      <c r="D2866" s="3">
        <v>0.6381944444444444</v>
      </c>
    </row>
    <row r="2867" spans="1:4" x14ac:dyDescent="0.2">
      <c r="A2867">
        <v>163646</v>
      </c>
      <c r="B2867" t="e">
        <f>televicentrohn este ardon solo quiere ver al Presidente mal por Que Es parte de una venganza pero Que no se le permita nada por Que sabemos Que JOH Es una gran persona</f>
        <v>#NAME?</v>
      </c>
      <c r="C2867" s="4">
        <v>43747</v>
      </c>
      <c r="D2867" s="3">
        <v>0.7055555555555556</v>
      </c>
    </row>
    <row r="2868" spans="1:4" x14ac:dyDescent="0.2">
      <c r="A2868">
        <v>163682</v>
      </c>
      <c r="B2868" t="e">
        <f>televicentrohn Que importante manera de ver lo bueno estamos contentos vamos por mas Que se apoyen alos maestros con viajar a trabajar Que bien</f>
        <v>#NAME?</v>
      </c>
      <c r="C2868" s="4">
        <v>43783</v>
      </c>
      <c r="D2868" s="3">
        <v>0.61249999999999993</v>
      </c>
    </row>
    <row r="2869" spans="1:4" x14ac:dyDescent="0.2">
      <c r="A2869">
        <v>163683</v>
      </c>
      <c r="B2869" t="e">
        <f>_xlfn.SINGLE(televicentrohn fue un dia cargado de aprendizaje y lleno de cultura) , diversi√≥n el √°rea de los STARTUP , zona virtual todo estuvo Espectacular excelente</f>
        <v>#NAME?</v>
      </c>
      <c r="C2869" s="4">
        <v>43714</v>
      </c>
      <c r="D2869" s="3">
        <v>0.66041666666666665</v>
      </c>
    </row>
    <row r="2870" spans="1:4" x14ac:dyDescent="0.2">
      <c r="A2870">
        <v>163690</v>
      </c>
      <c r="B2870" t="e">
        <f>televicentrohn Que barbaridad con este se√±or solo ce dedica andar hablando mal de nuestro gobierno Que barbaro ce cerio ubicarte mejor</f>
        <v>#NAME?</v>
      </c>
      <c r="C2870" s="4">
        <v>43675</v>
      </c>
      <c r="D2870" s="3">
        <v>0.78541666666666676</v>
      </c>
    </row>
    <row r="2871" spans="1:4" x14ac:dyDescent="0.2">
      <c r="A2871">
        <v>163705</v>
      </c>
      <c r="B2871" t="e">
        <f>televicentrohn Es muy bueno lo Que hacen las autoridades Que se haga lo bueno por mi Honduras excelente Que se trabaje por mas seguridad</f>
        <v>#NAME?</v>
      </c>
      <c r="C2871" s="4">
        <v>43732</v>
      </c>
      <c r="D2871" s="3">
        <v>0.70486111111111116</v>
      </c>
    </row>
    <row r="2872" spans="1:4" x14ac:dyDescent="0.2">
      <c r="A2872">
        <v>163732</v>
      </c>
      <c r="B2872" t="e">
        <f>televicentrohn Es un gran trabajo lo Que hacen las autoridades por Que han demostrado su gran empe√±o para combatir maras y pandillas</f>
        <v>#NAME?</v>
      </c>
      <c r="C2872" s="4">
        <v>43727</v>
      </c>
      <c r="D2872" s="3">
        <v>0.70277777777777783</v>
      </c>
    </row>
    <row r="2873" spans="1:4" x14ac:dyDescent="0.2">
      <c r="A2873">
        <v>163733</v>
      </c>
      <c r="B2873" t="e">
        <f>televicentrohn pepe  ya no hayas Que decir viejo tonto acepta Que tu Rosita va pasar el resto de su vida en la c√°rcel</f>
        <v>#NAME?</v>
      </c>
      <c r="C2873" s="4">
        <v>43698</v>
      </c>
      <c r="D2873" s="3">
        <v>0.81666666666666676</v>
      </c>
    </row>
    <row r="2874" spans="1:4" x14ac:dyDescent="0.2">
      <c r="A2874">
        <v>163751</v>
      </c>
      <c r="B2874" t="s">
        <v>76</v>
      </c>
      <c r="C2874" s="4">
        <v>43767</v>
      </c>
      <c r="D2874" s="3">
        <v>0.80069444444444438</v>
      </c>
    </row>
    <row r="2875" spans="1:4" x14ac:dyDescent="0.2">
      <c r="A2875">
        <v>163752</v>
      </c>
      <c r="B2875" t="s">
        <v>93</v>
      </c>
      <c r="C2875" s="4">
        <v>43703</v>
      </c>
      <c r="D2875" s="3">
        <v>0.67222222222222217</v>
      </c>
    </row>
    <row r="2876" spans="1:4" x14ac:dyDescent="0.2">
      <c r="A2876">
        <v>163844</v>
      </c>
      <c r="B2876" t="s">
        <v>21</v>
      </c>
      <c r="C2876" s="4">
        <v>43811</v>
      </c>
      <c r="D2876" s="3">
        <v>0.84097222222222223</v>
      </c>
    </row>
    <row r="2877" spans="1:4" x14ac:dyDescent="0.2">
      <c r="A2877">
        <v>163861</v>
      </c>
      <c r="B2877" s="2" t="s">
        <v>95</v>
      </c>
      <c r="C2877" s="4">
        <v>43690</v>
      </c>
      <c r="D2877" s="3">
        <v>0.68125000000000002</v>
      </c>
    </row>
    <row r="2878" spans="1:4" x14ac:dyDescent="0.2">
      <c r="A2878">
        <v>163862</v>
      </c>
      <c r="B2878" t="s">
        <v>142</v>
      </c>
      <c r="C2878" s="4">
        <v>43697</v>
      </c>
      <c r="D2878" s="3">
        <v>0.87430555555555556</v>
      </c>
    </row>
    <row r="2879" spans="1:4" x14ac:dyDescent="0.2">
      <c r="A2879">
        <v>163986</v>
      </c>
      <c r="B2879" s="2" t="s">
        <v>92</v>
      </c>
      <c r="C2879" s="4">
        <v>43775</v>
      </c>
      <c r="D2879" s="3">
        <v>0.65555555555555556</v>
      </c>
    </row>
    <row r="2880" spans="1:4" x14ac:dyDescent="0.2">
      <c r="A2880">
        <v>163987</v>
      </c>
      <c r="B2880" t="s">
        <v>90</v>
      </c>
      <c r="C2880" s="4">
        <v>43689</v>
      </c>
      <c r="D2880" s="3">
        <v>0.89444444444444438</v>
      </c>
    </row>
    <row r="2881" spans="1:4" x14ac:dyDescent="0.2">
      <c r="A2881">
        <v>164259</v>
      </c>
      <c r="B2881" t="s">
        <v>37</v>
      </c>
      <c r="C2881" s="4">
        <v>43690</v>
      </c>
      <c r="D2881" s="3">
        <v>0.88611111111111107</v>
      </c>
    </row>
    <row r="2882" spans="1:4" x14ac:dyDescent="0.2">
      <c r="A2882">
        <v>164486</v>
      </c>
      <c r="B2882" t="s">
        <v>139</v>
      </c>
      <c r="C2882" s="4">
        <v>43754</v>
      </c>
      <c r="D2882" s="3">
        <v>0.76666666666666661</v>
      </c>
    </row>
    <row r="2883" spans="1:4" x14ac:dyDescent="0.2">
      <c r="A2883">
        <v>164611</v>
      </c>
      <c r="B2883" t="e">
        <f>JuanOrlandoH somos una naci√≥n bendecida Que grandes maneras las Que se demuestran con hacer estas cosas estos bellos eventos</f>
        <v>#NAME?</v>
      </c>
      <c r="C2883" s="4">
        <v>43705</v>
      </c>
      <c r="D2883" s="3">
        <v>0.84722222222222221</v>
      </c>
    </row>
    <row r="2884" spans="1:4" x14ac:dyDescent="0.2">
      <c r="A2884">
        <v>164622</v>
      </c>
      <c r="B2884" t="s">
        <v>427</v>
      </c>
      <c r="C2884" s="4">
        <v>43733</v>
      </c>
      <c r="D2884" s="3">
        <v>0.61319444444444449</v>
      </c>
    </row>
    <row r="2885" spans="1:4" x14ac:dyDescent="0.2">
      <c r="A2885">
        <v>164711</v>
      </c>
      <c r="B2885" t="e">
        <f>JuanOrlandoH se ven los grandes resultados Que importante lo Que se desempe√±a dando la mayor seguridad para cada uno de nosotros los ciudadanos excelente</f>
        <v>#NAME?</v>
      </c>
      <c r="C2885" s="4">
        <v>43810</v>
      </c>
      <c r="D2885" s="3">
        <v>0.63402777777777775</v>
      </c>
    </row>
    <row r="2886" spans="1:4" x14ac:dyDescent="0.2">
      <c r="A2886">
        <v>164763</v>
      </c>
      <c r="B2886" t="e">
        <f>JuanOrlandoH muy bien para Que cambie la econom√≠a del pais Que bien y Definitivamente se esta demostrando Que cambia todo en el pa√≠s</f>
        <v>#NAME?</v>
      </c>
      <c r="C2886" s="4">
        <v>43752</v>
      </c>
      <c r="D2886" s="3">
        <v>0.61736111111111114</v>
      </c>
    </row>
    <row r="2887" spans="1:4" x14ac:dyDescent="0.2">
      <c r="A2887">
        <v>164844</v>
      </c>
      <c r="B2887" t="e">
        <f>JuanOrlandoH Que Dios lo bendiga se√±or JOH por Que usted ha demostrado Que la navidad Es muy importante para usted y a favor del pueblo excelente</f>
        <v>#NAME?</v>
      </c>
      <c r="C2887" s="4">
        <v>43819</v>
      </c>
      <c r="D2887" s="3">
        <v>0.64236111111111105</v>
      </c>
    </row>
    <row r="2888" spans="1:4" x14ac:dyDescent="0.2">
      <c r="A2888">
        <v>164878</v>
      </c>
      <c r="B2888" t="e">
        <f>JuanOrlandoH no cave duda Que se hace una grandiosa labor Que gran manera de ver las cosas muy buen trabajo mi Presidente Que se les dar√° un dia especial a los bellos bebes</f>
        <v>#NAME?</v>
      </c>
      <c r="C2888" s="4">
        <v>43718</v>
      </c>
      <c r="D2888" s="3">
        <v>0.62708333333333333</v>
      </c>
    </row>
    <row r="2889" spans="1:4" x14ac:dyDescent="0.2">
      <c r="A2889">
        <v>164889</v>
      </c>
      <c r="B2889" t="s">
        <v>428</v>
      </c>
      <c r="C2889" s="4">
        <v>43812</v>
      </c>
      <c r="D2889" s="3">
        <v>0.70138888888888884</v>
      </c>
    </row>
    <row r="2890" spans="1:4" x14ac:dyDescent="0.2">
      <c r="A2890">
        <v>165011</v>
      </c>
      <c r="B2890" t="e">
        <f>_xlfn.SINGLE(JuanOrlandoH _xlfn.SINGLE(LaTribunahn _xlfn.SINGLE(HCHTelevDigital _xlfn.SINGLE(TN5Telenoticias _xlfn.SINGLE(DllSWqjvMbCrtUNGN0CA23hYgwPW83B5aBnYuBnEFZY)))))= _xlfn.SINGLE(HoyMismoTSI _xlfn.SINGLE(televicentrohn _xlfn.SINGLE(radiohrn este si Es de gran logro para esa comunidad muy buen lo Que se ve estamos muy contentos de ver lo bueno)))</f>
        <v>#NAME?</v>
      </c>
      <c r="C2890" s="4">
        <v>43774</v>
      </c>
      <c r="D2890" s="3">
        <v>0.78472222222222221</v>
      </c>
    </row>
    <row r="2891" spans="1:4" x14ac:dyDescent="0.2">
      <c r="A2891">
        <v>165192</v>
      </c>
      <c r="B2891" t="s">
        <v>429</v>
      </c>
      <c r="C2891" s="4">
        <v>43705</v>
      </c>
      <c r="D2891" s="3">
        <v>0.62916666666666665</v>
      </c>
    </row>
    <row r="2892" spans="1:4" x14ac:dyDescent="0.2">
      <c r="A2892">
        <v>165214</v>
      </c>
      <c r="B2892" t="e">
        <f>_xlfn.SINGLE(JuanOrlandoH _xlfn.SINGLE(HoyMismoTSI _xlfn.SINGLE(radiohrn _xlfn.SINGLE(LaTribunahn _xlfn.SINGLE(RCVHonduras _xlfn.SINGLE(diarioelheraldo _xlfn.SINGLE(elpaishn no cave duda Que mi pais avanza gracias poor desarrollar lo mejor para un mejor futuro con nuevas carreteras)))))))</f>
        <v>#NAME?</v>
      </c>
      <c r="C2892" s="4">
        <v>43791</v>
      </c>
      <c r="D2892" s="3">
        <v>0.79305555555555562</v>
      </c>
    </row>
    <row r="2893" spans="1:4" x14ac:dyDescent="0.2">
      <c r="A2893">
        <v>165266</v>
      </c>
      <c r="B2893" t="e">
        <f>_xlfn.SINGLE(JuanOrlandoH _xlfn.SINGLE(radiohrn _xlfn.SINGLE(LaTribunahn _xlfn.SINGLE(RCVHonduras _xlfn.SINGLE(diarioelheraldo _xlfn.SINGLE(DiarioLaPrensa _xlfn.SINGLE(elpaishn _xlfn.SINGLE(radioamericahn Aplaudimos la buena obra Que se hacen cada dia por tener una Honduras en prosperidad Muchas gracias a nuestro gobierno))))))))</f>
        <v>#NAME?</v>
      </c>
      <c r="C2893" s="4">
        <v>43761</v>
      </c>
      <c r="D2893" s="3">
        <v>0.9472222222222223</v>
      </c>
    </row>
    <row r="2894" spans="1:4" x14ac:dyDescent="0.2">
      <c r="A2894">
        <v>165396</v>
      </c>
      <c r="B2894" t="e">
        <f>JuanOrlandoH gracias agradecemos lo bueno Que importante Es ver esto por mi Honduras gracias a Dios por esas buenas bendiciones</f>
        <v>#NAME?</v>
      </c>
      <c r="C2894" s="4">
        <v>43714</v>
      </c>
      <c r="D2894" s="3">
        <v>0.77777777777777779</v>
      </c>
    </row>
    <row r="2895" spans="1:4" x14ac:dyDescent="0.2">
      <c r="A2895">
        <v>165418</v>
      </c>
      <c r="B2895" t="e">
        <f>_xlfn.SINGLE(JuanOrlandoH _xlfn.SINGLE(radiohrn _xlfn.SINGLE(RCVHonduras _xlfn.SINGLE(elpaishn _xlfn.SINGLE(diarioelheraldo _xlfn.SINGLE(FrenteaFrenteHN _xlfn.SINGLE(televicentrohn _xlfn.SINGLE(LaTribunahn _xlfn.SINGLE(DiarioLaPrensa Aplaudimos y felicitamos al gobierno por crear lo mejor para el medio ambiente Que gran trabajo Que se haga lo mejor)))))))))</f>
        <v>#NAME?</v>
      </c>
      <c r="C2895" s="4">
        <v>43718</v>
      </c>
      <c r="D2895" s="3">
        <v>0.66111111111111109</v>
      </c>
    </row>
    <row r="2896" spans="1:4" x14ac:dyDescent="0.2">
      <c r="A2896">
        <v>165521</v>
      </c>
      <c r="B2896" t="e">
        <f>JuanOrlandoH alcanzando las grandes metas Que hacen lo importantes Que bueno estamos muy agradecidos Honduras avanza en turismo para el pueblo</f>
        <v>#NAME?</v>
      </c>
      <c r="C2896" s="4">
        <v>43774</v>
      </c>
      <c r="D2896" s="3">
        <v>0.7006944444444444</v>
      </c>
    </row>
    <row r="2897" spans="1:4" x14ac:dyDescent="0.2">
      <c r="A2897">
        <v>165560</v>
      </c>
      <c r="B2897" t="s">
        <v>430</v>
      </c>
      <c r="C2897" s="4">
        <v>43815</v>
      </c>
      <c r="D2897" s="3">
        <v>0.6645833333333333</v>
      </c>
    </row>
    <row r="2898" spans="1:4" x14ac:dyDescent="0.2">
      <c r="A2898">
        <v>165601</v>
      </c>
      <c r="B2898" t="e">
        <f>JuanOrlandoH se√±or JOH gracias por Que solo usted ha construido estos parques de vida mejor Que Impresionante Es ver lo bueno por nuestra Honduras Muchas gracias y bendiciones</f>
        <v>#NAME?</v>
      </c>
      <c r="C2898" s="4">
        <v>43811</v>
      </c>
      <c r="D2898" s="3">
        <v>0.7944444444444444</v>
      </c>
    </row>
    <row r="2899" spans="1:4" x14ac:dyDescent="0.2">
      <c r="A2899">
        <v>165607</v>
      </c>
      <c r="B2899" t="e">
        <f>_xlfn.SINGLE(JuanOrlandoH _xlfn.SINGLE(EFEnoticias _xlfn.SINGLE(HoyMismoTSI _xlfn.SINGLE(DllSWqjvMbCrtUNGN0CA23hYgwPW83B5aBnYuBnEFZY))))= _xlfn.SINGLE(radiohrn _xlfn.SINGLE(LaTribunahn _xlfn.SINGLE(TN5Telenoticias _xlfn.SINGLE(HCHTelevDigital _xlfn.SINGLE(televicentrohn no podemos negar Que nuestro gobierno ha hecho grandes avances muy bien uqe excelente Que se apoye a los docentes)))))</f>
        <v>#NAME?</v>
      </c>
      <c r="C2899" s="4">
        <v>43775</v>
      </c>
      <c r="D2899" s="3">
        <v>0.62847222222222221</v>
      </c>
    </row>
    <row r="2900" spans="1:4" x14ac:dyDescent="0.2">
      <c r="A2900">
        <v>165611</v>
      </c>
      <c r="B2900" t="s">
        <v>431</v>
      </c>
      <c r="C2900" s="4">
        <v>43719</v>
      </c>
      <c r="D2900" s="3">
        <v>0.74513888888888891</v>
      </c>
    </row>
    <row r="2901" spans="1:4" x14ac:dyDescent="0.2">
      <c r="A2901">
        <v>165619</v>
      </c>
      <c r="B2901" t="e">
        <f>JuanOrlandoH alcanzando grandes maneras Que se ha dado a demostrar Que su viaje sea de gran excito JOH Que bien Que la pase super bien</f>
        <v>#NAME?</v>
      </c>
      <c r="C2901" s="4">
        <v>43763</v>
      </c>
      <c r="D2901" s="3">
        <v>0.81736111111111109</v>
      </c>
    </row>
    <row r="2902" spans="1:4" x14ac:dyDescent="0.2">
      <c r="A2902">
        <v>165649</v>
      </c>
      <c r="B2902" t="e">
        <f>JuanOrlandoH gracias se√±or Presidente por Que su gobierno Es el mejor gracias por hacer estas grandiosas cosas p√≤r mi Honduras</f>
        <v>#NAME?</v>
      </c>
      <c r="C2902" s="4">
        <v>43717</v>
      </c>
      <c r="D2902" s="3">
        <v>0.74097222222222225</v>
      </c>
    </row>
    <row r="2903" spans="1:4" x14ac:dyDescent="0.2">
      <c r="A2903">
        <v>165751</v>
      </c>
      <c r="B2903" t="e">
        <f>_xlfn.SINGLE(JuanOrlandoH _xlfn.SINGLE(diarioelheraldo _xlfn.SINGLE(elpaishn _xlfn.SINGLE(sedenah _xlfn.SINGLE(radiohrn _xlfn.SINGLE(LaTribunahn _xlfn.SINGLE(DiarioTiempo _xlfn.SINGLE(radiohousehn Que importante noticia Que se haga lo Que se tenga Que hacer y se ponga la mejor ley para Que se combata el crimen organizado))))))))</f>
        <v>#NAME?</v>
      </c>
      <c r="C2903" s="4">
        <v>43787</v>
      </c>
      <c r="D2903" s="3">
        <v>0.78055555555555556</v>
      </c>
    </row>
    <row r="2904" spans="1:4" x14ac:dyDescent="0.2">
      <c r="A2904">
        <v>165772</v>
      </c>
      <c r="B2904" t="e">
        <f>JuanOrlandoH muchos logros Que se ha generado estamos contentos de ver como nuestro pais Es beneficiado con grandes cosas</f>
        <v>#NAME?</v>
      </c>
      <c r="C2904" s="4">
        <v>43838</v>
      </c>
      <c r="D2904" s="3">
        <v>0.79791666666666661</v>
      </c>
    </row>
    <row r="2905" spans="1:4" x14ac:dyDescent="0.2">
      <c r="A2905">
        <v>165974</v>
      </c>
      <c r="B2905" t="s">
        <v>44</v>
      </c>
      <c r="C2905" s="4">
        <v>43748</v>
      </c>
      <c r="D2905" s="3">
        <v>0.83263888888888893</v>
      </c>
    </row>
    <row r="2906" spans="1:4" x14ac:dyDescent="0.2">
      <c r="A2906">
        <v>165975</v>
      </c>
      <c r="B2906" t="s">
        <v>123</v>
      </c>
      <c r="C2906" s="4">
        <v>43763</v>
      </c>
      <c r="D2906" s="3">
        <v>0.8208333333333333</v>
      </c>
    </row>
    <row r="2907" spans="1:4" x14ac:dyDescent="0.2">
      <c r="A2907">
        <v>166133</v>
      </c>
      <c r="B2907" t="s">
        <v>108</v>
      </c>
      <c r="C2907" s="4">
        <v>43718</v>
      </c>
      <c r="D2907" s="3">
        <v>0.72916666666666663</v>
      </c>
    </row>
    <row r="2908" spans="1:4" x14ac:dyDescent="0.2">
      <c r="A2908">
        <v>166134</v>
      </c>
      <c r="B2908" t="s">
        <v>432</v>
      </c>
      <c r="C2908" s="4">
        <v>43714</v>
      </c>
      <c r="D2908" s="3">
        <v>0.17708333333333334</v>
      </c>
    </row>
    <row r="2909" spans="1:4" x14ac:dyDescent="0.2">
      <c r="A2909">
        <v>166135</v>
      </c>
      <c r="B2909" t="s">
        <v>433</v>
      </c>
      <c r="C2909" s="4">
        <v>43756</v>
      </c>
      <c r="D2909" s="3">
        <v>0.20347222222222219</v>
      </c>
    </row>
    <row r="2910" spans="1:4" x14ac:dyDescent="0.2">
      <c r="A2910">
        <v>166136</v>
      </c>
      <c r="B2910" t="s">
        <v>434</v>
      </c>
      <c r="C2910" s="4">
        <v>43706</v>
      </c>
      <c r="D2910" s="3">
        <v>0.18194444444444444</v>
      </c>
    </row>
    <row r="2911" spans="1:4" x14ac:dyDescent="0.2">
      <c r="A2911">
        <v>166137</v>
      </c>
      <c r="B2911" t="s">
        <v>142</v>
      </c>
      <c r="C2911" s="4">
        <v>43697</v>
      </c>
      <c r="D2911" s="3">
        <v>0.87569444444444444</v>
      </c>
    </row>
    <row r="2912" spans="1:4" x14ac:dyDescent="0.2">
      <c r="A2912">
        <v>166138</v>
      </c>
      <c r="B2912" t="s">
        <v>435</v>
      </c>
      <c r="C2912" s="4">
        <v>43754</v>
      </c>
      <c r="D2912" s="3">
        <v>6.1111111111111116E-2</v>
      </c>
    </row>
    <row r="2913" spans="1:4" x14ac:dyDescent="0.2">
      <c r="A2913">
        <v>166141</v>
      </c>
      <c r="B2913" t="s">
        <v>54</v>
      </c>
      <c r="C2913" s="4">
        <v>43685</v>
      </c>
      <c r="D2913" s="3">
        <v>0.64166666666666672</v>
      </c>
    </row>
    <row r="2914" spans="1:4" x14ac:dyDescent="0.2">
      <c r="A2914">
        <v>166142</v>
      </c>
      <c r="B2914" t="s">
        <v>144</v>
      </c>
      <c r="C2914" s="4">
        <v>43656</v>
      </c>
      <c r="D2914" s="3">
        <v>0.73611111111111116</v>
      </c>
    </row>
    <row r="2915" spans="1:4" x14ac:dyDescent="0.2">
      <c r="A2915">
        <v>166329</v>
      </c>
      <c r="B2915" t="s">
        <v>31</v>
      </c>
      <c r="C2915" s="4">
        <v>43804</v>
      </c>
      <c r="D2915" s="3">
        <v>0.7944444444444444</v>
      </c>
    </row>
    <row r="2916" spans="1:4" x14ac:dyDescent="0.2">
      <c r="A2916">
        <v>166342</v>
      </c>
      <c r="B2916" t="s">
        <v>201</v>
      </c>
      <c r="C2916" s="4">
        <v>43691</v>
      </c>
      <c r="D2916" s="3">
        <v>0.87013888888888891</v>
      </c>
    </row>
    <row r="2917" spans="1:4" x14ac:dyDescent="0.2">
      <c r="A2917">
        <v>166365</v>
      </c>
      <c r="B2917" t="s">
        <v>66</v>
      </c>
      <c r="C2917" s="4">
        <v>43745</v>
      </c>
      <c r="D2917" s="3">
        <v>0.65138888888888891</v>
      </c>
    </row>
    <row r="2918" spans="1:4" x14ac:dyDescent="0.2">
      <c r="A2918">
        <v>166366</v>
      </c>
      <c r="B2918" t="s">
        <v>72</v>
      </c>
      <c r="C2918" s="4">
        <v>43759</v>
      </c>
      <c r="D2918" s="3">
        <v>0.84097222222222223</v>
      </c>
    </row>
    <row r="2919" spans="1:4" x14ac:dyDescent="0.2">
      <c r="A2919">
        <v>166438</v>
      </c>
      <c r="B2919" t="s">
        <v>151</v>
      </c>
      <c r="C2919" s="4">
        <v>43801</v>
      </c>
      <c r="D2919" s="3">
        <v>0.84166666666666667</v>
      </c>
    </row>
    <row r="2920" spans="1:4" x14ac:dyDescent="0.2">
      <c r="A2920">
        <v>166597</v>
      </c>
      <c r="B2920" t="s">
        <v>157</v>
      </c>
      <c r="C2920" s="4">
        <v>43710</v>
      </c>
      <c r="D2920" s="3">
        <v>0.63124999999999998</v>
      </c>
    </row>
    <row r="2921" spans="1:4" x14ac:dyDescent="0.2">
      <c r="A2921">
        <v>166645</v>
      </c>
      <c r="B2921" t="s">
        <v>63</v>
      </c>
      <c r="C2921" s="4">
        <v>43773</v>
      </c>
      <c r="D2921" s="3">
        <v>0.65277777777777779</v>
      </c>
    </row>
    <row r="2922" spans="1:4" x14ac:dyDescent="0.2">
      <c r="A2922">
        <v>166646</v>
      </c>
      <c r="B2922" t="s">
        <v>44</v>
      </c>
      <c r="C2922" s="4">
        <v>43748</v>
      </c>
      <c r="D2922" s="3">
        <v>0.83333333333333337</v>
      </c>
    </row>
    <row r="2923" spans="1:4" x14ac:dyDescent="0.2">
      <c r="A2923">
        <v>166691</v>
      </c>
      <c r="B2923" s="2" t="s">
        <v>155</v>
      </c>
      <c r="C2923" s="4">
        <v>43748</v>
      </c>
      <c r="D2923" s="3">
        <v>0.92569444444444438</v>
      </c>
    </row>
    <row r="2924" spans="1:4" x14ac:dyDescent="0.2">
      <c r="A2924">
        <v>167272</v>
      </c>
      <c r="B2924" t="s">
        <v>436</v>
      </c>
      <c r="C2924" s="4">
        <v>43608</v>
      </c>
      <c r="D2924" s="3">
        <v>0.76111111111111107</v>
      </c>
    </row>
    <row r="2925" spans="1:4" x14ac:dyDescent="0.2">
      <c r="A2925">
        <v>167273</v>
      </c>
      <c r="B2925" t="s">
        <v>437</v>
      </c>
      <c r="C2925" s="4">
        <v>43658</v>
      </c>
      <c r="D2925" s="3">
        <v>0.85416666666666663</v>
      </c>
    </row>
    <row r="2926" spans="1:4" x14ac:dyDescent="0.2">
      <c r="A2926">
        <v>167274</v>
      </c>
      <c r="B2926" t="e">
        <f>_xlfn.SINGLE(JuanOrlandoH _xlfn.SINGLE(LaTribunahn _xlfn.SINGLE(HCHTelevDigital _xlfn.SINGLE(DiarioLaPrensa _xlfn.SINGLE(TN5Telenoticias _xlfn.SINGLE(radioamericahn _xlfn.SINGLE(HoyMismoTSI _xlfn.SINGLE(elpaishn _xlfn.SINGLE(radiohrn _xlfn.SINGLE(diarioelheraldo excelente labor la Que siempre estamos dando lo mejor para nuestro desarrollo social y econ√≥mico excelente JOH))))))))))</f>
        <v>#NAME?</v>
      </c>
      <c r="C2926" s="4">
        <v>43609</v>
      </c>
      <c r="D2926" s="3">
        <v>0.66111111111111109</v>
      </c>
    </row>
    <row r="2927" spans="1:4" x14ac:dyDescent="0.2">
      <c r="A2927">
        <v>167466</v>
      </c>
      <c r="B2927" t="e">
        <f>_xlfn.SINGLE(JuanOrlandoH _xlfn.SINGLE(radiohrn _xlfn.SINGLE(LaTribunahn _xlfn.SINGLE(RCVHonduras _xlfn.SINGLE(diarioelheraldo _xlfn.SINGLE(CHTVHN _xlfn.SINGLE(radioamericahn _xlfn.SINGLE(elpaishn Definimos Que JOH hace lo bueno para la naci√≥n lo queremos se√±or Presidente Que Dios lo bendiga))))))))</f>
        <v>#NAME?</v>
      </c>
      <c r="C2927" s="4">
        <v>43762</v>
      </c>
      <c r="D2927" s="3">
        <v>0.77361111111111114</v>
      </c>
    </row>
    <row r="2928" spans="1:4" x14ac:dyDescent="0.2">
      <c r="A2928">
        <v>167525</v>
      </c>
      <c r="B2928" t="e">
        <f>_xlfn.SINGLE(JuanOrlandoH _xlfn.SINGLE(diarioelheraldo _xlfn.SINGLE(elpaishn _xlfn.SINGLE(televicentrohn _xlfn.SINGLE(radiohrn _xlfn.SINGLE(FrenteaFrenteHN _xlfn.SINGLE(DiarioLaPrensa _xlfn.SINGLE(TSiHonduras _xlfn.SINGLE(LaTribunahn _xlfn.SINGLE(RCVHonduras Que viva Honduras Que Dios bendiga nuestra naci√≥n Que bueno Que se demuestran estas bellas cosas Que excelente))))))))))</f>
        <v>#NAME?</v>
      </c>
      <c r="C2928" s="4">
        <v>43719</v>
      </c>
      <c r="D2928" s="3">
        <v>0.58124999999999993</v>
      </c>
    </row>
    <row r="2929" spans="1:4" x14ac:dyDescent="0.2">
      <c r="A2929">
        <v>167548</v>
      </c>
      <c r="B2929" t="e">
        <f>JuanOrlandoH Es muy bueno lo Que se esta haciendo de parte de nuestro Presidente debemos de cuidar los arboles y lo mas importante el agua por Que Es necesaria</f>
        <v>#NAME?</v>
      </c>
      <c r="C2929" s="4">
        <v>43836</v>
      </c>
      <c r="D2929" s="3">
        <v>0.54513888888888895</v>
      </c>
    </row>
    <row r="2930" spans="1:4" x14ac:dyDescent="0.2">
      <c r="A2930">
        <v>167597</v>
      </c>
      <c r="B2930" t="e">
        <f>JuanOrlandoH el pueblo esta agradecido por Que el pais esta rodeada de tantas bendiciones Que gran trabajo estamos alegres</f>
        <v>#NAME?</v>
      </c>
      <c r="C2930" s="4">
        <v>43725</v>
      </c>
      <c r="D2930" s="3">
        <v>0.8041666666666667</v>
      </c>
    </row>
    <row r="2931" spans="1:4" x14ac:dyDescent="0.2">
      <c r="A2931">
        <v>167602</v>
      </c>
      <c r="B2931" t="e">
        <f>_xlfn.SINGLE(JuanOrlandoH _xlfn.SINGLE(radiohrn _xlfn.SINGLE(LaTribunahn _xlfn.SINGLE(HCHTelevDigital _xlfn.SINGLE(VidaMejorHN _xlfn.SINGLE(DiarioLaPrensa _xlfn.SINGLE(radioamericahn Que se limpien las casas Que se haga lo mejor por cortar los montes por hacer lo bueno Que bien)))))))</f>
        <v>#NAME?</v>
      </c>
      <c r="C2931" s="4">
        <v>43672</v>
      </c>
      <c r="D2931" s="3">
        <v>0.75624999999999998</v>
      </c>
    </row>
    <row r="2932" spans="1:4" x14ac:dyDescent="0.2">
      <c r="A2932">
        <v>167607</v>
      </c>
      <c r="B2932" t="s">
        <v>438</v>
      </c>
      <c r="C2932" s="4">
        <v>43790</v>
      </c>
      <c r="D2932" s="3">
        <v>0.68333333333333324</v>
      </c>
    </row>
    <row r="2933" spans="1:4" x14ac:dyDescent="0.2">
      <c r="A2933">
        <v>167911</v>
      </c>
      <c r="B2933" t="s">
        <v>439</v>
      </c>
      <c r="C2933" s="4">
        <v>43791</v>
      </c>
      <c r="D2933" s="3">
        <v>0.7104166666666667</v>
      </c>
    </row>
    <row r="2934" spans="1:4" x14ac:dyDescent="0.2">
      <c r="A2934">
        <v>167933</v>
      </c>
      <c r="B2934" t="e">
        <f>JuanOrlandoH Aplaudimos la buena labor departe de el gobierno y de las actividades Que gran manera de hacer bien las cosas por Honduras</f>
        <v>#NAME?</v>
      </c>
      <c r="C2934" s="4">
        <v>43747</v>
      </c>
      <c r="D2934" s="3">
        <v>0.65625</v>
      </c>
    </row>
    <row r="2935" spans="1:4" x14ac:dyDescent="0.2">
      <c r="A2935">
        <v>168209</v>
      </c>
      <c r="B2935" t="s">
        <v>440</v>
      </c>
      <c r="C2935" s="4">
        <v>43749</v>
      </c>
      <c r="D2935" s="3">
        <v>0.83333333333333337</v>
      </c>
    </row>
    <row r="2936" spans="1:4" x14ac:dyDescent="0.2">
      <c r="A2936">
        <v>168210</v>
      </c>
      <c r="B2936" t="e">
        <f>JuanOrlandoH esta gente siempre han visto lo malo Que se hace en el pais nunca miran lo bueno Que Barbados Que cean cerios esta gente</f>
        <v>#NAME?</v>
      </c>
      <c r="C2936" s="4">
        <v>43756</v>
      </c>
      <c r="D2936" s="3">
        <v>0.78263888888888899</v>
      </c>
    </row>
    <row r="2937" spans="1:4" x14ac:dyDescent="0.2">
      <c r="A2937">
        <v>168245</v>
      </c>
      <c r="B2937" t="e">
        <f>JuanOrlandoH buena noticia Que se trabaje por el cambio clim√°tico en el pais Que bien estamos  agradecidos excelente</f>
        <v>#NAME?</v>
      </c>
      <c r="C2937" s="4">
        <v>43801</v>
      </c>
      <c r="D2937" s="3">
        <v>0.65972222222222221</v>
      </c>
    </row>
    <row r="2938" spans="1:4" x14ac:dyDescent="0.2">
      <c r="A2938">
        <v>168376</v>
      </c>
      <c r="B2938" t="e">
        <f>_xlfn.SINGLE(JuanOrlandoH _xlfn.SINGLE(DiarioLaPrensa _xlfn.SINGLE(LaTribunahn _xlfn.SINGLE(radiohrn _xlfn.SINGLE(CancilleriaHN _xlfn.SINGLE(TN5Telenoticias _xlfn.SINGLE(HCHTelevDigital _xlfn.SINGLE(lisandrorosales _xlfn.SINGLE(FuenteLatina _xlfn.SINGLE(elpaishn _xlfn.SINGLE(diarioelheraldo estamos muy contentos de Que el pais esta avanzando Que gran maneras las de nuestro gobierno de hacer lo bueno)))))))))))</f>
        <v>#NAME?</v>
      </c>
      <c r="C2938" s="4">
        <v>43710</v>
      </c>
      <c r="D2938" s="3">
        <v>0.86111111111111116</v>
      </c>
    </row>
    <row r="2939" spans="1:4" x14ac:dyDescent="0.2">
      <c r="A2939">
        <v>168386</v>
      </c>
      <c r="B2939" t="e">
        <f>JuanOrlandoH Definitivamente Que grandiosa noticia Que bien estamos a lo importante de ver nuevas arias desarrolladas Que excelente Que se tenga excito</f>
        <v>#NAME?</v>
      </c>
      <c r="C2939" s="4">
        <v>43759</v>
      </c>
      <c r="D2939" s="3">
        <v>0.74513888888888891</v>
      </c>
    </row>
    <row r="2940" spans="1:4" x14ac:dyDescent="0.2">
      <c r="A2940">
        <v>168412</v>
      </c>
      <c r="B2940"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estamos agradecidos con este importante tema Que se apoye en mejorar la seguridad yy Que la gente no inmigre parea aya Es muy peligroso)))))))))))))</f>
        <v>#NAME?</v>
      </c>
      <c r="C2940" s="4">
        <v>43703</v>
      </c>
      <c r="D2940" s="3">
        <v>0.65277777777777779</v>
      </c>
    </row>
    <row r="2941" spans="1:4" x14ac:dyDescent="0.2">
      <c r="A2941">
        <v>168460</v>
      </c>
      <c r="B2941" t="e">
        <f>JuanOrlandoH Que bueno Que se toma en cuenta nuestra bella naci√≥n  y se ha demostrado Que si Es bella mi Honduras gracias a este Hombre por hacer estos eventos espectaculares en el pais muy bien</f>
        <v>#NAME?</v>
      </c>
      <c r="C2941" s="4">
        <v>43768</v>
      </c>
      <c r="D2941" s="3">
        <v>0.62152777777777779</v>
      </c>
    </row>
    <row r="2942" spans="1:4" x14ac:dyDescent="0.2">
      <c r="A2942">
        <v>168502</v>
      </c>
      <c r="B2942" t="e">
        <f>_xlfn.SINGLE(JuanOrlandoH _xlfn.SINGLE(DiarioRoatan _xlfn.SINGLE(diarioelheraldo _xlfn.SINGLE(elpaishn _xlfn.SINGLE(radiohrn _xlfn.SINGLE(HCHTelevDigital _xlfn.SINGLE(LaTribunahn _xlfn.SINGLE(RCVHonduras _xlfn.SINGLE(radioamericahn Es un gran trabajo lo Que se hace por nuestra Honduras y mas con estas comunidades Que bien lo Que se ve estamos muy agradecidos con JOH)))))))))</f>
        <v>#NAME?</v>
      </c>
      <c r="C2942" s="4">
        <v>43783</v>
      </c>
      <c r="D2942" s="3">
        <v>0.78333333333333333</v>
      </c>
    </row>
    <row r="2943" spans="1:4" x14ac:dyDescent="0.2">
      <c r="A2943">
        <v>168611</v>
      </c>
      <c r="B2943" t="e">
        <f>tencanal10 Es muy bueno Que se hayan entregado estas cosas para el pa√≠s Que buen trabajo vamos por lo bueno felicitaciones maestros</f>
        <v>#NAME?</v>
      </c>
      <c r="C2943" s="4">
        <v>43725</v>
      </c>
      <c r="D2943" s="3">
        <v>0.92013888888888884</v>
      </c>
    </row>
    <row r="2944" spans="1:4" x14ac:dyDescent="0.2">
      <c r="A2944">
        <v>168615</v>
      </c>
      <c r="B2944" t="e">
        <f>tencanal10 Que se tenga excito con estas c√°rceles de seguridad Que bien vamos avanzando Que grandioso Es ver como mi Honduras esta en mejoras</f>
        <v>#NAME?</v>
      </c>
      <c r="C2944" s="4">
        <v>43775</v>
      </c>
      <c r="D2944" s="3">
        <v>0.85833333333333339</v>
      </c>
    </row>
    <row r="2945" spans="1:4" x14ac:dyDescent="0.2">
      <c r="A2945">
        <v>168618</v>
      </c>
      <c r="B2945" t="e">
        <f>tencanal10 Que bueno Que se siga apoyando a los Productores de cafe y de cacao en el pais</f>
        <v>#NAME?</v>
      </c>
      <c r="C2945" s="4">
        <v>43735</v>
      </c>
      <c r="D2945" s="3">
        <v>0.68472222222222223</v>
      </c>
    </row>
    <row r="2946" spans="1:4" x14ac:dyDescent="0.2">
      <c r="A2946">
        <v>168627</v>
      </c>
      <c r="B2946" t="e">
        <f>tencanal10 Es una gran bendici√≥n lo Que est√°n recibiendo las personas con esta nueva ley alivio de deuda Que bueno lo Que se ve cada dia</f>
        <v>#NAME?</v>
      </c>
      <c r="C2946" s="4">
        <v>43731</v>
      </c>
      <c r="D2946" s="3">
        <v>0.84791666666666676</v>
      </c>
    </row>
    <row r="2947" spans="1:4" x14ac:dyDescent="0.2">
      <c r="A2947">
        <v>168667</v>
      </c>
      <c r="B2947" t="e">
        <f>tencanal10 Que importante manera de ver los logros de oportunidades Que bien vamos por mas</f>
        <v>#NAME?</v>
      </c>
      <c r="C2947" s="4">
        <v>43782</v>
      </c>
      <c r="D2947" s="3">
        <v>0.72499999999999998</v>
      </c>
    </row>
    <row r="2948" spans="1:4" x14ac:dyDescent="0.2">
      <c r="A2948">
        <v>168675</v>
      </c>
      <c r="B2948" t="e">
        <f>tencanal10 Que gran trabajo de nuestro gobierno siempre haciendo lo mejor por mi pais Que grandes avances Es muy bueno vamos por mas Es excelente</f>
        <v>#NAME?</v>
      </c>
      <c r="C2948" s="4">
        <v>43675</v>
      </c>
      <c r="D2948" s="3">
        <v>0.81597222222222221</v>
      </c>
    </row>
    <row r="2949" spans="1:4" x14ac:dyDescent="0.2">
      <c r="A2949">
        <v>168718</v>
      </c>
      <c r="B2949" t="e">
        <f>tencanal10 gran trabajo lo Que hace JOH Que bueno Que se ponga manos en el asunto para ayudar a la mujer Hondure√±a</f>
        <v>#NAME?</v>
      </c>
      <c r="C2949" s="4">
        <v>43677</v>
      </c>
      <c r="D2949" s="3">
        <v>0.8666666666666667</v>
      </c>
    </row>
    <row r="2950" spans="1:4" x14ac:dyDescent="0.2">
      <c r="A2950">
        <v>168721</v>
      </c>
      <c r="B2950" t="e">
        <f>tencanal10 Muchas gracias Presidente sabemos Que lo Que usted busca Es Que dia a dia sigamos mejorando y avanzando</f>
        <v>#NAME?</v>
      </c>
      <c r="C2950" s="4">
        <v>43735</v>
      </c>
      <c r="D2950" s="3">
        <v>0.68541666666666667</v>
      </c>
    </row>
    <row r="2951" spans="1:4" x14ac:dyDescent="0.2">
      <c r="A2951">
        <v>168807</v>
      </c>
      <c r="B2951" t="s">
        <v>441</v>
      </c>
      <c r="C2951" s="4">
        <v>43735</v>
      </c>
      <c r="D2951" s="3">
        <v>0.68958333333333333</v>
      </c>
    </row>
    <row r="2952" spans="1:4" x14ac:dyDescent="0.2">
      <c r="A2952">
        <v>168847</v>
      </c>
      <c r="B2952" t="e">
        <f>tencanal10 contentos de ver el gran proyecto el gran avance Que bueno lo Que se hace excelente trabajo al gobierno</f>
        <v>#NAME?</v>
      </c>
      <c r="C2952" s="4">
        <v>43769</v>
      </c>
      <c r="D2952" s="3">
        <v>0.80069444444444438</v>
      </c>
    </row>
    <row r="2953" spans="1:4" x14ac:dyDescent="0.2">
      <c r="A2953">
        <v>168850</v>
      </c>
      <c r="B2953" t="e">
        <f>tencanal10 contentos de Que se apoye a la poblaci√≥n con este nuevo proyecto Que Es de gran beneficio par el pais</f>
        <v>#NAME?</v>
      </c>
      <c r="C2953" s="4">
        <v>43773</v>
      </c>
      <c r="D2953" s="3">
        <v>0.8222222222222223</v>
      </c>
    </row>
    <row r="2954" spans="1:4" x14ac:dyDescent="0.2">
      <c r="A2954">
        <v>168882</v>
      </c>
      <c r="B2954" t="e">
        <f>tencanal10 Dios me lo bendiga JOH por hacer lo bueno por el pueblo con estas importante ayudas vamos de mejor a mejor</f>
        <v>#NAME?</v>
      </c>
      <c r="C2954" s="4">
        <v>43731</v>
      </c>
      <c r="D2954" s="3">
        <v>0.84791666666666676</v>
      </c>
    </row>
    <row r="2955" spans="1:4" x14ac:dyDescent="0.2">
      <c r="A2955">
        <v>168925</v>
      </c>
      <c r="B2955" t="e">
        <f>tencanal10 Que bueno Que con esta nueva ley se est√°n haciendo estas cosas de apoyar a personas con empleos Que gran trabajo</f>
        <v>#NAME?</v>
      </c>
      <c r="C2955" s="4">
        <v>43749</v>
      </c>
      <c r="D2955" s="3">
        <v>0.85902777777777783</v>
      </c>
    </row>
    <row r="2956" spans="1:4" x14ac:dyDescent="0.2">
      <c r="A2956">
        <v>168934</v>
      </c>
      <c r="B2956" t="e">
        <f>tencanal10 Es correspondiente lo Que dice nuestro Presidente por Que si el hondure√±o Es el Que toma por Que ruta correcta camina Es muy bueno lo Que dice JOH</f>
        <v>#NAME?</v>
      </c>
      <c r="C2956" s="4">
        <v>43812</v>
      </c>
      <c r="D2956" s="3">
        <v>0.67152777777777783</v>
      </c>
    </row>
    <row r="2957" spans="1:4" x14ac:dyDescent="0.2">
      <c r="A2957">
        <v>168950</v>
      </c>
      <c r="B2957" t="e">
        <f>tencanal10 gran trabajo lo Que se hace por Que regenere el turismo del pais Que gran avance Es muy bueno lo Que se ve</f>
        <v>#NAME?</v>
      </c>
      <c r="C2957" s="4">
        <v>43727</v>
      </c>
      <c r="D2957" s="3">
        <v>0.6645833333333333</v>
      </c>
    </row>
    <row r="2958" spans="1:4" x14ac:dyDescent="0.2">
      <c r="A2958">
        <v>168989</v>
      </c>
      <c r="B2958" t="e">
        <f>tencanal10 ver la alegr√≠a Que se refleja en nuestros maestros de la  naci√≥n Que importante Es Que mi pais avanza Que gran apoyo gracias al gobierno</f>
        <v>#NAME?</v>
      </c>
      <c r="C2958" s="4">
        <v>43776</v>
      </c>
      <c r="D2958" s="3">
        <v>0.84375</v>
      </c>
    </row>
    <row r="2959" spans="1:4" x14ac:dyDescent="0.2">
      <c r="A2959">
        <v>169003</v>
      </c>
      <c r="B2959" t="e">
        <f>tencanal10 debemos de conocer y explorar nuestra bella Honduras</f>
        <v>#NAME?</v>
      </c>
      <c r="C2959" s="4">
        <v>43727</v>
      </c>
      <c r="D2959" s="3">
        <v>0.67222222222222217</v>
      </c>
    </row>
    <row r="2960" spans="1:4" x14ac:dyDescent="0.2">
      <c r="A2960">
        <v>169048</v>
      </c>
      <c r="B2960" t="e">
        <f>tencanal10 vamos por la mejor ruta gracias Presidente por su gran trabajo Es el mejor</f>
        <v>#NAME?</v>
      </c>
      <c r="C2960" s="4">
        <v>43705</v>
      </c>
      <c r="D2960" s="3">
        <v>0.87430555555555556</v>
      </c>
    </row>
    <row r="2961" spans="1:4" x14ac:dyDescent="0.2">
      <c r="A2961">
        <v>169143</v>
      </c>
      <c r="B2961" t="e">
        <f>tencanal10 grandiosa manera de demostrar Que tenemos a los mejores pueblos Que gran alcance los vanos para las semanas morazanicas a disfrutar</f>
        <v>#NAME?</v>
      </c>
      <c r="C2961" s="4">
        <v>43728</v>
      </c>
      <c r="D2961" s="3">
        <v>0.71805555555555556</v>
      </c>
    </row>
    <row r="2962" spans="1:4" x14ac:dyDescent="0.2">
      <c r="A2962">
        <v>169149</v>
      </c>
      <c r="B2962" t="e">
        <f>tencanal10 se ha visto como mi pais mejora gracias a JH por hacer esto de una navidad feliz y mejor Que bien vamos por lo bueno</f>
        <v>#NAME?</v>
      </c>
      <c r="C2962" s="4">
        <v>43819</v>
      </c>
      <c r="D2962" s="3">
        <v>0.71111111111111114</v>
      </c>
    </row>
    <row r="2963" spans="1:4" x14ac:dyDescent="0.2">
      <c r="A2963">
        <v>169157</v>
      </c>
      <c r="B2963" t="e">
        <f>tencanal10 se ve Que se tiene excito gracias por desempe√±ar las grandiosas cosas por mi naci√≥n Que bien vamos por mas y mas cambios</f>
        <v>#NAME?</v>
      </c>
      <c r="C2963" s="4">
        <v>43770</v>
      </c>
      <c r="D2963" s="3">
        <v>0.86875000000000002</v>
      </c>
    </row>
    <row r="2964" spans="1:4" x14ac:dyDescent="0.2">
      <c r="A2964">
        <v>169243</v>
      </c>
      <c r="B2964" t="e">
        <f>tencanal10 admiramos las grandes acciones en el pais Que gran trabajo departe de el gobierno vamos por mas</f>
        <v>#NAME?</v>
      </c>
      <c r="C2964" s="4">
        <v>43773</v>
      </c>
      <c r="D2964" s="3">
        <v>0.74236111111111114</v>
      </c>
    </row>
    <row r="2965" spans="1:4" x14ac:dyDescent="0.2">
      <c r="A2965">
        <v>169276</v>
      </c>
      <c r="B2965" t="e">
        <f>tencanal10 Que bien Que se est√°n generando empleos para los Hondure√±os Que bueno excelente trabajo</f>
        <v>#NAME?</v>
      </c>
      <c r="C2965" s="4">
        <v>43816</v>
      </c>
      <c r="D2965" s="3">
        <v>0.64722222222222225</v>
      </c>
    </row>
    <row r="2966" spans="1:4" x14ac:dyDescent="0.2">
      <c r="A2966">
        <v>169395</v>
      </c>
      <c r="B2966" t="e">
        <f>tencanal10 Vemos Que valle de √°ngeles Es una comunidad muy bella Que bueno lo Que se ve Que se haga lo bueno por nuestra Honduras</f>
        <v>#NAME?</v>
      </c>
      <c r="C2966" s="4">
        <v>43784</v>
      </c>
      <c r="D2966" s="3">
        <v>0.71875</v>
      </c>
    </row>
    <row r="2967" spans="1:4" x14ac:dyDescent="0.2">
      <c r="A2967">
        <v>169397</v>
      </c>
      <c r="B2967" t="e">
        <f>tencanal10 Es muy importante Que nuestro Presidente este dando estos mayores apoyos Que grandioso estamos muy contentos JOH</f>
        <v>#NAME?</v>
      </c>
      <c r="C2967" s="4">
        <v>43776</v>
      </c>
      <c r="D2967" s="3">
        <v>0.84305555555555556</v>
      </c>
    </row>
    <row r="2968" spans="1:4" x14ac:dyDescent="0.2">
      <c r="A2968">
        <v>169470</v>
      </c>
      <c r="B2968" t="e">
        <f>tencanal10 Que bueno Que se est√°n haciendo estas grandes cosas para hacer lo bueno para mi pais y mejorar la economia del pais</f>
        <v>#NAME?</v>
      </c>
      <c r="C2968" s="4">
        <v>43747</v>
      </c>
      <c r="D2968" s="3">
        <v>0.68958333333333333</v>
      </c>
    </row>
    <row r="2969" spans="1:4" x14ac:dyDescent="0.2">
      <c r="A2969">
        <v>169482</v>
      </c>
      <c r="B2969" t="e">
        <f>tencanal10 estamos admirando las buenas acciones Que se har√°n en el pais Que gran trabajo Que se haga lo bueno por nuestra Honduras</f>
        <v>#NAME?</v>
      </c>
      <c r="C2969" s="4">
        <v>43788</v>
      </c>
      <c r="D2969" s="3">
        <v>0.7597222222222223</v>
      </c>
    </row>
    <row r="2970" spans="1:4" x14ac:dyDescent="0.2">
      <c r="A2970">
        <v>169511</v>
      </c>
      <c r="B2970" t="e">
        <f>tencanal10 muy bien Que en mi pa√≠s se hagan estos grandes proyectos al beneficio de el pueblo Muchas gracias Dios lo bendiga mi Presidente</f>
        <v>#NAME?</v>
      </c>
      <c r="C2970" s="4">
        <v>43749</v>
      </c>
      <c r="D2970" s="3">
        <v>0.86041666666666661</v>
      </c>
    </row>
    <row r="2971" spans="1:4" x14ac:dyDescent="0.2">
      <c r="A2971">
        <v>169559</v>
      </c>
      <c r="B2971" t="e">
        <f>tencanal10 Honduras avanza bienvenidos a disfrutar de esta bella Honduras gracias por se ha demostrado lo bueno para la naci√≥n muy bien</f>
        <v>#NAME?</v>
      </c>
      <c r="C2971" s="4">
        <v>43739</v>
      </c>
      <c r="D2971" s="3">
        <v>0.82152777777777775</v>
      </c>
    </row>
    <row r="2972" spans="1:4" x14ac:dyDescent="0.2">
      <c r="A2972">
        <v>169561</v>
      </c>
      <c r="B2972" t="e">
        <f>tencanal10 Definitivamente hemos logrado lo bueno para Honduras Que Dios los bendiga y Que se ha lo mejor para el pais excelente</f>
        <v>#NAME?</v>
      </c>
      <c r="C2972" s="4">
        <v>43832</v>
      </c>
      <c r="D2972" s="3">
        <v>0.69861111111111107</v>
      </c>
    </row>
    <row r="2973" spans="1:4" x14ac:dyDescent="0.2">
      <c r="A2973">
        <v>169566</v>
      </c>
      <c r="B2973" t="e">
        <f>tencanal10 Que bueno Que ya se vino la semana moraz√°nica Que gran trabajo lo Que se hace en el pais Que todo salga bien</f>
        <v>#NAME?</v>
      </c>
      <c r="C2973" s="4">
        <v>43739</v>
      </c>
      <c r="D2973" s="3">
        <v>0.81944444444444453</v>
      </c>
    </row>
    <row r="2974" spans="1:4" x14ac:dyDescent="0.2">
      <c r="A2974">
        <v>169590</v>
      </c>
      <c r="B2974" t="e">
        <f>tencanal10 Que bueno Que se ha trabajado por la econom√≠a del pais Que gran trabajo lo Que se ve muy bien estamos a lo bueno</f>
        <v>#NAME?</v>
      </c>
      <c r="C2974" s="4">
        <v>43815</v>
      </c>
      <c r="D2974" s="3">
        <v>0.93194444444444446</v>
      </c>
    </row>
    <row r="2975" spans="1:4" x14ac:dyDescent="0.2">
      <c r="A2975">
        <v>169719</v>
      </c>
      <c r="B2975" t="e">
        <f>tencanal10 Que bueno Que se ha desarrollado el turismo en nuestro pais Que gran trabajo lo Que se ve Que bien</f>
        <v>#NAME?</v>
      </c>
      <c r="C2975" s="4">
        <v>43770</v>
      </c>
      <c r="D2975" s="3">
        <v>0.86388888888888893</v>
      </c>
    </row>
    <row r="2976" spans="1:4" x14ac:dyDescent="0.2">
      <c r="A2976">
        <v>169804</v>
      </c>
      <c r="B2976" t="e">
        <f>tencanal10 vamos por mejores cosas Que bien Que mi pais esta cambiando vamos Honduras cambia con grandes oportunidades</f>
        <v>#NAME?</v>
      </c>
      <c r="C2976" s="4">
        <v>43769</v>
      </c>
      <c r="D2976" s="3">
        <v>0.8222222222222223</v>
      </c>
    </row>
    <row r="2977" spans="1:4" x14ac:dyDescent="0.2">
      <c r="A2977">
        <v>169813</v>
      </c>
      <c r="B2977" t="e">
        <f>tencanal10 Que bien porque asi se mira lo mejor para nuestra econom√≠a Que bien excelente</f>
        <v>#NAME?</v>
      </c>
      <c r="C2977" s="4">
        <v>43745</v>
      </c>
      <c r="D2977" s="3">
        <v>0.71666666666666667</v>
      </c>
    </row>
    <row r="2978" spans="1:4" x14ac:dyDescent="0.2">
      <c r="A2978">
        <v>169817</v>
      </c>
      <c r="B2978" t="e">
        <f>tencanal10 no cave duda Que son importantes maneras de demostrar el cambio para mi Honduras Que se siga regenerando para lo bueno</f>
        <v>#NAME?</v>
      </c>
      <c r="C2978" s="4">
        <v>43735</v>
      </c>
      <c r="D2978" s="3">
        <v>0.68888888888888899</v>
      </c>
    </row>
    <row r="2979" spans="1:4" x14ac:dyDescent="0.2">
      <c r="A2979">
        <v>169819</v>
      </c>
      <c r="B2979" t="e">
        <f>tencanal10 Es muy bueno lo Que se esta haciendo par mejorar la sequ√≠a en el pais felicitaciones a nuestro gobierno</f>
        <v>#NAME?</v>
      </c>
      <c r="C2979" s="4">
        <v>43837</v>
      </c>
      <c r="D2979" s="3">
        <v>0.63055555555555554</v>
      </c>
    </row>
    <row r="2980" spans="1:4" x14ac:dyDescent="0.2">
      <c r="A2980">
        <v>169839</v>
      </c>
      <c r="B2980" t="e">
        <f>tencanal10 muy bien Que se hagan estas cosas para Que se aproveche y cambie la econom√≠a del pais Que buenas acciones las Que se ven</f>
        <v>#NAME?</v>
      </c>
      <c r="C2980" s="4">
        <v>43769</v>
      </c>
      <c r="D2980" s="3">
        <v>0.80069444444444438</v>
      </c>
    </row>
    <row r="2981" spans="1:4" x14ac:dyDescent="0.2">
      <c r="A2981">
        <v>169845</v>
      </c>
      <c r="B2981" t="e">
        <f>tencanal10 Que esto tenga excito Que se trabaje por lo bueno en el pais Que gran maner de desarrollar lo mejor para nuestra Honduras</f>
        <v>#NAME?</v>
      </c>
      <c r="C2981" s="4">
        <v>43705</v>
      </c>
      <c r="D2981" s="3">
        <v>0.87013888888888891</v>
      </c>
    </row>
    <row r="2982" spans="1:4" x14ac:dyDescent="0.2">
      <c r="A2982">
        <v>169864</v>
      </c>
      <c r="B2982" t="e">
        <f>tencanal10 Pucha esta gente no se cansa de chingar deber√≠an de hacer algo las autoridades para Que ya no sigan fregando</f>
        <v>#NAME?</v>
      </c>
      <c r="C2982" s="4">
        <v>43748</v>
      </c>
      <c r="D2982" s="3">
        <v>0.94444444444444453</v>
      </c>
    </row>
    <row r="2983" spans="1:4" x14ac:dyDescent="0.2">
      <c r="A2983">
        <v>169915</v>
      </c>
      <c r="B2983" t="e">
        <f>tencanal10 se ve lo bueno para el pais Que gran trabajo lo Que esta haciendo departe de nuestro Presidente excito</f>
        <v>#NAME?</v>
      </c>
      <c r="C2983" s="4">
        <v>43837</v>
      </c>
      <c r="D2983" s="3">
        <v>0.63055555555555554</v>
      </c>
    </row>
    <row r="2984" spans="1:4" x14ac:dyDescent="0.2">
      <c r="A2984">
        <v>169924</v>
      </c>
      <c r="B2984" t="e">
        <f>tencanal10 no cave duda Que se ha demostrado los grandes avances para Que el pais cambie con darles ese mayor apoyo al pueblo</f>
        <v>#NAME?</v>
      </c>
      <c r="C2984" s="4">
        <v>43769</v>
      </c>
      <c r="D2984" s="3">
        <v>0.8222222222222223</v>
      </c>
    </row>
    <row r="2985" spans="1:4" x14ac:dyDescent="0.2">
      <c r="A2985">
        <v>169928</v>
      </c>
      <c r="B2985" t="s">
        <v>442</v>
      </c>
      <c r="C2985" s="4">
        <v>43832</v>
      </c>
      <c r="D2985" s="3">
        <v>0.69791666666666663</v>
      </c>
    </row>
    <row r="2986" spans="1:4" x14ac:dyDescent="0.2">
      <c r="A2986">
        <v>170013</v>
      </c>
      <c r="B2986" t="e">
        <f>tencanal10 gracias por demostrar lo bueno gracias por hacer el cambio excelente Que sea de gran apoyo esta acci√≥n</f>
        <v>#NAME?</v>
      </c>
      <c r="C2986" s="4">
        <v>43731</v>
      </c>
      <c r="D2986" s="3">
        <v>0.84861111111111109</v>
      </c>
    </row>
    <row r="2987" spans="1:4" x14ac:dyDescent="0.2">
      <c r="A2987">
        <v>170040</v>
      </c>
      <c r="B2987" t="e">
        <f>tencanal10 Definimos Que grandes desarrollos los Que se ven estamos a lo bueno por nuestra Honduras</f>
        <v>#NAME?</v>
      </c>
      <c r="C2987" s="4">
        <v>43782</v>
      </c>
      <c r="D2987" s="3">
        <v>0.72499999999999998</v>
      </c>
    </row>
    <row r="2988" spans="1:4" x14ac:dyDescent="0.2">
      <c r="A2988">
        <v>170102</v>
      </c>
      <c r="B2988" t="e">
        <f>tencanal10 lo primero Es lo primero gracias a ustedes se hace lo genial por el pais Que se haga mucho por la mujer Hondure√±a Es de gran admiraci√≥n</f>
        <v>#NAME?</v>
      </c>
      <c r="C2988" s="4">
        <v>43677</v>
      </c>
      <c r="D2988" s="3">
        <v>0.86805555555555547</v>
      </c>
    </row>
    <row r="2989" spans="1:4" x14ac:dyDescent="0.2">
      <c r="A2989">
        <v>170103</v>
      </c>
      <c r="B2989" t="e">
        <f>tencanal10 Es muy excelente Que ya se esta dando la nueva ley alivio de deuda Que gran trabajo Es muy bueno</f>
        <v>#NAME?</v>
      </c>
      <c r="C2989" s="4">
        <v>43773</v>
      </c>
      <c r="D2989" s="3">
        <v>0.7416666666666667</v>
      </c>
    </row>
    <row r="2990" spans="1:4" x14ac:dyDescent="0.2">
      <c r="A2990">
        <v>170153</v>
      </c>
      <c r="B2990" t="e">
        <f>tencanal10 Vemos Que se demuestra lo bueno departe del gobierno porque se ha mejorado en el aria de dar y brindar la mayor seguridad para el pais</f>
        <v>#NAME?</v>
      </c>
      <c r="C2990" s="4">
        <v>43739</v>
      </c>
      <c r="D2990" s="3">
        <v>0.83333333333333337</v>
      </c>
    </row>
    <row r="2991" spans="1:4" x14ac:dyDescent="0.2">
      <c r="A2991">
        <v>170180</v>
      </c>
      <c r="B2991" t="e">
        <f>tencanal10 todos estamos muy agradecidos por el gran trabajo Que hace por cada una de las Hondure√±as</f>
        <v>#NAME?</v>
      </c>
      <c r="C2991" s="4">
        <v>43678</v>
      </c>
      <c r="D2991" s="3">
        <v>0.89930555555555547</v>
      </c>
    </row>
    <row r="2992" spans="1:4" x14ac:dyDescent="0.2">
      <c r="A2992">
        <v>171222</v>
      </c>
      <c r="B2992" t="e">
        <f>_xlfn.SINGLE(HoyMismoTSI Que se tenga excito en estas m),maravillosas cosa Que gran trabajo estamos a lo bueno vamos por mas gracias al gobierno estadounidense</f>
        <v>#NAME?</v>
      </c>
      <c r="C2992" s="4">
        <v>43738</v>
      </c>
      <c r="D2992" s="3">
        <v>0.73749999999999993</v>
      </c>
    </row>
    <row r="2993" spans="1:4" x14ac:dyDescent="0.2">
      <c r="A2993">
        <v>171496</v>
      </c>
      <c r="B2993" t="e">
        <f>HoyMismoTSI vaya y este hablando Que triste ce cerio vo si sos un asesino y venis a juzgar a los dem√°s alexander aceptalo</f>
        <v>#NAME?</v>
      </c>
      <c r="C2993" s="4">
        <v>43746</v>
      </c>
      <c r="D2993" s="3">
        <v>0.77847222222222223</v>
      </c>
    </row>
    <row r="2994" spans="1:4" x14ac:dyDescent="0.2">
      <c r="A2994">
        <v>171772</v>
      </c>
      <c r="B2994" t="e">
        <f>_xlfn.SINGLE(JuanOrlandoH _xlfn.SINGLE(DHSgov _xlfn.SINGLE(StateDept _xlfn.SINGLE(usembassyhn _xlfn.SINGLE(CancilleriaHN _xlfn.SINGLE(SecPompeo _xlfn.SINGLE(lisandrorosales _xlfn.SINGLE(elpaishn _xlfn.SINGLE(LaTribunahn Honduras esta cambiando gracias  a lo importante Que Es ver ese gran desempe√±o Que bien estamos a largos alcances)))))))))</f>
        <v>#NAME?</v>
      </c>
      <c r="C2994" s="4">
        <v>43763</v>
      </c>
      <c r="D2994" s="3">
        <v>0.82013888888888886</v>
      </c>
    </row>
    <row r="2995" spans="1:4" x14ac:dyDescent="0.2">
      <c r="A2995">
        <v>171774</v>
      </c>
      <c r="B2995" t="e">
        <f>_xlfn.SINGLE(JuanOrlandoH _xlfn.SINGLE(radiohrn _xlfn.SINGLE(RCVHonduras _xlfn.SINGLE(elpaishn _xlfn.SINGLE(diarioelheraldo _xlfn.SINGLE(FrenteaFrenteHN _xlfn.SINGLE(televicentrohn _xlfn.SINGLE(LaTribunahn _xlfn.SINGLE(DiarioLaPrensa muy bueno lo Que se ve cada dia Que bello Es Que se preocupemn por Que hayan mas y mas naturaleza Que bien)))))))))</f>
        <v>#NAME?</v>
      </c>
      <c r="C2995" s="4">
        <v>43718</v>
      </c>
      <c r="D2995" s="3">
        <v>0.66180555555555554</v>
      </c>
    </row>
    <row r="2996" spans="1:4" x14ac:dyDescent="0.2">
      <c r="A2996">
        <v>171814</v>
      </c>
      <c r="B2996" t="e">
        <f>_xlfn.SINGLE(JuanOrlandoH _xlfn.SINGLE(radiohrn _xlfn.SINGLE(LaTribunahn _xlfn.SINGLE(RCVHonduras _xlfn.SINGLE(HCHTelevDigital _xlfn.SINGLE(radiohousehn _xlfn.SINGLE(radioamericahn _xlfn.SINGLE(elpaishn Es muy bueno lo Que se hace en nuestro pais Que bien vamos por mas avances gracias JOH gracias por hacer lo bueno en esta aria))))))))</f>
        <v>#NAME?</v>
      </c>
      <c r="C2996" s="4">
        <v>43789</v>
      </c>
      <c r="D2996" s="3">
        <v>0.64097222222222217</v>
      </c>
    </row>
    <row r="2997" spans="1:4" x14ac:dyDescent="0.2">
      <c r="A2997">
        <v>171985</v>
      </c>
      <c r="B2997" t="e">
        <f>JuanOrlandoH bello ver la alegria de cada  ni√±o cada adulto cada joven Que salen a disfrutar de estos maravillosos parques Que bien Vemos lo bello Que se hace por el pueblo</f>
        <v>#NAME?</v>
      </c>
      <c r="C2997" s="4">
        <v>43815</v>
      </c>
      <c r="D2997" s="3">
        <v>0.78055555555555556</v>
      </c>
    </row>
    <row r="2998" spans="1:4" x14ac:dyDescent="0.2">
      <c r="A2998">
        <v>172030</v>
      </c>
      <c r="B2998" t="s">
        <v>443</v>
      </c>
      <c r="C2998" s="4">
        <v>43812</v>
      </c>
      <c r="D2998" s="3">
        <v>0.85555555555555562</v>
      </c>
    </row>
    <row r="2999" spans="1:4" x14ac:dyDescent="0.2">
      <c r="A2999">
        <v>172173</v>
      </c>
      <c r="B2999" t="e">
        <f>_xlfn.SINGLE(JuanOrlandoH _xlfn.SINGLE(FrenteaFrenteHN _xlfn.SINGLE(radioamericahn _xlfn.SINGLE(radiohrn _xlfn.SINGLE(RCVHonduras _xlfn.SINGLE(TN5Telenoticias _xlfn.SINGLE(diarioelheraldo _xlfn.SINGLE(elpaishn _xlfn.SINGLE(HCHTelevDigital estas si son buenos proyectos Que se tenga Que hacer lo mejor por apoyar a los micros empresarios Que bien excelente trabajo)))))))))</f>
        <v>#NAME?</v>
      </c>
      <c r="C2999" s="4">
        <v>43802</v>
      </c>
      <c r="D2999" s="3">
        <v>0.66875000000000007</v>
      </c>
    </row>
    <row r="3000" spans="1:4" x14ac:dyDescent="0.2">
      <c r="A3000">
        <v>172231</v>
      </c>
      <c r="B3000" t="e">
        <f>_xlfn.SINGLE(JuanOrlandoH _xlfn.SINGLE(COP21 _xlfn.SINGLE(el_BID _xlfn.SINGLE(BCIE_Org _xlfn.SINGLE(BANHPROVI_HN _xlfn.SINGLE(BancoMundial _xlfn.SINGLE(COP25CL gracias se√±or Presidente por demostrar lo bueno por nuestra Honduras gracias Que Dios me lo bendiga)))))))</f>
        <v>#NAME?</v>
      </c>
      <c r="C3000" s="4">
        <v>43718</v>
      </c>
      <c r="D3000" s="3">
        <v>0.63611111111111118</v>
      </c>
    </row>
    <row r="3001" spans="1:4" x14ac:dyDescent="0.2">
      <c r="A3001">
        <v>172276</v>
      </c>
      <c r="B3001" t="e">
        <f>_xlfn.SINGLE(JuanOrlandoH _xlfn.SINGLE(Congreso_HND con esta nueva ley Que bueno Que miles de personas les esta hiendo bien por Que Es un gran  apoyo para el pueblo))</f>
        <v>#NAME?</v>
      </c>
      <c r="C3001" s="4">
        <v>43731</v>
      </c>
      <c r="D3001" s="3">
        <v>0.56180555555555556</v>
      </c>
    </row>
    <row r="3002" spans="1:4" x14ac:dyDescent="0.2">
      <c r="A3002">
        <v>172278</v>
      </c>
      <c r="B3002" t="e">
        <f>_xlfn.SINGLE(JuanOrlandoH _xlfn.SINGLE(fuerzanavalhn felicitamos a la fuerza naval porque hoy est√°n se fiestas Que buen trabajo lo Que hacen por nuestra Honduras Que se ha recuperado la paz del pais))</f>
        <v>#NAME?</v>
      </c>
      <c r="C3002" s="4">
        <v>43812</v>
      </c>
      <c r="D3002" s="3">
        <v>0.63472222222222219</v>
      </c>
    </row>
    <row r="3003" spans="1:4" x14ac:dyDescent="0.2">
      <c r="A3003">
        <v>172301</v>
      </c>
      <c r="B3003" t="e">
        <f>JuanOrlandoH Aplaudimos lo bueno Que se ve Que se abren estas grandes oportunidades a favor del pueblo Que bien vamos por mas</f>
        <v>#NAME?</v>
      </c>
      <c r="C3003" s="4">
        <v>43746</v>
      </c>
      <c r="D3003" s="3">
        <v>0.78263888888888899</v>
      </c>
    </row>
    <row r="3004" spans="1:4" x14ac:dyDescent="0.2">
      <c r="A3004">
        <v>172363</v>
      </c>
      <c r="B3004" t="e">
        <f>_xlfn.SINGLE(JuanOrlandoH _xlfn.SINGLE(HND_Activate Es muy importante cuidar nuestra salud ya Que asi podemos evitar Muchas enfermedades))</f>
        <v>#NAME?</v>
      </c>
      <c r="C3004" s="4">
        <v>43735</v>
      </c>
      <c r="D3004" s="3">
        <v>0.64930555555555558</v>
      </c>
    </row>
    <row r="3005" spans="1:4" x14ac:dyDescent="0.2">
      <c r="A3005">
        <v>172557</v>
      </c>
      <c r="B3005" t="e">
        <f>JuanOrlandoH Honduras avanza en materia de turismo Que bien Es un gran avance lo Que se hace JOH bienvenidos a todos los turistas a nuestra bella naci√≥n</f>
        <v>#NAME?</v>
      </c>
      <c r="C3005" s="4">
        <v>43817</v>
      </c>
      <c r="D3005" s="3">
        <v>0.71944444444444444</v>
      </c>
    </row>
    <row r="3006" spans="1:4" x14ac:dyDescent="0.2">
      <c r="A3006">
        <v>172592</v>
      </c>
      <c r="B3006" t="s">
        <v>115</v>
      </c>
      <c r="C3006" s="4">
        <v>43838</v>
      </c>
      <c r="D3006" s="3">
        <v>0.7895833333333333</v>
      </c>
    </row>
    <row r="3007" spans="1:4" x14ac:dyDescent="0.2">
      <c r="A3007">
        <v>172593</v>
      </c>
      <c r="B3007" t="s">
        <v>6</v>
      </c>
      <c r="C3007" s="4">
        <v>43829</v>
      </c>
      <c r="D3007" s="3">
        <v>0.75763888888888886</v>
      </c>
    </row>
    <row r="3008" spans="1:4" x14ac:dyDescent="0.2">
      <c r="A3008">
        <v>172604</v>
      </c>
      <c r="B3008" s="2" t="s">
        <v>444</v>
      </c>
      <c r="C3008" s="4">
        <v>43709</v>
      </c>
      <c r="D3008" s="3">
        <v>0.55694444444444446</v>
      </c>
    </row>
    <row r="3009" spans="1:4" x14ac:dyDescent="0.2">
      <c r="A3009">
        <v>172605</v>
      </c>
      <c r="B3009" t="s">
        <v>445</v>
      </c>
      <c r="C3009" s="4">
        <v>43689</v>
      </c>
      <c r="D3009" s="3">
        <v>0.14722222222222223</v>
      </c>
    </row>
    <row r="3010" spans="1:4" x14ac:dyDescent="0.2">
      <c r="A3010">
        <v>172606</v>
      </c>
      <c r="B3010" t="s">
        <v>446</v>
      </c>
      <c r="C3010" s="4">
        <v>43696</v>
      </c>
      <c r="D3010" s="3">
        <v>0.1451388888888889</v>
      </c>
    </row>
    <row r="3011" spans="1:4" x14ac:dyDescent="0.2">
      <c r="A3011">
        <v>172607</v>
      </c>
      <c r="B3011" t="s">
        <v>186</v>
      </c>
      <c r="C3011" s="4">
        <v>43703</v>
      </c>
      <c r="D3011" s="3">
        <v>0.83333333333333337</v>
      </c>
    </row>
    <row r="3012" spans="1:4" x14ac:dyDescent="0.2">
      <c r="A3012">
        <v>172612</v>
      </c>
      <c r="B3012" t="s">
        <v>235</v>
      </c>
      <c r="C3012" s="4">
        <v>43700</v>
      </c>
      <c r="D3012" s="3">
        <v>0.8354166666666667</v>
      </c>
    </row>
    <row r="3013" spans="1:4" x14ac:dyDescent="0.2">
      <c r="A3013">
        <v>172748</v>
      </c>
      <c r="B3013" t="s">
        <v>115</v>
      </c>
      <c r="C3013" s="4">
        <v>43838</v>
      </c>
      <c r="D3013" s="3">
        <v>0.79027777777777775</v>
      </c>
    </row>
    <row r="3014" spans="1:4" x14ac:dyDescent="0.2">
      <c r="A3014">
        <v>172752</v>
      </c>
      <c r="B3014" t="s">
        <v>61</v>
      </c>
      <c r="C3014" s="4">
        <v>43733</v>
      </c>
      <c r="D3014" s="3">
        <v>0.79861111111111116</v>
      </c>
    </row>
    <row r="3015" spans="1:4" x14ac:dyDescent="0.2">
      <c r="A3015">
        <v>172815</v>
      </c>
      <c r="B3015" t="s">
        <v>5</v>
      </c>
      <c r="C3015" s="4">
        <v>43762</v>
      </c>
      <c r="D3015" s="3">
        <v>0.69374999999999998</v>
      </c>
    </row>
    <row r="3016" spans="1:4" x14ac:dyDescent="0.2">
      <c r="A3016">
        <v>172816</v>
      </c>
      <c r="B3016" t="s">
        <v>19</v>
      </c>
      <c r="C3016" s="4">
        <v>43773</v>
      </c>
      <c r="D3016" s="3">
        <v>0.70486111111111116</v>
      </c>
    </row>
    <row r="3017" spans="1:4" x14ac:dyDescent="0.2">
      <c r="A3017">
        <v>172817</v>
      </c>
      <c r="B3017" t="s">
        <v>100</v>
      </c>
      <c r="C3017" s="4">
        <v>43733</v>
      </c>
      <c r="D3017" s="3">
        <v>0.8569444444444444</v>
      </c>
    </row>
    <row r="3018" spans="1:4" x14ac:dyDescent="0.2">
      <c r="A3018">
        <v>172952</v>
      </c>
      <c r="B3018" t="s">
        <v>124</v>
      </c>
      <c r="C3018" s="4">
        <v>43731</v>
      </c>
      <c r="D3018" s="3">
        <v>0.56180555555555556</v>
      </c>
    </row>
    <row r="3019" spans="1:4" x14ac:dyDescent="0.2">
      <c r="A3019">
        <v>173001</v>
      </c>
      <c r="B3019" t="s">
        <v>15</v>
      </c>
      <c r="C3019" s="4">
        <v>43809</v>
      </c>
      <c r="D3019" s="3">
        <v>0.68541666666666667</v>
      </c>
    </row>
    <row r="3020" spans="1:4" x14ac:dyDescent="0.2">
      <c r="A3020">
        <v>173029</v>
      </c>
      <c r="B3020" s="2" t="s">
        <v>92</v>
      </c>
      <c r="C3020" s="4">
        <v>43775</v>
      </c>
      <c r="D3020" s="3">
        <v>0.65625</v>
      </c>
    </row>
    <row r="3021" spans="1:4" x14ac:dyDescent="0.2">
      <c r="A3021">
        <v>173031</v>
      </c>
      <c r="B3021" s="2" t="s">
        <v>23</v>
      </c>
      <c r="C3021" s="4">
        <v>43768</v>
      </c>
      <c r="D3021" s="3">
        <v>0.65347222222222223</v>
      </c>
    </row>
    <row r="3022" spans="1:4" x14ac:dyDescent="0.2">
      <c r="A3022">
        <v>173032</v>
      </c>
      <c r="B3022" t="s">
        <v>69</v>
      </c>
      <c r="C3022" s="4">
        <v>43756</v>
      </c>
      <c r="D3022" s="3">
        <v>0.74861111111111101</v>
      </c>
    </row>
    <row r="3023" spans="1:4" x14ac:dyDescent="0.2">
      <c r="A3023">
        <v>173094</v>
      </c>
      <c r="B3023" t="s">
        <v>139</v>
      </c>
      <c r="C3023" s="4">
        <v>43754</v>
      </c>
      <c r="D3023" s="3">
        <v>0.76597222222222217</v>
      </c>
    </row>
    <row r="3024" spans="1:4" x14ac:dyDescent="0.2">
      <c r="A3024">
        <v>173250</v>
      </c>
      <c r="B3024" t="s">
        <v>9</v>
      </c>
      <c r="C3024" s="4">
        <v>43794</v>
      </c>
      <c r="D3024" s="3">
        <v>0.72361111111111109</v>
      </c>
    </row>
    <row r="3025" spans="1:4" x14ac:dyDescent="0.2">
      <c r="A3025">
        <v>173532</v>
      </c>
      <c r="B3025" t="e">
        <f>_xlfn.SINGLE(JuanOrlandoH _xlfn.SINGLE(Congreso_HND no cave duda Que se esta trabajando por lo mejor Que gran manera de Que mi pais avance vamos por mas))</f>
        <v>#NAME?</v>
      </c>
      <c r="C3025" s="4">
        <v>43731</v>
      </c>
      <c r="D3025" s="3">
        <v>0.56111111111111112</v>
      </c>
    </row>
    <row r="3026" spans="1:4" x14ac:dyDescent="0.2">
      <c r="A3026">
        <v>173559</v>
      </c>
      <c r="B3026" t="e">
        <f>JuanOrlandoH se ha visto los mayores resultados en materia de seguridad Que bien lo Que se hace estamos m√°s y mas de lo bueno</f>
        <v>#NAME?</v>
      </c>
      <c r="C3026" s="4">
        <v>43810</v>
      </c>
      <c r="D3026" s="3">
        <v>0.74305555555555547</v>
      </c>
    </row>
    <row r="3027" spans="1:4" x14ac:dyDescent="0.2">
      <c r="A3027">
        <v>173853</v>
      </c>
      <c r="B3027" t="s">
        <v>447</v>
      </c>
      <c r="C3027" s="4">
        <v>43727</v>
      </c>
      <c r="D3027" s="3">
        <v>0.8534722222222223</v>
      </c>
    </row>
    <row r="3028" spans="1:4" x14ac:dyDescent="0.2">
      <c r="A3028">
        <v>173869</v>
      </c>
      <c r="B3028" t="e">
        <f>JuanOrlandoH Definitivamente sabemos Que se ha trabajado por grandes cosas Que bueno Que se puedan cuidar estas opciones Que son de bien para nuestra Honduras Que bien</f>
        <v>#NAME?</v>
      </c>
      <c r="C3028" s="4">
        <v>43836</v>
      </c>
      <c r="D3028" s="3">
        <v>0.54861111111111105</v>
      </c>
    </row>
    <row r="3029" spans="1:4" x14ac:dyDescent="0.2">
      <c r="A3029">
        <v>174023</v>
      </c>
      <c r="B3029" t="e">
        <f>JuanOrlandoH Honduras cambia como dice mi Presidente gracias por Que se ve lo importante Que se ayuda Que excelente</f>
        <v>#NAME?</v>
      </c>
      <c r="C3029" s="4">
        <v>43752</v>
      </c>
      <c r="D3029" s="3">
        <v>0.61597222222222225</v>
      </c>
    </row>
    <row r="3030" spans="1:4" x14ac:dyDescent="0.2">
      <c r="A3030">
        <v>174034</v>
      </c>
      <c r="B3030" t="e">
        <f>_xlfn.SINGLE(JuanOrlandoH _xlfn.SINGLE(Congreso_HND Es muy bueno lo Que se esta haciendo en mi pais Que gran trabajo Que se esta demostrando por la economia del pais Que bien))</f>
        <v>#NAME?</v>
      </c>
      <c r="C3030" s="4">
        <v>43745</v>
      </c>
      <c r="D3030" s="3">
        <v>0.64722222222222225</v>
      </c>
    </row>
    <row r="3031" spans="1:4" x14ac:dyDescent="0.2">
      <c r="A3031">
        <v>174035</v>
      </c>
      <c r="B3031" t="e">
        <f>_xlfn.SINGLE(JuanOrlandoH _xlfn.SINGLE(RCVHonduras _xlfn.SINGLE(DiarioLaPrensa _xlfn.SINGLE(LaTribunahn _xlfn.SINGLE(diarioelheraldo _xlfn.SINGLE(elpaishn _xlfn.SINGLE(radiohrn Honduras se ha visto y el pueblo esta agradecido de ver esas fabulosas cosas Que gran trabajo estamos alegres de ver lo bueno en el pais)))))))</f>
        <v>#NAME?</v>
      </c>
      <c r="C3031" s="4">
        <v>43761</v>
      </c>
      <c r="D3031" s="3">
        <v>0.6381944444444444</v>
      </c>
    </row>
    <row r="3032" spans="1:4" x14ac:dyDescent="0.2">
      <c r="A3032">
        <v>174059</v>
      </c>
      <c r="B3032" t="e">
        <f>JuanOrlandoH Que excelente noticia la de nuestro Presidente Que ha demostrado Que el pa√≠s avanza muy bien Que se entreguen estos parques de vida mejor</f>
        <v>#NAME?</v>
      </c>
      <c r="C3032" s="4">
        <v>43815</v>
      </c>
      <c r="D3032" s="3">
        <v>0.77847222222222223</v>
      </c>
    </row>
    <row r="3033" spans="1:4" x14ac:dyDescent="0.2">
      <c r="A3033">
        <v>174104</v>
      </c>
      <c r="B3033" t="e">
        <f>_xlfn.SINGLE(JuanOrlandoH _xlfn.SINGLE(anagarciacarias _xlfn.SINGLE(HoyMismoTSI _xlfn.SINGLE(DiarioRoatan _xlfn.SINGLE(radiohrn _xlfn.SINGLE(LaTribunahn _xlfn.SINGLE(diarioelheraldo _xlfn.SINGLE(DiarioLaPrensa _xlfn.SINGLE(elpaishn Aplaudimos lo bueno Que nuestro Presidente ha demostrado por Que ha sido de gran apoyo a los maestros y varias personas Que excelente)))))))))</f>
        <v>#NAME?</v>
      </c>
      <c r="C3033" s="4">
        <v>43725</v>
      </c>
      <c r="D3033" s="3">
        <v>0.79166666666666663</v>
      </c>
    </row>
    <row r="3034" spans="1:4" x14ac:dyDescent="0.2">
      <c r="A3034">
        <v>174110</v>
      </c>
      <c r="B3034" t="e">
        <f>JuanOrlandoH Vemos Que Es muy importante Que buenas cosas las Que se ven estamos muy contentos Vemos los grandes avances por parte de el gobierno</f>
        <v>#NAME?</v>
      </c>
      <c r="C3034" s="4">
        <v>43770</v>
      </c>
      <c r="D3034" s="3">
        <v>0.82430555555555562</v>
      </c>
    </row>
    <row r="3035" spans="1:4" x14ac:dyDescent="0.2">
      <c r="A3035">
        <v>174129</v>
      </c>
      <c r="B3035" t="e">
        <f>_xlfn.SINGLE(JuanOrlandoH _xlfn.SINGLE(radiohrn _xlfn.SINGLE(LaTribunahn _xlfn.SINGLE(HoyMismoTSI _xlfn.SINGLE(elpaishn _xlfn.SINGLE(diarioelheraldo Que admirable Es ver lo Que se esta demostrando Que impactantes talentos vamos viendo lo bello de mi Honduras))))))</f>
        <v>#NAME?</v>
      </c>
      <c r="C3035" s="4">
        <v>43790</v>
      </c>
      <c r="D3035" s="3">
        <v>0.68472222222222223</v>
      </c>
    </row>
    <row r="3036" spans="1:4" x14ac:dyDescent="0.2">
      <c r="A3036">
        <v>174143</v>
      </c>
      <c r="B3036" t="e">
        <f>_xlfn.SINGLE(JuanOrlandoH _xlfn.SINGLE(radiohrn _xlfn.SINGLE(HCHTelevDigital _xlfn.SINGLE(Canal6Honduras _xlfn.SINGLE(RCVHonduras _xlfn.SINGLE(lanotta_ _xlfn.SINGLE(LaTribunahn _xlfn.SINGLE(radioamericahn _xlfn.SINGLE(elpaishn muy bien lo Que se ve Vemos Que nuestro Presidente hace ver miles de cosas como el chocolate hondure√±o Que bello lo Que se muestra)))))))))</f>
        <v>#NAME?</v>
      </c>
      <c r="C3036" s="4">
        <v>43837</v>
      </c>
      <c r="D3036" s="3">
        <v>0.61805555555555558</v>
      </c>
    </row>
    <row r="3037" spans="1:4" x14ac:dyDescent="0.2">
      <c r="A3037">
        <v>174186</v>
      </c>
      <c r="B3037" t="s">
        <v>448</v>
      </c>
      <c r="C3037" s="4">
        <v>43811</v>
      </c>
      <c r="D3037" s="3">
        <v>0.80625000000000002</v>
      </c>
    </row>
    <row r="3038" spans="1:4" x14ac:dyDescent="0.2">
      <c r="A3038">
        <v>174253</v>
      </c>
      <c r="B3038" t="e">
        <f>JuanOrlandoH JOH el pueblo acepta su inocencia por Que sabemos Que lo √∫nico Que usted hace Es mejorar las cosas en el pais excelente Es usted JOH</f>
        <v>#NAME?</v>
      </c>
      <c r="C3038" s="4">
        <v>43746</v>
      </c>
      <c r="D3038" s="3">
        <v>0.68125000000000002</v>
      </c>
    </row>
    <row r="3039" spans="1:4" x14ac:dyDescent="0.2">
      <c r="A3039">
        <v>175049</v>
      </c>
      <c r="B3039" t="s">
        <v>56</v>
      </c>
      <c r="C3039" s="4">
        <v>43810</v>
      </c>
      <c r="D3039" s="3">
        <v>0.63958333333333328</v>
      </c>
    </row>
    <row r="3040" spans="1:4" x14ac:dyDescent="0.2">
      <c r="A3040">
        <v>175121</v>
      </c>
      <c r="B3040" t="s">
        <v>449</v>
      </c>
      <c r="C3040" s="4">
        <v>43679</v>
      </c>
      <c r="D3040" s="3">
        <v>0.10555555555555556</v>
      </c>
    </row>
    <row r="3041" spans="1:4" x14ac:dyDescent="0.2">
      <c r="A3041">
        <v>175190</v>
      </c>
      <c r="B3041" t="s">
        <v>18</v>
      </c>
      <c r="C3041" s="4">
        <v>43774</v>
      </c>
      <c r="D3041" s="3">
        <v>0.79236111111111107</v>
      </c>
    </row>
    <row r="3042" spans="1:4" x14ac:dyDescent="0.2">
      <c r="A3042">
        <v>175393</v>
      </c>
      <c r="B3042" t="s">
        <v>151</v>
      </c>
      <c r="C3042" s="4">
        <v>43801</v>
      </c>
      <c r="D3042" s="3">
        <v>0.84097222222222223</v>
      </c>
    </row>
    <row r="3043" spans="1:4" x14ac:dyDescent="0.2">
      <c r="A3043">
        <v>175414</v>
      </c>
      <c r="B3043" t="s">
        <v>25</v>
      </c>
      <c r="C3043" s="4">
        <v>43774</v>
      </c>
      <c r="D3043" s="3">
        <v>0.84027777777777779</v>
      </c>
    </row>
    <row r="3044" spans="1:4" x14ac:dyDescent="0.2">
      <c r="A3044">
        <v>175421</v>
      </c>
      <c r="B3044" t="s">
        <v>101</v>
      </c>
      <c r="C3044" s="4">
        <v>43766</v>
      </c>
      <c r="D3044" s="3">
        <v>0.68125000000000002</v>
      </c>
    </row>
    <row r="3045" spans="1:4" x14ac:dyDescent="0.2">
      <c r="A3045">
        <v>175553</v>
      </c>
      <c r="B3045" t="s">
        <v>9</v>
      </c>
      <c r="C3045" s="4">
        <v>43794</v>
      </c>
      <c r="D3045" s="3">
        <v>0.72222222222222221</v>
      </c>
    </row>
    <row r="3046" spans="1:4" x14ac:dyDescent="0.2">
      <c r="A3046">
        <v>175554</v>
      </c>
      <c r="B3046" t="s">
        <v>87</v>
      </c>
      <c r="C3046" s="4">
        <v>43816</v>
      </c>
      <c r="D3046" s="3">
        <v>0.86597222222222225</v>
      </c>
    </row>
    <row r="3047" spans="1:4" x14ac:dyDescent="0.2">
      <c r="A3047">
        <v>175556</v>
      </c>
      <c r="B3047" t="s">
        <v>135</v>
      </c>
      <c r="C3047" s="4">
        <v>43721</v>
      </c>
      <c r="D3047" s="3">
        <v>0.82847222222222217</v>
      </c>
    </row>
    <row r="3048" spans="1:4" x14ac:dyDescent="0.2">
      <c r="A3048">
        <v>175763</v>
      </c>
      <c r="B3048" t="s">
        <v>60</v>
      </c>
      <c r="C3048" s="4">
        <v>43761</v>
      </c>
      <c r="D3048" s="3">
        <v>0.71111111111111114</v>
      </c>
    </row>
    <row r="3049" spans="1:4" x14ac:dyDescent="0.2">
      <c r="A3049">
        <v>175764</v>
      </c>
      <c r="B3049" t="s">
        <v>217</v>
      </c>
      <c r="C3049" s="4">
        <v>43705</v>
      </c>
      <c r="D3049" s="3">
        <v>0.55625000000000002</v>
      </c>
    </row>
    <row r="3050" spans="1:4" x14ac:dyDescent="0.2">
      <c r="A3050">
        <v>175803</v>
      </c>
      <c r="B3050" t="s">
        <v>40</v>
      </c>
      <c r="C3050" s="4">
        <v>43677</v>
      </c>
      <c r="D3050" s="3">
        <v>0.75</v>
      </c>
    </row>
    <row r="3051" spans="1:4" x14ac:dyDescent="0.2">
      <c r="A3051">
        <v>175888</v>
      </c>
      <c r="B3051" s="2" t="s">
        <v>65</v>
      </c>
      <c r="C3051" s="4">
        <v>43768</v>
      </c>
      <c r="D3051" s="3">
        <v>0.87361111111111101</v>
      </c>
    </row>
    <row r="3052" spans="1:4" x14ac:dyDescent="0.2">
      <c r="A3052">
        <v>175957</v>
      </c>
      <c r="B3052" t="s">
        <v>370</v>
      </c>
      <c r="C3052" s="4">
        <v>43655</v>
      </c>
      <c r="D3052" s="3">
        <v>0.65555555555555556</v>
      </c>
    </row>
    <row r="3053" spans="1:4" x14ac:dyDescent="0.2">
      <c r="A3053">
        <v>176002</v>
      </c>
      <c r="B3053" t="s">
        <v>7</v>
      </c>
      <c r="C3053" s="4">
        <v>43837</v>
      </c>
      <c r="D3053" s="3">
        <v>0.66736111111111107</v>
      </c>
    </row>
    <row r="3054" spans="1:4" x14ac:dyDescent="0.2">
      <c r="A3054">
        <v>176044</v>
      </c>
      <c r="B3054" t="s">
        <v>138</v>
      </c>
      <c r="C3054" s="4">
        <v>43815</v>
      </c>
      <c r="D3054" s="3">
        <v>0.83472222222222225</v>
      </c>
    </row>
    <row r="3055" spans="1:4" x14ac:dyDescent="0.2">
      <c r="A3055">
        <v>176045</v>
      </c>
      <c r="B3055" t="s">
        <v>56</v>
      </c>
      <c r="C3055" s="4">
        <v>43810</v>
      </c>
      <c r="D3055" s="3">
        <v>0.63958333333333328</v>
      </c>
    </row>
    <row r="3056" spans="1:4" x14ac:dyDescent="0.2">
      <c r="A3056">
        <v>176118</v>
      </c>
      <c r="B3056" t="s">
        <v>46</v>
      </c>
      <c r="C3056" s="4">
        <v>43791</v>
      </c>
      <c r="D3056" s="3">
        <v>0.81666666666666676</v>
      </c>
    </row>
    <row r="3057" spans="1:4" x14ac:dyDescent="0.2">
      <c r="A3057">
        <v>176119</v>
      </c>
      <c r="B3057" t="s">
        <v>9</v>
      </c>
      <c r="C3057" s="4">
        <v>43794</v>
      </c>
      <c r="D3057" s="3">
        <v>0.72361111111111109</v>
      </c>
    </row>
    <row r="3058" spans="1:4" x14ac:dyDescent="0.2">
      <c r="A3058">
        <v>176156</v>
      </c>
      <c r="B3058" t="s">
        <v>3</v>
      </c>
      <c r="C3058" s="4">
        <v>43686</v>
      </c>
      <c r="D3058" s="3">
        <v>0.64513888888888882</v>
      </c>
    </row>
    <row r="3059" spans="1:4" x14ac:dyDescent="0.2">
      <c r="A3059">
        <v>176157</v>
      </c>
      <c r="B3059" t="s">
        <v>152</v>
      </c>
      <c r="C3059" s="4">
        <v>43731</v>
      </c>
      <c r="D3059" s="3">
        <v>0.86597222222222225</v>
      </c>
    </row>
    <row r="3060" spans="1:4" x14ac:dyDescent="0.2">
      <c r="A3060">
        <v>176228</v>
      </c>
      <c r="B3060" t="s">
        <v>450</v>
      </c>
      <c r="C3060" s="4">
        <v>43703</v>
      </c>
      <c r="D3060" s="3">
        <v>0.72777777777777775</v>
      </c>
    </row>
    <row r="3061" spans="1:4" x14ac:dyDescent="0.2">
      <c r="A3061">
        <v>176236</v>
      </c>
      <c r="B3061" t="e">
        <f>_xlfn.SINGLE(NTQ1WzirXWVSm5RELmNPf7jbQXG)+Lu0YgsRt8Xoj7qo= _xlfn.SINGLE(JuanOrlandoH _xlfn.SINGLE(LaTribunahn _xlfn.SINGLE(VidaMejorHN Es muy bueno lo Que se hace en nuestro pais gracias a JOH por Que se esta demostrando grandes cosas por nuestra Honduras estamos muy bien)))</f>
        <v>#NAME?</v>
      </c>
      <c r="C3061" s="4">
        <v>43691</v>
      </c>
      <c r="D3061" s="3">
        <v>0.71805555555555556</v>
      </c>
    </row>
    <row r="3062" spans="1:4" x14ac:dyDescent="0.2">
      <c r="A3062">
        <v>176246</v>
      </c>
      <c r="B3062" t="e">
        <f>_xlfn.SINGLE(NTQ1WzirXWVSm5RELmNPf7jbQXG)+Lu0YgsRt8Xoj7qo= _xlfn.SINGLE(JuanOrlandoH _xlfn.SINGLE(LaTribunahn _xlfn.SINGLE(VidaMejorHN Honduras cambia se desarrollan grandes acciones a favor del pueblo estamos muy contentos de estas buenas cosas Que bien
                                                                                                                                                                                                                                                                _xlfn.SINGLE(HCHTelevDigital))))</f>
        <v>#NAME?</v>
      </c>
      <c r="C3062" s="4">
        <v>43712</v>
      </c>
      <c r="D3062" s="3">
        <v>0.66597222222222219</v>
      </c>
    </row>
    <row r="3063" spans="1:4" x14ac:dyDescent="0.2">
      <c r="A3063">
        <v>176264</v>
      </c>
      <c r="B3063" t="e">
        <f>_xlfn.SINGLE(NTQ1WzirXWVSm5RELmNPf7jbQXG)+Lu0YgsRt8Xoj7qo= _xlfn.SINGLE(JuanOrlandoH _xlfn.SINGLE(radiohrn Honduras avanzando cada vez mas gracias Presidente _xlfn.SINGLE(juanorlando Es el mejor Que hemos tenido _xlfn.SINGLE(NTQ1WzirXWVSm5RELmNPf7jbQXG))))+Lu0YgsRt8Xoj7qo= _xlfn.SINGLE(canal11)</f>
        <v>#NAME?</v>
      </c>
      <c r="C3063" s="4">
        <v>43697</v>
      </c>
      <c r="D3063" s="3">
        <v>0.85902777777777783</v>
      </c>
    </row>
    <row r="3064" spans="1:4" x14ac:dyDescent="0.2">
      <c r="A3064">
        <v>176269</v>
      </c>
      <c r="B3064" s="2" t="s">
        <v>451</v>
      </c>
      <c r="C3064" s="4">
        <v>43703</v>
      </c>
      <c r="D3064" s="3">
        <v>0.84236111111111101</v>
      </c>
    </row>
    <row r="3065" spans="1:4" x14ac:dyDescent="0.2">
      <c r="A3065">
        <v>176273</v>
      </c>
      <c r="B3065" t="e">
        <f>_xlfn.SINGLE(NTQ1WzirXWVSm5RELmNPf7jbQXG)+Lu0YgsRt8Xoj7qo= _xlfn.SINGLE(DllSWqjvMbCrtUNGN0CA23hYgwPW83B5aBnYuBnEFZY)= _xlfn.SINGLE(DiarioDiezHn no cave duda Que estamos muy contentos porque hoy se celebra un gran d√≠a para el maestro del pais Que bien)</f>
        <v>#NAME?</v>
      </c>
      <c r="C3065" s="4">
        <v>43725</v>
      </c>
      <c r="D3065" s="3">
        <v>0.81041666666666667</v>
      </c>
    </row>
    <row r="3066" spans="1:4" x14ac:dyDescent="0.2">
      <c r="A3066">
        <v>176301</v>
      </c>
      <c r="B3066" t="e">
        <f>_xlfn.SINGLE(NTQ1WzirXWVSm5RELmNPf7jbQXG)+Lu0YgsRt8Xoj7qo= _xlfn.SINGLE(JuanOrlandoH _xlfn.SINGLE(HCHTelevDigital _xlfn.SINGLE(VidaMejorHN Wooo solo puedo decir Que grandes avances Definimos todo lo bueno Que ha hecho este gobierno gracias Muchas gracias)))</f>
        <v>#NAME?</v>
      </c>
      <c r="C3066" s="4">
        <v>43696</v>
      </c>
      <c r="D3066" s="3">
        <v>0.90486111111111101</v>
      </c>
    </row>
    <row r="3067" spans="1:4" x14ac:dyDescent="0.2">
      <c r="A3067">
        <v>176319</v>
      </c>
      <c r="B3067" t="e">
        <f>_xlfn.SINGLE(NTQ1WzirXWVSm5RELmNPf7jbQXG)+Lu0YgsRt8Xoj7qo= _xlfn.SINGLE(JuanOrlandoH _xlfn.SINGLE(LaTribunahn Definitivamente se ven las grandes acciones Que se desempe√±a para una vida mejor de cada ni√±o Es muy importante _xlfn.SINGLE(LaTribunahn)))</f>
        <v>#NAME?</v>
      </c>
      <c r="C3067" s="4">
        <v>43724</v>
      </c>
      <c r="D3067" s="3">
        <v>0.68125000000000002</v>
      </c>
    </row>
    <row r="3068" spans="1:4" x14ac:dyDescent="0.2">
      <c r="A3068">
        <v>176323</v>
      </c>
      <c r="B3068" t="e">
        <f>_xlfn.SINGLE(NTQ1WzirXWVSm5RELmNPf7jbQXG)+Lu0YgsRt8Xoj7qo= _xlfn.SINGLE(JuanOrlandoH _xlfn.SINGLE(LaTribunahn _xlfn.SINGLE(VidaMejorHN lo bueno se demuestra con estos grandes apoyos en nuestra comunidades Que excelente estamos muy agradecidos vamos por lo mejor para el pais
                                                                                                                                                                                                                                                                _xlfn.SINGLE(LaTribunahn))))</f>
        <v>#NAME?</v>
      </c>
      <c r="C3068" s="4">
        <v>43712</v>
      </c>
      <c r="D3068" s="3">
        <v>0.66597222222222219</v>
      </c>
    </row>
    <row r="3069" spans="1:4" x14ac:dyDescent="0.2">
      <c r="A3069">
        <v>176361</v>
      </c>
      <c r="B3069" t="e">
        <f>_xlfn.SINGLE(NTQ1WzirXWVSm5RELmNPf7jbQXG)+Lu0YgsRt8Xoj7qo= _xlfn.SINGLE(JuanOrlandoH _xlfn.SINGLE(radiohrn excelente Es el apoyo Que brinda nuestro gobierno con nuevas oportunidades a favor de nuestra gente))</f>
        <v>#NAME?</v>
      </c>
      <c r="C3069" s="4">
        <v>43693</v>
      </c>
      <c r="D3069" s="3">
        <v>0.65833333333333333</v>
      </c>
    </row>
    <row r="3070" spans="1:4" x14ac:dyDescent="0.2">
      <c r="A3070">
        <v>176362</v>
      </c>
      <c r="B3070" t="e">
        <f>_xlfn.SINGLE(NTQ1WzirXWVSm5RELmNPf7jbQXG)+Lu0YgsRt8Xoj7qo= _xlfn.SINGLE(tencanal10 _xlfn.SINGLE(JuanOrlandoH gracias a estas grandes acciones Que se dan a demostrar porque sabemos Que en Honduras hay lugares bellos Que bien
                                                                                                                                                                                                                                                                _xlfn.SINGLE(diarioelheraldo)))</f>
        <v>#NAME?</v>
      </c>
      <c r="C3070" s="4">
        <v>43711</v>
      </c>
      <c r="D3070" s="3">
        <v>0.68611111111111101</v>
      </c>
    </row>
    <row r="3071" spans="1:4" x14ac:dyDescent="0.2">
      <c r="A3071">
        <v>176386</v>
      </c>
      <c r="B3071" t="e">
        <f>_xlfn.SINGLE(NTQ1WzirXWVSm5RELmNPf7jbQXG)+Lu0YgsRt8Xoj7qo= _xlfn.SINGLE(JuanOrlandoH _xlfn.SINGLE(LaTribunahn contentos porque se demuestran estas maravillosas maneras de Que mi Honduras esta cambiando cada dia excelente _xlfn.SINGLE(DiarioLaPrensa)))</f>
        <v>#NAME?</v>
      </c>
      <c r="C3071" s="4">
        <v>43724</v>
      </c>
      <c r="D3071" s="3">
        <v>0.6791666666666667</v>
      </c>
    </row>
    <row r="3072" spans="1:4" x14ac:dyDescent="0.2">
      <c r="A3072">
        <v>176428</v>
      </c>
      <c r="B3072" t="e">
        <f>_xlfn.SINGLE(NTQ1WzirXWVSm5RELmNPf7jbQXG)+Lu0YgsRt8Xoj7qo= _xlfn.SINGLE(JuanOrlandoH _xlfn.SINGLE(HCHTelevDigital no cave duda Que JOH hace un gran avance en nuestra naci√≥n Que buenas cosas las Que se ven en desarrollo vamos por mas))</f>
        <v>#NAME?</v>
      </c>
      <c r="C3072" s="4">
        <v>43689</v>
      </c>
      <c r="D3072" s="3">
        <v>0.72291666666666676</v>
      </c>
    </row>
    <row r="3073" spans="1:4" x14ac:dyDescent="0.2">
      <c r="A3073">
        <v>176429</v>
      </c>
      <c r="B3073" t="e">
        <f>_xlfn.SINGLE(NTQ1WzirXWVSm5RELmNPf7jbQXG)+Lu0YgsRt8Xoj7qo= _xlfn.SINGLE(JuanOrlandoH _xlfn.SINGLE(LaTribunahn Aplaudimos los bellos esfuerzos Que ha hecho el Presidente con la campa√±a de vida mejor Que genial _xlfn.SINGLE(tencanal10)))</f>
        <v>#NAME?</v>
      </c>
      <c r="C3073" s="4">
        <v>43724</v>
      </c>
      <c r="D3073" s="3">
        <v>0.67986111111111114</v>
      </c>
    </row>
    <row r="3074" spans="1:4" x14ac:dyDescent="0.2">
      <c r="A3074">
        <v>176430</v>
      </c>
      <c r="B3074" t="e">
        <f>_xlfn.SINGLE(NTQ1WzirXWVSm5RELmNPf7jbQXG)+Lu0YgsRt8Xoj7qo= _xlfn.SINGLE(JuanOrlandoH _xlfn.SINGLE(VidaMejorHN _xlfn.SINGLE(tencanal10 Es un gran trabajo lo Que se hace por las personas discapacitadas Que bueno lo Que se ve Es muy bueno vamos por mas _xlfn.SINGLE(DiarioLaPrensa))))</f>
        <v>#NAME?</v>
      </c>
      <c r="C3074" s="4">
        <v>43719</v>
      </c>
      <c r="D3074" s="3">
        <v>0.67291666666666661</v>
      </c>
    </row>
    <row r="3075" spans="1:4" x14ac:dyDescent="0.2">
      <c r="A3075">
        <v>176431</v>
      </c>
      <c r="B3075" t="e">
        <f>_xlfn.SINGLE(NTQ1WzirXWVSm5RELmNPf7jbQXG)+Lu0YgsRt8Xoj7qo= _xlfn.SINGLE(ValledeAngelesH _xlfn.SINGLE(JuanOrlandoH _xlfn.SINGLE(tencanal10 va monos disfrutar estos maravillosos lugares Que bello valle de √°ngeles cantarranas _xlfn.SINGLE(LaTribunahn))))</f>
        <v>#NAME?</v>
      </c>
      <c r="C3075" s="4">
        <v>43728</v>
      </c>
      <c r="D3075" s="3">
        <v>0.70833333333333337</v>
      </c>
    </row>
    <row r="3076" spans="1:4" x14ac:dyDescent="0.2">
      <c r="A3076">
        <v>176432</v>
      </c>
      <c r="B3076" t="e">
        <f>_xlfn.SINGLE(NTQ1WzirXWVSm5RELmNPf7jbQXG)+Lu0YgsRt8Xoj7qo= _xlfn.SINGLE(JuanOrlandoH _xlfn.SINGLE(VidaMejorHN _xlfn.SINGLE(tencanal10 agradecemos la buena labor Que gran manera de desarrollar nuestra Honduras grandes bendiciones para usted se√±or Presidente)))</f>
        <v>#NAME?</v>
      </c>
      <c r="C3076" s="4">
        <v>43700</v>
      </c>
      <c r="D3076" s="3">
        <v>0.71597222222222223</v>
      </c>
    </row>
    <row r="3077" spans="1:4" x14ac:dyDescent="0.2">
      <c r="A3077">
        <v>176490</v>
      </c>
      <c r="B3077" t="e">
        <f>_xlfn.SINGLE(NTQ1WzirXWVSm5RELmNPf7jbQXG)+Lu0YgsRt8Xoj7qo= _xlfn.SINGLE(JuanOrlandoH _xlfn.SINGLE(LaTribunahn Es un buen trabajo lo Que hace el gobierno en donar estas maravillosas cosas para Que el pais avance Que genial _xlfn.SINGLE(DiarioTiempo)))</f>
        <v>#NAME?</v>
      </c>
      <c r="C3077" s="4">
        <v>43721</v>
      </c>
      <c r="D3077" s="3">
        <v>0.85</v>
      </c>
    </row>
    <row r="3078" spans="1:4" x14ac:dyDescent="0.2">
      <c r="A3078">
        <v>176502</v>
      </c>
      <c r="B3078" t="e">
        <f>_xlfn.SINGLE(NTQ1WzirXWVSm5RELmNPf7jbQXG)+Lu0YgsRt8Xoj7qo= _xlfn.SINGLE(JuanOrlandoH _xlfn.SINGLE(radiohrn _xlfn.SINGLE(tencanal10 reconocemos los grandes avances departe de nuestro gobierno apoyando a la mujer Que pueda vivir bien)))</f>
        <v>#NAME?</v>
      </c>
      <c r="C3078" s="4">
        <v>43725</v>
      </c>
      <c r="D3078" s="3">
        <v>0.86249999999999993</v>
      </c>
    </row>
    <row r="3079" spans="1:4" x14ac:dyDescent="0.2">
      <c r="A3079">
        <v>176516</v>
      </c>
      <c r="B3079" t="e">
        <f>_xlfn.SINGLE(NTQ1WzirXWVSm5RELmNPf7jbQXG)+Lu0YgsRt8Xoj7qo= _xlfn.SINGLE(JuanOrlandoH _xlfn.SINGLE(televicentrohn mis cordiales saludos par mi mayor gobernante mi ejemplo a seguir Que Dios me lo bendiga grandemente _xlfn.SINGLE(DiarioLaPrensa)))</f>
        <v>#NAME?</v>
      </c>
      <c r="C3079" s="4">
        <v>43718</v>
      </c>
      <c r="D3079" s="3">
        <v>0.81874999999999998</v>
      </c>
    </row>
    <row r="3080" spans="1:4" x14ac:dyDescent="0.2">
      <c r="A3080">
        <v>176517</v>
      </c>
      <c r="B3080" t="e">
        <f>_xlfn.SINGLE(NTQ1WzirXWVSm5RELmNPf7jbQXG)+Lu0YgsRt8Xoj7qo= _xlfn.SINGLE(JuanOrlandoH _xlfn.SINGLE(radiohrn Es muy bueno lo Que se esta haciendo en apoyo a nuestra gente Hondure√±a vamos por mas))</f>
        <v>#NAME?</v>
      </c>
      <c r="C3080" s="4">
        <v>43697</v>
      </c>
      <c r="D3080" s="3">
        <v>0.87430555555555556</v>
      </c>
    </row>
    <row r="3081" spans="1:4" x14ac:dyDescent="0.2">
      <c r="A3081">
        <v>176533</v>
      </c>
      <c r="B3081" t="e">
        <f>_xlfn.SINGLE(NTQ1WzirXWVSm5RELmNPf7jbQXG)+Lu0YgsRt8Xoj7qo= _xlfn.SINGLE(JuanOrlandoH _xlfn.SINGLE(BecasHN2020 _xlfn.SINGLE(radiohrn Es muy bueno los apoyos Que se les esta brindando a la juventud Que gran trabajo Que se haga lo bueno por nuestra Honduras _xlfn.SINGLE(DiarioLaPrensa))))</f>
        <v>#NAME?</v>
      </c>
      <c r="C3081" s="4">
        <v>43732</v>
      </c>
      <c r="D3081" s="3">
        <v>0.70000000000000007</v>
      </c>
    </row>
    <row r="3082" spans="1:4" x14ac:dyDescent="0.2">
      <c r="A3082">
        <v>176609</v>
      </c>
      <c r="B3082" t="e">
        <f>_xlfn.SINGLE(NTQ1WzirXWVSm5RELmNPf7jbQXG)+Lu0YgsRt8Xoj7qo= _xlfn.SINGLE(JuanOrlandoH _xlfn.SINGLE(HCHTelevDigital _xlfn.SINGLE(DllSWqjvMbCrtUNGN0CA23hYgwPW83B5aBnYuBnEFZY)))= se les esta brindando ese gran poyo a los Productores Que genial Que gran manera de ver el cambio
                                                                                                                                                                                                                                                                _xlfn.SINGLE(elpaishn)</f>
        <v>#NAME?</v>
      </c>
      <c r="C3082" s="4">
        <v>43721</v>
      </c>
      <c r="D3082" s="3">
        <v>0.68958333333333333</v>
      </c>
    </row>
    <row r="3083" spans="1:4" x14ac:dyDescent="0.2">
      <c r="A3083">
        <v>176649</v>
      </c>
      <c r="B3083" t="e">
        <f>_xlfn.SINGLE(TelemundoSports _xlfn.SINGLE(AnaJurka _xlfn.SINGLE(KarimDeportes _xlfn.SINGLE(CopanAlvarez ya est√°n unidos las autoridades competentes para combatir la criminalidad del pa√≠s Que bueno Que se haga lo bueno por la seguridad del pueblo))))</f>
        <v>#NAME?</v>
      </c>
      <c r="C3083" s="4">
        <v>43697</v>
      </c>
      <c r="D3083" s="3">
        <v>0.86111111111111116</v>
      </c>
    </row>
    <row r="3084" spans="1:4" x14ac:dyDescent="0.2">
      <c r="A3084">
        <v>176679</v>
      </c>
      <c r="B3084" t="s">
        <v>452</v>
      </c>
      <c r="C3084" s="4">
        <v>43732</v>
      </c>
      <c r="D3084" s="3">
        <v>0.80902777777777779</v>
      </c>
    </row>
    <row r="3085" spans="1:4" x14ac:dyDescent="0.2">
      <c r="A3085">
        <v>176722</v>
      </c>
      <c r="B3085" t="e">
        <f>_xlfn.SINGLE(NTQ1WzirXWVSm5RELmNPf7jbQXG)+Lu0YgsRt8Xoj7qo= _xlfn.SINGLE(JuanOrlandoH _xlfn.SINGLE(radiohrn Es un gran objetivo de parte de JOH Que se apoye a la gente humilde Es un buen ejemplo))</f>
        <v>#NAME?</v>
      </c>
      <c r="C3085" s="4">
        <v>43697</v>
      </c>
      <c r="D3085" s="3">
        <v>0.88124999999999998</v>
      </c>
    </row>
    <row r="3086" spans="1:4" x14ac:dyDescent="0.2">
      <c r="A3086">
        <v>176724</v>
      </c>
      <c r="B3086" t="e">
        <f>_xlfn.SINGLE(NTQ1WzirXWVSm5RELmNPf7jbQXG)+Lu0YgsRt8Xoj7qo= _xlfn.SINGLE(JuanOrlandoH _xlfn.SINGLE(HCHTelevDigital muy bueno Que se esta bendiciendo el narcotrafico en nuestro pais basta ya de tanta corrupcion buen trabajo JOH))</f>
        <v>#NAME?</v>
      </c>
      <c r="C3086" s="4">
        <v>43689</v>
      </c>
      <c r="D3086" s="3">
        <v>0.72222222222222221</v>
      </c>
    </row>
    <row r="3087" spans="1:4" x14ac:dyDescent="0.2">
      <c r="A3087">
        <v>176725</v>
      </c>
      <c r="B3087" t="e">
        <f>_xlfn.SINGLE(NTQ1WzirXWVSm5RELmNPf7jbQXG)+Lu0YgsRt8Xoj7qo= _xlfn.SINGLE(JuanOrlandoH _xlfn.SINGLE(TN5Telenoticias _xlfn.SINGLE(DiarioDiezHn Muchas Felicidades a JOH por afirmar lo importante para el pais Que gran manera de ver lo bueno para nuestra naci√≥n muy bien vamos por mas)))</f>
        <v>#NAME?</v>
      </c>
      <c r="C3087" s="4">
        <v>43731</v>
      </c>
      <c r="D3087" s="3">
        <v>0.81874999999999998</v>
      </c>
    </row>
    <row r="3088" spans="1:4" x14ac:dyDescent="0.2">
      <c r="A3088">
        <v>176738</v>
      </c>
      <c r="B3088" t="e">
        <f>_xlfn.SINGLE(NTQ1WzirXWVSm5RELmNPf7jbQXG)+Lu0YgsRt8Xoj7qo= _xlfn.SINGLE(JuanOrlandoH _xlfn.SINGLE(DiarioLaPrensa Es muy buen alas acciones Que se hace en poner esta nueva ley para lo mejor Que gran trabajo))</f>
        <v>#NAME?</v>
      </c>
      <c r="C3088" s="4">
        <v>43703</v>
      </c>
      <c r="D3088" s="3">
        <v>0.72569444444444453</v>
      </c>
    </row>
    <row r="3089" spans="1:4" x14ac:dyDescent="0.2">
      <c r="A3089">
        <v>176785</v>
      </c>
      <c r="B3089" t="e">
        <f>_xlfn.SINGLE(NTQ1WzirXWVSm5RELmNPf7jbQXG)+Lu0YgsRt8Xoj7qo= _xlfn.SINGLE(JuanOrlandoH _xlfn.SINGLE(radiohrn Impresionante manera de ver como se mejora en cada comunidad Que gran Espectacular manera de hacer lo bueno por mi pais Que bien estamos muy excelentes))</f>
        <v>#NAME?</v>
      </c>
      <c r="C3089" s="4">
        <v>43698</v>
      </c>
      <c r="D3089" s="3">
        <v>0.84791666666666676</v>
      </c>
    </row>
    <row r="3090" spans="1:4" x14ac:dyDescent="0.2">
      <c r="A3090">
        <v>176806</v>
      </c>
      <c r="B3090" t="e">
        <f>_xlfn.SINGLE(NTQ1WzirXWVSm5RELmNPf7jbQXG)+Lu0YgsRt8Xoj7qo= _xlfn.SINGLE(JuanOrlandoH _xlfn.SINGLE(DiarioLaPrensa Que bello Que se aproxima la semana moraz√°nica Que bien estamos muy alegres de ver bien las cosas en el pais y lo bello _xlfn.SINGLE(diarioelheraldo)))</f>
        <v>#NAME?</v>
      </c>
      <c r="C3090" s="4">
        <v>43732</v>
      </c>
      <c r="D3090" s="3">
        <v>0.80833333333333324</v>
      </c>
    </row>
    <row r="3091" spans="1:4" x14ac:dyDescent="0.2">
      <c r="A3091">
        <v>176893</v>
      </c>
      <c r="B3091" t="e">
        <f>_xlfn.SINGLE(NTQ1WzirXWVSm5RELmNPf7jbQXG)+Lu0YgsRt8Xoj7qo= _xlfn.SINGLE(JuanOrlandoH _xlfn.SINGLE(VidaMejorHN _xlfn.SINGLE(HCHTelevDigital Simplemente Vemos un gran comienzo de ver como mi Honduras mejora Que gran trabajo Que bella acci√≥n de parte del gobierno)))</f>
        <v>#NAME?</v>
      </c>
      <c r="C3091" s="4">
        <v>43700</v>
      </c>
      <c r="D3091" s="3">
        <v>0.86458333333333337</v>
      </c>
    </row>
    <row r="3092" spans="1:4" x14ac:dyDescent="0.2">
      <c r="A3092">
        <v>176894</v>
      </c>
      <c r="B3092" t="e">
        <f>_xlfn.SINGLE(NTQ1WzirXWVSm5RELmNPf7jbQXG)+Lu0YgsRt8Xoj7qo= _xlfn.SINGLE(JuanOrlandoH _xlfn.SINGLE(radiohrn Impresionante manera de Que se desarrolla el turismo la naturaleza Que bien Es Que Honduras Es para disfrutar _xlfn.SINGLE(DiarioDiezHn)))</f>
        <v>#NAME?</v>
      </c>
      <c r="C3092" s="4">
        <v>43724</v>
      </c>
      <c r="D3092" s="3">
        <v>0.85972222222222217</v>
      </c>
    </row>
    <row r="3093" spans="1:4" x14ac:dyDescent="0.2">
      <c r="A3093">
        <v>176907</v>
      </c>
      <c r="B3093" t="e">
        <f>_xlfn.SINGLE(NTQ1WzirXWVSm5RELmNPf7jbQXG)+Lu0YgsRt8Xoj7qo= _xlfn.SINGLE(JuanOrlandoH _xlfn.SINGLE(diarioelheraldo estamos muy contentos Que esten  realizando estas charlas por el bienestar de nuestras adolescentes _xlfn.SINGLE(NTQ1WzirXWVSm5RELmNPf7jbQXG)))+Lu0YgsRt8Xoj7qo=   _xlfn.SINGLE(JuanOrlandoH   _xlfn.SINGLE(radiohousehn))</f>
        <v>#NAME?</v>
      </c>
      <c r="C3093" s="4">
        <v>43712</v>
      </c>
      <c r="D3093" s="3">
        <v>0.86458333333333337</v>
      </c>
    </row>
    <row r="3094" spans="1:4" x14ac:dyDescent="0.2">
      <c r="A3094">
        <v>176918</v>
      </c>
      <c r="B3094" t="e">
        <f>_xlfn.SINGLE(NTQ1WzirXWVSm5RELmNPf7jbQXG)+Lu0YgsRt8Xoj7qo= _xlfn.SINGLE(VidaMejorHN _xlfn.SINGLE(JuanOrlandoH _xlfn.SINGLE(DiarioTiempo _xlfn.SINGLE(BANHPROVI_HN Es un gran trabajo lo Que hace el gobierno a favor de brindar ayudas para Que la gente se beneficie))))</f>
        <v>#NAME?</v>
      </c>
      <c r="C3094" s="4">
        <v>43691</v>
      </c>
      <c r="D3094" s="3">
        <v>0.9194444444444444</v>
      </c>
    </row>
    <row r="3095" spans="1:4" x14ac:dyDescent="0.2">
      <c r="A3095">
        <v>176919</v>
      </c>
      <c r="B3095" s="2" t="s">
        <v>453</v>
      </c>
      <c r="C3095" s="4">
        <v>43703</v>
      </c>
      <c r="D3095" s="3">
        <v>0.83958333333333324</v>
      </c>
    </row>
    <row r="3096" spans="1:4" x14ac:dyDescent="0.2">
      <c r="A3096">
        <v>176955</v>
      </c>
      <c r="B3096" t="e">
        <f>_xlfn.SINGLE(NTQ1WzirXWVSm5RELmNPf7jbQXG)+Lu0YgsRt8Xoj7qo= _xlfn.SINGLE(JuanOrlandoH _xlfn.SINGLE(elpaishn _xlfn.SINGLE(DiarioDiezHn se√±or Presidente Que nunca caven estas buenas acciones a favor del pueblo Que grandes avances lo Que se ve Aplaudimos lo bueno)))</f>
        <v>#NAME?</v>
      </c>
      <c r="C3096" s="4">
        <v>43726</v>
      </c>
      <c r="D3096" s="3">
        <v>0.68472222222222223</v>
      </c>
    </row>
    <row r="3097" spans="1:4" x14ac:dyDescent="0.2">
      <c r="A3097">
        <v>176957</v>
      </c>
      <c r="B3097" t="e">
        <f>_xlfn.SINGLE(NTQ1WzirXWVSm5RELmNPf7jbQXG)+Lu0YgsRt8Xoj7qo= _xlfn.SINGLE(JuanOrlandoH _xlfn.SINGLE(elpaishn _xlfn.SINGLE(diarioelheraldo estamos agradecidos por lo bueno Que se demuestra gracias a las ideas de JOH se ha mejorado la vida de miles de personas en cuidar su salud)))</f>
        <v>#NAME?</v>
      </c>
      <c r="C3097" s="4">
        <v>43726</v>
      </c>
      <c r="D3097" s="3">
        <v>0.68402777777777779</v>
      </c>
    </row>
    <row r="3098" spans="1:4" x14ac:dyDescent="0.2">
      <c r="A3098">
        <v>176962</v>
      </c>
      <c r="B3098" t="e">
        <f>_xlfn.SINGLE(NTQ1WzirXWVSm5RELmNPf7jbQXG)+Lu0YgsRt8Xoj7qo= _xlfn.SINGLE(JuanOrlandoH _xlfn.SINGLE(VidaMejorHN _xlfn.SINGLE(tencanal10 Primeramente agradecemos lo bueno Que se hace por demostrar Que el pais cambia Que gran trabajo estamos alegres _xlfn.SINGLE(DiarioDiezHn))))</f>
        <v>#NAME?</v>
      </c>
      <c r="C3098" s="4">
        <v>43719</v>
      </c>
      <c r="D3098" s="3">
        <v>0.67361111111111116</v>
      </c>
    </row>
    <row r="3099" spans="1:4" x14ac:dyDescent="0.2">
      <c r="A3099">
        <v>177047</v>
      </c>
      <c r="B3099" t="e">
        <f>_xlfn.SINGLE(NTQ1WzirXWVSm5RELmNPf7jbQXG)+Lu0YgsRt8Xoj7qo= _xlfn.SINGLE(JuanOrlandoH _xlfn.SINGLE(LaTribunahn Simplemente se esta demostrando lo bueno de p√†rrte de el gobierno gracias Dios lo bendiga JOH gracias mil bendiciones _xlfn.SINGLE(HCHTelevDigital)))</f>
        <v>#NAME?</v>
      </c>
      <c r="C3099" s="4">
        <v>43731</v>
      </c>
      <c r="D3099" s="3">
        <v>0.72777777777777775</v>
      </c>
    </row>
    <row r="3100" spans="1:4" x14ac:dyDescent="0.2">
      <c r="A3100">
        <v>177079</v>
      </c>
      <c r="B3100" t="e">
        <f>_xlfn.SINGLE(NTQ1WzirXWVSm5RELmNPf7jbQXG)+Lu0YgsRt8Xoj7qo= _xlfn.SINGLE(JuanOrlandoH _xlfn.SINGLE(DiarioTiempo muy bien Que se est√°n demostrando las bellas cosas Que tiene el pais Que bueno lo Que se ve cada dias _xlfn.SINGLE(LaTribunahn)))</f>
        <v>#NAME?</v>
      </c>
      <c r="C3100" s="4">
        <v>43727</v>
      </c>
      <c r="D3100" s="3">
        <v>0.70763888888888893</v>
      </c>
    </row>
    <row r="3101" spans="1:4" x14ac:dyDescent="0.2">
      <c r="A3101">
        <v>177102</v>
      </c>
      <c r="B3101" t="e">
        <f>_xlfn.SINGLE(NTQ1WzirXWVSm5RELmNPf7jbQXG)+Lu0YgsRt8Xoj7qo= _xlfn.SINGLE(ValledeAngelesH _xlfn.SINGLE(JuanOrlandoH _xlfn.SINGLE(tencanal10 Es una gran admiraci√≥n Que bellos son los avances Que se demuestran para Que podamos ir a disfrutar de esta semana morazanica Que bien _xlfn.SINGLE(canal11hn))))</f>
        <v>#NAME?</v>
      </c>
      <c r="C3101" s="4">
        <v>43728</v>
      </c>
      <c r="D3101" s="3">
        <v>0.7104166666666667</v>
      </c>
    </row>
    <row r="3102" spans="1:4" x14ac:dyDescent="0.2">
      <c r="A3102">
        <v>177114</v>
      </c>
      <c r="B3102" t="e">
        <f>_xlfn.SINGLE(NTQ1WzirXWVSm5RELmNPf7jbQXG)+Lu0YgsRt8Xoj7qo= _xlfn.SINGLE(JuanOrlandoH _xlfn.SINGLE(IHCIETI _xlfn.SINGLE(LaTribunahn hemos aprendido Que si se quiere se puede quye bueno lo Que hace JOH por demostrar estas bellas acciones y se demuestra la arqueolog√≠a de ciudad blanca
                                                                                                                                                                                                                                                                _xlfn.SINGLE(Canal6Honduras))))</f>
        <v>#NAME?</v>
      </c>
      <c r="C3102" s="4">
        <v>43714</v>
      </c>
      <c r="D3102" s="3">
        <v>0.71180555555555547</v>
      </c>
    </row>
    <row r="3103" spans="1:4" x14ac:dyDescent="0.2">
      <c r="A3103">
        <v>177151</v>
      </c>
      <c r="B3103" t="e">
        <f>_xlfn.SINGLE(NTQ1WzirXWVSm5RELmNPf7jbQXG)+Lu0YgsRt8Xoj7qo= _xlfn.SINGLE(DllSWqjvMbCrtUNGN0CA23hYgwPW83B5aBnYuBnEFZY)= Dios los bendiga maestros gracias por su gran labor Que se trabaje mas y mas por la educaci√≥n</f>
        <v>#NAME?</v>
      </c>
      <c r="C3103" s="4">
        <v>43725</v>
      </c>
      <c r="D3103" s="3">
        <v>0.81041666666666667</v>
      </c>
    </row>
    <row r="3104" spans="1:4" x14ac:dyDescent="0.2">
      <c r="A3104">
        <v>177159</v>
      </c>
      <c r="B3104" t="e">
        <f>_xlfn.SINGLE(NTQ1WzirXWVSm5RELmNPf7jbQXG)+Lu0YgsRt8Xoj7qo= _xlfn.SINGLE(JuanOrlandoH _xlfn.SINGLE(televicentrohn Simplemente se desarrollan estas grandes cosas para mi pais Que bien Es lo bueno lo Que se ve Que grandioso estamos alegres gracias JOH _xlfn.SINGLE(televicentrohn)))</f>
        <v>#NAME?</v>
      </c>
      <c r="C3104" s="4">
        <v>43706</v>
      </c>
      <c r="D3104" s="3">
        <v>0.64236111111111105</v>
      </c>
    </row>
    <row r="3105" spans="1:4" x14ac:dyDescent="0.2">
      <c r="A3105">
        <v>177160</v>
      </c>
      <c r="B3105" t="e">
        <f>_xlfn.SINGLE(NTQ1WzirXWVSm5RELmNPf7jbQXG)+Lu0YgsRt8Xoj7qo= _xlfn.SINGLE(JuanOrlandoH _xlfn.SINGLE(LaTribunahn ya se acerca la independencia Que buen trabajo lo Que se ve por mi Honduras Que gran manera estamos alegres de ver esto genial _xlfn.SINGLE(TSiHonduras)))</f>
        <v>#NAME?</v>
      </c>
      <c r="C3105" s="4">
        <v>43721</v>
      </c>
      <c r="D3105" s="3">
        <v>0.85138888888888886</v>
      </c>
    </row>
    <row r="3106" spans="1:4" x14ac:dyDescent="0.2">
      <c r="A3106">
        <v>177178</v>
      </c>
      <c r="B3106" t="e">
        <f>_xlfn.SINGLE(NTQ1WzirXWVSm5RELmNPf7jbQXG)+Lu0YgsRt8Xoj7qo= _xlfn.SINGLE(JuanOrlandoH _xlfn.SINGLE(VidaMejorHN _xlfn.SINGLE(HCHTelevDigital excelente el gran trabajo Que realiza el Presidente _xlfn.SINGLE(NTQ1WzirXWVSm5RELmNPf7jbQXG))))+Lu0YgsRt8Xoj7qo=   _xlfn.SINGLE(JuanOrlandoH  _xlfn.SINGLE(radioamericahn))</f>
        <v>#NAME?</v>
      </c>
      <c r="C3106" s="4">
        <v>43700</v>
      </c>
      <c r="D3106" s="3">
        <v>0.87013888888888891</v>
      </c>
    </row>
    <row r="3107" spans="1:4" x14ac:dyDescent="0.2">
      <c r="A3107">
        <v>177180</v>
      </c>
      <c r="B3107" t="e">
        <f>_xlfn.SINGLE(NTQ1WzirXWVSm5RELmNPf7jbQXG)+Lu0YgsRt8Xoj7qo= _xlfn.SINGLE(JuanOrlandoH _xlfn.SINGLE(DiarioTiempo Honduras se ha regenerado en turismo Que bello lo Que se puede ver en el pais vamos a disfrutar de estas vacaciones _xlfn.SINGLE(diarioelheraldo)))</f>
        <v>#NAME?</v>
      </c>
      <c r="C3107" s="4">
        <v>43727</v>
      </c>
      <c r="D3107" s="3">
        <v>0.7090277777777777</v>
      </c>
    </row>
    <row r="3108" spans="1:4" x14ac:dyDescent="0.2">
      <c r="A3108">
        <v>177225</v>
      </c>
      <c r="B3108" t="e">
        <f>_xlfn.SINGLE(NTQ1WzirXWVSm5RELmNPf7jbQXG)+Lu0YgsRt8Xoj7qo= _xlfn.SINGLE(JuanOrlandoH _xlfn.SINGLE(DiarioLaPrensa agradecemos la fabulosa manera de hacer un gran desarrollo s√≥n un ejemplo a seguir gente luchadora Que bien excelente trabajo _xlfn.SINGLE(tencanal10)))</f>
        <v>#NAME?</v>
      </c>
      <c r="C3108" s="4">
        <v>43705</v>
      </c>
      <c r="D3108" s="3">
        <v>0.79513888888888884</v>
      </c>
    </row>
    <row r="3109" spans="1:4" x14ac:dyDescent="0.2">
      <c r="A3109">
        <v>177229</v>
      </c>
      <c r="B3109" t="e">
        <f>_xlfn.SINGLE(NTQ1WzirXWVSm5RELmNPf7jbQXG)+Lu0YgsRt8Xoj7qo= _xlfn.SINGLE(JuanOrlandoH _xlfn.SINGLE(radiohrn Es un gran apoyo lo Que esta demostrando JOH para nuestra Honduras quien se haga lo mejor por el pais))</f>
        <v>#NAME?</v>
      </c>
      <c r="C3109" s="4">
        <v>43697</v>
      </c>
      <c r="D3109" s="3">
        <v>0.87291666666666667</v>
      </c>
    </row>
    <row r="3110" spans="1:4" x14ac:dyDescent="0.2">
      <c r="A3110">
        <v>177233</v>
      </c>
      <c r="B3110" t="e">
        <f>_xlfn.SINGLE(NTQ1WzirXWVSm5RELmNPf7jbQXG)+Lu0YgsRt8Xoj7qo= _xlfn.SINGLE(JuanOrlandoH _xlfn.SINGLE(televicentrohn Es muy importante los apoyo Que se est√°n brindando en el pais Que gran manera de ver lo bueno por mi Honduras _xlfn.SINGLE(DiarioTiempo)))</f>
        <v>#NAME?</v>
      </c>
      <c r="C3110" s="4">
        <v>43706</v>
      </c>
      <c r="D3110" s="3">
        <v>0.64097222222222217</v>
      </c>
    </row>
    <row r="3111" spans="1:4" x14ac:dyDescent="0.2">
      <c r="A3111">
        <v>177240</v>
      </c>
      <c r="B3111" t="e">
        <f>_xlfn.SINGLE(NTQ1WzirXWVSm5RELmNPf7jbQXG)+Lu0YgsRt8Xoj7qo= _xlfn.SINGLE(JuanOrlandoH _xlfn.SINGLE(LaTribunahn Vemos Que tendremos la mejor  celebraci√≥n de las fiestas patrias Que gran trabajo Que Dios lo bendiga JOH _xlfn.SINGLE(tencanal10)))</f>
        <v>#NAME?</v>
      </c>
      <c r="C3111" s="4">
        <v>43721</v>
      </c>
      <c r="D3111" s="3">
        <v>0.84861111111111109</v>
      </c>
    </row>
    <row r="3112" spans="1:4" x14ac:dyDescent="0.2">
      <c r="A3112">
        <v>177262</v>
      </c>
      <c r="B3112" t="e">
        <f>_xlfn.SINGLE(NTQ1WzirXWVSm5RELmNPf7jbQXG)+Lu0YgsRt8Xoj7qo= _xlfn.SINGLE(JuanOrlandoH _xlfn.SINGLE(radiohrn muy bien Que se hagan estos proyectos para el beneficio del pueblo Que grandes alcances los Que se ven estamos alegres _xlfn.SINGLE(HCHTelevDigital)))</f>
        <v>#NAME?</v>
      </c>
      <c r="C3112" s="4">
        <v>43727</v>
      </c>
      <c r="D3112" s="3">
        <v>0.84236111111111101</v>
      </c>
    </row>
    <row r="3113" spans="1:4" x14ac:dyDescent="0.2">
      <c r="A3113">
        <v>177265</v>
      </c>
      <c r="B3113" t="e">
        <f>_xlfn.SINGLE(NTQ1WzirXWVSm5RELmNPf7jbQXG)+Lu0YgsRt8Xoj7qo= _xlfn.SINGLE(JuanOrlandoH _xlfn.SINGLE(TN5Telenoticias Que bueno asi el pueblo puede generara puertas de empleos y pueden mejorar su vida))</f>
        <v>#NAME?</v>
      </c>
      <c r="C3113" s="4">
        <v>43696</v>
      </c>
      <c r="D3113" s="3">
        <v>0.89861111111111114</v>
      </c>
    </row>
    <row r="3114" spans="1:4" x14ac:dyDescent="0.2">
      <c r="A3114">
        <v>177290</v>
      </c>
      <c r="B3114" t="e">
        <f>_xlfn.SINGLE(NTQ1WzirXWVSm5RELmNPf7jbQXG)+Lu0YgsRt8Xoj7qo= _xlfn.SINGLE(JuanOrlandoH _xlfn.SINGLE(radiohrn muy buenas cosas las Que est√°n generando graciasa se√±or Presidente por hacer estas buenas cosas))</f>
        <v>#NAME?</v>
      </c>
      <c r="C3114" s="4">
        <v>43693</v>
      </c>
      <c r="D3114" s="3">
        <v>0.65486111111111112</v>
      </c>
    </row>
    <row r="3115" spans="1:4" x14ac:dyDescent="0.2">
      <c r="A3115">
        <v>177303</v>
      </c>
      <c r="B3115" t="e">
        <f>_xlfn.SINGLE(NTQ1WzirXWVSm5RELmNPf7jbQXG)+Lu0YgsRt8Xoj7qo= _xlfn.SINGLE(JuanOrlandoH _xlfn.SINGLE(radiohrn Aplaudimos a las grandes acciones Que hace JOH gracias por demostrar su apoyo Que gran trabajo))</f>
        <v>#NAME?</v>
      </c>
      <c r="C3115" s="4">
        <v>43698</v>
      </c>
      <c r="D3115" s="3">
        <v>0.84583333333333333</v>
      </c>
    </row>
    <row r="3116" spans="1:4" x14ac:dyDescent="0.2">
      <c r="A3116">
        <v>177304</v>
      </c>
      <c r="B3116" t="e">
        <f>_xlfn.SINGLE(NTQ1WzirXWVSm5RELmNPf7jbQXG)+Lu0YgsRt8Xoj7qo= _xlfn.SINGLE(JuanOrlandoH _xlfn.SINGLE(radiohrn estamos muy contentos y agradecidos por su gran labor Que ha mostrado Presidente _xlfn.SINGLE(NTQ1WzirXWVSm5RELmNPf7jbQXG)))+Lu0YgsRt8Xoj7qo=   _xlfn.SINGLE(JuanOrlandoH   _xlfn.SINGLE(radiohrn))</f>
        <v>#NAME?</v>
      </c>
      <c r="C3116" s="4">
        <v>43698</v>
      </c>
      <c r="D3116" s="3">
        <v>0.84930555555555554</v>
      </c>
    </row>
    <row r="3117" spans="1:4" x14ac:dyDescent="0.2">
      <c r="A3117">
        <v>177308</v>
      </c>
      <c r="B3117" t="e">
        <f>_xlfn.SINGLE(NTQ1WzirXWVSm5RELmNPf7jbQXG)+Lu0YgsRt8Xoj7qo= _xlfn.SINGLE(JuanOrlandoH _xlfn.SINGLE(diarioelheraldo si se puede debemos de tratar de evitar Que haya mas ni√±os criando ni√±os Que buen o lo Que est√°n elaborando las autoridades Que se trabaje mas excelente
                                                                                                                                                                                                                                                                _xlfn.SINGLE(LaTribunahn)))</f>
        <v>#NAME?</v>
      </c>
      <c r="C3117" s="4">
        <v>43712</v>
      </c>
      <c r="D3117" s="3">
        <v>0.83958333333333324</v>
      </c>
    </row>
    <row r="3118" spans="1:4" x14ac:dyDescent="0.2">
      <c r="A3118">
        <v>177324</v>
      </c>
      <c r="B3118" t="e">
        <f>_xlfn.SINGLE(NTQ1WzirXWVSm5RELmNPf7jbQXG)+Lu0YgsRt8Xoj7qo= _xlfn.SINGLE(JuanOrlandoH _xlfn.SINGLE(BecasHN2020 _xlfn.SINGLE(radiohrn estamos muy alegres de Que se afirme lo bueno gracias a Dios Que se ayuda al los j√≥venes a cumplir sus sue√±os _xlfn.SINGLE(diarioelheraldo))))</f>
        <v>#NAME?</v>
      </c>
      <c r="C3118" s="4">
        <v>43732</v>
      </c>
      <c r="D3118" s="3">
        <v>0.7006944444444444</v>
      </c>
    </row>
    <row r="3119" spans="1:4" x14ac:dyDescent="0.2">
      <c r="A3119">
        <v>177337</v>
      </c>
      <c r="B3119" t="e">
        <f>_xlfn.SINGLE(NTQ1WzirXWVSm5RELmNPf7jbQXG)+Lu0YgsRt8Xoj7qo= _xlfn.SINGLE(JuanOrlandoH _xlfn.SINGLE(radiohrn Aplaudimos la gobierno lo bueno Que demuestra cada dia gracias Que Dios lo bendiga JOH _xlfn.SINGLE(DiarioDiezHn)))</f>
        <v>#NAME?</v>
      </c>
      <c r="C3119" s="4">
        <v>43727</v>
      </c>
      <c r="D3119" s="3">
        <v>0.84375</v>
      </c>
    </row>
    <row r="3120" spans="1:4" x14ac:dyDescent="0.2">
      <c r="A3120">
        <v>177350</v>
      </c>
      <c r="B3120" t="s">
        <v>454</v>
      </c>
      <c r="C3120" s="4">
        <v>43717</v>
      </c>
      <c r="D3120" s="3">
        <v>0.6875</v>
      </c>
    </row>
    <row r="3121" spans="1:4" x14ac:dyDescent="0.2">
      <c r="A3121">
        <v>177356</v>
      </c>
      <c r="B3121" t="e">
        <f>_xlfn.SINGLE(NTQ1WzirXWVSm5RELmNPf7jbQXG)+Lu0YgsRt8Xoj7qo= _xlfn.SINGLE(JuanOrlandoH _xlfn.SINGLE(LaTribunahn Aplaudimos las buenas cosas Que se han demostrado Que se trabaje mas y mas por la seguridad por combatir el crimen organizado))</f>
        <v>#NAME?</v>
      </c>
      <c r="C3121" s="4">
        <v>43689</v>
      </c>
      <c r="D3121" s="3">
        <v>0.86597222222222225</v>
      </c>
    </row>
    <row r="3122" spans="1:4" x14ac:dyDescent="0.2">
      <c r="A3122">
        <v>177380</v>
      </c>
      <c r="B3122" t="e">
        <f>_xlfn.SINGLE(NTQ1WzirXWVSm5RELmNPf7jbQXG)+Lu0YgsRt8Xoj7qo= _xlfn.SINGLE(JuanOrlandoH _xlfn.SINGLE(DiarioLaPrensa muy bueno lo Que se demuestra por Que se regeneran grandes oportunidades de empleos Que bien _xlfn.SINGLE(DiarioDiezHn)))</f>
        <v>#NAME?</v>
      </c>
      <c r="C3122" s="4">
        <v>43705</v>
      </c>
      <c r="D3122" s="3">
        <v>0.79375000000000007</v>
      </c>
    </row>
    <row r="3123" spans="1:4" x14ac:dyDescent="0.2">
      <c r="A3123">
        <v>177391</v>
      </c>
      <c r="B3123" t="e">
        <f>_xlfn.SINGLE(NTQ1WzirXWVSm5RELmNPf7jbQXG)+Lu0YgsRt8Xoj7qo= _xlfn.SINGLE(JuanOrlandoH _xlfn.SINGLE(radiohrn Dios bendiga la vida de  el Presidente y Que le de mas inteligencia para Que se logre todo por el pais Que gran trabajo _xlfn.SINGLE(DiarioLaPrensa)))</f>
        <v>#NAME?</v>
      </c>
      <c r="C3123" s="4">
        <v>43717</v>
      </c>
      <c r="D3123" s="3">
        <v>0.85277777777777775</v>
      </c>
    </row>
    <row r="3124" spans="1:4" x14ac:dyDescent="0.2">
      <c r="A3124">
        <v>177404</v>
      </c>
      <c r="B3124" t="e">
        <f>JuanOrlandoH Aplaudimos el excelente trabajo de llevar ayudas a nuestra gente de tierra adentro cambiandoles la vida</f>
        <v>#NAME?</v>
      </c>
      <c r="C3124" s="4">
        <v>43620</v>
      </c>
      <c r="D3124" s="3">
        <v>0.6791666666666667</v>
      </c>
    </row>
    <row r="3125" spans="1:4" x14ac:dyDescent="0.2">
      <c r="A3125">
        <v>177405</v>
      </c>
      <c r="B3125" t="e">
        <f>JuanOrlandoH Aplaudimos el compromiso Que le caracteriza por el bien del el Que mas lo necesita</f>
        <v>#NAME?</v>
      </c>
      <c r="C3125" s="4">
        <v>43614</v>
      </c>
      <c r="D3125" s="3">
        <v>0.72152777777777777</v>
      </c>
    </row>
    <row r="3126" spans="1:4" x14ac:dyDescent="0.2">
      <c r="A3126">
        <v>177444</v>
      </c>
      <c r="B3126" t="e">
        <f>_xlfn.SINGLE(JuanOrlandoH _xlfn.SINGLE(diarioelheraldo _xlfn.SINGLE(fusinahn _xlfn.SINGLE(elpaishn _xlfn.SINGLE(radiohrn _xlfn.SINGLE(HoyMismoTSI _xlfn.SINGLE(DiarioLaPrensa _xlfn.SINGLE(LaTribunahn _xlfn.SINGLE(radioamericahn agradecemos la buena labor Que hacen las autoridades al dar su mayor apoyo para Que tengamos una Honduras Sin maras y pandillas)))))))))</f>
        <v>#NAME?</v>
      </c>
      <c r="C3126" s="4">
        <v>43721</v>
      </c>
      <c r="D3126" s="3">
        <v>0.64930555555555558</v>
      </c>
    </row>
    <row r="3127" spans="1:4" x14ac:dyDescent="0.2">
      <c r="A3127">
        <v>177485</v>
      </c>
      <c r="B3127" t="e">
        <f>_xlfn.SINGLE(JuanOrlandoH _xlfn.SINGLE(HoyMismoTSI _xlfn.SINGLE(Presidencia_HN _xlfn.SINGLE(LaTribunahn _xlfn.SINGLE(DiarioLaPrensa _xlfn.SINGLE(radiohrn _xlfn.SINGLE(AFPespanol _xlfn.SINGLE(ReutersLatam _xlfn.SINGLE(nytimeses Que gran ayuda la Que se esta desempe√±ando Que bien Que se haga lo bueno para el pa√≠s vamos por grandes cosas)))))))))</f>
        <v>#NAME?</v>
      </c>
      <c r="C3127" s="4">
        <v>43746</v>
      </c>
      <c r="D3127" s="3">
        <v>0.77083333333333337</v>
      </c>
    </row>
    <row r="3128" spans="1:4" x14ac:dyDescent="0.2">
      <c r="A3128">
        <v>177522</v>
      </c>
      <c r="B3128" t="e">
        <f>_xlfn.SINGLE(JuanOrlandoH _xlfn.SINGLE(DllSWqjvMbCrtUNGN0CA23hYgwPW83B5aBnYuBnEFZY))= _xlfn.SINGLE(radiohrn _xlfn.SINGLE(LaTribunahn _xlfn.SINGLE(RCVHonduras _xlfn.SINGLE(TSiHonduras _xlfn.SINGLE(diarioelheraldo _xlfn.SINGLE(radioamericahn _xlfn.SINGLE(elpaishn Es muy bueno lo Que se ve con esta nueva ley de alivio de deuda Que se benefician los deudores gracias a JOH)))))))</f>
        <v>#NAME?</v>
      </c>
      <c r="C3128" s="4">
        <v>43804</v>
      </c>
      <c r="D3128" s="3">
        <v>0.95694444444444438</v>
      </c>
    </row>
    <row r="3129" spans="1:4" x14ac:dyDescent="0.2">
      <c r="A3129">
        <v>177584</v>
      </c>
      <c r="B3129" t="e">
        <f>_xlfn.SINGLE(JuanOrlandoH _xlfn.SINGLE(AirEuropa grandioso Que Dios lo bendiga se√±or JOH por hacer Que mi pais cambie cada dia gracias por lo bueno Que usted Es))</f>
        <v>#NAME?</v>
      </c>
      <c r="C3129" s="4">
        <v>43774</v>
      </c>
      <c r="D3129" s="3">
        <v>0.6645833333333333</v>
      </c>
    </row>
    <row r="3130" spans="1:4" x14ac:dyDescent="0.2">
      <c r="A3130">
        <v>177682</v>
      </c>
      <c r="B3130" t="e">
        <f>JuanOrlandoH se ha visto Que doloroso ha de ser para su madre Que Dios les ayude a seguir adelante Que Que descanse en paz</f>
        <v>#NAME?</v>
      </c>
      <c r="C3130" s="4">
        <v>43770</v>
      </c>
      <c r="D3130" s="3">
        <v>0.64097222222222217</v>
      </c>
    </row>
    <row r="3131" spans="1:4" x14ac:dyDescent="0.2">
      <c r="A3131">
        <v>177764</v>
      </c>
      <c r="B3131" t="e">
        <f>_xlfn.SINGLE(JuanOrlandoH _xlfn.SINGLE(diarioelheraldo _xlfn.SINGLE(elpaishn _xlfn.SINGLE(televicentrohn _xlfn.SINGLE(radiohrn _xlfn.SINGLE(HoyMismoTSI _xlfn.SINGLE(DiarioLaPrensa _xlfn.SINGLE(LaTribunahn Que bueno Que se cuenta con bellas arias de turismo Que bien Que se da ese gran desempe√±o por demostrar lo bello por el pais))))))))</f>
        <v>#NAME?</v>
      </c>
      <c r="C3131" s="4">
        <v>43739</v>
      </c>
      <c r="D3131" s="3">
        <v>0.8881944444444444</v>
      </c>
    </row>
    <row r="3132" spans="1:4" x14ac:dyDescent="0.2">
      <c r="A3132">
        <v>177784</v>
      </c>
      <c r="B3132" t="e">
        <f>JuanOrlandoH Que buenas acciones las Que est√°n haciendo las autoridades se reconoce Que se trabaja por hacer Que paguen la muerte de estas personas muy bien</f>
        <v>#NAME?</v>
      </c>
      <c r="C3132" s="4">
        <v>43784</v>
      </c>
      <c r="D3132" s="3">
        <v>0.62777777777777777</v>
      </c>
    </row>
    <row r="3133" spans="1:4" x14ac:dyDescent="0.2">
      <c r="A3133">
        <v>177792</v>
      </c>
      <c r="B3133" t="e">
        <f>_xlfn.SINGLE(JuanOrlandoH _xlfn.SINGLE(anagarciacarias _xlfn.SINGLE(HoyMismoTSI _xlfn.SINGLE(DiarioRoatan _xlfn.SINGLE(radiohrn _xlfn.SINGLE(LaTribunahn _xlfn.SINGLE(diarioelheraldo _xlfn.SINGLE(DiarioLaPrensa _xlfn.SINGLE(elpaishn estamos contentos de las buenas acciones Que hace nuestro Presidente al celebrar este maravilloso dia Que bien)))))))))</f>
        <v>#NAME?</v>
      </c>
      <c r="C3133" s="4">
        <v>43725</v>
      </c>
      <c r="D3133" s="3">
        <v>0.79027777777777775</v>
      </c>
    </row>
    <row r="3134" spans="1:4" x14ac:dyDescent="0.2">
      <c r="A3134">
        <v>177842</v>
      </c>
      <c r="B3134" t="e">
        <f>_xlfn.SINGLE(JuanOrlandoH _xlfn.SINGLE(radiohrn _xlfn.SINGLE(LaTribunahn _xlfn.SINGLE(RCVHonduras _xlfn.SINGLE(diarioelheraldo _xlfn.SINGLE(CHTVHN _xlfn.SINGLE(radioamericahn _xlfn.SINGLE(elpaishn Que bueno Que se esta apoyando al pueblo a dar estas grandes ayudas Que bueno lo Que se hace en el pais))))))))</f>
        <v>#NAME?</v>
      </c>
      <c r="C3134" s="4">
        <v>43762</v>
      </c>
      <c r="D3134" s="3">
        <v>0.7729166666666667</v>
      </c>
    </row>
    <row r="3135" spans="1:4" x14ac:dyDescent="0.2">
      <c r="A3135">
        <v>177843</v>
      </c>
      <c r="B3135" t="e">
        <f>_xlfn.SINGLE(JuanOrlandoH _xlfn.SINGLE(BomberosHn no cave duda Que cuando se les hace ese llamado ah√≠ est√°n al pie de la letra de cualquier servicio los felicitamos grandemente Que Dios los bendiga Felicidades))</f>
        <v>#NAME?</v>
      </c>
      <c r="C3135" s="4">
        <v>43770</v>
      </c>
      <c r="D3135" s="3">
        <v>0.62847222222222221</v>
      </c>
    </row>
    <row r="3136" spans="1:4" x14ac:dyDescent="0.2">
      <c r="A3136">
        <v>177848</v>
      </c>
      <c r="B3136" t="e">
        <f>SalvaPresidente Honduras ha avanzado y todo gracias a JOH por Que el ha demostrado lo bueno por nuestra Honduras pero sabemos Que lo Que tiene nasralla Es pura envidia</f>
        <v>#NAME?</v>
      </c>
      <c r="C3136" s="4">
        <v>43794</v>
      </c>
      <c r="D3136" s="3">
        <v>0.81527777777777777</v>
      </c>
    </row>
    <row r="3137" spans="1:4" x14ac:dyDescent="0.2">
      <c r="A3137">
        <v>177930</v>
      </c>
      <c r="B3137" t="e">
        <f>_xlfn.SINGLE(JuanOrlandoH _xlfn.SINGLE(radiohrn _xlfn.SINGLE(LaTribunahn _xlfn.SINGLE(HCHTelevDigital _xlfn.SINGLE(VidaMejorHN _xlfn.SINGLE(DiarioLaPrensa _xlfn.SINGLE(radioamericahn felicitaciones Que Dios los bendiga por Que se ha demostrado Que se contribuye por estos grandes desarrollos Que bien)))))))</f>
        <v>#NAME?</v>
      </c>
      <c r="C3137" s="4">
        <v>43672</v>
      </c>
      <c r="D3137" s="3">
        <v>0.75694444444444453</v>
      </c>
    </row>
    <row r="3138" spans="1:4" x14ac:dyDescent="0.2">
      <c r="A3138">
        <v>177959</v>
      </c>
      <c r="B3138" t="e">
        <f>JuanOrlandoH Que bueno Que se regeneren grandes cosas para el pais sabemos Que se esta demostrando lo bueno para el pueblo</f>
        <v>#NAME?</v>
      </c>
      <c r="C3138" s="4">
        <v>43762</v>
      </c>
      <c r="D3138" s="3">
        <v>0.86875000000000002</v>
      </c>
    </row>
    <row r="3139" spans="1:4" x14ac:dyDescent="0.2">
      <c r="A3139">
        <v>178003</v>
      </c>
      <c r="B3139" t="e">
        <f>JuanOrlandoH esta Es una falsedad Que se demuestren pruebas ya estamos cansados de Que se siga hablando mal de nuestro gobernante sabiendo Que el hace lo correcto por el cambio del pais</f>
        <v>#NAME?</v>
      </c>
      <c r="C3139" s="4">
        <v>43746</v>
      </c>
      <c r="D3139" s="3">
        <v>0.68263888888888891</v>
      </c>
    </row>
    <row r="3140" spans="1:4" x14ac:dyDescent="0.2">
      <c r="A3140">
        <v>178033</v>
      </c>
      <c r="B3140" t="s">
        <v>455</v>
      </c>
      <c r="C3140" s="4">
        <v>43654</v>
      </c>
      <c r="D3140" s="3">
        <v>0.67222222222222217</v>
      </c>
    </row>
    <row r="3141" spans="1:4" x14ac:dyDescent="0.2">
      <c r="A3141">
        <v>178240</v>
      </c>
      <c r="B3141" t="e">
        <f>JuanOrlandoH Honduras esta cambiando Que bien vamos por respectivas ideas Sobre todo en el sector y asi mejorar su desarrollo</f>
        <v>#NAME?</v>
      </c>
      <c r="C3141" s="4">
        <v>43801</v>
      </c>
      <c r="D3141" s="3">
        <v>0.66249999999999998</v>
      </c>
    </row>
    <row r="3142" spans="1:4" x14ac:dyDescent="0.2">
      <c r="A3142">
        <v>178437</v>
      </c>
      <c r="B3142" t="e">
        <f>JuanOrlandoH Definimos los grandes desempe√±os departe de JOH Que hace lo posible por bien la naci√≥n Que bien</f>
        <v>#NAME?</v>
      </c>
      <c r="C3142" s="4">
        <v>43755</v>
      </c>
      <c r="D3142" s="3">
        <v>0.84027777777777779</v>
      </c>
    </row>
    <row r="3143" spans="1:4" x14ac:dyDescent="0.2">
      <c r="A3143">
        <v>178645</v>
      </c>
      <c r="B3143" t="e">
        <f>_xlfn.SINGLE(JuanOrlandoH _xlfn.SINGLE(DHSgov _xlfn.SINGLE(StateDept _xlfn.SINGLE(usembassyhn _xlfn.SINGLE(CancilleriaHN _xlfn.SINGLE(SecPompeo _xlfn.SINGLE(lisandrorosales _xlfn.SINGLE(elpaishn _xlfn.SINGLE(LaTribunahn Honduras Es un pais muy bendecidos por Que tenemos un gran gobernante Que bien lo Que se hace por el pais)))))))))</f>
        <v>#NAME?</v>
      </c>
      <c r="C3143" s="4">
        <v>43763</v>
      </c>
      <c r="D3143" s="3">
        <v>0.84444444444444444</v>
      </c>
    </row>
    <row r="3144" spans="1:4" x14ac:dyDescent="0.2">
      <c r="A3144">
        <v>178655</v>
      </c>
      <c r="B3144" t="e">
        <f>JuanOrlandoH gracias se√±or Presidente por demostrar estas bellas cualidades Que existen en el pais Que bien vamos por mas</f>
        <v>#NAME?</v>
      </c>
      <c r="C3144" s="4">
        <v>43705</v>
      </c>
      <c r="D3144" s="3">
        <v>0.84652777777777777</v>
      </c>
    </row>
    <row r="3145" spans="1:4" x14ac:dyDescent="0.2">
      <c r="A3145">
        <v>178656</v>
      </c>
      <c r="B3145" t="e">
        <f>_xlfn.SINGLE(JuanOrlandoH _xlfn.SINGLE(Canal6Honduras _xlfn.SINGLE(elpaishn _xlfn.SINGLE(LaTribunahn _xlfn.SINGLE(DiarioLaPrensa _xlfn.SINGLE(radiohrn contentos de saber como se esta demostrando el gran desempe√±o gracias al buen trabajo de el gobierno))))))</f>
        <v>#NAME?</v>
      </c>
      <c r="C3145" s="4">
        <v>43748</v>
      </c>
      <c r="D3145" s="3">
        <v>0.80763888888888891</v>
      </c>
    </row>
    <row r="3146" spans="1:4" x14ac:dyDescent="0.2">
      <c r="A3146">
        <v>178912</v>
      </c>
      <c r="B3146" t="e">
        <f>JuanOrlandoH JOH Muchas gracias Que Dios lo bendiga siempre usted Es un gran gobernante muy bien su buen labor y la de copeco</f>
        <v>#NAME?</v>
      </c>
      <c r="C3146" s="4">
        <v>43811</v>
      </c>
      <c r="D3146" s="3">
        <v>0.88402777777777775</v>
      </c>
    </row>
    <row r="3147" spans="1:4" x14ac:dyDescent="0.2">
      <c r="A3147">
        <v>178996</v>
      </c>
      <c r="B3147" t="e">
        <f>_xlfn.SINGLE(JuanOrlandoH _xlfn.SINGLE(HoyMismoTSI _xlfn.SINGLE(DiarioRoatan _xlfn.SINGLE(radiohrn _xlfn.SINGLE(LaTribunahn _xlfn.SINGLE(diarioelheraldo _xlfn.SINGLE(DiarioLaPrensa _xlfn.SINGLE(elpaishn Es muy excelentes los eventos Que trae el para√≠so Que gran trabajo Es Espectacular muy bien))))))))</f>
        <v>#NAME?</v>
      </c>
      <c r="C3147" s="4">
        <v>43725</v>
      </c>
      <c r="D3147" s="3">
        <v>0.8965277777777777</v>
      </c>
    </row>
    <row r="3148" spans="1:4" x14ac:dyDescent="0.2">
      <c r="A3148">
        <v>179035</v>
      </c>
      <c r="B3148" t="e">
        <f>JuanOrlandoH Honduras ha mejorado en materia de seguridad Que excelente Es ver como el ejercito trabaja por dar lo bueno en nuestra Honduras</f>
        <v>#NAME?</v>
      </c>
      <c r="C3148" s="4">
        <v>43810</v>
      </c>
      <c r="D3148" s="3">
        <v>0.8222222222222223</v>
      </c>
    </row>
    <row r="3149" spans="1:4" x14ac:dyDescent="0.2">
      <c r="A3149">
        <v>179050</v>
      </c>
      <c r="B3149" t="s">
        <v>456</v>
      </c>
      <c r="C3149" s="4">
        <v>43705</v>
      </c>
      <c r="D3149" s="3">
        <v>0.59791666666666665</v>
      </c>
    </row>
    <row r="3150" spans="1:4" x14ac:dyDescent="0.2">
      <c r="A3150">
        <v>179073</v>
      </c>
      <c r="B3150" t="s">
        <v>457</v>
      </c>
      <c r="C3150" s="4">
        <v>43763</v>
      </c>
      <c r="D3150" s="3">
        <v>0.69305555555555554</v>
      </c>
    </row>
    <row r="3151" spans="1:4" x14ac:dyDescent="0.2">
      <c r="A3151">
        <v>179118</v>
      </c>
      <c r="B3151" t="e">
        <f>_xlfn.SINGLE(JuanOrlandoH _xlfn.SINGLE(LaTribunahn _xlfn.SINGLE(DiarioLaPrensa _xlfn.SINGLE(radiohrn _xlfn.SINGLE(HoyMismoTSI _xlfn.SINGLE(televicentrohn _xlfn.SINGLE(Telemundo _xlfn.SINGLE(diarioelheraldo _xlfn.SINGLE(elpaishn Que bueno lo Que se ve en nuestro pais Que grandes avances para mi pais Que bien Que se haga lo bueno por mi Honduras)))))))))</f>
        <v>#NAME?</v>
      </c>
      <c r="C3151" s="4">
        <v>43739</v>
      </c>
      <c r="D3151" s="3">
        <v>0.69444444444444453</v>
      </c>
    </row>
    <row r="3152" spans="1:4" x14ac:dyDescent="0.2">
      <c r="A3152">
        <v>179217</v>
      </c>
      <c r="B3152" t="e">
        <f>JuanOrlandoH gracias a JOH por hacer el cambio por la naci√≥n Que bueno Que usted siempre trabaja por el cambio</f>
        <v>#NAME?</v>
      </c>
      <c r="C3152" s="4">
        <v>43762</v>
      </c>
      <c r="D3152" s="3">
        <v>0.86875000000000002</v>
      </c>
    </row>
    <row r="3153" spans="1:4" x14ac:dyDescent="0.2">
      <c r="A3153">
        <v>179233</v>
      </c>
      <c r="B3153" t="e">
        <f>SalvaPresidente Sinceramente le deber√≠a de dar verg√ºenza a este tipo porque solo lo malo busca para la naci√≥n el cree Que queriendo hacer cosas asi hace lo correcto lo tuyo solo Es a tu conveniencia no la del pueblo</f>
        <v>#NAME?</v>
      </c>
      <c r="C3153" s="4">
        <v>43787</v>
      </c>
      <c r="D3153" s="3">
        <v>0.64861111111111114</v>
      </c>
    </row>
    <row r="3154" spans="1:4" x14ac:dyDescent="0.2">
      <c r="A3154">
        <v>180013</v>
      </c>
      <c r="B3154" t="e">
        <f>DiarioLaPrensa Aplaudimos la buena  labor Que ha llegado a tener excito Que importante tema Que se siga trabajando mas y mas</f>
        <v>#NAME?</v>
      </c>
      <c r="C3154" s="4">
        <v>43789</v>
      </c>
      <c r="D3154" s="3">
        <v>0.62847222222222221</v>
      </c>
    </row>
    <row r="3155" spans="1:4" x14ac:dyDescent="0.2">
      <c r="A3155">
        <v>180025</v>
      </c>
      <c r="B3155" t="e">
        <f>DiarioLaPrensa muy bueno lo Que se ve estamos alegres de ver el grandioso cambio por el pais Que genial Que se siga haciendo lo bueno</f>
        <v>#NAME?</v>
      </c>
      <c r="C3155" s="4">
        <v>43710</v>
      </c>
      <c r="D3155" s="3">
        <v>0.69791666666666663</v>
      </c>
    </row>
    <row r="3156" spans="1:4" x14ac:dyDescent="0.2">
      <c r="A3156">
        <v>180037</v>
      </c>
      <c r="B3156" t="e">
        <f>DiarioLaPrensa desarrollando nuevas oportunidades para Que la gente pueda mejorar en Muchas cosas y sean un gran beneficio para el pueblo</f>
        <v>#NAME?</v>
      </c>
      <c r="C3156" s="4">
        <v>43717</v>
      </c>
      <c r="D3156" s="3">
        <v>0.55486111111111114</v>
      </c>
    </row>
    <row r="3157" spans="1:4" x14ac:dyDescent="0.2">
      <c r="A3157">
        <v>180104</v>
      </c>
      <c r="B3157" t="e">
        <f>DiarioLaPrensa Que bueno Que los micro empresarios est√°n haciendo lo bueno por el pueblo Que bueno lo Que se hace</f>
        <v>#NAME?</v>
      </c>
      <c r="C3157" s="4">
        <v>43816</v>
      </c>
      <c r="D3157" s="3">
        <v>0.83888888888888891</v>
      </c>
    </row>
    <row r="3158" spans="1:4" x14ac:dyDescent="0.2">
      <c r="A3158">
        <v>180120</v>
      </c>
      <c r="B3158" t="e">
        <f>DiarioLaPrensa se trabaja por grandes maneras de Que se combaten Muchas cosas
 en el pais Que gran trabajo al gobierno</f>
        <v>#NAME?</v>
      </c>
      <c r="C3158" s="4">
        <v>43711</v>
      </c>
      <c r="D3158" s="3">
        <v>0.62986111111111109</v>
      </c>
    </row>
    <row r="3159" spans="1:4" x14ac:dyDescent="0.2">
      <c r="A3159">
        <v>180132</v>
      </c>
      <c r="B3159" t="e">
        <f>DiarioLaPrensa excelente Que esta trabajando en Muchas arias en el apius excelente Es ver como mi Honduras mejora Que bien Que se haga lo bueno</f>
        <v>#NAME?</v>
      </c>
      <c r="C3159" s="4">
        <v>43711</v>
      </c>
      <c r="D3159" s="3">
        <v>0.62152777777777779</v>
      </c>
    </row>
    <row r="3160" spans="1:4" x14ac:dyDescent="0.2">
      <c r="A3160">
        <v>180134</v>
      </c>
      <c r="B3160" t="e">
        <f>DiarioLaPrensa Es un gran trabajo lo Que se hace por abrir mejores oportunidades Que bien estamos a mas y mas</f>
        <v>#NAME?</v>
      </c>
      <c r="C3160" s="4">
        <v>43717</v>
      </c>
      <c r="D3160" s="3">
        <v>0.72152777777777777</v>
      </c>
    </row>
    <row r="3161" spans="1:4" x14ac:dyDescent="0.2">
      <c r="A3161">
        <v>180200</v>
      </c>
      <c r="B3161" t="e">
        <f>DiarioLaPrensa Que malas acusaciones queremos la pruebas para a ver si Es cierto porque para hablar son numero uno sean cerios</f>
        <v>#NAME?</v>
      </c>
      <c r="C3161" s="4">
        <v>43746</v>
      </c>
      <c r="D3161" s="3">
        <v>0.72430555555555554</v>
      </c>
    </row>
    <row r="3162" spans="1:4" x14ac:dyDescent="0.2">
      <c r="A3162">
        <v>180203</v>
      </c>
      <c r="B3162" t="e">
        <f>_xlfn.SINGLE(Lredondo _xlfn.SINGLE(Almagro_OEA2015 _xlfn.SINGLE(lisandrorosales _xlfn.SINGLE(OEA_MACCIH se sabe Que antes exig√≠an Que la MACCIH se quedara y ahora como exigen esto Que quieren a la cicih))))</f>
        <v>#NAME?</v>
      </c>
      <c r="C3162" s="4">
        <v>43783</v>
      </c>
      <c r="D3162" s="3">
        <v>0.77708333333333324</v>
      </c>
    </row>
    <row r="3163" spans="1:4" x14ac:dyDescent="0.2">
      <c r="A3163">
        <v>180209</v>
      </c>
      <c r="B3163" t="e">
        <f>DiarioLaPrensa Honduras avanza Que bien Que se esta desarrollando lo bueno por el p√†is Que bien vamos viendo lo bueno</f>
        <v>#NAME?</v>
      </c>
      <c r="C3163" s="4">
        <v>43816</v>
      </c>
      <c r="D3163" s="3">
        <v>0.83958333333333324</v>
      </c>
    </row>
    <row r="3164" spans="1:4" x14ac:dyDescent="0.2">
      <c r="A3164">
        <v>180237</v>
      </c>
      <c r="B3164" t="e">
        <f>DiarioLaPrensa agradecemos las buenas labores Que se hacen para lo bueno para el pais Que Honduras avanza muy bien</f>
        <v>#NAME?</v>
      </c>
      <c r="C3164" s="4">
        <v>43717</v>
      </c>
      <c r="D3164" s="3">
        <v>0.72152777777777777</v>
      </c>
    </row>
    <row r="3165" spans="1:4" x14ac:dyDescent="0.2">
      <c r="A3165">
        <v>180274</v>
      </c>
      <c r="B3165" t="e">
        <f>DiarioLaPrensa no cave duda Que se esta haciendo lo bueno por mi pais Que grandes acciones las de nuestro Presidente gracias por demostrar Que Honduras Es muy bella</f>
        <v>#NAME?</v>
      </c>
      <c r="C3165" s="4">
        <v>43711</v>
      </c>
      <c r="D3165" s="3">
        <v>0.57916666666666672</v>
      </c>
    </row>
    <row r="3166" spans="1:4" x14ac:dyDescent="0.2">
      <c r="A3166">
        <v>180372</v>
      </c>
      <c r="B3166" t="e">
        <f>DiarioLaPrensa no cave duda Que hay cosas mas importantes en el pa√≠s Que grandes maneras de Que se desarrolle lo bueno Es grandioso</f>
        <v>#NAME?</v>
      </c>
      <c r="C3166" s="4">
        <v>43711</v>
      </c>
      <c r="D3166" s="3">
        <v>0.76944444444444438</v>
      </c>
    </row>
    <row r="3167" spans="1:4" x14ac:dyDescent="0.2">
      <c r="A3167">
        <v>180419</v>
      </c>
      <c r="B3167" t="e">
        <f>DiarioLaPrensa Que bueno Que se ha demostrado Que se apoyara a los docentes para Que puedan tener una vida diferente Que excelente vamos viendo lo bueno</f>
        <v>#NAME?</v>
      </c>
      <c r="C3167" s="4">
        <v>43832</v>
      </c>
      <c r="D3167" s="3">
        <v>0.94861111111111107</v>
      </c>
    </row>
    <row r="3168" spans="1:4" x14ac:dyDescent="0.2">
      <c r="A3168">
        <v>180437</v>
      </c>
      <c r="B3168" t="e">
        <f>DiarioLaPrensa usted Es el mejor Que hemos tenido Presidente Que si le cumple  a su p√πeblo</f>
        <v>#NAME?</v>
      </c>
      <c r="C3168" s="4">
        <v>43705</v>
      </c>
      <c r="D3168" s="3">
        <v>0.83611111111111114</v>
      </c>
    </row>
    <row r="3169" spans="1:4" x14ac:dyDescent="0.2">
      <c r="A3169">
        <v>180452</v>
      </c>
      <c r="B3169" t="e">
        <f>_xlfn.SINGLE(Lredondo _xlfn.SINGLE(Almagro_OEA2015 _xlfn.SINGLE(lisandrorosales _xlfn.SINGLE(OEA_MACCIH sabemos Que ahora si quieren venir a decir Que si quieren a la MACCIH si antes dec√≠an Que no la quer√≠an en el pais y ahora si est√°n exigiendo la renovaci√≥n no se les entiende))))</f>
        <v>#NAME?</v>
      </c>
      <c r="C3169" s="4">
        <v>43783</v>
      </c>
      <c r="D3169" s="3">
        <v>0.77847222222222223</v>
      </c>
    </row>
    <row r="3170" spans="1:4" x14ac:dyDescent="0.2">
      <c r="A3170">
        <v>180469</v>
      </c>
      <c r="B3170" t="e">
        <f>DiarioLaPrensa Es muy grandioso Que mi pais esta cambiando Que importante manera departe de el gobierno Que bien vamos por mas</f>
        <v>#NAME?</v>
      </c>
      <c r="C3170" s="4">
        <v>43788</v>
      </c>
      <c r="D3170" s="3">
        <v>0.85486111111111107</v>
      </c>
    </row>
    <row r="3171" spans="1:4" x14ac:dyDescent="0.2">
      <c r="A3171">
        <v>180493</v>
      </c>
      <c r="B3171" t="e">
        <f>DiarioLaPrensa se√±or Presidente lo felicitamos por su gran labor Que esta actualizando para un mejor cambio en el pais excelente</f>
        <v>#NAME?</v>
      </c>
      <c r="C3171" s="4">
        <v>43711</v>
      </c>
      <c r="D3171" s="3">
        <v>0.62916666666666665</v>
      </c>
    </row>
    <row r="3172" spans="1:4" x14ac:dyDescent="0.2">
      <c r="A3172">
        <v>180496</v>
      </c>
      <c r="B3172" t="e">
        <f>DiarioLaPrensa fabulosa manera de Que se haga un muelle Que bien mi Presidente gracias por hacer lo bueno por nuestra Honduras</f>
        <v>#NAME?</v>
      </c>
      <c r="C3172" s="4">
        <v>43819</v>
      </c>
      <c r="D3172" s="3">
        <v>0.84375</v>
      </c>
    </row>
    <row r="3173" spans="1:4" x14ac:dyDescent="0.2">
      <c r="A3173">
        <v>180512</v>
      </c>
      <c r="B3173" t="e">
        <f>DiarioLaPrensa Definitivamente Vemos los grandes avances  Que se genere lo bueno en el pais</f>
        <v>#NAME?</v>
      </c>
      <c r="C3173" s="4">
        <v>43775</v>
      </c>
      <c r="D3173" s="3">
        <v>0.87847222222222221</v>
      </c>
    </row>
    <row r="3174" spans="1:4" x14ac:dyDescent="0.2">
      <c r="A3174">
        <v>180593</v>
      </c>
      <c r="B3174" t="e">
        <f>DiarioLaPrensa Bendecimos israel y a nuestra Honduras Que Dios traiga grandes bendiciones al pais y inteligencia Muchas gracias se√±or Presidente</f>
        <v>#NAME?</v>
      </c>
      <c r="C3174" s="4">
        <v>43711</v>
      </c>
      <c r="D3174" s="3">
        <v>0.5805555555555556</v>
      </c>
    </row>
    <row r="3175" spans="1:4" x14ac:dyDescent="0.2">
      <c r="A3175">
        <v>180621</v>
      </c>
      <c r="B3175" t="e">
        <f>DiarioLaPrensa gracias se√±or Presidente le deseamos felicitaciones por Que usted Es una gran persona Que Dios lo bendiga siempre</f>
        <v>#NAME?</v>
      </c>
      <c r="C3175" s="4">
        <v>43711</v>
      </c>
      <c r="D3175" s="3">
        <v>0.57986111111111105</v>
      </c>
    </row>
    <row r="3176" spans="1:4" x14ac:dyDescent="0.2">
      <c r="A3176">
        <v>180641</v>
      </c>
      <c r="B3176" t="e">
        <f>DiarioLaPrensa excelente su gran labor y vamos por mas grandes cambios</f>
        <v>#NAME?</v>
      </c>
      <c r="C3176" s="4">
        <v>43710</v>
      </c>
      <c r="D3176" s="3">
        <v>0.84513888888888899</v>
      </c>
    </row>
    <row r="3177" spans="1:4" x14ac:dyDescent="0.2">
      <c r="A3177">
        <v>180766</v>
      </c>
      <c r="B3177" t="e">
        <f>DiarioLaPrensa Honduras avanza Que se haga lo mejor por Que cambie cada dia Que gran trabajo Es importante verlo gracias por ese apoyo de turismo</f>
        <v>#NAME?</v>
      </c>
      <c r="C3177" s="4">
        <v>43711</v>
      </c>
      <c r="D3177" s="3">
        <v>0.77013888888888893</v>
      </c>
    </row>
    <row r="3178" spans="1:4" x14ac:dyDescent="0.2">
      <c r="A3178">
        <v>180849</v>
      </c>
      <c r="B3178" t="e">
        <f>DiarioLaPrensa estamos muy contentos del gran trabajo Que hacen y ya estamos viendo los grandes resultados</f>
        <v>#NAME?</v>
      </c>
      <c r="C3178" s="4">
        <v>43696</v>
      </c>
      <c r="D3178" s="3">
        <v>0.72430555555555554</v>
      </c>
    </row>
    <row r="3179" spans="1:4" x14ac:dyDescent="0.2">
      <c r="A3179">
        <v>180938</v>
      </c>
      <c r="B3179" t="e">
        <f>DiarioLaPrensa excelente la iniciativa Que mejorara a varias familias Hondure√±as</f>
        <v>#NAME?</v>
      </c>
      <c r="C3179" s="4">
        <v>43717</v>
      </c>
      <c r="D3179" s="3">
        <v>0.71666666666666667</v>
      </c>
    </row>
    <row r="3180" spans="1:4" x14ac:dyDescent="0.2">
      <c r="A3180">
        <v>180981</v>
      </c>
      <c r="B3180" t="e">
        <f>DiarioLaPrensa Es una medida Que vendr√° a desencadenar un ejemplo para todo el pais Felicidades</f>
        <v>#NAME?</v>
      </c>
      <c r="C3180" s="4">
        <v>43776</v>
      </c>
      <c r="D3180" s="3">
        <v>0.65486111111111112</v>
      </c>
    </row>
    <row r="3181" spans="1:4" x14ac:dyDescent="0.2">
      <c r="A3181">
        <v>180999</v>
      </c>
      <c r="B3181" t="e">
        <f>DiarioLaPrensa se√±or JOH Que gran trabajo lo Que usted esta haciendo Que buena manera de hacer bien las cosas Que bien vamos por mas y mas</f>
        <v>#NAME?</v>
      </c>
      <c r="C3181" s="4">
        <v>43832</v>
      </c>
      <c r="D3181" s="3">
        <v>0.94930555555555562</v>
      </c>
    </row>
    <row r="3182" spans="1:4" x14ac:dyDescent="0.2">
      <c r="A3182">
        <v>181125</v>
      </c>
      <c r="B3182" t="e">
        <f>DiarioLaPrensa Que buena noticia Que se inviertan en estas micro para Que todo se desarrolle y cea de gran beneficio para el pueblo</f>
        <v>#NAME?</v>
      </c>
      <c r="C3182" s="4">
        <v>43773</v>
      </c>
      <c r="D3182" s="3">
        <v>0.90833333333333333</v>
      </c>
    </row>
    <row r="3183" spans="1:4" x14ac:dyDescent="0.2">
      <c r="A3183">
        <v>181128</v>
      </c>
      <c r="B3183" t="e">
        <f>DiarioLaPrensa son grandes los proyectos Que se desarrollan Es muy bueno lo Que se hace Es muy importante para el pueblo</f>
        <v>#NAME?</v>
      </c>
      <c r="C3183" s="4">
        <v>43775</v>
      </c>
      <c r="D3183" s="3">
        <v>0.87916666666666676</v>
      </c>
    </row>
    <row r="3184" spans="1:4" x14ac:dyDescent="0.2">
      <c r="A3184">
        <v>181129</v>
      </c>
      <c r="B3184" t="e">
        <f>DiarioLaPrensa excelente el trabajo Que hacen siempre pensando en  el pueblo</f>
        <v>#NAME?</v>
      </c>
      <c r="C3184" s="4">
        <v>43717</v>
      </c>
      <c r="D3184" s="3">
        <v>0.71736111111111101</v>
      </c>
    </row>
    <row r="3185" spans="1:4" x14ac:dyDescent="0.2">
      <c r="A3185">
        <v>181134</v>
      </c>
      <c r="B3185" t="e">
        <f>DiarioLaPrensa se demuestra estas grandes maneras de Que la seguridad mejore Que bien estamos muy alegres de ver el cambio poor el pa√≠s Que genial</f>
        <v>#NAME?</v>
      </c>
      <c r="C3185" s="4">
        <v>43705</v>
      </c>
      <c r="D3185" s="3">
        <v>0.84097222222222223</v>
      </c>
    </row>
    <row r="3186" spans="1:4" x14ac:dyDescent="0.2">
      <c r="A3186">
        <v>181174</v>
      </c>
      <c r="B3186" t="e">
        <f>DiarioLaPrensa Es muy bueno Que se hayan puesto estas c√°maras de seguridad asi se ha alcanzado agarrar miles de personas</f>
        <v>#NAME?</v>
      </c>
      <c r="C3186" s="4">
        <v>43721</v>
      </c>
      <c r="D3186" s="3">
        <v>0.83124999999999993</v>
      </c>
    </row>
    <row r="3187" spans="1:4" x14ac:dyDescent="0.2">
      <c r="A3187">
        <v>181182</v>
      </c>
      <c r="B3187" t="e">
        <f>DiarioLaPrensa Muchas gracias JOH por hacer Que nuestro pais mejore en el aria de cinematografico excelente</f>
        <v>#NAME?</v>
      </c>
      <c r="C3187" s="4">
        <v>43812</v>
      </c>
      <c r="D3187" s="3">
        <v>0.79305555555555562</v>
      </c>
    </row>
    <row r="3188" spans="1:4" x14ac:dyDescent="0.2">
      <c r="A3188">
        <v>181219</v>
      </c>
      <c r="B3188" t="e">
        <f>DiarioLaPrensa admirable Es ver como mi Honduras esta demostrando los bellos lugares Que hay Que bueno as√≠ los turistas podr√°n disfrutar Que bien</f>
        <v>#NAME?</v>
      </c>
      <c r="C3188" s="4">
        <v>43791</v>
      </c>
      <c r="D3188" s="3">
        <v>0.94374999999999998</v>
      </c>
    </row>
    <row r="3189" spans="1:4" x14ac:dyDescent="0.2">
      <c r="A3189">
        <v>181222</v>
      </c>
      <c r="B3189" t="e">
        <f>DiarioLaPrensa gracias JOH por demostrar las buenas acciones pora mi Honduras avanzando en grandes cosas vamos por mas</f>
        <v>#NAME?</v>
      </c>
      <c r="C3189" s="4">
        <v>43717</v>
      </c>
      <c r="D3189" s="3">
        <v>0.55555555555555558</v>
      </c>
    </row>
    <row r="3190" spans="1:4" x14ac:dyDescent="0.2">
      <c r="A3190">
        <v>181267</v>
      </c>
      <c r="B3190" t="e">
        <f>DiarioLaPrensa muy bien Que se hagan los grandes alcances Que bien Que importante Que se haga lo importante para el pueblo</f>
        <v>#NAME?</v>
      </c>
      <c r="C3190" s="4">
        <v>43816</v>
      </c>
      <c r="D3190" s="3">
        <v>0.83958333333333324</v>
      </c>
    </row>
    <row r="3191" spans="1:4" x14ac:dyDescent="0.2">
      <c r="A3191">
        <v>181288</v>
      </c>
      <c r="B3191" t="e">
        <f>DiarioLaPrensa Que estas inversiones  tenga excito Que Impresionante Es ver lo bueno para los grandes desarrollos vamos por mas y mas</f>
        <v>#NAME?</v>
      </c>
      <c r="C3191" s="4">
        <v>43773</v>
      </c>
      <c r="D3191" s="3">
        <v>0.90902777777777777</v>
      </c>
    </row>
    <row r="3192" spans="1:4" x14ac:dyDescent="0.2">
      <c r="A3192">
        <v>181289</v>
      </c>
      <c r="B3192" t="e">
        <f>DiarioLaPrensa muy bien Que se les aumente el salario a los maestros Que buen trabajo Que el gobierno los apoye Que bien</f>
        <v>#NAME?</v>
      </c>
      <c r="C3192" s="4">
        <v>43832</v>
      </c>
      <c r="D3192" s="3">
        <v>0.95000000000000007</v>
      </c>
    </row>
    <row r="3193" spans="1:4" x14ac:dyDescent="0.2">
      <c r="A3193">
        <v>181305</v>
      </c>
      <c r="B3193" t="s">
        <v>458</v>
      </c>
      <c r="C3193" s="4">
        <v>43812</v>
      </c>
      <c r="D3193" s="3">
        <v>0.79236111111111107</v>
      </c>
    </row>
    <row r="3194" spans="1:4" x14ac:dyDescent="0.2">
      <c r="A3194">
        <v>181333</v>
      </c>
      <c r="B3194" t="e">
        <f>DiarioLaPrensa excelente Que se trabaje por un turismo sostenido de la naci√≥n Que importante manera</f>
        <v>#NAME?</v>
      </c>
      <c r="C3194" s="4">
        <v>43773</v>
      </c>
      <c r="D3194" s="3">
        <v>0.90833333333333333</v>
      </c>
    </row>
    <row r="3195" spans="1:4" x14ac:dyDescent="0.2">
      <c r="A3195">
        <v>181417</v>
      </c>
      <c r="B3195" t="e">
        <f>DiarioLaPrensa Aplaudimos las grandes maneras de desarrollar las acciones de seguridad en el pa√≠s felicitaciones Dios los bendiga</f>
        <v>#NAME?</v>
      </c>
      <c r="C3195" s="4">
        <v>43711</v>
      </c>
      <c r="D3195" s="3">
        <v>0.62152777777777779</v>
      </c>
    </row>
    <row r="3196" spans="1:4" x14ac:dyDescent="0.2">
      <c r="A3196">
        <v>181420</v>
      </c>
      <c r="B3196" t="e">
        <f>DiarioLaPrensa no cave duda Que se ven los grandes desempe√±os vamos por mas avances gracias JOH por su ayuda</f>
        <v>#NAME?</v>
      </c>
      <c r="C3196" s="4">
        <v>43810</v>
      </c>
      <c r="D3196" s="3">
        <v>0.69861111111111107</v>
      </c>
    </row>
    <row r="3197" spans="1:4" x14ac:dyDescent="0.2">
      <c r="A3197">
        <v>181441</v>
      </c>
      <c r="B3197" t="e">
        <f>DiarioLaPrensa nuestra Honduras Es una naci√≥n muy bella Que gran maner ade Que se restablezcan grandes desarrollos para lo bueno de el pa√≠s Que bien vamos por lo mejor</f>
        <v>#NAME?</v>
      </c>
      <c r="C3197" s="4">
        <v>43704</v>
      </c>
      <c r="D3197" s="3">
        <v>0.7909722222222223</v>
      </c>
    </row>
    <row r="3198" spans="1:4" x14ac:dyDescent="0.2">
      <c r="A3198">
        <v>181457</v>
      </c>
      <c r="B3198" t="e">
        <f>DiarioLaPrensa Es un gran logro lo Que hacen las autoridades muy bien trabajo Que se siga con mas seguridad</f>
        <v>#NAME?</v>
      </c>
      <c r="C3198" s="4">
        <v>43721</v>
      </c>
      <c r="D3198" s="3">
        <v>0.82708333333333339</v>
      </c>
    </row>
    <row r="3199" spans="1:4" x14ac:dyDescent="0.2">
      <c r="A3199">
        <v>181482</v>
      </c>
      <c r="B3199" t="e">
        <f>DiarioLaPrensa se ve los grandes avances Que esta haciendo JOH por nuestra Honduras poniendo mano dura para combatir los secuestros en el pais muy bien</f>
        <v>#NAME?</v>
      </c>
      <c r="C3199" s="4">
        <v>43789</v>
      </c>
      <c r="D3199" s="3">
        <v>0.62777777777777777</v>
      </c>
    </row>
    <row r="3200" spans="1:4" x14ac:dyDescent="0.2">
      <c r="A3200">
        <v>181521</v>
      </c>
      <c r="B3200" t="e">
        <f>DiarioLaPrensa gracias se√±or Presidente por demostrar estas grandiosas cosas en el pa√≠s Que bueno lo Que se hace cada dia  Que bien</f>
        <v>#NAME?</v>
      </c>
      <c r="C3200" s="4">
        <v>43705</v>
      </c>
      <c r="D3200" s="3">
        <v>0.83680555555555547</v>
      </c>
    </row>
    <row r="3201" spans="1:4" x14ac:dyDescent="0.2">
      <c r="A3201">
        <v>183044</v>
      </c>
      <c r="B3201" t="e">
        <f>JuanOrlandoH Aplaudimos Que logros Que nos hacen sentir orgullosos Que bien vamosa por lo bueno cada dia</f>
        <v>#NAME?</v>
      </c>
      <c r="C3201" s="4">
        <v>43838</v>
      </c>
      <c r="D3201" s="3">
        <v>0.7993055555555556</v>
      </c>
    </row>
    <row r="3202" spans="1:4" x14ac:dyDescent="0.2">
      <c r="A3202">
        <v>183133</v>
      </c>
      <c r="B3202" t="s">
        <v>459</v>
      </c>
      <c r="C3202" s="4">
        <v>43654</v>
      </c>
      <c r="D3202" s="3">
        <v>0.67986111111111114</v>
      </c>
    </row>
    <row r="3203" spans="1:4" x14ac:dyDescent="0.2">
      <c r="A3203">
        <v>183210</v>
      </c>
      <c r="B3203" t="e">
        <f>JuanOrlandoH Definitivamente Que bueno lo Que se hace muy bien Que gran  manera de ver lo bueno en el pais</f>
        <v>#NAME?</v>
      </c>
      <c r="C3203" s="4">
        <v>43816</v>
      </c>
      <c r="D3203" s="3">
        <v>0.81388888888888899</v>
      </c>
    </row>
    <row r="3204" spans="1:4" x14ac:dyDescent="0.2">
      <c r="A3204">
        <v>183211</v>
      </c>
      <c r="B3204" t="e">
        <f>JuanOrlandoH no cave duda y Felicidades a los Que se tomaron la iniciativa de Que se haya elaborado estas villa navide√±a en la ciudad de san pedro sula y la gente pueda disfrutar a lo grande</f>
        <v>#NAME?</v>
      </c>
      <c r="C3204" s="4">
        <v>43817</v>
      </c>
      <c r="D3204" s="3">
        <v>0.62916666666666665</v>
      </c>
    </row>
    <row r="3205" spans="1:4" x14ac:dyDescent="0.2">
      <c r="A3205">
        <v>183277</v>
      </c>
      <c r="B3205" t="e">
        <f>_xlfn.SINGLE(JuanOrlandoH _xlfn.SINGLE(radiohrn _xlfn.SINGLE(LaTribunahn _xlfn.SINGLE(RCVHonduras _xlfn.SINGLE(diarioelheraldo _xlfn.SINGLE(CHTVHN _xlfn.SINGLE(radioamericahn _xlfn.SINGLE(elpaishn Vemos los grandes logros Que se han fomentado Que bueno vamos por mas excelente))))))))</f>
        <v>#NAME?</v>
      </c>
      <c r="C3205" s="4">
        <v>43762</v>
      </c>
      <c r="D3205" s="3">
        <v>0.77361111111111114</v>
      </c>
    </row>
    <row r="3206" spans="1:4" x14ac:dyDescent="0.2">
      <c r="A3206">
        <v>183303</v>
      </c>
      <c r="B3206" t="e">
        <f>JuanOrlandoH Definitivamente se ha demostrado grandes alcances vamos por mas para mejorar la econom√≠a del pais Que bien</f>
        <v>#NAME?</v>
      </c>
      <c r="C3206" s="4">
        <v>43773</v>
      </c>
      <c r="D3206" s="3">
        <v>0.62152777777777779</v>
      </c>
    </row>
    <row r="3207" spans="1:4" x14ac:dyDescent="0.2">
      <c r="A3207">
        <v>183403</v>
      </c>
      <c r="B3207" t="s">
        <v>460</v>
      </c>
      <c r="C3207" s="4">
        <v>43801</v>
      </c>
      <c r="D3207" s="3">
        <v>0.67291666666666661</v>
      </c>
    </row>
    <row r="3208" spans="1:4" x14ac:dyDescent="0.2">
      <c r="A3208">
        <v>183449</v>
      </c>
      <c r="B3208" t="e">
        <f>_xlfn.SINGLE(JuanOrlandoH _xlfn.SINGLE(LaTribunahn _xlfn.SINGLE(radiohrn _xlfn.SINGLE(diarioelheraldo _xlfn.SINGLE(elpaishn _xlfn.SINGLE(ciudadmujerhn _xlfn.SINGLE(Qhubotvoficial Honduras esta cambiando gracias JOH por afirmar lo bueno por la naci√≥n Muchas gracias)))))))</f>
        <v>#NAME?</v>
      </c>
      <c r="C3208" s="4">
        <v>43769</v>
      </c>
      <c r="D3208" s="3">
        <v>0.74097222222222225</v>
      </c>
    </row>
    <row r="3209" spans="1:4" x14ac:dyDescent="0.2">
      <c r="A3209">
        <v>183450</v>
      </c>
      <c r="B3209" t="e">
        <f>_xlfn.SINGLE(JuanOrlandoH _xlfn.SINGLE(radiohrn _xlfn.SINGLE(LaTribunahn _xlfn.SINGLE(RCVHonduras _xlfn.SINGLE(diarioelheraldo _xlfn.SINGLE(radioamericahn _xlfn.SINGLE(elpaishn Vemos Que hay Que darles la felicitaciones al gobierno por demostrar Que mi Honduras cambia Que bueno vamos por mas)))))))</f>
        <v>#NAME?</v>
      </c>
      <c r="C3209" s="4">
        <v>43776</v>
      </c>
      <c r="D3209" s="3">
        <v>0.8569444444444444</v>
      </c>
    </row>
    <row r="3210" spans="1:4" x14ac:dyDescent="0.2">
      <c r="A3210">
        <v>183451</v>
      </c>
      <c r="B3210" t="e">
        <f>_xlfn.SINGLE(SalvaPresidente _xlfn.SINGLE(Alo_prime Que no se permita lo malo para mi naci√≥n hemos visto grandes resultados de parte de JOH y el pueblo lo apoya y Es inocente))</f>
        <v>#NAME?</v>
      </c>
      <c r="C3210" s="4">
        <v>43748</v>
      </c>
      <c r="D3210" s="3">
        <v>0.65208333333333335</v>
      </c>
    </row>
    <row r="3211" spans="1:4" x14ac:dyDescent="0.2">
      <c r="A3211">
        <v>183681</v>
      </c>
      <c r="B3211" t="e">
        <f>JuanOrlandoH vamos por mas se ven los grandes logros Que hacen un buen reglamento para Que cambie la econom√≠a del pueblo</f>
        <v>#NAME?</v>
      </c>
      <c r="C3211" s="4">
        <v>43789</v>
      </c>
      <c r="D3211" s="3">
        <v>0.79375000000000007</v>
      </c>
    </row>
    <row r="3212" spans="1:4" x14ac:dyDescent="0.2">
      <c r="A3212">
        <v>183794</v>
      </c>
      <c r="B3212" t="e">
        <f>JuanOrlandoH se√±or Presidente se le env√≠a miles de saludos Vemos Que usted trabaja por lo mejor del pais Que gran maner ade ver bien las cosas</f>
        <v>#NAME?</v>
      </c>
      <c r="C3212" s="4">
        <v>43756</v>
      </c>
      <c r="D3212" s="3">
        <v>0.76736111111111116</v>
      </c>
    </row>
    <row r="3213" spans="1:4" x14ac:dyDescent="0.2">
      <c r="A3213">
        <v>183845</v>
      </c>
      <c r="B3213" t="e">
        <f>JuanOrlandoH Grcaias a JOH por Que el siempre jhace todo por Que la naci√≥n  cambie muy bien estamos contentos de Que se ayude al pueblo</f>
        <v>#NAME?</v>
      </c>
      <c r="C3213" s="4">
        <v>43767</v>
      </c>
      <c r="D3213" s="3">
        <v>0.66597222222222219</v>
      </c>
    </row>
    <row r="3214" spans="1:4" x14ac:dyDescent="0.2">
      <c r="A3214">
        <v>183886</v>
      </c>
      <c r="B3214" t="e">
        <f>JuanOrlandoH gracias  ala buen labor de JOH ha demostrado Que se mejorara en Muchas oportunidades para el pais Que gran avance estamos muy alegres Que Dios me lo bendiga</f>
        <v>#NAME?</v>
      </c>
      <c r="C3214" s="4">
        <v>43734</v>
      </c>
      <c r="D3214" s="3">
        <v>0.63541666666666663</v>
      </c>
    </row>
    <row r="3215" spans="1:4" x14ac:dyDescent="0.2">
      <c r="A3215">
        <v>183904</v>
      </c>
      <c r="B3215" t="e">
        <f>_xlfn.SINGLE(JuanOrlandoH _xlfn.SINGLE(DiarioLaPrensa _xlfn.SINGLE(LaTribunahn _xlfn.SINGLE(radiohrn _xlfn.SINGLE(CancilleriaHN _xlfn.SINGLE(TN5Telenoticias _xlfn.SINGLE(HCHTelevDigital _xlfn.SINGLE(lisandrorosales _xlfn.SINGLE(FuenteLatina _xlfn.SINGLE(elpaishn _xlfn.SINGLE(diarioelheraldo Es muy buenas las obras Que se hacen en el pa√≠s Que bien Que se haga lo mejor Que bien)))))))))))</f>
        <v>#NAME?</v>
      </c>
      <c r="C3215" s="4">
        <v>43710</v>
      </c>
      <c r="D3215" s="3">
        <v>0.85763888888888884</v>
      </c>
    </row>
    <row r="3216" spans="1:4" x14ac:dyDescent="0.2">
      <c r="A3216">
        <v>184028</v>
      </c>
      <c r="B3216" t="e">
        <f>JuanOrlandoH Vemos Que la llegada  acopan ruinas cera de bellas cosas se ha demostrado Que lo bello ha llegado al pais Que excelente Es ver como mi Honduras Es bella y hermosa</f>
        <v>#NAME?</v>
      </c>
      <c r="C3216" s="4">
        <v>43768</v>
      </c>
      <c r="D3216" s="3">
        <v>0.62083333333333335</v>
      </c>
    </row>
    <row r="3217" spans="1:4" x14ac:dyDescent="0.2">
      <c r="A3217">
        <v>184040</v>
      </c>
      <c r="B3217" t="e">
        <f>_xlfn.SINGLE(JuanOrlandoH _xlfn.SINGLE(DHSgov _xlfn.SINGLE(StateDept _xlfn.SINGLE(usembassyhn _xlfn.SINGLE(CancilleriaHN _xlfn.SINGLE(SecPompeo _xlfn.SINGLE(lisandrorosales _xlfn.SINGLE(elpaishn _xlfn.SINGLE(LaTribunahn muy bueno Que est√°n apoyando  a los desarrollos economices del pais Que bueno lo Que se ve cada dia)))))))))</f>
        <v>#NAME?</v>
      </c>
      <c r="C3217" s="4">
        <v>43763</v>
      </c>
      <c r="D3217" s="3">
        <v>0.81944444444444453</v>
      </c>
    </row>
    <row r="3218" spans="1:4" x14ac:dyDescent="0.2">
      <c r="A3218">
        <v>184077</v>
      </c>
      <c r="B3218" t="s">
        <v>461</v>
      </c>
      <c r="C3218" s="4">
        <v>43705</v>
      </c>
      <c r="D3218" s="3">
        <v>0.60069444444444442</v>
      </c>
    </row>
    <row r="3219" spans="1:4" x14ac:dyDescent="0.2">
      <c r="A3219">
        <v>184104</v>
      </c>
      <c r="B3219" t="e">
        <f>_xlfn.SINGLE(JuanOrlandoH _xlfn.SINGLE(radiohrn _xlfn.SINGLE(LaTribunahn _xlfn.SINGLE(RCVHonduras _xlfn.SINGLE(diarioelheraldo _xlfn.SINGLE(VidaMejorHN _xlfn.SINGLE(radioamericahn _xlfn.SINGLE(elpaishn no cave duda Que se hace lo importante Que Dios lo bendiga JOH gracias por demostrar lo bueno por la naci√≥n))))))))</f>
        <v>#NAME?</v>
      </c>
      <c r="C3219" s="4">
        <v>43776</v>
      </c>
      <c r="D3219" s="3">
        <v>0.8534722222222223</v>
      </c>
    </row>
    <row r="3220" spans="1:4" x14ac:dyDescent="0.2">
      <c r="A3220">
        <v>184235</v>
      </c>
      <c r="B3220" t="e">
        <f>JuanOrlandoH los Hondure√±os estamos muy agradecidos por Que el pais esta cambiando Que grandes frutos los Que se ven</f>
        <v>#NAME?</v>
      </c>
      <c r="C3220" s="4">
        <v>43721</v>
      </c>
      <c r="D3220" s="3">
        <v>0.80138888888888893</v>
      </c>
    </row>
    <row r="3221" spans="1:4" x14ac:dyDescent="0.2">
      <c r="A3221">
        <v>184236</v>
      </c>
      <c r="B3221" t="e">
        <f>_xlfn.SINGLE(JuanOrlandoH _xlfn.SINGLE(alferdez muy buenos d√≠as se√±or JOH gracias por demostrar lo bueno por la naci√≥n Que bien Que se esta haciendo un gran trabajo por  la naci√≥n))</f>
        <v>#NAME?</v>
      </c>
      <c r="C3221" s="4">
        <v>43766</v>
      </c>
      <c r="D3221" s="3">
        <v>0.65277777777777779</v>
      </c>
    </row>
    <row r="3222" spans="1:4" x14ac:dyDescent="0.2">
      <c r="A3222">
        <v>184255</v>
      </c>
      <c r="B3222" t="e">
        <f>JuanOrlandoH muy buena noticia Que excelente Es Que mi pais cambia Que gran  manera de ver el cambio</f>
        <v>#NAME?</v>
      </c>
      <c r="C3222" s="4">
        <v>43721</v>
      </c>
      <c r="D3222" s="3">
        <v>0.79999999999999993</v>
      </c>
    </row>
    <row r="3223" spans="1:4" x14ac:dyDescent="0.2">
      <c r="A3223">
        <v>184256</v>
      </c>
      <c r="B3223" t="e">
        <f>_xlfn.SINGLE(JuanOrlandoH _xlfn.SINGLE(DiarioRoatan _xlfn.SINGLE(radiohrn _xlfn.SINGLE(diarioelheraldo _xlfn.SINGLE(DiarioLaPrensa _xlfn.SINGLE(elpaishn _xlfn.SINGLE(LaTribunahn _xlfn.SINGLE(HoyMismoTSI Impresionante Es este dia se ve Que Es genial Que se les celebre este maravilloso dia a los maestros Que excelente manera))))))))</f>
        <v>#NAME?</v>
      </c>
      <c r="C3223" s="4">
        <v>43725</v>
      </c>
      <c r="D3223" s="3">
        <v>0.79583333333333339</v>
      </c>
    </row>
    <row r="3224" spans="1:4" x14ac:dyDescent="0.2">
      <c r="A3224">
        <v>184287</v>
      </c>
      <c r="B3224" t="e">
        <f>_xlfn.SINGLE(JuanOrlandoH _xlfn.SINGLE(radiohousehn _xlfn.SINGLE(elpaishn _xlfn.SINGLE(Hondurasisgreat _xlfn.SINGLE(radiohrn _xlfn.SINGLE(HCHTelevDigital _xlfn.SINGLE(RCVHonduras _xlfn.SINGLE(radioamericahn _xlfn.SINGLE(LaTribunahn _xlfn.SINGLE(diarioelheraldo _xlfn.SINGLE(DiarioRoatan Que bueno lo Que usted esta haciendo JOH gracias por demostrar lo bueno Que importante las ayudas de usted y de BANHPROVI)))))))))))</f>
        <v>#NAME?</v>
      </c>
      <c r="C3224" s="4">
        <v>43782</v>
      </c>
      <c r="D3224" s="3">
        <v>0.7416666666666667</v>
      </c>
    </row>
    <row r="3225" spans="1:4" x14ac:dyDescent="0.2">
      <c r="A3225">
        <v>184323</v>
      </c>
      <c r="B3225" t="e">
        <f>_xlfn.SINGLE(JuanOrlandoH _xlfn.SINGLE(HoyMismoTSI _xlfn.SINGLE(DiarioRoatan _xlfn.SINGLE(radiohrn _xlfn.SINGLE(LaTribunahn _xlfn.SINGLE(diarioelheraldo _xlfn.SINGLE(DiarioLaPrensa _xlfn.SINGLE(elpaishn Que bien Que se mejore la vida de los Productores por Que si necesitan ayuda gran trabajo JOH por demostrar lo bueno por mi pais))))))))</f>
        <v>#NAME?</v>
      </c>
      <c r="C3225" s="4">
        <v>43725</v>
      </c>
      <c r="D3225" s="3">
        <v>0.89722222222222225</v>
      </c>
    </row>
    <row r="3226" spans="1:4" x14ac:dyDescent="0.2">
      <c r="A3226">
        <v>184396</v>
      </c>
      <c r="B3226" t="e">
        <f>JuanOrlandoH bienvenido Que bueno Que se est√°n haciendo estas visitas por Que en Honduras hay bellos lugares Que bueno</f>
        <v>#NAME?</v>
      </c>
      <c r="C3226" s="4">
        <v>43768</v>
      </c>
      <c r="D3226" s="3">
        <v>0.61875000000000002</v>
      </c>
    </row>
    <row r="3227" spans="1:4" x14ac:dyDescent="0.2">
      <c r="A3227">
        <v>184435</v>
      </c>
      <c r="B3227" t="e">
        <f>JuanOrlandoH muy bueno Que se logran los objetivos Que los ni√±os tengan una mejor vida y Que tengan mejores condiciones de estudiar y todo para ellos</f>
        <v>#NAME?</v>
      </c>
      <c r="C3227" s="4">
        <v>43718</v>
      </c>
      <c r="D3227" s="3">
        <v>0.62847222222222221</v>
      </c>
    </row>
    <row r="3228" spans="1:4" x14ac:dyDescent="0.2">
      <c r="A3228">
        <v>184436</v>
      </c>
      <c r="B3228" t="e">
        <f>_xlfn.SINGLE(JuanOrlandoH _xlfn.SINGLE(radiohrn _xlfn.SINGLE(LaTribunahn _xlfn.SINGLE(Telemundo _xlfn.SINGLE(TN5Telenoticias _xlfn.SINGLE(televicentrohn _xlfn.SINGLE(ProcesoDigital _xlfn.SINGLE(DiarioLaPrensa _xlfn.SINGLE(elpaishn estamos muy contentos Que se esta celebrando esto para la seguridad del apus Que bien)))))))))</f>
        <v>#NAME?</v>
      </c>
      <c r="C3228" s="4">
        <v>43706</v>
      </c>
      <c r="D3228" s="3">
        <v>0.80833333333333324</v>
      </c>
    </row>
    <row r="3229" spans="1:4" x14ac:dyDescent="0.2">
      <c r="A3229">
        <v>184458</v>
      </c>
      <c r="B3229" t="e">
        <f>SalvaPresidente ya estamos cansados de Que reste se meta en lo Que no le importa deja de metiche por favor cera Que no tiene nada Que hacer este</f>
        <v>#NAME?</v>
      </c>
      <c r="C3229" s="4">
        <v>43749</v>
      </c>
      <c r="D3229" s="3">
        <v>0.68541666666666667</v>
      </c>
    </row>
    <row r="3230" spans="1:4" x14ac:dyDescent="0.2">
      <c r="A3230">
        <v>184475</v>
      </c>
      <c r="B3230" t="e">
        <f>JuanOrlandoH gracias JOH por hacer lo importante grcais por Que mi pais avanza Que excelente vamos por mi Honduras avanzada</f>
        <v>#NAME?</v>
      </c>
      <c r="C3230" s="4">
        <v>43756</v>
      </c>
      <c r="D3230" s="3">
        <v>0.80138888888888893</v>
      </c>
    </row>
    <row r="3231" spans="1:4" x14ac:dyDescent="0.2">
      <c r="A3231">
        <v>184476</v>
      </c>
      <c r="B3231" t="e">
        <f>JuanOrlandoH sabemos Que se ha demostrado Que JOH hace lo correcto por el pais  Que gran manera de ver lo bueno vamos por mas</f>
        <v>#NAME?</v>
      </c>
      <c r="C3231" s="4">
        <v>43749</v>
      </c>
      <c r="D3231" s="3">
        <v>0.89166666666666661</v>
      </c>
    </row>
    <row r="3232" spans="1:4" x14ac:dyDescent="0.2">
      <c r="A3232">
        <v>184477</v>
      </c>
      <c r="B3232" t="e">
        <f>JuanOrlandoH como dice el Presidente Que Dios lo tenga en su gloria por Que si era un gran Hombre Que en paz descanse</f>
        <v>#NAME?</v>
      </c>
      <c r="C3232" s="4">
        <v>43770</v>
      </c>
      <c r="D3232" s="3">
        <v>0.63958333333333328</v>
      </c>
    </row>
    <row r="3233" spans="1:4" x14ac:dyDescent="0.2">
      <c r="A3233">
        <v>184516</v>
      </c>
      <c r="B3233" t="e">
        <f>_xlfn.SINGLE(JuanOrlandoH _xlfn.SINGLE(televicentrohn _xlfn.SINGLE(LaTribunahn _xlfn.SINGLE(radiohrn _xlfn.SINGLE(radioamericahn _xlfn.SINGLE(Canal6Honduras _xlfn.SINGLE(PNH_oficial _xlfn.SINGLE(diarioelheraldo _xlfn.SINGLE(elpaishn _xlfn.SINGLE(Presidencia_HN _xlfn.SINGLE(anagarciacarias Que bueno Que se esta demostrando los grandes desarrollos Que son de gran beneficio para el pueblo vamos por mas)))))))))))</f>
        <v>#NAME?</v>
      </c>
      <c r="C3233" s="4">
        <v>43780</v>
      </c>
      <c r="D3233" s="3">
        <v>0.56388888888888888</v>
      </c>
    </row>
    <row r="3234" spans="1:4" x14ac:dyDescent="0.2">
      <c r="A3234">
        <v>184543</v>
      </c>
      <c r="B3234" t="e">
        <f>_xlfn.SINGLE(JuanOrlandoH muy buenas) ,maneras de ver Que el pais esta siendo un lugar muy bello gracias  alas cosas Que hace JOH Es muy bueno</f>
        <v>#NAME?</v>
      </c>
      <c r="C3234" s="4">
        <v>43705</v>
      </c>
      <c r="D3234" s="3">
        <v>0.84583333333333333</v>
      </c>
    </row>
    <row r="3235" spans="1:4" x14ac:dyDescent="0.2">
      <c r="A3235">
        <v>184660</v>
      </c>
      <c r="B3235" t="e">
        <f>_xlfn.SINGLE(JuanOrlandoH _xlfn.SINGLE(DiarioLaPrensa _xlfn.SINGLE(LaTribunahn _xlfn.SINGLE(radiohrn _xlfn.SINGLE(CancilleriaHN _xlfn.SINGLE(TN5Telenoticias _xlfn.SINGLE(HCHTelevDigital _xlfn.SINGLE(lisandrorosales _xlfn.SINGLE(FuenteLatina _xlfn.SINGLE(elpaishn _xlfn.SINGLE(diarioelheraldo Muchas maneras de Que mi pais se desarrolle qe bien Que se trabaje por Que se cumplan estas obras muy bien excelente)))))))))))</f>
        <v>#NAME?</v>
      </c>
      <c r="C3235" s="4">
        <v>43710</v>
      </c>
      <c r="D3235" s="3">
        <v>0.86249999999999993</v>
      </c>
    </row>
    <row r="3236" spans="1:4" x14ac:dyDescent="0.2">
      <c r="A3236">
        <v>184699</v>
      </c>
      <c r="B3236" t="e">
        <f>JuanOrlandoH avanzando por lo mejor uqe admirable Es Que mi pais este en avances Que bien vamos por lo correcto Que excelente Es ver lo importante Que hace JOH por hacer lo bueno para lo mejor en cambios</f>
        <v>#NAME?</v>
      </c>
      <c r="C3236" s="4">
        <v>43836</v>
      </c>
      <c r="D3236" s="3">
        <v>0.66249999999999998</v>
      </c>
    </row>
    <row r="3237" spans="1:4" x14ac:dyDescent="0.2">
      <c r="A3237">
        <v>184854</v>
      </c>
      <c r="B3237" t="e">
        <f>_xlfn.SINGLE(JuanOrlandoH _xlfn.SINGLE(televicentrohn _xlfn.SINGLE(LaTribunahn _xlfn.SINGLE(radiohrn _xlfn.SINGLE(radioamericahn _xlfn.SINGLE(Canal6Honduras _xlfn.SINGLE(PNH_oficial _xlfn.SINGLE(diarioelheraldo _xlfn.SINGLE(elpaishn _xlfn.SINGLE(Presidencia_HN _xlfn.SINGLE(anagarciacarias Es agradable y favorable para el pueblo Que bien estamos a la brecha de ver los grandes cambios Que imp√≤rtante Es muy bueno por Que se aprob√≥ esta nueva ley)))))))))))</f>
        <v>#NAME?</v>
      </c>
      <c r="C3237" s="4">
        <v>43780</v>
      </c>
      <c r="D3237" s="3">
        <v>0.56527777777777777</v>
      </c>
    </row>
    <row r="3238" spans="1:4" x14ac:dyDescent="0.2">
      <c r="A3238">
        <v>184878</v>
      </c>
      <c r="B3238" t="e">
        <f>_xlfn.SINGLE(JuanOrlandoH _xlfn.SINGLE(radiohrn _xlfn.SINGLE(LaTribunahn _xlfn.SINGLE(TN5Telenoticias _xlfn.SINGLE(diarioelheraldo _xlfn.SINGLE(televicentrohn _xlfn.SINGLE(elpaishn agradecemos Que por Que se demuestra lo importante para la naci√≥n Que bien Que el se√±or JOH viaja para hacer lo bueno para Honduras)))))))</f>
        <v>#NAME?</v>
      </c>
      <c r="C3238" s="4">
        <v>43731</v>
      </c>
      <c r="D3238" s="3">
        <v>0.80208333333333337</v>
      </c>
    </row>
    <row r="3239" spans="1:4" x14ac:dyDescent="0.2">
      <c r="A3239">
        <v>185019</v>
      </c>
      <c r="B3239" t="s">
        <v>462</v>
      </c>
      <c r="C3239" s="4">
        <v>43811</v>
      </c>
      <c r="D3239" s="3">
        <v>0.80486111111111114</v>
      </c>
    </row>
    <row r="3240" spans="1:4" x14ac:dyDescent="0.2">
      <c r="A3240">
        <v>185026</v>
      </c>
      <c r="B3240" t="s">
        <v>463</v>
      </c>
      <c r="C3240" s="4">
        <v>43612</v>
      </c>
      <c r="D3240" s="3">
        <v>0.63124999999999998</v>
      </c>
    </row>
    <row r="3241" spans="1:4" x14ac:dyDescent="0.2">
      <c r="A3241">
        <v>185037</v>
      </c>
      <c r="B3241" t="e">
        <f>JuanOrlandoH Muchas gracias Que Dios lo bendiga al mejor mandatario del mundo gracias por Que usted Es una gran persona Que hace lo correcto porque el pais avance</f>
        <v>#NAME?</v>
      </c>
      <c r="C3241" s="4">
        <v>43762</v>
      </c>
      <c r="D3241" s="3">
        <v>0.63402777777777775</v>
      </c>
    </row>
    <row r="3242" spans="1:4" x14ac:dyDescent="0.2">
      <c r="A3242">
        <v>185038</v>
      </c>
      <c r="B3242" t="e">
        <f>JuanOrlandoH muy grandioso Que se beneficien las familias y los trabajadores por Que esta nueva ley Es de gran ayuda para ellos Que bien</f>
        <v>#NAME?</v>
      </c>
      <c r="C3242" s="4">
        <v>43773</v>
      </c>
      <c r="D3242" s="3">
        <v>0.62291666666666667</v>
      </c>
    </row>
    <row r="3243" spans="1:4" x14ac:dyDescent="0.2">
      <c r="A3243">
        <v>185213</v>
      </c>
      <c r="B3243" t="e">
        <f>_xlfn.SINGLE(JuanOrlandoH _xlfn.SINGLE(radiohrn _xlfn.SINGLE(RCVHonduras _xlfn.SINGLE(elpaishn _xlfn.SINGLE(diarioelheraldo _xlfn.SINGLE(LaTribunahn _xlfn.SINGLE(radioamericahn muy bueno Que se le agrades ca a este se√±or porque si apoya al pais Que bueno igual a usted se√±or Presidente por Que por usted se alcanza lo bueno)))))))</f>
        <v>#NAME?</v>
      </c>
      <c r="C3243" s="4">
        <v>43777</v>
      </c>
      <c r="D3243" s="3">
        <v>0.83472222222222225</v>
      </c>
    </row>
    <row r="3244" spans="1:4" x14ac:dyDescent="0.2">
      <c r="A3244">
        <v>185452</v>
      </c>
      <c r="B3244" t="e">
        <f>JuanOrlandoH agradecemos la importante labor departe de el gobierno Que trabaja por la mayor seguridad por nuestra Honduras vamos por mas</f>
        <v>#NAME?</v>
      </c>
      <c r="C3244" s="4">
        <v>43726</v>
      </c>
      <c r="D3244" s="3">
        <v>0.8666666666666667</v>
      </c>
    </row>
    <row r="3245" spans="1:4" x14ac:dyDescent="0.2">
      <c r="A3245">
        <v>185506</v>
      </c>
      <c r="B3245" t="e">
        <f>_xlfn.SINGLE(JuanOrlandoH _xlfn.SINGLE(radiohrn _xlfn.SINGLE(HCHTelevDigital _xlfn.SINGLE(Canal6Honduras _xlfn.SINGLE(RCVHonduras _xlfn.SINGLE(lanotta_ _xlfn.SINGLE(LaTribunahn _xlfn.SINGLE(radioamericahn _xlfn.SINGLE(elpaishn como se demuestra Que el Presidente se cuida y Sobre todo Que demuestra Que un cuerpo saludable Es una vida segura felicitaciones)))))))))</f>
        <v>#NAME?</v>
      </c>
      <c r="C3245" s="4">
        <v>43837</v>
      </c>
      <c r="D3245" s="3">
        <v>0.62013888888888891</v>
      </c>
    </row>
    <row r="3246" spans="1:4" x14ac:dyDescent="0.2">
      <c r="A3246">
        <v>185537</v>
      </c>
      <c r="B3246" t="e">
        <f>_xlfn.SINGLE(JuanOrlandoH _xlfn.SINGLE(sanchezcastejon muy bien Es muy bueno Que se ea como se han unido los lazos de hermandad con la ciudad de Espa√±a Que sea de gran beneficio par esta persona uqe bien))</f>
        <v>#NAME?</v>
      </c>
      <c r="C3246" s="4">
        <v>43837</v>
      </c>
      <c r="D3246" s="3">
        <v>0.70624999999999993</v>
      </c>
    </row>
    <row r="3247" spans="1:4" x14ac:dyDescent="0.2">
      <c r="A3247">
        <v>185568</v>
      </c>
      <c r="B3247" t="e">
        <f>_xlfn.SINGLE(JuanOrlandoH _xlfn.SINGLE(HoyMismoTSI _xlfn.SINGLE(Presidencia_HN _xlfn.SINGLE(LaTribunahn _xlfn.SINGLE(DiarioLaPrensa _xlfn.SINGLE(radiohrn _xlfn.SINGLE(AFPespanol _xlfn.SINGLE(ReutersLatam _xlfn.SINGLE(nytimeses gracias a estas favorables acciones departe de JOH a favor de las personas Hondure√±as muy bien Que se brinde el mayor apoyo)))))))))</f>
        <v>#NAME?</v>
      </c>
      <c r="C3247" s="4">
        <v>43746</v>
      </c>
      <c r="D3247" s="3">
        <v>0.7729166666666667</v>
      </c>
    </row>
    <row r="3248" spans="1:4" x14ac:dyDescent="0.2">
      <c r="A3248">
        <v>185569</v>
      </c>
      <c r="B3248" t="e">
        <f>JuanOrlandoH Dios lo bendiga por Que se ve Que se desarrolla y se trabaja por Que haya un mayor empe√±o en mejorar las cosas en el pais</f>
        <v>#NAME?</v>
      </c>
      <c r="C3248" s="4">
        <v>43770</v>
      </c>
      <c r="D3248" s="3">
        <v>0.79305555555555562</v>
      </c>
    </row>
    <row r="3249" spans="1:4" x14ac:dyDescent="0.2">
      <c r="A3249">
        <v>185578</v>
      </c>
      <c r="B3249" t="e">
        <f>_xlfn.SINGLE(JuanOrlandoH _xlfn.SINGLE(alferdez Aplaudimos la buena labor departe de nuestro gobierno estamos muy contentos de ver el gran alcance por el pueblo))</f>
        <v>#NAME?</v>
      </c>
      <c r="C3249" s="4">
        <v>43766</v>
      </c>
      <c r="D3249" s="3">
        <v>0.65347222222222223</v>
      </c>
    </row>
    <row r="3250" spans="1:4" x14ac:dyDescent="0.2">
      <c r="A3250">
        <v>185662</v>
      </c>
      <c r="B3250" t="e">
        <f>_xlfn.SINGLE(JuanOrlandoH _xlfn.SINGLE(el5hn _xlfn.SINGLE(LaTribunahn _xlfn.SINGLE(DiarioLaPrensa _xlfn.SINGLE(HoyMismoTSI _xlfn.SINGLE(radiohrn _xlfn.SINGLE(HCHTelevDigital _xlfn.SINGLE(PoliciaHonduras Muchas Felicidades cada uno de esos polic√≠as Que ejercen su profesi√≥n con dignidad con respeto a nuestra bella Honduras))))))))</f>
        <v>#NAME?</v>
      </c>
      <c r="C3250" s="4">
        <v>43623</v>
      </c>
      <c r="D3250" s="3">
        <v>0.86875000000000002</v>
      </c>
    </row>
    <row r="3251" spans="1:4" x14ac:dyDescent="0.2">
      <c r="A3251">
        <v>185663</v>
      </c>
      <c r="B3251" t="e">
        <f>JuanOrlandoH siempre Es un compromiso de parte del gobierno estar siempre dando lo mejor por la educacion del  los j√≥venes</f>
        <v>#NAME?</v>
      </c>
      <c r="C3251" s="4">
        <v>43627</v>
      </c>
      <c r="D3251" s="3">
        <v>0.67222222222222217</v>
      </c>
    </row>
    <row r="3252" spans="1:4" x14ac:dyDescent="0.2">
      <c r="A3252">
        <v>185700</v>
      </c>
      <c r="B3252" t="s">
        <v>464</v>
      </c>
      <c r="C3252" s="4">
        <v>43718</v>
      </c>
      <c r="D3252" s="3">
        <v>0.62777777777777777</v>
      </c>
    </row>
    <row r="3253" spans="1:4" x14ac:dyDescent="0.2">
      <c r="A3253">
        <v>185701</v>
      </c>
      <c r="B3253" t="e">
        <f>_xlfn.SINGLE(JuanOrlandoH _xlfn.SINGLE(radiohrn _xlfn.SINGLE(LaTribunahn _xlfn.SINGLE(HCHTelevDigital _xlfn.SINGLE(DiarioLaPrensa _xlfn.SINGLE(radioamericahn _xlfn.SINGLE(VidaMejorHN se demuestra lo bueno Que Es un gran apoyo a estas cosas Que genial estamos muy alegres Que se trabaje mas y mas)))))))</f>
        <v>#NAME?</v>
      </c>
      <c r="C3253" s="4">
        <v>43672</v>
      </c>
      <c r="D3253" s="3">
        <v>0.73333333333333339</v>
      </c>
    </row>
    <row r="3254" spans="1:4" x14ac:dyDescent="0.2">
      <c r="A3254">
        <v>185722</v>
      </c>
      <c r="B3254" t="e">
        <f>_xlfn.SINGLE(JuanOrlandoH _xlfn.SINGLE(diarioelheraldo _xlfn.SINGLE(fusinahn _xlfn.SINGLE(elpaishn _xlfn.SINGLE(radiohrn _xlfn.SINGLE(HoyMismoTSI _xlfn.SINGLE(DiarioLaPrensa _xlfn.SINGLE(LaTribunahn _xlfn.SINGLE(radioamericahn Es excelente por Que se ve Que el pais cambia Que grandes acciones con mejorar la seguridad y mejorar las cosas para Que Honduras sea segura)))))))))</f>
        <v>#NAME?</v>
      </c>
      <c r="C3254" s="4">
        <v>43721</v>
      </c>
      <c r="D3254" s="3">
        <v>0.64930555555555558</v>
      </c>
    </row>
    <row r="3255" spans="1:4" x14ac:dyDescent="0.2">
      <c r="A3255">
        <v>185787</v>
      </c>
      <c r="B3255" t="e">
        <f>JuanOrlandoH se√±or Presidente Es un gran ejemplo usted gracias por demostrar lo bueno por el pais y mas Que teneos estos parques de vida mejor para Que puedan hacer ejercicio</f>
        <v>#NAME?</v>
      </c>
      <c r="C3255" s="4">
        <v>43783</v>
      </c>
      <c r="D3255" s="3">
        <v>0.62847222222222221</v>
      </c>
    </row>
    <row r="3256" spans="1:4" x14ac:dyDescent="0.2">
      <c r="A3256">
        <v>185818</v>
      </c>
      <c r="B3256" t="e">
        <f>_xlfn.SINGLE(JuanOrlandoH _xlfn.SINGLE(WHAAsstSecty muy bueno Que promuevan estas inversiones Que gran trabajo lo Que se hace por mi Honduras Que genial gracias mi Presidente))</f>
        <v>#NAME?</v>
      </c>
      <c r="C3256" s="4">
        <v>43735</v>
      </c>
      <c r="D3256" s="3">
        <v>0.69444444444444453</v>
      </c>
    </row>
    <row r="3257" spans="1:4" x14ac:dyDescent="0.2">
      <c r="A3257">
        <v>185831</v>
      </c>
      <c r="B3257" t="s">
        <v>465</v>
      </c>
      <c r="C3257" s="4">
        <v>43705</v>
      </c>
      <c r="D3257" s="3">
        <v>0.6</v>
      </c>
    </row>
    <row r="3258" spans="1:4" x14ac:dyDescent="0.2">
      <c r="A3258">
        <v>185832</v>
      </c>
      <c r="B3258" t="e">
        <f>JuanOrlandoH si como sabe Que JOH le puso mano dura ahora no aguantan pero asi Es aguanten papitos y punto</f>
        <v>#NAME?</v>
      </c>
      <c r="C3258" s="4">
        <v>43746</v>
      </c>
      <c r="D3258" s="3">
        <v>0.75</v>
      </c>
    </row>
    <row r="3259" spans="1:4" x14ac:dyDescent="0.2">
      <c r="A3259">
        <v>186029</v>
      </c>
      <c r="B3259" t="e">
        <f>JuanOrlandoH el turismo Es muy importante en el pais Que bueno lo Que se demuestra bienvenidos Que Dios los bendiga</f>
        <v>#NAME?</v>
      </c>
      <c r="C3259" s="4">
        <v>43817</v>
      </c>
      <c r="D3259" s="3">
        <v>0.71875</v>
      </c>
    </row>
    <row r="3260" spans="1:4" x14ac:dyDescent="0.2">
      <c r="A3260">
        <v>186110</v>
      </c>
      <c r="B3260" t="s">
        <v>466</v>
      </c>
      <c r="C3260" s="4">
        <v>43706</v>
      </c>
      <c r="D3260" s="3">
        <v>0.80972222222222223</v>
      </c>
    </row>
    <row r="3261" spans="1:4" x14ac:dyDescent="0.2">
      <c r="A3261">
        <v>186111</v>
      </c>
      <c r="B3261" t="e">
        <f>_xlfn.SINGLE(JuanOrlandoH _xlfn.SINGLE(TSiHonduras _xlfn.SINGLE(VidaMejorHN _xlfn.SINGLE(radiohrn _xlfn.SINGLE(radioamericahn _xlfn.SINGLE(RCVHonduras gracias se√±or Presidente gracias por afirmar lo bueno cada dia se ve lo mejor estamos alegres))))))</f>
        <v>#NAME?</v>
      </c>
      <c r="C3261" s="4">
        <v>43727</v>
      </c>
      <c r="D3261" s="3">
        <v>0.82708333333333339</v>
      </c>
    </row>
    <row r="3262" spans="1:4" x14ac:dyDescent="0.2">
      <c r="A3262">
        <v>186116</v>
      </c>
      <c r="B3262" t="e">
        <f>_xlfn.SINGLE(JuanOrlandoH _xlfn.SINGLE(anagarciacarias _xlfn.SINGLE(innercitypress Verdaderamente se ha demostrado Que mi Honduras a alcanzado lo mejor y gracias a JOH Que hace lo bueno por mi pais)))</f>
        <v>#NAME?</v>
      </c>
      <c r="C3262" s="4">
        <v>43746</v>
      </c>
      <c r="D3262" s="3">
        <v>0.7895833333333333</v>
      </c>
    </row>
    <row r="3263" spans="1:4" x14ac:dyDescent="0.2">
      <c r="A3263">
        <v>186278</v>
      </c>
      <c r="B3263" t="s">
        <v>467</v>
      </c>
      <c r="C3263" s="4">
        <v>43705</v>
      </c>
      <c r="D3263" s="3">
        <v>0.59652777777777777</v>
      </c>
    </row>
    <row r="3264" spans="1:4" x14ac:dyDescent="0.2">
      <c r="A3264">
        <v>186289</v>
      </c>
      <c r="B3264" t="e">
        <f>JuanOrlandoH Que Dios lo bendiga se√±or JOH porque solo usted demuestra Que bueno lo Que hace por la naci√≥n Muchas gracias Que Dios lo bendiga</f>
        <v>#NAME?</v>
      </c>
      <c r="C3264" s="4">
        <v>43776</v>
      </c>
      <c r="D3264" s="3">
        <v>0.78680555555555554</v>
      </c>
    </row>
    <row r="3265" spans="1:4" x14ac:dyDescent="0.2">
      <c r="A3265">
        <v>186411</v>
      </c>
      <c r="B3265" t="e">
        <f>_xlfn.SINGLE(JuanOrlandoH _xlfn.SINGLE(HCHTelevDigital _xlfn.SINGLE(TN5Telenoticias _xlfn.SINGLE(WSJ _xlfn.SINGLE(RCVHonduras _xlfn.SINGLE(elnuevoherald _xlfn.SINGLE(CNNEE _xlfn.SINGLE(radioamericahn muy bien Que se hagan los cambios con el clima por Que Es muy importante Que se mejore con esta aria muy bien Que se haga lo bueno))))))))</f>
        <v>#NAME?</v>
      </c>
      <c r="C3265" s="4">
        <v>43801</v>
      </c>
      <c r="D3265" s="3">
        <v>0.72638888888888886</v>
      </c>
    </row>
    <row r="3266" spans="1:4" x14ac:dyDescent="0.2">
      <c r="A3266">
        <v>186449</v>
      </c>
      <c r="B3266" t="s">
        <v>468</v>
      </c>
      <c r="C3266" s="4">
        <v>43705</v>
      </c>
      <c r="D3266" s="3">
        <v>0.63194444444444442</v>
      </c>
    </row>
    <row r="3267" spans="1:4" x14ac:dyDescent="0.2">
      <c r="A3267">
        <v>186612</v>
      </c>
      <c r="B3267" t="e">
        <f>SalvaPresidente este √±angara solo exponiendo al pais a cosas malas eso queres pero no lo vas a lograr por Que tenemos al mejor gobierno</f>
        <v>#NAME?</v>
      </c>
      <c r="C3267" s="4">
        <v>43773</v>
      </c>
      <c r="D3267" s="3">
        <v>0.92013888888888884</v>
      </c>
    </row>
    <row r="3268" spans="1:4" x14ac:dyDescent="0.2">
      <c r="A3268">
        <v>186622</v>
      </c>
      <c r="B3268" t="s">
        <v>469</v>
      </c>
      <c r="C3268" s="4">
        <v>43654</v>
      </c>
      <c r="D3268" s="3">
        <v>0.68680555555555556</v>
      </c>
    </row>
    <row r="3269" spans="1:4" x14ac:dyDescent="0.2">
      <c r="A3269">
        <v>186630</v>
      </c>
      <c r="B3269" t="e">
        <f>JuanOrlandoH no cave duda Que se ven grandes proyectos Muchas gracias al gobierno excelente Que tenemos Muchas gracias JOH por demostrar Que hay turismo en el pais</f>
        <v>#NAME?</v>
      </c>
      <c r="C3269" s="4">
        <v>43817</v>
      </c>
      <c r="D3269" s="3">
        <v>0.72013888888888899</v>
      </c>
    </row>
    <row r="3270" spans="1:4" x14ac:dyDescent="0.2">
      <c r="A3270">
        <v>186636</v>
      </c>
      <c r="B3270" t="e">
        <f>JuanOrlandoH excelente Que se ha tenido excito en los grandes procesos y aun faltan mas Que bien lo Que se desarrolla vamos por mas</f>
        <v>#NAME?</v>
      </c>
      <c r="C3270" s="4">
        <v>43801</v>
      </c>
      <c r="D3270" s="3">
        <v>0.65763888888888888</v>
      </c>
    </row>
    <row r="3271" spans="1:4" x14ac:dyDescent="0.2">
      <c r="A3271">
        <v>186637</v>
      </c>
      <c r="B3271" t="e">
        <f>JuanOrlandoH Es muy bueno lo Que se ve en nuestro pais Que grandiosa manera de ver lo bueno por mi Honduras Que bien</f>
        <v>#NAME?</v>
      </c>
      <c r="C3271" s="4">
        <v>43816</v>
      </c>
      <c r="D3271" s="3">
        <v>0.8125</v>
      </c>
    </row>
    <row r="3272" spans="1:4" x14ac:dyDescent="0.2">
      <c r="A3272">
        <v>186679</v>
      </c>
      <c r="B3272" t="e">
        <f>JuanOrlandoH muy bien Que importante Es ver como mi naci√≥n  cambia Que excelente manera de Que Honduras se beneficia con nuevas viviendas</f>
        <v>#NAME?</v>
      </c>
      <c r="C3272" s="4">
        <v>43838</v>
      </c>
      <c r="D3272" s="3">
        <v>0.79861111111111116</v>
      </c>
    </row>
    <row r="3273" spans="1:4" x14ac:dyDescent="0.2">
      <c r="A3273">
        <v>186708</v>
      </c>
      <c r="B3273" t="e">
        <f>JuanOrlandoH no cave duda Que se esta dando estos parques de vida mejor para los ciudadanos de esta comunidad Que bueno lo Que se hace estamos muy agradecidos</f>
        <v>#NAME?</v>
      </c>
      <c r="C3273" s="4">
        <v>43811</v>
      </c>
      <c r="D3273" s="3">
        <v>0.79305555555555562</v>
      </c>
    </row>
    <row r="3274" spans="1:4" x14ac:dyDescent="0.2">
      <c r="A3274">
        <v>186710</v>
      </c>
      <c r="B3274" t="e">
        <f>JuanOrlandoH Definitivamente se est√° trabajando por Que el pais cambie de manera excelente por Que Es un buen trabajo Que mi Honduras avanza</f>
        <v>#NAME?</v>
      </c>
      <c r="C3274" s="4">
        <v>43752</v>
      </c>
      <c r="D3274" s="3">
        <v>0.5756944444444444</v>
      </c>
    </row>
    <row r="3275" spans="1:4" x14ac:dyDescent="0.2">
      <c r="A3275">
        <v>186714</v>
      </c>
      <c r="B3275" t="e">
        <f>JuanOrlandoH no cave duda Que le enviamos miles de felicitaciones a nuestro Presidente por Que si demuestra lo bueno por mi pais</f>
        <v>#NAME?</v>
      </c>
      <c r="C3275" s="4">
        <v>43717</v>
      </c>
      <c r="D3275" s="3">
        <v>0.7416666666666667</v>
      </c>
    </row>
    <row r="3276" spans="1:4" x14ac:dyDescent="0.2">
      <c r="A3276">
        <v>186773</v>
      </c>
      <c r="B3276" s="2" t="s">
        <v>470</v>
      </c>
      <c r="C3276" s="4">
        <v>43651</v>
      </c>
      <c r="D3276" s="3">
        <v>0.79861111111111116</v>
      </c>
    </row>
    <row r="3277" spans="1:4" x14ac:dyDescent="0.2">
      <c r="A3277">
        <v>186845</v>
      </c>
      <c r="B3277" t="e">
        <f>JuanOrlandoH sabemos Que tenemos al mejor gobierno Que ha trabajado limpiamente y ha mejorado todo en el pais Que bien</f>
        <v>#NAME?</v>
      </c>
      <c r="C3277" s="4">
        <v>43756</v>
      </c>
      <c r="D3277" s="3">
        <v>0.80138888888888893</v>
      </c>
    </row>
    <row r="3278" spans="1:4" x14ac:dyDescent="0.2">
      <c r="A3278">
        <v>186846</v>
      </c>
      <c r="B3278" t="s">
        <v>471</v>
      </c>
      <c r="C3278" s="4">
        <v>43719</v>
      </c>
      <c r="D3278" s="3">
        <v>0.58194444444444449</v>
      </c>
    </row>
    <row r="3279" spans="1:4" x14ac:dyDescent="0.2">
      <c r="A3279">
        <v>186847</v>
      </c>
      <c r="B3279" t="e">
        <f>JuanOrlandoH Que en paz descanse  Que Dios lo tenga en su santa gloria y Que le e fortaleza sus seres queridos Que Dios lo bendiga</f>
        <v>#NAME?</v>
      </c>
      <c r="C3279" s="4">
        <v>43770</v>
      </c>
      <c r="D3279" s="3">
        <v>0.63888888888888895</v>
      </c>
    </row>
    <row r="3280" spans="1:4" x14ac:dyDescent="0.2">
      <c r="A3280">
        <v>186877</v>
      </c>
      <c r="B3280" t="e">
        <f>JuanOrlandoH no cave duda Que mi Honduras ha cambiado y gracias a mi gobierno Muchas gracias  Que se haga lo bueno por el pais</f>
        <v>#NAME?</v>
      </c>
      <c r="C3280" s="4">
        <v>43801</v>
      </c>
      <c r="D3280" s="3">
        <v>0.65902777777777777</v>
      </c>
    </row>
    <row r="3281" spans="1:4" x14ac:dyDescent="0.2">
      <c r="A3281">
        <v>186906</v>
      </c>
      <c r="B3281" t="s">
        <v>472</v>
      </c>
      <c r="C3281" s="4">
        <v>43829</v>
      </c>
      <c r="D3281" s="3">
        <v>0.73958333333333337</v>
      </c>
    </row>
    <row r="3282" spans="1:4" x14ac:dyDescent="0.2">
      <c r="A3282">
        <v>187015</v>
      </c>
      <c r="B3282" t="s">
        <v>115</v>
      </c>
      <c r="C3282" s="4">
        <v>43838</v>
      </c>
      <c r="D3282" s="3">
        <v>0.7895833333333333</v>
      </c>
    </row>
    <row r="3283" spans="1:4" x14ac:dyDescent="0.2">
      <c r="A3283">
        <v>187075</v>
      </c>
      <c r="B3283" t="s">
        <v>214</v>
      </c>
      <c r="C3283" s="4">
        <v>43801</v>
      </c>
      <c r="D3283" s="3">
        <v>0.69166666666666676</v>
      </c>
    </row>
    <row r="3284" spans="1:4" x14ac:dyDescent="0.2">
      <c r="A3284">
        <v>187076</v>
      </c>
      <c r="B3284" t="s">
        <v>15</v>
      </c>
      <c r="C3284" s="4">
        <v>43809</v>
      </c>
      <c r="D3284" s="3">
        <v>0.68611111111111101</v>
      </c>
    </row>
    <row r="3285" spans="1:4" x14ac:dyDescent="0.2">
      <c r="A3285">
        <v>187077</v>
      </c>
      <c r="B3285" t="s">
        <v>386</v>
      </c>
      <c r="C3285" s="4">
        <v>43783</v>
      </c>
      <c r="D3285" s="3">
        <v>0.70624999999999993</v>
      </c>
    </row>
    <row r="3286" spans="1:4" x14ac:dyDescent="0.2">
      <c r="A3286">
        <v>187081</v>
      </c>
      <c r="B3286" t="s">
        <v>73</v>
      </c>
      <c r="C3286" s="4">
        <v>43710</v>
      </c>
      <c r="D3286" s="3">
        <v>0.86041666666666661</v>
      </c>
    </row>
    <row r="3287" spans="1:4" x14ac:dyDescent="0.2">
      <c r="A3287">
        <v>187149</v>
      </c>
      <c r="B3287" t="s">
        <v>137</v>
      </c>
      <c r="C3287" s="4">
        <v>43705</v>
      </c>
      <c r="D3287" s="3">
        <v>0.73611111111111116</v>
      </c>
    </row>
    <row r="3288" spans="1:4" x14ac:dyDescent="0.2">
      <c r="A3288">
        <v>187150</v>
      </c>
      <c r="B3288" t="s">
        <v>201</v>
      </c>
      <c r="C3288" s="4">
        <v>43691</v>
      </c>
      <c r="D3288" s="3">
        <v>0.86944444444444446</v>
      </c>
    </row>
    <row r="3289" spans="1:4" x14ac:dyDescent="0.2">
      <c r="A3289">
        <v>187217</v>
      </c>
      <c r="B3289" s="2" t="s">
        <v>23</v>
      </c>
      <c r="C3289" s="4">
        <v>43768</v>
      </c>
      <c r="D3289" s="3">
        <v>0.65347222222222223</v>
      </c>
    </row>
    <row r="3290" spans="1:4" x14ac:dyDescent="0.2">
      <c r="A3290">
        <v>187278</v>
      </c>
      <c r="B3290" t="s">
        <v>199</v>
      </c>
      <c r="C3290" s="4">
        <v>43836</v>
      </c>
      <c r="D3290" s="3">
        <v>0.72777777777777775</v>
      </c>
    </row>
    <row r="3291" spans="1:4" x14ac:dyDescent="0.2">
      <c r="A3291">
        <v>187279</v>
      </c>
      <c r="B3291" t="s">
        <v>32</v>
      </c>
      <c r="C3291" s="4">
        <v>43801</v>
      </c>
      <c r="D3291" s="3">
        <v>0.79166666666666663</v>
      </c>
    </row>
    <row r="3292" spans="1:4" x14ac:dyDescent="0.2">
      <c r="A3292">
        <v>187397</v>
      </c>
      <c r="B3292" t="s">
        <v>5</v>
      </c>
      <c r="C3292" s="4">
        <v>43762</v>
      </c>
      <c r="D3292" s="3">
        <v>0.69305555555555554</v>
      </c>
    </row>
    <row r="3293" spans="1:4" x14ac:dyDescent="0.2">
      <c r="A3293">
        <v>187398</v>
      </c>
      <c r="B3293" t="s">
        <v>73</v>
      </c>
      <c r="C3293" s="4">
        <v>43710</v>
      </c>
      <c r="D3293" s="3">
        <v>0.85902777777777783</v>
      </c>
    </row>
    <row r="3294" spans="1:4" x14ac:dyDescent="0.2">
      <c r="A3294">
        <v>187399</v>
      </c>
      <c r="B3294" t="s">
        <v>135</v>
      </c>
      <c r="C3294" s="4">
        <v>43721</v>
      </c>
      <c r="D3294" s="3">
        <v>0.82777777777777783</v>
      </c>
    </row>
    <row r="3295" spans="1:4" x14ac:dyDescent="0.2">
      <c r="A3295">
        <v>187522</v>
      </c>
      <c r="B3295" t="s">
        <v>137</v>
      </c>
      <c r="C3295" s="4">
        <v>43705</v>
      </c>
      <c r="D3295" s="3">
        <v>0.82152777777777775</v>
      </c>
    </row>
    <row r="3296" spans="1:4" x14ac:dyDescent="0.2">
      <c r="A3296">
        <v>187523</v>
      </c>
      <c r="B3296" t="s">
        <v>61</v>
      </c>
      <c r="C3296" s="4">
        <v>43733</v>
      </c>
      <c r="D3296" s="3">
        <v>0.79722222222222217</v>
      </c>
    </row>
    <row r="3297" spans="1:4" x14ac:dyDescent="0.2">
      <c r="A3297">
        <v>187565</v>
      </c>
      <c r="B3297" t="s">
        <v>139</v>
      </c>
      <c r="C3297" s="4">
        <v>43754</v>
      </c>
      <c r="D3297" s="3">
        <v>0.76597222222222217</v>
      </c>
    </row>
    <row r="3298" spans="1:4" x14ac:dyDescent="0.2">
      <c r="A3298">
        <v>187566</v>
      </c>
      <c r="B3298" t="s">
        <v>60</v>
      </c>
      <c r="C3298" s="4">
        <v>43761</v>
      </c>
      <c r="D3298" s="3">
        <v>0.71180555555555547</v>
      </c>
    </row>
    <row r="3299" spans="1:4" x14ac:dyDescent="0.2">
      <c r="A3299">
        <v>187567</v>
      </c>
      <c r="B3299" t="s">
        <v>57</v>
      </c>
      <c r="C3299" s="4">
        <v>43762</v>
      </c>
      <c r="D3299" s="3">
        <v>0.83194444444444438</v>
      </c>
    </row>
    <row r="3300" spans="1:4" x14ac:dyDescent="0.2">
      <c r="A3300">
        <v>187745</v>
      </c>
      <c r="B3300" s="2" t="s">
        <v>150</v>
      </c>
      <c r="C3300" s="4">
        <v>43718</v>
      </c>
      <c r="D3300" s="3">
        <v>0.6972222222222223</v>
      </c>
    </row>
    <row r="3301" spans="1:4" x14ac:dyDescent="0.2">
      <c r="A3301">
        <v>188341</v>
      </c>
      <c r="B3301" s="2" t="s">
        <v>23</v>
      </c>
      <c r="C3301" s="4">
        <v>43768</v>
      </c>
      <c r="D3301" s="3">
        <v>0.65347222222222223</v>
      </c>
    </row>
    <row r="3302" spans="1:4" x14ac:dyDescent="0.2">
      <c r="A3302">
        <v>188342</v>
      </c>
      <c r="B3302" s="2" t="s">
        <v>65</v>
      </c>
      <c r="C3302" s="4">
        <v>43768</v>
      </c>
      <c r="D3302" s="3">
        <v>0.87361111111111101</v>
      </c>
    </row>
    <row r="3303" spans="1:4" x14ac:dyDescent="0.2">
      <c r="A3303">
        <v>188388</v>
      </c>
      <c r="B3303" t="s">
        <v>14</v>
      </c>
      <c r="C3303" s="4">
        <v>43690</v>
      </c>
      <c r="D3303" s="3">
        <v>0.95277777777777783</v>
      </c>
    </row>
    <row r="3304" spans="1:4" x14ac:dyDescent="0.2">
      <c r="A3304">
        <v>188389</v>
      </c>
      <c r="B3304" t="s">
        <v>18</v>
      </c>
      <c r="C3304" s="4">
        <v>43774</v>
      </c>
      <c r="D3304" s="3">
        <v>0.79166666666666663</v>
      </c>
    </row>
    <row r="3305" spans="1:4" x14ac:dyDescent="0.2">
      <c r="A3305">
        <v>188390</v>
      </c>
      <c r="B3305" t="s">
        <v>59</v>
      </c>
      <c r="C3305" s="4">
        <v>43684</v>
      </c>
      <c r="D3305" s="3">
        <v>0.88194444444444453</v>
      </c>
    </row>
    <row r="3306" spans="1:4" x14ac:dyDescent="0.2">
      <c r="A3306">
        <v>188507</v>
      </c>
      <c r="B3306" t="s">
        <v>103</v>
      </c>
      <c r="C3306" s="4">
        <v>43677</v>
      </c>
      <c r="D3306" s="3">
        <v>0.64583333333333337</v>
      </c>
    </row>
    <row r="3307" spans="1:4" x14ac:dyDescent="0.2">
      <c r="A3307">
        <v>188508</v>
      </c>
      <c r="B3307" t="s">
        <v>51</v>
      </c>
      <c r="C3307" s="4">
        <v>43755</v>
      </c>
      <c r="D3307" s="3">
        <v>0.7368055555555556</v>
      </c>
    </row>
    <row r="3308" spans="1:4" x14ac:dyDescent="0.2">
      <c r="A3308">
        <v>188672</v>
      </c>
      <c r="B3308" s="2" t="s">
        <v>55</v>
      </c>
      <c r="C3308" s="4">
        <v>43815</v>
      </c>
      <c r="D3308" s="3">
        <v>0.84930555555555554</v>
      </c>
    </row>
    <row r="3309" spans="1:4" x14ac:dyDescent="0.2">
      <c r="A3309">
        <v>188675</v>
      </c>
      <c r="B3309" t="s">
        <v>94</v>
      </c>
      <c r="C3309" s="4">
        <v>43726</v>
      </c>
      <c r="D3309" s="3">
        <v>0.87083333333333324</v>
      </c>
    </row>
    <row r="3310" spans="1:4" x14ac:dyDescent="0.2">
      <c r="A3310">
        <v>188730</v>
      </c>
      <c r="B3310" t="s">
        <v>87</v>
      </c>
      <c r="C3310" s="4">
        <v>43816</v>
      </c>
      <c r="D3310" s="3">
        <v>0.8666666666666667</v>
      </c>
    </row>
    <row r="3311" spans="1:4" x14ac:dyDescent="0.2">
      <c r="A3311">
        <v>188731</v>
      </c>
      <c r="B3311" t="s">
        <v>199</v>
      </c>
      <c r="C3311" s="4">
        <v>43836</v>
      </c>
      <c r="D3311" s="3">
        <v>0.72777777777777775</v>
      </c>
    </row>
    <row r="3312" spans="1:4" x14ac:dyDescent="0.2">
      <c r="A3312">
        <v>188774</v>
      </c>
      <c r="B3312" t="s">
        <v>45</v>
      </c>
      <c r="C3312" s="4">
        <v>43682</v>
      </c>
      <c r="D3312" s="3">
        <v>0.82291666666666663</v>
      </c>
    </row>
    <row r="3313" spans="1:4" x14ac:dyDescent="0.2">
      <c r="A3313">
        <v>188777</v>
      </c>
      <c r="B3313" t="s">
        <v>124</v>
      </c>
      <c r="C3313" s="4">
        <v>43731</v>
      </c>
      <c r="D3313" s="3">
        <v>0.5625</v>
      </c>
    </row>
    <row r="3314" spans="1:4" x14ac:dyDescent="0.2">
      <c r="A3314">
        <v>188778</v>
      </c>
      <c r="B3314" t="s">
        <v>125</v>
      </c>
      <c r="C3314" s="4">
        <v>43754</v>
      </c>
      <c r="D3314" s="3">
        <v>0.85902777777777783</v>
      </c>
    </row>
    <row r="3315" spans="1:4" x14ac:dyDescent="0.2">
      <c r="A3315">
        <v>188817</v>
      </c>
      <c r="B3315" t="s">
        <v>101</v>
      </c>
      <c r="C3315" s="4">
        <v>43766</v>
      </c>
      <c r="D3315" s="3">
        <v>0.68055555555555547</v>
      </c>
    </row>
    <row r="3316" spans="1:4" x14ac:dyDescent="0.2">
      <c r="A3316">
        <v>189022</v>
      </c>
      <c r="B3316" t="s">
        <v>78</v>
      </c>
      <c r="C3316" s="4">
        <v>43791</v>
      </c>
      <c r="D3316" s="3">
        <v>0.84861111111111109</v>
      </c>
    </row>
    <row r="3317" spans="1:4" x14ac:dyDescent="0.2">
      <c r="A3317">
        <v>189023</v>
      </c>
      <c r="B3317" t="s">
        <v>9</v>
      </c>
      <c r="C3317" s="4">
        <v>43794</v>
      </c>
      <c r="D3317" s="3">
        <v>0.72291666666666676</v>
      </c>
    </row>
    <row r="3318" spans="1:4" x14ac:dyDescent="0.2">
      <c r="A3318">
        <v>189072</v>
      </c>
      <c r="B3318" t="s">
        <v>67</v>
      </c>
      <c r="C3318" s="4">
        <v>43810</v>
      </c>
      <c r="D3318" s="3">
        <v>0.82708333333333339</v>
      </c>
    </row>
    <row r="3319" spans="1:4" x14ac:dyDescent="0.2">
      <c r="A3319">
        <v>189264</v>
      </c>
      <c r="B3319" t="s">
        <v>122</v>
      </c>
      <c r="C3319" s="4">
        <v>43746</v>
      </c>
      <c r="D3319" s="3">
        <v>0.73402777777777783</v>
      </c>
    </row>
    <row r="3320" spans="1:4" x14ac:dyDescent="0.2">
      <c r="A3320">
        <v>189358</v>
      </c>
      <c r="B3320" t="s">
        <v>87</v>
      </c>
      <c r="C3320" s="4">
        <v>43816</v>
      </c>
      <c r="D3320" s="3">
        <v>0.8666666666666667</v>
      </c>
    </row>
    <row r="3321" spans="1:4" x14ac:dyDescent="0.2">
      <c r="A3321">
        <v>189447</v>
      </c>
      <c r="B3321" t="s">
        <v>38</v>
      </c>
      <c r="C3321" s="4">
        <v>43689</v>
      </c>
      <c r="D3321" s="3">
        <v>0.83124999999999993</v>
      </c>
    </row>
    <row r="3322" spans="1:4" x14ac:dyDescent="0.2">
      <c r="A3322">
        <v>189448</v>
      </c>
      <c r="B3322" t="s">
        <v>34</v>
      </c>
      <c r="C3322" s="4">
        <v>43691</v>
      </c>
      <c r="D3322" s="3">
        <v>0.80763888888888891</v>
      </c>
    </row>
    <row r="3323" spans="1:4" x14ac:dyDescent="0.2">
      <c r="A3323">
        <v>189551</v>
      </c>
      <c r="B3323" t="s">
        <v>235</v>
      </c>
      <c r="C3323" s="4">
        <v>43700</v>
      </c>
      <c r="D3323" s="3">
        <v>0.83333333333333337</v>
      </c>
    </row>
    <row r="3324" spans="1:4" x14ac:dyDescent="0.2">
      <c r="A3324">
        <v>189587</v>
      </c>
      <c r="B3324" t="s">
        <v>80</v>
      </c>
      <c r="C3324" s="4">
        <v>43838</v>
      </c>
      <c r="D3324" s="3">
        <v>0.84861111111111109</v>
      </c>
    </row>
    <row r="3325" spans="1:4" x14ac:dyDescent="0.2">
      <c r="A3325">
        <v>189684</v>
      </c>
      <c r="B3325" t="s">
        <v>3</v>
      </c>
      <c r="C3325" s="4">
        <v>43686</v>
      </c>
      <c r="D3325" s="3">
        <v>0.64374999999999993</v>
      </c>
    </row>
    <row r="3326" spans="1:4" x14ac:dyDescent="0.2">
      <c r="A3326">
        <v>189685</v>
      </c>
      <c r="B3326" t="s">
        <v>228</v>
      </c>
      <c r="C3326" s="4">
        <v>43672</v>
      </c>
      <c r="D3326" s="3">
        <v>0.72986111111111107</v>
      </c>
    </row>
    <row r="3327" spans="1:4" x14ac:dyDescent="0.2">
      <c r="A3327">
        <v>189769</v>
      </c>
      <c r="B3327" t="s">
        <v>31</v>
      </c>
      <c r="C3327" s="4">
        <v>43804</v>
      </c>
      <c r="D3327" s="3">
        <v>0.79513888888888884</v>
      </c>
    </row>
    <row r="3328" spans="1:4" x14ac:dyDescent="0.2">
      <c r="A3328">
        <v>189770</v>
      </c>
      <c r="B3328" t="s">
        <v>115</v>
      </c>
      <c r="C3328" s="4">
        <v>43838</v>
      </c>
      <c r="D3328" s="3">
        <v>0.7895833333333333</v>
      </c>
    </row>
    <row r="3329" spans="1:4" x14ac:dyDescent="0.2">
      <c r="A3329">
        <v>189771</v>
      </c>
      <c r="B3329" t="s">
        <v>99</v>
      </c>
      <c r="C3329" s="4">
        <v>43790</v>
      </c>
      <c r="D3329" s="3">
        <v>0.69027777777777777</v>
      </c>
    </row>
    <row r="3330" spans="1:4" x14ac:dyDescent="0.2">
      <c r="A3330">
        <v>189816</v>
      </c>
      <c r="B3330" t="e">
        <f>JuanOrlandoH Es un gran avance lo Que se ve por nuestra Honduras Muchas gracias mi Presidente por hacer lo bueno por el cambio clim√°tico Que bien</f>
        <v>#NAME?</v>
      </c>
      <c r="C3330" s="4">
        <v>43836</v>
      </c>
      <c r="D3330" s="3">
        <v>0.65694444444444444</v>
      </c>
    </row>
    <row r="3331" spans="1:4" x14ac:dyDescent="0.2">
      <c r="A3331">
        <v>189832</v>
      </c>
      <c r="B3331" t="e">
        <f>JuanOrlandoH gracias se√±or JOH por hacer el cambio porque se hace y se transforma nuestra Honduras con mayores proyectos Que bien</f>
        <v>#NAME?</v>
      </c>
      <c r="C3331" s="4">
        <v>43755</v>
      </c>
      <c r="D3331" s="3">
        <v>0.83750000000000002</v>
      </c>
    </row>
    <row r="3332" spans="1:4" x14ac:dyDescent="0.2">
      <c r="A3332">
        <v>190136</v>
      </c>
      <c r="B3332" t="e">
        <f>JuanOrlandoH Aplaudimos la buen labor departe de el gobierno Que ha demostrado lo importante Que Es Que se apoye al pueblo hondure√±o</f>
        <v>#NAME?</v>
      </c>
      <c r="C3332" s="4">
        <v>43770</v>
      </c>
      <c r="D3332" s="3">
        <v>0.79236111111111107</v>
      </c>
    </row>
    <row r="3333" spans="1:4" x14ac:dyDescent="0.2">
      <c r="A3333">
        <v>190188</v>
      </c>
      <c r="B3333" t="s">
        <v>473</v>
      </c>
      <c r="C3333" s="4">
        <v>43605</v>
      </c>
      <c r="D3333" s="3">
        <v>0.70694444444444438</v>
      </c>
    </row>
    <row r="3334" spans="1:4" x14ac:dyDescent="0.2">
      <c r="A3334">
        <v>190189</v>
      </c>
      <c r="B3334" t="e">
        <f>_xlfn.SINGLE(JuanOrlandoH _xlfn.SINGLE(IvanDuque _xlfn.SINGLE(TelemundoNews _xlfn.SINGLE(radiohrn _xlfn.SINGLE(LaTribunahn _xlfn.SINGLE(Telemundo _xlfn.SINGLE(TN5Telenoticias _xlfn.SINGLE(televicentrohn _xlfn.SINGLE(DiarioLaPrensa _xlfn.SINGLE(elpaishn Aplaudimos la buena labor de el gobierno Que hacen el mayor cambio Es muy buen trabajo excelente))))))))))</f>
        <v>#NAME?</v>
      </c>
      <c r="C3334" s="4">
        <v>43733</v>
      </c>
      <c r="D3334" s="3">
        <v>0.61111111111111105</v>
      </c>
    </row>
    <row r="3335" spans="1:4" x14ac:dyDescent="0.2">
      <c r="A3335">
        <v>190190</v>
      </c>
      <c r="B3335" t="e">
        <f>JuanOrlandoH muy buena labor de parte de usted mi Presidente Que demuestra lo bueno por mi Honduras Que bien</f>
        <v>#NAME?</v>
      </c>
      <c r="C3335" s="4">
        <v>43718</v>
      </c>
      <c r="D3335" s="3">
        <v>0.8125</v>
      </c>
    </row>
    <row r="3336" spans="1:4" x14ac:dyDescent="0.2">
      <c r="A3336">
        <v>190253</v>
      </c>
      <c r="B3336" t="e">
        <f>JuanOrlandoH esto Es lo Que lo define como un excelente l√≠der el escuchar los Problemas de la vos del pueblo</f>
        <v>#NAME?</v>
      </c>
      <c r="C3336" s="4">
        <v>43626</v>
      </c>
      <c r="D3336" s="3">
        <v>0.82638888888888884</v>
      </c>
    </row>
    <row r="3337" spans="1:4" x14ac:dyDescent="0.2">
      <c r="A3337">
        <v>190259</v>
      </c>
      <c r="B3337" t="e">
        <f>_xlfn.SINGLE(JuanOrlandoH _xlfn.SINGLE(TSiHonduras _xlfn.SINGLE(VidaMejorHN _xlfn.SINGLE(radiohrn _xlfn.SINGLE(radioamericahn _xlfn.SINGLE(RCVHonduras Es muy favorable lo Que se desempe√±a Que sera de gran ayuda para el pais Que bueno))))))</f>
        <v>#NAME?</v>
      </c>
      <c r="C3337" s="4">
        <v>43727</v>
      </c>
      <c r="D3337" s="3">
        <v>0.82638888888888884</v>
      </c>
    </row>
    <row r="3338" spans="1:4" x14ac:dyDescent="0.2">
      <c r="A3338">
        <v>190362</v>
      </c>
      <c r="B3338" t="e">
        <f>_xlfn.SINGLE(JuanOrlandoH _xlfn.SINGLE(radiohrn _xlfn.SINGLE(LaTribunahn _xlfn.SINGLE(RCVHonduras _xlfn.SINGLE(HCHTelevDigital _xlfn.SINGLE(radioamericahn _xlfn.SINGLE(elpaishn Es una gran informaci√≥n ver como se hace lo bueno por Que la gente tenga apoyo con esta nueva ley Que gran manera de ver lo bueno gracias JOH)))))))</f>
        <v>#NAME?</v>
      </c>
      <c r="C3338" s="4">
        <v>43789</v>
      </c>
      <c r="D3338" s="3">
        <v>0.81388888888888899</v>
      </c>
    </row>
    <row r="3339" spans="1:4" x14ac:dyDescent="0.2">
      <c r="A3339">
        <v>190402</v>
      </c>
      <c r="B3339" t="e">
        <f>JuanOrlandoH Que buenas cosas las Que demuestra el Presidente por Que se ve lo bueno para evitar esta enfermedad y podamos estar saludables</f>
        <v>#NAME?</v>
      </c>
      <c r="C3339" s="4">
        <v>43783</v>
      </c>
      <c r="D3339" s="3">
        <v>0.62638888888888888</v>
      </c>
    </row>
    <row r="3340" spans="1:4" x14ac:dyDescent="0.2">
      <c r="A3340">
        <v>190486</v>
      </c>
      <c r="B3340" t="e">
        <f>JuanOrlandoH Que alegria Es saber Que se sigue promoviendo el turismo en el pais Que gran trabajo lo Que se hace por nuestra Honduras</f>
        <v>#NAME?</v>
      </c>
      <c r="C3340" s="4">
        <v>43761</v>
      </c>
      <c r="D3340" s="3">
        <v>0.83958333333333324</v>
      </c>
    </row>
    <row r="3341" spans="1:4" x14ac:dyDescent="0.2">
      <c r="A3341">
        <v>191283</v>
      </c>
      <c r="B3341" t="e">
        <f>JuanOrlandoH Aplaudimos la excelente misi√≥n estamos trabajando por  lo bueno Que admirable Es ver como se apoya al pueblo</f>
        <v>#NAME?</v>
      </c>
      <c r="C3341" s="4">
        <v>43773</v>
      </c>
      <c r="D3341" s="3">
        <v>0.62222222222222223</v>
      </c>
    </row>
    <row r="3342" spans="1:4" x14ac:dyDescent="0.2">
      <c r="A3342">
        <v>191329</v>
      </c>
      <c r="B3342" t="e">
        <f>JuanOrlandoH Que bueno Que JOH Es el Que transforma estas comunidades y les da otra mnanera de vivir a estas personas</f>
        <v>#NAME?</v>
      </c>
      <c r="C3342" s="4">
        <v>43770</v>
      </c>
      <c r="D3342" s="3">
        <v>0.82361111111111107</v>
      </c>
    </row>
    <row r="3343" spans="1:4" x14ac:dyDescent="0.2">
      <c r="A3343">
        <v>191582</v>
      </c>
      <c r="B3343" t="e">
        <f>_xlfn.SINGLE(JuanOrlandoH _xlfn.SINGLE(DiarioLaPrensa _xlfn.SINGLE(radiohrn _xlfn.SINGLE(DiarioRoatan _xlfn.SINGLE(diarioelheraldo _xlfn.SINGLE(elpaishn no cave duda Que nuestro gobierno hace lo mejor por el pais Que grandes avances _xlfn.SINGLE(DiarioLaPrensa)))))))</f>
        <v>#NAME?</v>
      </c>
      <c r="C3343" s="4">
        <v>43724</v>
      </c>
      <c r="D3343" s="3">
        <v>0.84375</v>
      </c>
    </row>
    <row r="3344" spans="1:4" x14ac:dyDescent="0.2">
      <c r="A3344">
        <v>191583</v>
      </c>
      <c r="B3344" t="e">
        <f>JuanOrlandoH se ha visto un gran resultado mi Presidente Que buenas acciones departe de usted Que Dios lo bendiga Presidente por afirmar lo bueno por el pais</f>
        <v>#NAME?</v>
      </c>
      <c r="C3344" s="4">
        <v>43755</v>
      </c>
      <c r="D3344" s="3">
        <v>0.72777777777777775</v>
      </c>
    </row>
    <row r="3345" spans="1:4" x14ac:dyDescent="0.2">
      <c r="A3345">
        <v>191584</v>
      </c>
      <c r="B3345" t="e">
        <f>JuanOrlandoH se esta trabajando cada dia a favor de la seguridad Que buen trabajo excelente se√±or JOH</f>
        <v>#NAME?</v>
      </c>
      <c r="C3345" s="4">
        <v>43738</v>
      </c>
      <c r="D3345" s="3">
        <v>0.66805555555555562</v>
      </c>
    </row>
    <row r="3346" spans="1:4" x14ac:dyDescent="0.2">
      <c r="A3346">
        <v>191585</v>
      </c>
      <c r="B3346" t="e">
        <f>JuanOrlandoH gracias se√±or Presidente por demostrar Que mi pais esta en grandes desempe√±os gracias por hacer lo bueno</f>
        <v>#NAME?</v>
      </c>
      <c r="C3346" s="4">
        <v>43726</v>
      </c>
      <c r="D3346" s="3">
        <v>0.8666666666666667</v>
      </c>
    </row>
    <row r="3347" spans="1:4" x14ac:dyDescent="0.2">
      <c r="A3347">
        <v>191618</v>
      </c>
      <c r="B3347" t="e">
        <f>JuanOrlandoH Que buen noticia Que se les esta brindando la mayor seguridad a las personas Que viven en estados unidos Que bien</f>
        <v>#NAME?</v>
      </c>
      <c r="C3347" s="4">
        <v>43770</v>
      </c>
      <c r="D3347" s="3">
        <v>0.79236111111111107</v>
      </c>
    </row>
    <row r="3348" spans="1:4" x14ac:dyDescent="0.2">
      <c r="A3348">
        <v>191619</v>
      </c>
      <c r="B3348" t="s">
        <v>474</v>
      </c>
      <c r="C3348" s="4">
        <v>43710</v>
      </c>
      <c r="D3348" s="3">
        <v>0.8618055555555556</v>
      </c>
    </row>
    <row r="3349" spans="1:4" x14ac:dyDescent="0.2">
      <c r="A3349">
        <v>191679</v>
      </c>
      <c r="B3349" t="e">
        <f>_xlfn.SINGLE(JuanOrlandoH _xlfn.SINGLE(radiohrn _xlfn.SINGLE(RCVHonduras _xlfn.SINGLE(elpaishn _xlfn.SINGLE(diarioelheraldo _xlfn.SINGLE(LaTribunahn _xlfn.SINGLE(radioamericahn Que Dios me lo bendiga porque por usted se ha alcanzado las grandes bendiciones en el pais Que bien Que se vea lo bueno Muchas gracias)))))))</f>
        <v>#NAME?</v>
      </c>
      <c r="C3349" s="4">
        <v>43777</v>
      </c>
      <c r="D3349" s="3">
        <v>0.83680555555555547</v>
      </c>
    </row>
    <row r="3350" spans="1:4" x14ac:dyDescent="0.2">
      <c r="A3350">
        <v>191713</v>
      </c>
      <c r="B3350" t="e">
        <f>_xlfn.SINGLE(JuanOrlandoH _xlfn.SINGLE(Qhubotvoficial _xlfn.SINGLE(RCVHonduras _xlfn.SINGLE(LaTribunahn _xlfn.SINGLE(radiohrn _xlfn.SINGLE(diarioelheraldo _xlfn.SINGLE(elpaishn Que gran invitaci√≥n se√±or JOH Que bueno lo Que se hace Que se patrocina las ruinas de copan hermoso lugar)))))))</f>
        <v>#NAME?</v>
      </c>
      <c r="C3350" s="4">
        <v>43829</v>
      </c>
      <c r="D3350" s="3">
        <v>0.73958333333333337</v>
      </c>
    </row>
    <row r="3351" spans="1:4" x14ac:dyDescent="0.2">
      <c r="A3351">
        <v>191836</v>
      </c>
      <c r="B3351" t="e">
        <f>_xlfn.SINGLE(JuanOrlandoH _xlfn.SINGLE(radiohrn _xlfn.SINGLE(LaTribunahn _xlfn.SINGLE(RCVHonduras _xlfn.SINGLE(HCHTelevDigital _xlfn.SINGLE(radioamericahn _xlfn.SINGLE(elpaishn estamos muy agradecidos con el gobierno por Que afirma el cambio en nuestro pais Que excelente trabajo vamos por lo bueno)))))))</f>
        <v>#NAME?</v>
      </c>
      <c r="C3351" s="4">
        <v>43789</v>
      </c>
      <c r="D3351" s="3">
        <v>0.81319444444444444</v>
      </c>
    </row>
    <row r="3352" spans="1:4" x14ac:dyDescent="0.2">
      <c r="A3352">
        <v>192138</v>
      </c>
      <c r="B3352" t="s">
        <v>475</v>
      </c>
      <c r="C3352" s="4">
        <v>43721</v>
      </c>
      <c r="D3352" s="3">
        <v>9.0277777777777776E-2</v>
      </c>
    </row>
    <row r="3353" spans="1:4" x14ac:dyDescent="0.2">
      <c r="A3353">
        <v>192139</v>
      </c>
      <c r="B3353" t="s">
        <v>476</v>
      </c>
      <c r="C3353" s="4">
        <v>43694</v>
      </c>
      <c r="D3353" s="3">
        <v>0.65625</v>
      </c>
    </row>
    <row r="3354" spans="1:4" x14ac:dyDescent="0.2">
      <c r="A3354">
        <v>192140</v>
      </c>
      <c r="B3354" t="s">
        <v>135</v>
      </c>
      <c r="C3354" s="4">
        <v>43721</v>
      </c>
      <c r="D3354" s="3">
        <v>0.82847222222222217</v>
      </c>
    </row>
    <row r="3355" spans="1:4" x14ac:dyDescent="0.2">
      <c r="A3355">
        <v>192197</v>
      </c>
      <c r="B3355" t="s">
        <v>105</v>
      </c>
      <c r="C3355" s="4">
        <v>43746</v>
      </c>
      <c r="D3355" s="3">
        <v>0.85972222222222217</v>
      </c>
    </row>
    <row r="3356" spans="1:4" x14ac:dyDescent="0.2">
      <c r="A3356">
        <v>192198</v>
      </c>
      <c r="B3356" s="2" t="s">
        <v>71</v>
      </c>
      <c r="C3356" s="4">
        <v>43774</v>
      </c>
      <c r="D3356" s="3">
        <v>0.66875000000000007</v>
      </c>
    </row>
    <row r="3357" spans="1:4" x14ac:dyDescent="0.2">
      <c r="A3357">
        <v>192199</v>
      </c>
      <c r="B3357" t="s">
        <v>103</v>
      </c>
      <c r="C3357" s="4">
        <v>43677</v>
      </c>
      <c r="D3357" s="3">
        <v>0.64583333333333337</v>
      </c>
    </row>
    <row r="3358" spans="1:4" x14ac:dyDescent="0.2">
      <c r="A3358">
        <v>192576</v>
      </c>
      <c r="B3358" t="s">
        <v>100</v>
      </c>
      <c r="C3358" s="4">
        <v>43733</v>
      </c>
      <c r="D3358" s="3">
        <v>0.85625000000000007</v>
      </c>
    </row>
    <row r="3359" spans="1:4" x14ac:dyDescent="0.2">
      <c r="A3359">
        <v>192577</v>
      </c>
      <c r="B3359" t="s">
        <v>38</v>
      </c>
      <c r="C3359" s="4">
        <v>43689</v>
      </c>
      <c r="D3359" s="3">
        <v>0.83194444444444438</v>
      </c>
    </row>
    <row r="3360" spans="1:4" x14ac:dyDescent="0.2">
      <c r="A3360">
        <v>192578</v>
      </c>
      <c r="B3360" t="s">
        <v>13</v>
      </c>
      <c r="C3360" s="4">
        <v>43689</v>
      </c>
      <c r="D3360" s="3">
        <v>0.64097222222222217</v>
      </c>
    </row>
    <row r="3361" spans="1:4" x14ac:dyDescent="0.2">
      <c r="A3361">
        <v>192618</v>
      </c>
      <c r="B3361" t="s">
        <v>236</v>
      </c>
      <c r="C3361" s="4">
        <v>43817</v>
      </c>
      <c r="D3361" s="3">
        <v>0.83750000000000002</v>
      </c>
    </row>
    <row r="3362" spans="1:4" x14ac:dyDescent="0.2">
      <c r="A3362">
        <v>192619</v>
      </c>
      <c r="B3362" t="s">
        <v>107</v>
      </c>
      <c r="C3362" s="4">
        <v>43784</v>
      </c>
      <c r="D3362" s="3">
        <v>0.70347222222222217</v>
      </c>
    </row>
    <row r="3363" spans="1:4" x14ac:dyDescent="0.2">
      <c r="A3363">
        <v>192662</v>
      </c>
      <c r="B3363" t="s">
        <v>59</v>
      </c>
      <c r="C3363" s="4">
        <v>43684</v>
      </c>
      <c r="D3363" s="3">
        <v>0.88124999999999998</v>
      </c>
    </row>
    <row r="3364" spans="1:4" x14ac:dyDescent="0.2">
      <c r="A3364">
        <v>193249</v>
      </c>
      <c r="B3364" t="e">
        <f>HoyMismoTSI se sabe Que se trabaja por una Honduras mejor con grandes oportunidades para el pueblo Que gran manera de Que mi Honduras avanza</f>
        <v>#NAME?</v>
      </c>
      <c r="C3364" s="4">
        <v>43756</v>
      </c>
      <c r="D3364" s="3">
        <v>0.77638888888888891</v>
      </c>
    </row>
    <row r="3365" spans="1:4" x14ac:dyDescent="0.2">
      <c r="A3365">
        <v>194401</v>
      </c>
      <c r="B3365" t="s">
        <v>20</v>
      </c>
      <c r="C3365" s="4">
        <v>43705</v>
      </c>
      <c r="D3365" s="3">
        <v>0.63472222222222219</v>
      </c>
    </row>
    <row r="3366" spans="1:4" x14ac:dyDescent="0.2">
      <c r="A3366">
        <v>194413</v>
      </c>
      <c r="B3366" t="s">
        <v>127</v>
      </c>
      <c r="C3366" s="4">
        <v>43664</v>
      </c>
      <c r="D3366" s="3">
        <v>1.6666666666666666E-2</v>
      </c>
    </row>
    <row r="3367" spans="1:4" x14ac:dyDescent="0.2">
      <c r="A3367">
        <v>194493</v>
      </c>
      <c r="B3367" t="s">
        <v>214</v>
      </c>
      <c r="C3367" s="4">
        <v>43801</v>
      </c>
      <c r="D3367" s="3">
        <v>0.69027777777777777</v>
      </c>
    </row>
    <row r="3368" spans="1:4" x14ac:dyDescent="0.2">
      <c r="A3368">
        <v>194494</v>
      </c>
      <c r="B3368" t="s">
        <v>106</v>
      </c>
      <c r="C3368" s="4">
        <v>43837</v>
      </c>
      <c r="D3368" s="3">
        <v>0.83819444444444446</v>
      </c>
    </row>
    <row r="3369" spans="1:4" x14ac:dyDescent="0.2">
      <c r="A3369">
        <v>194503</v>
      </c>
      <c r="B3369" t="s">
        <v>477</v>
      </c>
      <c r="C3369" s="4">
        <v>43713</v>
      </c>
      <c r="D3369" s="3">
        <v>0.18472222222222223</v>
      </c>
    </row>
    <row r="3370" spans="1:4" x14ac:dyDescent="0.2">
      <c r="A3370">
        <v>194504</v>
      </c>
      <c r="B3370" t="s">
        <v>478</v>
      </c>
      <c r="C3370" s="4">
        <v>43705</v>
      </c>
      <c r="D3370" s="3">
        <v>0.10902777777777778</v>
      </c>
    </row>
    <row r="3371" spans="1:4" x14ac:dyDescent="0.2">
      <c r="A3371">
        <v>194505</v>
      </c>
      <c r="B3371" s="2" t="s">
        <v>479</v>
      </c>
      <c r="C3371" s="4">
        <v>43741</v>
      </c>
      <c r="D3371" s="3">
        <v>0.91666666666666663</v>
      </c>
    </row>
    <row r="3372" spans="1:4" x14ac:dyDescent="0.2">
      <c r="A3372">
        <v>194506</v>
      </c>
      <c r="B3372" t="s">
        <v>480</v>
      </c>
      <c r="C3372" s="4">
        <v>43737</v>
      </c>
      <c r="D3372" s="3">
        <v>0.11319444444444444</v>
      </c>
    </row>
    <row r="3373" spans="1:4" x14ac:dyDescent="0.2">
      <c r="A3373">
        <v>194507</v>
      </c>
      <c r="B3373" t="s">
        <v>481</v>
      </c>
      <c r="C3373" s="4">
        <v>43751</v>
      </c>
      <c r="D3373" s="3">
        <v>0.87291666666666667</v>
      </c>
    </row>
    <row r="3374" spans="1:4" x14ac:dyDescent="0.2">
      <c r="A3374">
        <v>194511</v>
      </c>
      <c r="B3374" t="s">
        <v>201</v>
      </c>
      <c r="C3374" s="4">
        <v>43691</v>
      </c>
      <c r="D3374" s="3">
        <v>0.68194444444444446</v>
      </c>
    </row>
    <row r="3375" spans="1:4" x14ac:dyDescent="0.2">
      <c r="A3375">
        <v>194554</v>
      </c>
      <c r="B3375" t="s">
        <v>116</v>
      </c>
      <c r="C3375" s="4">
        <v>43685</v>
      </c>
      <c r="D3375" s="3">
        <v>0.83472222222222225</v>
      </c>
    </row>
    <row r="3376" spans="1:4" x14ac:dyDescent="0.2">
      <c r="A3376">
        <v>194555</v>
      </c>
      <c r="B3376" t="s">
        <v>186</v>
      </c>
      <c r="C3376" s="4">
        <v>43703</v>
      </c>
      <c r="D3376" s="3">
        <v>0.83333333333333337</v>
      </c>
    </row>
    <row r="3377" spans="1:4" x14ac:dyDescent="0.2">
      <c r="A3377">
        <v>194556</v>
      </c>
      <c r="B3377" t="s">
        <v>10</v>
      </c>
      <c r="C3377" s="4">
        <v>43739</v>
      </c>
      <c r="D3377" s="3">
        <v>0.71250000000000002</v>
      </c>
    </row>
    <row r="3378" spans="1:4" x14ac:dyDescent="0.2">
      <c r="A3378">
        <v>194557</v>
      </c>
      <c r="B3378" t="s">
        <v>13</v>
      </c>
      <c r="C3378" s="4">
        <v>43689</v>
      </c>
      <c r="D3378" s="3">
        <v>0.64166666666666672</v>
      </c>
    </row>
    <row r="3379" spans="1:4" x14ac:dyDescent="0.2">
      <c r="A3379">
        <v>194593</v>
      </c>
      <c r="B3379" t="s">
        <v>19</v>
      </c>
      <c r="C3379" s="4">
        <v>43773</v>
      </c>
      <c r="D3379" s="3">
        <v>0.70486111111111116</v>
      </c>
    </row>
    <row r="3380" spans="1:4" x14ac:dyDescent="0.2">
      <c r="A3380">
        <v>194668</v>
      </c>
      <c r="B3380" t="s">
        <v>226</v>
      </c>
      <c r="C3380" s="4">
        <v>43819</v>
      </c>
      <c r="D3380" s="3">
        <v>0.67013888888888884</v>
      </c>
    </row>
    <row r="3381" spans="1:4" x14ac:dyDescent="0.2">
      <c r="A3381">
        <v>194723</v>
      </c>
      <c r="B3381" t="s">
        <v>15</v>
      </c>
      <c r="C3381" s="4">
        <v>43809</v>
      </c>
      <c r="D3381" s="3">
        <v>0.68402777777777779</v>
      </c>
    </row>
    <row r="3382" spans="1:4" x14ac:dyDescent="0.2">
      <c r="A3382">
        <v>194724</v>
      </c>
      <c r="B3382" t="s">
        <v>226</v>
      </c>
      <c r="C3382" s="4">
        <v>43819</v>
      </c>
      <c r="D3382" s="3">
        <v>0.67013888888888884</v>
      </c>
    </row>
    <row r="3383" spans="1:4" x14ac:dyDescent="0.2">
      <c r="A3383">
        <v>194725</v>
      </c>
      <c r="B3383" t="s">
        <v>99</v>
      </c>
      <c r="C3383" s="4">
        <v>43790</v>
      </c>
      <c r="D3383" s="3">
        <v>0.69027777777777777</v>
      </c>
    </row>
    <row r="3384" spans="1:4" x14ac:dyDescent="0.2">
      <c r="A3384">
        <v>194786</v>
      </c>
      <c r="B3384" t="s">
        <v>105</v>
      </c>
      <c r="C3384" s="4">
        <v>43746</v>
      </c>
      <c r="D3384" s="3">
        <v>0.85972222222222217</v>
      </c>
    </row>
    <row r="3385" spans="1:4" x14ac:dyDescent="0.2">
      <c r="A3385">
        <v>194787</v>
      </c>
      <c r="B3385" t="s">
        <v>90</v>
      </c>
      <c r="C3385" s="4">
        <v>43689</v>
      </c>
      <c r="D3385" s="3">
        <v>0.89374999999999993</v>
      </c>
    </row>
    <row r="3386" spans="1:4" x14ac:dyDescent="0.2">
      <c r="A3386">
        <v>194809</v>
      </c>
      <c r="B3386" s="2" t="s">
        <v>111</v>
      </c>
      <c r="C3386" s="4">
        <v>43804</v>
      </c>
      <c r="D3386" s="3">
        <v>0.84861111111111109</v>
      </c>
    </row>
    <row r="3387" spans="1:4" x14ac:dyDescent="0.2">
      <c r="A3387">
        <v>194824</v>
      </c>
      <c r="B3387" t="s">
        <v>120</v>
      </c>
      <c r="C3387" s="4">
        <v>43704</v>
      </c>
      <c r="D3387" s="3">
        <v>0.8354166666666667</v>
      </c>
    </row>
    <row r="3388" spans="1:4" x14ac:dyDescent="0.2">
      <c r="A3388">
        <v>194825</v>
      </c>
      <c r="B3388" t="s">
        <v>17</v>
      </c>
      <c r="C3388" s="4">
        <v>43676</v>
      </c>
      <c r="D3388" s="3">
        <v>0.64236111111111105</v>
      </c>
    </row>
    <row r="3389" spans="1:4" x14ac:dyDescent="0.2">
      <c r="A3389">
        <v>194904</v>
      </c>
      <c r="B3389" t="s">
        <v>120</v>
      </c>
      <c r="C3389" s="4">
        <v>43704</v>
      </c>
      <c r="D3389" s="3">
        <v>0.8354166666666667</v>
      </c>
    </row>
    <row r="3390" spans="1:4" x14ac:dyDescent="0.2">
      <c r="A3390">
        <v>195083</v>
      </c>
      <c r="B3390" t="s">
        <v>133</v>
      </c>
      <c r="C3390" s="4">
        <v>43789</v>
      </c>
      <c r="D3390" s="3">
        <v>0.79999999999999993</v>
      </c>
    </row>
    <row r="3391" spans="1:4" x14ac:dyDescent="0.2">
      <c r="A3391">
        <v>195084</v>
      </c>
      <c r="B3391" s="2" t="s">
        <v>55</v>
      </c>
      <c r="C3391" s="4">
        <v>43815</v>
      </c>
      <c r="D3391" s="3">
        <v>0.84861111111111109</v>
      </c>
    </row>
    <row r="3392" spans="1:4" x14ac:dyDescent="0.2">
      <c r="A3392">
        <v>195085</v>
      </c>
      <c r="B3392" t="s">
        <v>81</v>
      </c>
      <c r="C3392" s="4">
        <v>43817</v>
      </c>
      <c r="D3392" s="3">
        <v>0.64583333333333337</v>
      </c>
    </row>
    <row r="3393" spans="1:4" x14ac:dyDescent="0.2">
      <c r="A3393">
        <v>195213</v>
      </c>
      <c r="B3393" t="s">
        <v>482</v>
      </c>
      <c r="C3393" s="4">
        <v>43788</v>
      </c>
      <c r="D3393" s="3">
        <v>0.81111111111111101</v>
      </c>
    </row>
    <row r="3394" spans="1:4" x14ac:dyDescent="0.2">
      <c r="A3394">
        <v>195349</v>
      </c>
      <c r="B3394" t="s">
        <v>108</v>
      </c>
      <c r="C3394" s="4">
        <v>43718</v>
      </c>
      <c r="D3394" s="3">
        <v>0.72777777777777775</v>
      </c>
    </row>
    <row r="3395" spans="1:4" x14ac:dyDescent="0.2">
      <c r="A3395">
        <v>195350</v>
      </c>
      <c r="B3395" t="s">
        <v>91</v>
      </c>
      <c r="C3395" s="4">
        <v>43745</v>
      </c>
      <c r="D3395" s="3">
        <v>0.72361111111111109</v>
      </c>
    </row>
    <row r="3396" spans="1:4" x14ac:dyDescent="0.2">
      <c r="A3396">
        <v>195423</v>
      </c>
      <c r="B3396" t="s">
        <v>158</v>
      </c>
      <c r="C3396" s="4">
        <v>43774</v>
      </c>
      <c r="D3396" s="3">
        <v>0.7909722222222223</v>
      </c>
    </row>
    <row r="3397" spans="1:4" x14ac:dyDescent="0.2">
      <c r="A3397">
        <v>195424</v>
      </c>
      <c r="B3397" t="s">
        <v>97</v>
      </c>
      <c r="C3397" s="4">
        <v>43733</v>
      </c>
      <c r="D3397" s="3">
        <v>0.70763888888888893</v>
      </c>
    </row>
    <row r="3398" spans="1:4" x14ac:dyDescent="0.2">
      <c r="A3398">
        <v>195425</v>
      </c>
      <c r="B3398" t="s">
        <v>156</v>
      </c>
      <c r="C3398" s="4">
        <v>43684</v>
      </c>
      <c r="D3398" s="3">
        <v>0.71527777777777779</v>
      </c>
    </row>
    <row r="3399" spans="1:4" x14ac:dyDescent="0.2">
      <c r="A3399">
        <v>195426</v>
      </c>
      <c r="B3399" t="s">
        <v>187</v>
      </c>
      <c r="C3399" s="4">
        <v>43735</v>
      </c>
      <c r="D3399" s="3">
        <v>0.67083333333333339</v>
      </c>
    </row>
    <row r="3400" spans="1:4" x14ac:dyDescent="0.2">
      <c r="A3400">
        <v>195427</v>
      </c>
      <c r="B3400" t="s">
        <v>228</v>
      </c>
      <c r="C3400" s="4">
        <v>43672</v>
      </c>
      <c r="D3400" s="3">
        <v>0.73055555555555562</v>
      </c>
    </row>
    <row r="3401" spans="1:4" x14ac:dyDescent="0.2">
      <c r="A3401">
        <v>195486</v>
      </c>
      <c r="B3401" t="s">
        <v>123</v>
      </c>
      <c r="C3401" s="4">
        <v>43763</v>
      </c>
      <c r="D3401" s="3">
        <v>0.82152777777777775</v>
      </c>
    </row>
    <row r="3402" spans="1:4" x14ac:dyDescent="0.2">
      <c r="A3402">
        <v>195487</v>
      </c>
      <c r="B3402" t="s">
        <v>19</v>
      </c>
      <c r="C3402" s="4">
        <v>43773</v>
      </c>
      <c r="D3402" s="3">
        <v>0.7055555555555556</v>
      </c>
    </row>
    <row r="3403" spans="1:4" x14ac:dyDescent="0.2">
      <c r="A3403">
        <v>195535</v>
      </c>
      <c r="B3403" t="s">
        <v>116</v>
      </c>
      <c r="C3403" s="4">
        <v>43685</v>
      </c>
      <c r="D3403" s="3">
        <v>0.83472222222222225</v>
      </c>
    </row>
    <row r="3404" spans="1:4" x14ac:dyDescent="0.2">
      <c r="A3404">
        <v>195536</v>
      </c>
      <c r="B3404" t="s">
        <v>96</v>
      </c>
      <c r="C3404" s="4">
        <v>43745</v>
      </c>
      <c r="D3404" s="3">
        <v>0.85902777777777783</v>
      </c>
    </row>
    <row r="3405" spans="1:4" x14ac:dyDescent="0.2">
      <c r="A3405">
        <v>195573</v>
      </c>
      <c r="B3405" t="s">
        <v>187</v>
      </c>
      <c r="C3405" s="4">
        <v>43735</v>
      </c>
      <c r="D3405" s="3">
        <v>0.67083333333333339</v>
      </c>
    </row>
    <row r="3406" spans="1:4" x14ac:dyDescent="0.2">
      <c r="A3406">
        <v>195574</v>
      </c>
      <c r="B3406" t="s">
        <v>97</v>
      </c>
      <c r="C3406" s="4">
        <v>43733</v>
      </c>
      <c r="D3406" s="3">
        <v>0.70763888888888893</v>
      </c>
    </row>
    <row r="3407" spans="1:4" x14ac:dyDescent="0.2">
      <c r="A3407">
        <v>195703</v>
      </c>
      <c r="B3407" t="s">
        <v>121</v>
      </c>
      <c r="C3407" s="4">
        <v>43832</v>
      </c>
      <c r="D3407" s="3">
        <v>0.67013888888888884</v>
      </c>
    </row>
    <row r="3408" spans="1:4" x14ac:dyDescent="0.2">
      <c r="A3408">
        <v>195766</v>
      </c>
      <c r="B3408" t="s">
        <v>199</v>
      </c>
      <c r="C3408" s="4">
        <v>43836</v>
      </c>
      <c r="D3408" s="3">
        <v>0.7270833333333333</v>
      </c>
    </row>
    <row r="3409" spans="1:4" x14ac:dyDescent="0.2">
      <c r="A3409">
        <v>195810</v>
      </c>
      <c r="B3409" t="s">
        <v>31</v>
      </c>
      <c r="C3409" s="4">
        <v>43804</v>
      </c>
      <c r="D3409" s="3">
        <v>0.79513888888888884</v>
      </c>
    </row>
    <row r="3410" spans="1:4" x14ac:dyDescent="0.2">
      <c r="A3410">
        <v>195811</v>
      </c>
      <c r="B3410" t="s">
        <v>115</v>
      </c>
      <c r="C3410" s="4">
        <v>43838</v>
      </c>
      <c r="D3410" s="3">
        <v>0.79027777777777775</v>
      </c>
    </row>
    <row r="3411" spans="1:4" x14ac:dyDescent="0.2">
      <c r="A3411">
        <v>195825</v>
      </c>
      <c r="B3411" t="s">
        <v>235</v>
      </c>
      <c r="C3411" s="4">
        <v>43700</v>
      </c>
      <c r="D3411" s="3">
        <v>0.8340277777777777</v>
      </c>
    </row>
    <row r="3412" spans="1:4" x14ac:dyDescent="0.2">
      <c r="A3412">
        <v>196058</v>
      </c>
      <c r="B3412" t="s">
        <v>483</v>
      </c>
      <c r="C3412" s="4">
        <v>43705</v>
      </c>
      <c r="D3412" s="3">
        <v>0.59861111111111109</v>
      </c>
    </row>
    <row r="3413" spans="1:4" x14ac:dyDescent="0.2">
      <c r="A3413">
        <v>196383</v>
      </c>
      <c r="B3413" t="e">
        <f>SalvaPresidente para mi Es un gran trabajo lo Que hace JOH por el pais aunque miren solo lo negativo el pueblo lo apoya JOH</f>
        <v>#NAME?</v>
      </c>
      <c r="C3413" s="4">
        <v>43734</v>
      </c>
      <c r="D3413" s="3">
        <v>0.70694444444444438</v>
      </c>
    </row>
    <row r="3414" spans="1:4" x14ac:dyDescent="0.2">
      <c r="A3414">
        <v>196396</v>
      </c>
      <c r="B3414" t="e">
        <f>JuanOrlandoH Bravo Que admirable Es saber Que el pais esta mejorando muy excelente Que mi Honduras se regenera en grandiosas acciones Que bien vamos por mas</f>
        <v>#NAME?</v>
      </c>
      <c r="C3414" s="4">
        <v>43801</v>
      </c>
      <c r="D3414" s="3">
        <v>0.66597222222222219</v>
      </c>
    </row>
    <row r="3415" spans="1:4" x14ac:dyDescent="0.2">
      <c r="A3415">
        <v>196398</v>
      </c>
      <c r="B3415" t="e">
        <f>JuanOrlandoH vamos por mas grandes cambios gracias  usted Presidente Es el mejor</f>
        <v>#NAME?</v>
      </c>
      <c r="C3415" s="4">
        <v>43705</v>
      </c>
      <c r="D3415" s="3">
        <v>0.83888888888888891</v>
      </c>
    </row>
    <row r="3416" spans="1:4" x14ac:dyDescent="0.2">
      <c r="A3416">
        <v>196400</v>
      </c>
      <c r="B3416" t="e">
        <f>JuanOrlandoH se√±or Presidente usted Es una gran persona un ejemplo a seguir por Que demuestra Que Es lo correcto y Sobre todo combate estas acciones Que son malas por el pais</f>
        <v>#NAME?</v>
      </c>
      <c r="C3416" s="4">
        <v>43749</v>
      </c>
      <c r="D3416" s="3">
        <v>0.89513888888888893</v>
      </c>
    </row>
    <row r="3417" spans="1:4" x14ac:dyDescent="0.2">
      <c r="A3417">
        <v>196404</v>
      </c>
      <c r="B3417" t="e">
        <f>JuanOrlandoH Vemos los mayores resultados departe de el gobierno generando mayores resultados de oportunidades Que bien</f>
        <v>#NAME?</v>
      </c>
      <c r="C3417" s="4">
        <v>43770</v>
      </c>
      <c r="D3417" s="3">
        <v>0.79166666666666663</v>
      </c>
    </row>
    <row r="3418" spans="1:4" x14ac:dyDescent="0.2">
      <c r="A3418">
        <v>196425</v>
      </c>
      <c r="B3418" t="e">
        <f>_xlfn.SINGLE(JuanOrlandoH _xlfn.SINGLE(diarioelheraldo _xlfn.SINGLE(radiohousehn _xlfn.SINGLE(elpaishn _xlfn.SINGLE(DiarioRoatan _xlfn.SINGLE(radiohrn _xlfn.SINGLE(HCHTelevDigital _xlfn.SINGLE(LaTribunahn _xlfn.SINGLE(RCVHonduras _xlfn.SINGLE(radioamericahn gracias JOH por demostrar lo bueno Que usted hace vamos por grandes avances Que bien vamos por mas y mas seguridad Que bien Que se ha puesto esta posta en esta comunidad))))))))))</f>
        <v>#NAME?</v>
      </c>
      <c r="C3418" s="4">
        <v>43783</v>
      </c>
      <c r="D3418" s="3">
        <v>0.81805555555555554</v>
      </c>
    </row>
    <row r="3419" spans="1:4" x14ac:dyDescent="0.2">
      <c r="A3419">
        <v>196555</v>
      </c>
      <c r="B3419" t="e">
        <f>_xlfn.SINGLE(JuanOrlandoH _xlfn.SINGLE(DiarioLaPrensa _xlfn.SINGLE(LaTribunahn _xlfn.SINGLE(radiohrn _xlfn.SINGLE(HCHTelevDigital Definitivamente Que si Es injusto Que lo maestros se caguen en el futuro de nuestros hijos por Problemas personales con el gobierno en turno Que mal)))))</f>
        <v>#NAME?</v>
      </c>
      <c r="C3419" s="4">
        <v>43614</v>
      </c>
      <c r="D3419" s="3">
        <v>0.82291666666666663</v>
      </c>
    </row>
    <row r="3420" spans="1:4" x14ac:dyDescent="0.2">
      <c r="A3420">
        <v>196556</v>
      </c>
      <c r="B3420" t="s">
        <v>484</v>
      </c>
      <c r="C3420" s="4">
        <v>43607</v>
      </c>
      <c r="D3420" s="3">
        <v>0.82638888888888884</v>
      </c>
    </row>
    <row r="3421" spans="1:4" x14ac:dyDescent="0.2">
      <c r="A3421">
        <v>196557</v>
      </c>
      <c r="B3421" t="e">
        <f>_xlfn.SINGLE(JuanOrlandoH _xlfn.SINGLE(DiarioLaPrensa _xlfn.SINGLE(LaTribunahn _xlfn.SINGLE(OIJ_DIGITAL _xlfn.SINGLE(radioamericahn _xlfn.SINGLE(TN5Telenoticias _xlfn.SINGLE(radiohrn _xlfn.SINGLE(HoyMismoTSI _xlfn.SINGLE(diarioelheraldo _xlfn.SINGLE(elpaishn porque lo bueno debemos de aplaudirlo y re4slatarlo porque ahora si Que nadie nos detiene porque los buenos somos m√°s))))))))))</f>
        <v>#NAME?</v>
      </c>
      <c r="C3421" s="4">
        <v>43608</v>
      </c>
      <c r="D3421" s="3">
        <v>0.72986111111111107</v>
      </c>
    </row>
    <row r="3422" spans="1:4" x14ac:dyDescent="0.2">
      <c r="A3422">
        <v>196561</v>
      </c>
      <c r="B3422" t="e">
        <f>JuanOrlandoH Definimos lo bueno Que hace nuestro gobierno por nuestra naci√≥n gracias se√±or JOH por formar el cambio</f>
        <v>#NAME?</v>
      </c>
      <c r="C3422" s="4">
        <v>43762</v>
      </c>
      <c r="D3422" s="3">
        <v>0.63194444444444442</v>
      </c>
    </row>
    <row r="3423" spans="1:4" x14ac:dyDescent="0.2">
      <c r="A3423">
        <v>196562</v>
      </c>
      <c r="B3423" t="e">
        <f>_xlfn.SINGLE(JuanOrlandoH _xlfn.SINGLE(TN5Telenoticias _xlfn.SINGLE(televicentrohn _xlfn.SINGLE(HCHTelevDigital _xlfn.SINGLE(DiarioLaPrensa _xlfn.SINGLE(LaTribunahn _xlfn.SINGLE(diarioelheraldo _xlfn.SINGLE(elpaishn Que esta visita cea de gran excito para Que el pais avance Que bueno Esperamos los mas grandes resultados))))))))</f>
        <v>#NAME?</v>
      </c>
      <c r="C3423" s="4">
        <v>43734</v>
      </c>
      <c r="D3423" s="3">
        <v>0.625</v>
      </c>
    </row>
    <row r="3424" spans="1:4" x14ac:dyDescent="0.2">
      <c r="A3424">
        <v>196563</v>
      </c>
      <c r="B3424" t="e">
        <f>_xlfn.SINGLE(JuanOrlandoH _xlfn.SINGLE(RCVHonduras _xlfn.SINGLE(DiarioLaPrensa _xlfn.SINGLE(LaTribunahn _xlfn.SINGLE(diarioelheraldo _xlfn.SINGLE(elpaishn _xlfn.SINGLE(radiohrn Definitivamente Honduras ha demostrado Que se puede lograr lo Que se propone gracias se√±or JOH por hacer Que el pais cambie)))))))</f>
        <v>#NAME?</v>
      </c>
      <c r="C3424" s="4">
        <v>43761</v>
      </c>
      <c r="D3424" s="3">
        <v>0.63472222222222219</v>
      </c>
    </row>
    <row r="3425" spans="1:4" x14ac:dyDescent="0.2">
      <c r="A3425">
        <v>196578</v>
      </c>
      <c r="B3425" t="e">
        <f>JuanOrlandoH Es lo mejor Que pueden hacer por nuestra Honduras gracias JOH por dar de su mayor empe√±o vamos por lo bueno</f>
        <v>#NAME?</v>
      </c>
      <c r="C3425" s="4">
        <v>43791</v>
      </c>
      <c r="D3425" s="3">
        <v>0.7104166666666667</v>
      </c>
    </row>
    <row r="3426" spans="1:4" x14ac:dyDescent="0.2">
      <c r="A3426">
        <v>196782</v>
      </c>
      <c r="B3426" t="e">
        <f>_xlfn.SINGLE(JuanOrlandoH _xlfn.SINGLE(radiohrn _xlfn.SINGLE(LaTribunahn _xlfn.SINGLE(RCVHonduras _xlfn.SINGLE(CHTVHN _xlfn.SINGLE(DiarioLaPrensa se ve Que si se quiere se puede Que gran trabajo Que buenas obras las Que desempe√±a el gobierno vamos por mas y mas avances))))))</f>
        <v>#NAME?</v>
      </c>
      <c r="C3426" s="4">
        <v>43759</v>
      </c>
      <c r="D3426" s="3">
        <v>0.74930555555555556</v>
      </c>
    </row>
    <row r="3427" spans="1:4" x14ac:dyDescent="0.2">
      <c r="A3427">
        <v>196786</v>
      </c>
      <c r="B3427" t="e">
        <f>_xlfn.SINGLE(JuanOrlandoH _xlfn.SINGLE(radiohrn _xlfn.SINGLE(LaTribunahn _xlfn.SINGLE(HCHTelevDigital _xlfn.SINGLE(DiarioLaPrensa _xlfn.SINGLE(radioamericahn _xlfn.SINGLE(VidaMejorHN se est√° mejorando lo bueno para combatir esta terrible epidemia Que gran trabajo vamos por lo mejor)))))))</f>
        <v>#NAME?</v>
      </c>
      <c r="C3427" s="4">
        <v>43672</v>
      </c>
      <c r="D3427" s="3">
        <v>0.73125000000000007</v>
      </c>
    </row>
    <row r="3428" spans="1:4" x14ac:dyDescent="0.2">
      <c r="A3428">
        <v>197180</v>
      </c>
      <c r="B3428" t="e">
        <f>HoyMismoTSI Es admirable las buenas oportunidades Que se est√°n abriendo para el pueblo Que bueno Que se haga por mas</f>
        <v>#NAME?</v>
      </c>
      <c r="C3428" s="4">
        <v>43727</v>
      </c>
      <c r="D3428" s="3">
        <v>0.73749999999999993</v>
      </c>
    </row>
    <row r="3429" spans="1:4" x14ac:dyDescent="0.2">
      <c r="A3429">
        <v>197185</v>
      </c>
      <c r="B3429" t="e">
        <f>_xlfn.SINGLE(HoyMismoTSI _xlfn.SINGLE(TSiHonduras felicitaciones a los maestros en su dia Que Dios los bendiga grandemente y Que la pasen bien))</f>
        <v>#NAME?</v>
      </c>
      <c r="C3429" s="4">
        <v>43725</v>
      </c>
      <c r="D3429" s="3">
        <v>0.83124999999999993</v>
      </c>
    </row>
    <row r="3430" spans="1:4" x14ac:dyDescent="0.2">
      <c r="A3430">
        <v>198074</v>
      </c>
      <c r="B3430" t="e">
        <f>JuanOrlandoH Es un gran trabajo lo Que hace JOH por Que el pais tenga este excelente aeropuerto Que bien Que se haga lo bueno por Roatan</f>
        <v>#NAME?</v>
      </c>
      <c r="C3430" s="4">
        <v>43816</v>
      </c>
      <c r="D3430" s="3">
        <v>0.80625000000000002</v>
      </c>
    </row>
    <row r="3431" spans="1:4" x14ac:dyDescent="0.2">
      <c r="A3431">
        <v>198081</v>
      </c>
      <c r="B3431" t="e">
        <f>_xlfn.SINGLE(JuanOrlandoH _xlfn.SINGLE(fuerzanavalhn no cave duda Que se ha demostrado los grandes logros de la fuerza naval Que gran manera de demostrar lo bueno por el pais Dios los bendiga))</f>
        <v>#NAME?</v>
      </c>
      <c r="C3431" s="4">
        <v>43812</v>
      </c>
      <c r="D3431" s="3">
        <v>0.63611111111111118</v>
      </c>
    </row>
    <row r="3432" spans="1:4" x14ac:dyDescent="0.2">
      <c r="A3432">
        <v>198082</v>
      </c>
      <c r="B3432" t="e">
        <f>JuanOrlandoH Es muy cierto ya no hayan Que inventar ya Es demasiado con esta gente deben de buscar Que hacer en bes de llevarle la vida al Presidente</f>
        <v>#NAME?</v>
      </c>
      <c r="C3432" s="4">
        <v>43746</v>
      </c>
      <c r="D3432" s="3">
        <v>0.68055555555555547</v>
      </c>
    </row>
    <row r="3433" spans="1:4" x14ac:dyDescent="0.2">
      <c r="A3433">
        <v>198083</v>
      </c>
      <c r="B3433" t="e">
        <f>JuanOrlandoH excelente desempe√±o Presidente JOH muy bien usted ha demostrado Que hace lo correcto por el pais gracias Que Dios lo bendiga</f>
        <v>#NAME?</v>
      </c>
      <c r="C3433" s="4">
        <v>43749</v>
      </c>
      <c r="D3433" s="3">
        <v>0.85</v>
      </c>
    </row>
    <row r="3434" spans="1:4" x14ac:dyDescent="0.2">
      <c r="A3434">
        <v>198113</v>
      </c>
      <c r="B3434" t="e">
        <f>_xlfn.SINGLE(JuanOrlandoH _xlfn.SINGLE(radiohrn _xlfn.SINGLE(dnparqueshn _xlfn.SINGLE(RCVHonduras _xlfn.SINGLE(elpaishn _xlfn.SINGLE(diarioelheraldo _xlfn.SINGLE(radioamericahn Sobre todo le agradecemos al gobierno por demostrar el cambio Que bien estamos contentos asi cada comunidad tiene su parque)))))))</f>
        <v>#NAME?</v>
      </c>
      <c r="C3434" s="4">
        <v>43777</v>
      </c>
      <c r="D3434" s="3">
        <v>0.80138888888888893</v>
      </c>
    </row>
    <row r="3435" spans="1:4" x14ac:dyDescent="0.2">
      <c r="A3435">
        <v>198230</v>
      </c>
      <c r="B3435" t="e">
        <f>_xlfn.SINGLE(JuanOrlandoH _xlfn.SINGLE(DiarioLaPrensa _xlfn.SINGLE(radiohrn _xlfn.SINGLE(DiarioRoatan _xlfn.SINGLE(diarioelheraldo _xlfn.SINGLE(elpaishn Honduras avanza en seguridad gracias a su gran trabajo Presidente))))))</f>
        <v>#NAME?</v>
      </c>
      <c r="C3435" s="4">
        <v>43724</v>
      </c>
      <c r="D3435" s="3">
        <v>0.8833333333333333</v>
      </c>
    </row>
    <row r="3436" spans="1:4" x14ac:dyDescent="0.2">
      <c r="A3436">
        <v>198258</v>
      </c>
      <c r="B3436" t="e">
        <f>_xlfn.SINGLE(JuanOrlandoH _xlfn.SINGLE(radiohrn _xlfn.SINGLE(LaTribunahn _xlfn.SINGLE(diarioelheraldo _xlfn.SINGLE(elpaishn _xlfn.SINGLE(dnparqueshn _xlfn.SINGLE(RCVHonduras _xlfn.SINGLE(radioamericahn Definimos los grandes logros Que hace mi Presidente a traer sonrisas a cada comunidad Muchas gracias))))))))</f>
        <v>#NAME?</v>
      </c>
      <c r="C3436" s="4">
        <v>43777</v>
      </c>
      <c r="D3436" s="3">
        <v>0.80555555555555547</v>
      </c>
    </row>
    <row r="3437" spans="1:4" x14ac:dyDescent="0.2">
      <c r="A3437">
        <v>198396</v>
      </c>
      <c r="B3437" t="e">
        <f>_xlfn.SINGLE(JuanOrlandoH _xlfn.SINGLE(HoyMismoTSI _xlfn.SINGLE(radiohrn _xlfn.SINGLE(LaTribunahn _xlfn.SINGLE(diarioelheraldo _xlfn.SINGLE(elpaishn _xlfn.SINGLE(RCVHonduras Es admirable Que se ha visto lo bueno Que hace el gobierno estamos muy agradecidos gracias bendiciones)))))))</f>
        <v>#NAME?</v>
      </c>
      <c r="C3437" s="4">
        <v>43790</v>
      </c>
      <c r="D3437" s="3">
        <v>0.80347222222222225</v>
      </c>
    </row>
    <row r="3438" spans="1:4" x14ac:dyDescent="0.2">
      <c r="A3438">
        <v>198435</v>
      </c>
      <c r="B3438" t="e">
        <f>_xlfn.SINGLE(JuanOrlandoH _xlfn.SINGLE(VidaMejorHN _xlfn.SINGLE(dnparqueshn _xlfn.SINGLE(radiohrn _xlfn.SINGLE(DiarioLaPrensa _xlfn.SINGLE(diarioelheraldo _xlfn.SINGLE(DiarioRoatan como dice JOH felicitamos a este se√±or Que la pase super bien y Que Dios bendiga su vida)))))))</f>
        <v>#NAME?</v>
      </c>
      <c r="C3438" s="4">
        <v>43724</v>
      </c>
      <c r="D3438" s="3">
        <v>0.65347222222222223</v>
      </c>
    </row>
    <row r="3439" spans="1:4" x14ac:dyDescent="0.2">
      <c r="A3439">
        <v>198447</v>
      </c>
      <c r="B3439" t="e">
        <f>_xlfn.SINGLE(JuanOrlandoH _xlfn.SINGLE(RCVHonduras _xlfn.SINGLE(DiarioLaPrensa _xlfn.SINGLE(LaTribunahn _xlfn.SINGLE(diarioelheraldo _xlfn.SINGLE(elpaishn _xlfn.SINGLE(radiohrn muy bien Que se esta ayudando al Complemento de Producci√≥n Que excelente manera de apoyar a la naci√≥n muy buen trabajo)))))))</f>
        <v>#NAME?</v>
      </c>
      <c r="C3439" s="4">
        <v>43761</v>
      </c>
      <c r="D3439" s="3">
        <v>0.63680555555555551</v>
      </c>
    </row>
    <row r="3440" spans="1:4" x14ac:dyDescent="0.2">
      <c r="A3440">
        <v>198474</v>
      </c>
      <c r="B3440" t="e">
        <f>_xlfn.SINGLE(JuanOrlandoH _xlfn.SINGLE(LaTribunahn _xlfn.SINGLE(DiarioLaPrensa _xlfn.SINGLE(radiohrn _xlfn.SINGLE(HoyMismoTSI _xlfn.SINGLE(televicentrohn _xlfn.SINGLE(Telemundo _xlfn.SINGLE(diarioelheraldo _xlfn.SINGLE(elpaishn Que bien Que se sigue con la cruzada de Que se mejoren los productos Que gran manera de ver lo bueno para mi Honduras)))))))))</f>
        <v>#NAME?</v>
      </c>
      <c r="C3440" s="4">
        <v>43739</v>
      </c>
      <c r="D3440" s="3">
        <v>0.69444444444444453</v>
      </c>
    </row>
    <row r="3441" spans="1:4" x14ac:dyDescent="0.2">
      <c r="A3441">
        <v>198475</v>
      </c>
      <c r="B3441" t="e">
        <f>_xlfn.SINGLE(JuanOrlandoH _xlfn.SINGLE(WHAAsstSecty muy bueno Que se trabaje por la seguridad del pais Que bien estamos muy alegres de ver el cambio))</f>
        <v>#NAME?</v>
      </c>
      <c r="C3441" s="4">
        <v>43735</v>
      </c>
      <c r="D3441" s="3">
        <v>0.69444444444444453</v>
      </c>
    </row>
    <row r="3442" spans="1:4" x14ac:dyDescent="0.2">
      <c r="A3442">
        <v>198577</v>
      </c>
      <c r="B3442" t="e">
        <f>_xlfn.SINGLE(JuanOrlandoH _xlfn.SINGLE(FNAMP_Honduras _xlfn.SINGLE(PMOP016 agradecemos la grandiosa labor de parte de nuestro gobierno Que buenas obras las Que se ven Que genial vamos por mas)))</f>
        <v>#NAME?</v>
      </c>
      <c r="C3442" s="4">
        <v>43707</v>
      </c>
      <c r="D3442" s="3">
        <v>0.74375000000000002</v>
      </c>
    </row>
    <row r="3443" spans="1:4" x14ac:dyDescent="0.2">
      <c r="A3443">
        <v>198643</v>
      </c>
      <c r="B3443" t="s">
        <v>485</v>
      </c>
      <c r="C3443" s="4">
        <v>43780</v>
      </c>
      <c r="D3443" s="3">
        <v>0.77708333333333324</v>
      </c>
    </row>
    <row r="3444" spans="1:4" x14ac:dyDescent="0.2">
      <c r="A3444">
        <v>198743</v>
      </c>
      <c r="B3444" t="e">
        <f>_xlfn.SINGLE(JuanOrlandoH _xlfn.SINGLE(senprende _xlfn.SINGLE(TN5Telenoticias _xlfn.SINGLE(Hondurasisgreat muy bien se√±or Presidente por Que usted esta demostrado lo bueno por el pais Que gran manera de ver el cambio Muchas gracias))))</f>
        <v>#NAME?</v>
      </c>
      <c r="C3444" s="4">
        <v>43784</v>
      </c>
      <c r="D3444" s="3">
        <v>0.8027777777777777</v>
      </c>
    </row>
    <row r="3445" spans="1:4" x14ac:dyDescent="0.2">
      <c r="A3445">
        <v>198772</v>
      </c>
      <c r="B3445" t="s">
        <v>486</v>
      </c>
      <c r="C3445" s="4">
        <v>43812</v>
      </c>
      <c r="D3445" s="3">
        <v>0.81111111111111101</v>
      </c>
    </row>
    <row r="3446" spans="1:4" x14ac:dyDescent="0.2">
      <c r="A3446">
        <v>198773</v>
      </c>
      <c r="B3446" t="e">
        <f>_xlfn.SINGLE(JuanOrlandoH _xlfn.SINGLE(HCHTelevDigital _xlfn.SINGLE(TN5Telenoticias _xlfn.SINGLE(WSJ _xlfn.SINGLE(RCVHonduras _xlfn.SINGLE(elnuevoherald _xlfn.SINGLE(CNNEE _xlfn.SINGLE(radioamericahn estamos agradecidos por las favorables arias Que JOH mejora Que bien estamos a lo bueno Que se mejore en el pais vamos se√±or JOH vamos por mas))))))))</f>
        <v>#NAME?</v>
      </c>
      <c r="C3446" s="4">
        <v>43801</v>
      </c>
      <c r="D3446" s="3">
        <v>0.72777777777777775</v>
      </c>
    </row>
    <row r="3447" spans="1:4" x14ac:dyDescent="0.2">
      <c r="A3447">
        <v>198789</v>
      </c>
      <c r="B3447" t="s">
        <v>487</v>
      </c>
      <c r="C3447" s="4">
        <v>43658</v>
      </c>
      <c r="D3447" s="3">
        <v>0.84097222222222223</v>
      </c>
    </row>
    <row r="3448" spans="1:4" x14ac:dyDescent="0.2">
      <c r="A3448">
        <v>198812</v>
      </c>
      <c r="B3448" t="e">
        <f>JuanOrlandoH Dios bendiga su vida se√±or Presidente usted ha demostrado Que lucha por lo bueno del pais</f>
        <v>#NAME?</v>
      </c>
      <c r="C3448" s="4">
        <v>43756</v>
      </c>
      <c r="D3448" s="3">
        <v>0.77986111111111101</v>
      </c>
    </row>
    <row r="3449" spans="1:4" x14ac:dyDescent="0.2">
      <c r="A3449">
        <v>198813</v>
      </c>
      <c r="B3449" t="e">
        <f>JuanOrlandoH si tiene raz√≥n mi Presidente por  Que se ha visto Que lo √∫nico Que han hecho Es quererlo destruir pero no lo han logrado y no lo lograran</f>
        <v>#NAME?</v>
      </c>
      <c r="C3449" s="4">
        <v>43749</v>
      </c>
      <c r="D3449" s="3">
        <v>0.8930555555555556</v>
      </c>
    </row>
    <row r="3450" spans="1:4" x14ac:dyDescent="0.2">
      <c r="A3450">
        <v>198832</v>
      </c>
      <c r="B3450" t="s">
        <v>488</v>
      </c>
      <c r="C3450" s="4">
        <v>43780</v>
      </c>
      <c r="D3450" s="3">
        <v>0.86041666666666661</v>
      </c>
    </row>
    <row r="3451" spans="1:4" x14ac:dyDescent="0.2">
      <c r="A3451">
        <v>198854</v>
      </c>
      <c r="B3451" t="s">
        <v>489</v>
      </c>
      <c r="C3451" s="4">
        <v>43768</v>
      </c>
      <c r="D3451" s="3">
        <v>0.61944444444444446</v>
      </c>
    </row>
    <row r="3452" spans="1:4" x14ac:dyDescent="0.2">
      <c r="A3452">
        <v>198873</v>
      </c>
      <c r="B3452" t="e">
        <f>_xlfn.SINGLE(JuanOrlandoH _xlfn.SINGLE(senprende _xlfn.SINGLE(TN5Telenoticias _xlfn.SINGLE(Hondurasisgreat Que gran apoyo se le brinda a esta comunidad Que bien vamos por lo bueno Que se desarrolla para mi Honduras))))</f>
        <v>#NAME?</v>
      </c>
      <c r="C3452" s="4">
        <v>43784</v>
      </c>
      <c r="D3452" s="3">
        <v>0.8041666666666667</v>
      </c>
    </row>
    <row r="3453" spans="1:4" x14ac:dyDescent="0.2">
      <c r="A3453">
        <v>198897</v>
      </c>
      <c r="B3453" t="e">
        <f>JuanOrlandoH estamos contentos de ver Que se aproxima la semana moraz√°nica ap√†ra poder disfrutar en familia</f>
        <v>#NAME?</v>
      </c>
      <c r="C3453" s="4">
        <v>43725</v>
      </c>
      <c r="D3453" s="3">
        <v>0.80069444444444438</v>
      </c>
    </row>
    <row r="3454" spans="1:4" x14ac:dyDescent="0.2">
      <c r="A3454">
        <v>198898</v>
      </c>
      <c r="B3454" t="s">
        <v>490</v>
      </c>
      <c r="C3454" s="4">
        <v>43724</v>
      </c>
      <c r="D3454" s="3">
        <v>0.85138888888888886</v>
      </c>
    </row>
    <row r="3455" spans="1:4" x14ac:dyDescent="0.2">
      <c r="A3455">
        <v>198947</v>
      </c>
      <c r="B3455" t="s">
        <v>491</v>
      </c>
      <c r="C3455" s="4">
        <v>43654</v>
      </c>
      <c r="D3455" s="3">
        <v>0.67638888888888893</v>
      </c>
    </row>
    <row r="3456" spans="1:4" x14ac:dyDescent="0.2">
      <c r="A3456">
        <v>199079</v>
      </c>
      <c r="B3456" t="e">
        <f>_xlfn.SINGLE(SalvaPresidente _xlfn.SINGLE(Alo_prime este solo se encarga de poner en mal al pais Sobre todo Que se haga lo malo para Que haya caos ya Es demasiado))</f>
        <v>#NAME?</v>
      </c>
      <c r="C3456" s="4">
        <v>43748</v>
      </c>
      <c r="D3456" s="3">
        <v>0.65208333333333335</v>
      </c>
    </row>
    <row r="3457" spans="1:4" x14ac:dyDescent="0.2">
      <c r="A3457">
        <v>199356</v>
      </c>
      <c r="B3457" t="e">
        <f>_xlfn.SINGLE(JuanOrlandoH _xlfn.SINGLE(anagarciacarias _xlfn.SINGLE(LaTribunahn _xlfn.SINGLE(TN5Telenoticias _xlfn.SINGLE(RCVHonduras _xlfn.SINGLE(elpaishn _xlfn.SINGLE(radiohrn _xlfn.SINGLE(TSiHonduras _xlfn.SINGLE(diarioelheraldo _xlfn.SINGLE(Qhubotvoficial se define las grandes misiones Que bien vamos por los logros Que se hacen cada dia Que bien vamos por mas))))))))))</f>
        <v>#NAME?</v>
      </c>
      <c r="C3457" s="4">
        <v>43819</v>
      </c>
      <c r="D3457" s="3">
        <v>0.8666666666666667</v>
      </c>
    </row>
    <row r="3458" spans="1:4" x14ac:dyDescent="0.2">
      <c r="A3458">
        <v>199449</v>
      </c>
      <c r="B3458" t="e">
        <f>JuanOrlandoH Honduras avanza gracias a Dios Que se alcanzan grandes maneras de apoyo para el pueblo hondure√±o bendiciones vamos por mucho mas en cambiar al pais</f>
        <v>#NAME?</v>
      </c>
      <c r="C3458" s="4">
        <v>43731</v>
      </c>
      <c r="D3458" s="3">
        <v>0.60069444444444442</v>
      </c>
    </row>
    <row r="3459" spans="1:4" x14ac:dyDescent="0.2">
      <c r="A3459">
        <v>199468</v>
      </c>
      <c r="B3459" t="s">
        <v>492</v>
      </c>
      <c r="C3459" s="4">
        <v>43705</v>
      </c>
      <c r="D3459" s="3">
        <v>0.6069444444444444</v>
      </c>
    </row>
    <row r="3460" spans="1:4" x14ac:dyDescent="0.2">
      <c r="A3460">
        <v>199469</v>
      </c>
      <c r="B3460" t="e">
        <f>JuanOrlandoH Que gran trabajo mi Presidente por Que se ha demostrado lo bueno por mi Honduras Que gran manera de ver bien las cosas en el pais</f>
        <v>#NAME?</v>
      </c>
      <c r="C3460" s="4">
        <v>43717</v>
      </c>
      <c r="D3460" s="3">
        <v>0.7402777777777777</v>
      </c>
    </row>
    <row r="3461" spans="1:4" x14ac:dyDescent="0.2">
      <c r="A3461">
        <v>199472</v>
      </c>
      <c r="B3461" t="e">
        <f>_xlfn.SINGLE(JuanOrlandoH _xlfn.SINGLE(anagarciacarias _xlfn.SINGLE(innercitypress Defendemos a nuestro gobernante porque se realiza lo bueno por nuestra naci√≥n Que grandes avances los Que se ven vamos por mas)))</f>
        <v>#NAME?</v>
      </c>
      <c r="C3461" s="4">
        <v>43746</v>
      </c>
      <c r="D3461" s="3">
        <v>0.79027777777777775</v>
      </c>
    </row>
    <row r="3462" spans="1:4" x14ac:dyDescent="0.2">
      <c r="A3462">
        <v>199486</v>
      </c>
      <c r="B3462" t="s">
        <v>493</v>
      </c>
      <c r="C3462" s="4">
        <v>43705</v>
      </c>
      <c r="D3462" s="3">
        <v>0.63055555555555554</v>
      </c>
    </row>
    <row r="3463" spans="1:4" x14ac:dyDescent="0.2">
      <c r="A3463">
        <v>199648</v>
      </c>
      <c r="B3463" t="e">
        <f>_xlfn.SINGLE(JuanOrlandoH _xlfn.SINGLE(LaTribunahn _xlfn.SINGLE(radiohousehn _xlfn.SINGLE(DllSWqjvMbCrtUNGN0CA23hYgwPW83B5aBnYuBnEFZY))))= _xlfn.SINGLE(RCVHonduras _xlfn.SINGLE(radioamericahn _xlfn.SINGLE(elpaishn _xlfn.SINGLE(radiohrn _xlfn.SINGLE(TSiHonduras _xlfn.SINGLE(diarioelheraldo esta si Es una mejor calidad para nosotros los Hondure√±os Que gran manera de ver como la naci√≥n esta mejorando cada dia Que bien))))))</f>
        <v>#NAME?</v>
      </c>
      <c r="C3463" s="4">
        <v>43804</v>
      </c>
      <c r="D3463" s="3">
        <v>0.84166666666666667</v>
      </c>
    </row>
    <row r="3464" spans="1:4" x14ac:dyDescent="0.2">
      <c r="A3464">
        <v>199680</v>
      </c>
      <c r="B3464" t="s">
        <v>494</v>
      </c>
      <c r="C3464" s="4">
        <v>43770</v>
      </c>
      <c r="D3464" s="3">
        <v>0.62916666666666665</v>
      </c>
    </row>
    <row r="3465" spans="1:4" x14ac:dyDescent="0.2">
      <c r="A3465">
        <v>199683</v>
      </c>
      <c r="B3465" t="e">
        <f>SalvaPresidente Tanto odio Que tira este en contra de JOH ya basta Que solo buscando perjudicar la vida de los Hondure√±os queremos lo mejor para nuestra Honduras</f>
        <v>#NAME?</v>
      </c>
      <c r="C3465" s="4">
        <v>43812</v>
      </c>
      <c r="D3465" s="3">
        <v>0.7006944444444444</v>
      </c>
    </row>
    <row r="3466" spans="1:4" x14ac:dyDescent="0.2">
      <c r="A3466">
        <v>200006</v>
      </c>
      <c r="B3466" t="s">
        <v>495</v>
      </c>
      <c r="C3466" s="4">
        <v>43607</v>
      </c>
      <c r="D3466" s="3">
        <v>0.91666666666666663</v>
      </c>
    </row>
    <row r="3467" spans="1:4" x14ac:dyDescent="0.2">
      <c r="A3467">
        <v>200019</v>
      </c>
      <c r="B3467" t="e">
        <f>SalvaPresidente gracias al Presidente se dar√°n estos apoyos lo Que pasa Que este nasralla solo le gusta ver lo malo Que hace el Presidente ya basta de Tanto veneno</f>
        <v>#NAME?</v>
      </c>
      <c r="C3467" s="4">
        <v>43734</v>
      </c>
      <c r="D3467" s="3">
        <v>0.70763888888888893</v>
      </c>
    </row>
    <row r="3468" spans="1:4" x14ac:dyDescent="0.2">
      <c r="A3468">
        <v>200022</v>
      </c>
      <c r="B3468" t="e">
        <f>_xlfn.SINGLE(JuanOrlandoH _xlfn.SINGLE(AirEuropa excelente se√±or Presidente Vemos Que se demuestra lo bueno Que bien asi mejorara el turismo en el pais Que bien))</f>
        <v>#NAME?</v>
      </c>
      <c r="C3468" s="4">
        <v>43774</v>
      </c>
      <c r="D3468" s="3">
        <v>0.66249999999999998</v>
      </c>
    </row>
    <row r="3469" spans="1:4" x14ac:dyDescent="0.2">
      <c r="A3469">
        <v>200023</v>
      </c>
      <c r="B3469" t="e">
        <f>SalvaPresidente tanta llorazon Que les agarra a esta gente Que barbaridad Que solo hablando mal de mi JOH se cerio el burro hablando de orejas</f>
        <v>#NAME?</v>
      </c>
      <c r="C3469" s="4">
        <v>43749</v>
      </c>
      <c r="D3469" s="3">
        <v>0.68611111111111101</v>
      </c>
    </row>
    <row r="3470" spans="1:4" x14ac:dyDescent="0.2">
      <c r="A3470">
        <v>200024</v>
      </c>
      <c r="B3470" t="e">
        <f>_xlfn.SINGLE(JuanOrlandoH _xlfn.SINGLE(DiarioLaPrensa _xlfn.SINGLE(LaTribunahn _xlfn.SINGLE(FrenteaFrenteHN _xlfn.SINGLE(TSiHonduras _xlfn.SINGLE(radiohrn _xlfn.SINGLE(televicentrohn _xlfn.SINGLE(RCVHonduras _xlfn.SINGLE(diarioelheraldo _xlfn.SINGLE(elpaishn Es importante Que se esta tomando este tema de la licencia par Que puedan obtenerla f√°cilmente Que excelente))))))))))</f>
        <v>#NAME?</v>
      </c>
      <c r="C3470" s="4">
        <v>43719</v>
      </c>
      <c r="D3470" s="3">
        <v>0.74375000000000002</v>
      </c>
    </row>
    <row r="3471" spans="1:4" x14ac:dyDescent="0.2">
      <c r="A3471">
        <v>200144</v>
      </c>
      <c r="B3471" t="e">
        <f>_xlfn.SINGLE(JuanOrlandoH _xlfn.SINGLE(radiohrn _xlfn.SINGLE(RCVHonduras _xlfn.SINGLE(elpaishn _xlfn.SINGLE(diarioelheraldo _xlfn.SINGLE(FrenteaFrenteHN _xlfn.SINGLE(televicentrohn _xlfn.SINGLE(LaTribunahn _xlfn.SINGLE(DiarioLaPrensa Damos las gracias a JOH por demostrar lo bueno par nuestra Honduras muy buen trabajo lo Que usted hace JOH)))))))))</f>
        <v>#NAME?</v>
      </c>
      <c r="C3471" s="4">
        <v>43718</v>
      </c>
      <c r="D3471" s="3">
        <v>0.66041666666666665</v>
      </c>
    </row>
    <row r="3472" spans="1:4" x14ac:dyDescent="0.2">
      <c r="A3472">
        <v>200149</v>
      </c>
      <c r="B3472" t="s">
        <v>496</v>
      </c>
      <c r="C3472" s="4">
        <v>43815</v>
      </c>
      <c r="D3472" s="3">
        <v>0.68541666666666667</v>
      </c>
    </row>
    <row r="3473" spans="1:4" x14ac:dyDescent="0.2">
      <c r="A3473">
        <v>200351</v>
      </c>
      <c r="B3473" t="e">
        <f>_xlfn.SINGLE(JuanOrlandoH _xlfn.SINGLE(VidaMejorHN _xlfn.SINGLE(dnparqueshn _xlfn.SINGLE(radiohrn _xlfn.SINGLE(DiarioLaPrensa _xlfn.SINGLE(diarioelheraldo _xlfn.SINGLE(DiarioRoatan Aplaudimos lo bueno Que se ve en nuestra naci√≥n Que magnifico lo Que se ve porque se han elaborado los parques de vida mejor)))))))</f>
        <v>#NAME?</v>
      </c>
      <c r="C3473" s="4">
        <v>43724</v>
      </c>
      <c r="D3473" s="3">
        <v>0.65555555555555556</v>
      </c>
    </row>
    <row r="3474" spans="1:4" x14ac:dyDescent="0.2">
      <c r="A3474">
        <v>200358</v>
      </c>
      <c r="B3474" t="e">
        <f>JuanOrlandoH felicitamos a JOH por demostrar lo bueno por la naci√≥n Que gran manera de ver lo importante Que Es dar seguridad al pais</f>
        <v>#NAME?</v>
      </c>
      <c r="C3474" s="4">
        <v>43745</v>
      </c>
      <c r="D3474" s="3">
        <v>0.78194444444444444</v>
      </c>
    </row>
    <row r="3475" spans="1:4" x14ac:dyDescent="0.2">
      <c r="A3475">
        <v>200363</v>
      </c>
      <c r="B3475" t="e">
        <f>_xlfn.SINGLE(JuanOrlandoH _xlfn.SINGLE(DllSWqjvMbCrtUNGN0CA23hYgwPW83B5aBnYuBnEFZY))= _xlfn.SINGLE(radiohrn _xlfn.SINGLE(LaTribunahn _xlfn.SINGLE(RCVHonduras _xlfn.SINGLE(TSiHonduras _xlfn.SINGLE(diarioelheraldo _xlfn.SINGLE(radioamericahn _xlfn.SINGLE(elpaishn Honduras esta mejorando Que importante Es Que mi Honduras avanza Que bien estamos a lo bueno)))))))</f>
        <v>#NAME?</v>
      </c>
      <c r="C3475" s="4">
        <v>43804</v>
      </c>
      <c r="D3475" s="3">
        <v>0.95694444444444438</v>
      </c>
    </row>
    <row r="3476" spans="1:4" x14ac:dyDescent="0.2">
      <c r="A3476">
        <v>200410</v>
      </c>
      <c r="B3476" t="e">
        <f>JuanOrlandoH Que Dios lo bendiga por Que solo usted hace las cosas a favor de la ayuda del pueblo Que Dios le de mas bendiciones</f>
        <v>#NAME?</v>
      </c>
      <c r="C3476" s="4">
        <v>43774</v>
      </c>
      <c r="D3476" s="3">
        <v>0.81458333333333333</v>
      </c>
    </row>
    <row r="3477" spans="1:4" x14ac:dyDescent="0.2">
      <c r="A3477">
        <v>200721</v>
      </c>
      <c r="B3477" t="e">
        <f>JuanOrlandoH si se ha visto Que la inocencia de JOH por Que el si ha hecho lo mejor por el pais y Sin duda Que se haga lo mejor por el</f>
        <v>#NAME?</v>
      </c>
      <c r="C3477" s="4">
        <v>43746</v>
      </c>
      <c r="D3477" s="3">
        <v>0.74930555555555556</v>
      </c>
    </row>
    <row r="3478" spans="1:4" x14ac:dyDescent="0.2">
      <c r="A3478">
        <v>200732</v>
      </c>
      <c r="B3478" t="e">
        <f>_xlfn.SINGLE(JuanOrlandoH _xlfn.SINGLE(radiohrn _xlfn.SINGLE(LaTribunahn _xlfn.SINGLE(RCVHonduras _xlfn.SINGLE(diarioelheraldo _xlfn.SINGLE(radioamericahn _xlfn.SINGLE(elpaishn estamos muy alegres de ver las buenas obras Que hace JOH por la naci√≥n Muchas gracias bendiciones)))))))</f>
        <v>#NAME?</v>
      </c>
      <c r="C3478" s="4">
        <v>43776</v>
      </c>
      <c r="D3478" s="3">
        <v>0.85763888888888884</v>
      </c>
    </row>
    <row r="3479" spans="1:4" x14ac:dyDescent="0.2">
      <c r="A3479">
        <v>200813</v>
      </c>
      <c r="B3479" t="e">
        <f>_xlfn.SINGLE(JuanOrlandoH _xlfn.SINGLE(RCVHonduras _xlfn.SINGLE(DiarioLaPrensa _xlfn.SINGLE(LaTribunahn _xlfn.SINGLE(diarioelheraldo _xlfn.SINGLE(elpaishn _xlfn.SINGLE(radiohrn Definitivamente se le agradece a JOH por hacer lo importante Que Es demostrar Que la naci√≥n Es excelente para el Que bueno)))))))</f>
        <v>#NAME?</v>
      </c>
      <c r="C3479" s="4">
        <v>43761</v>
      </c>
      <c r="D3479" s="3">
        <v>0.63750000000000007</v>
      </c>
    </row>
    <row r="3480" spans="1:4" x14ac:dyDescent="0.2">
      <c r="A3480">
        <v>200940</v>
      </c>
      <c r="B3480" t="e">
        <f>_xlfn.SINGLE(JuanOrlandoH _xlfn.SINGLE(LaTribunahn _xlfn.SINGLE(HCHTelevDigital _xlfn.SINGLE(TN5Telenoticias _xlfn.SINGLE(DllSWqjvMbCrtUNGN0CA23hYgwPW83B5aBnYuBnEFZY)))))= _xlfn.SINGLE(HoyMismoTSI _xlfn.SINGLE(televicentrohn _xlfn.SINGLE(radiohrn Definimos los grandes alcances Que se desempe√±an Que genial Que mi Honduras cambia)))</f>
        <v>#NAME?</v>
      </c>
      <c r="C3480" s="4">
        <v>43774</v>
      </c>
      <c r="D3480" s="3">
        <v>0.78402777777777777</v>
      </c>
    </row>
    <row r="3481" spans="1:4" x14ac:dyDescent="0.2">
      <c r="A3481">
        <v>200973</v>
      </c>
      <c r="B3481" t="e">
        <f>_xlfn.SINGLE(JuanOrlandoH _xlfn.SINGLE(televicentrohn _xlfn.SINGLE(LaTribunahn _xlfn.SINGLE(radiohrn _xlfn.SINGLE(radioamericahn _xlfn.SINGLE(Canal6Honduras _xlfn.SINGLE(PNH_oficial _xlfn.SINGLE(diarioelheraldo _xlfn.SINGLE(elpaishn _xlfn.SINGLE(Presidencia_HN _xlfn.SINGLE(anagarciacarias Es muy excelente lo Que hace nuestro Presidente seguimos trabajando por mas Que bien)))))))))))</f>
        <v>#NAME?</v>
      </c>
      <c r="C3481" s="4">
        <v>43780</v>
      </c>
      <c r="D3481" s="3">
        <v>0.5625</v>
      </c>
    </row>
    <row r="3482" spans="1:4" x14ac:dyDescent="0.2">
      <c r="A3482">
        <v>201066</v>
      </c>
      <c r="B3482" t="e">
        <f>JuanOrlandoH Que se haga lo Que se tenga Que hacer uqe gran empe√±o de parte de el gobierno Que admirable Es muy buen trabajo</f>
        <v>#NAME?</v>
      </c>
      <c r="C3482" s="4">
        <v>43817</v>
      </c>
      <c r="D3482" s="3">
        <v>0.84166666666666667</v>
      </c>
    </row>
    <row r="3483" spans="1:4" x14ac:dyDescent="0.2">
      <c r="A3483">
        <v>201077</v>
      </c>
      <c r="B3483" t="s">
        <v>497</v>
      </c>
      <c r="C3483" s="4">
        <v>43811</v>
      </c>
      <c r="D3483" s="3">
        <v>0.81458333333333333</v>
      </c>
    </row>
    <row r="3484" spans="1:4" x14ac:dyDescent="0.2">
      <c r="A3484">
        <v>201197</v>
      </c>
      <c r="B3484" t="e">
        <f>JuanOrlandoH vamos por mas grandes cambios porque lo bueno llego para quedarse y seguir beneficiando al pueblo como usted lo esta haciendo Presidente</f>
        <v>#NAME?</v>
      </c>
      <c r="C3484" s="4">
        <v>43657</v>
      </c>
      <c r="D3484" s="3">
        <v>0.86319444444444438</v>
      </c>
    </row>
    <row r="3485" spans="1:4" x14ac:dyDescent="0.2">
      <c r="A3485">
        <v>201318</v>
      </c>
      <c r="B3485" t="e">
        <f>JuanOrlandoH lo importante Es Que los j√≥venes y ni√±os y adultos pueden disfrutar de estas maravillosas arias de una vida mejor en el pais</f>
        <v>#NAME?</v>
      </c>
      <c r="C3485" s="4">
        <v>43811</v>
      </c>
      <c r="D3485" s="3">
        <v>0.79375000000000007</v>
      </c>
    </row>
    <row r="3486" spans="1:4" x14ac:dyDescent="0.2">
      <c r="A3486">
        <v>201337</v>
      </c>
      <c r="B3486" t="e">
        <f>JuanOrlandoH Es Impresionante saber Que tenemos al mejor gobierno porque solo el ha demostrado Que si el pueblo necesita el ah√≠ esta su servicio gracias JOH</f>
        <v>#NAME?</v>
      </c>
      <c r="C3486" s="4">
        <v>43774</v>
      </c>
      <c r="D3486" s="3">
        <v>0.81527777777777777</v>
      </c>
    </row>
    <row r="3487" spans="1:4" x14ac:dyDescent="0.2">
      <c r="A3487">
        <v>201343</v>
      </c>
      <c r="B3487" t="e">
        <f>_xlfn.SINGLE(JuanOrlandoH _xlfn.SINGLE(radiohrn _xlfn.SINGLE(LaTribunahn _xlfn.SINGLE(RCVHonduras _xlfn.SINGLE(Presidencia_HN _xlfn.SINGLE(TN5Telenoticias _xlfn.SINGLE(TSiHonduras _xlfn.SINGLE(diarioelheraldo _xlfn.SINGLE(Qhubotvoficial _xlfn.SINGLE(cb24tv _xlfn.SINGLE(elpaishn se√±or JOH vamos viendo lo bueno Que Dios bendiga su vida y la de cada integrante de las FFAA Que bueno vamos por lo bueno en el pais)))))))))))</f>
        <v>#NAME?</v>
      </c>
      <c r="C3487" s="4">
        <v>43819</v>
      </c>
      <c r="D3487" s="3">
        <v>0.79513888888888884</v>
      </c>
    </row>
    <row r="3488" spans="1:4" x14ac:dyDescent="0.2">
      <c r="A3488">
        <v>201344</v>
      </c>
      <c r="B3488" t="e">
        <f>JuanOrlandoH Definitivamente se ven grandes intereses de Que mejoren las cosas en cada comunidad Que podamos cuidar la naturaleza</f>
        <v>#NAME?</v>
      </c>
      <c r="C3488" s="4">
        <v>43719</v>
      </c>
      <c r="D3488" s="3">
        <v>0.64097222222222217</v>
      </c>
    </row>
    <row r="3489" spans="1:4" x14ac:dyDescent="0.2">
      <c r="A3489">
        <v>201348</v>
      </c>
      <c r="B3489" t="s">
        <v>498</v>
      </c>
      <c r="C3489" s="4">
        <v>43724</v>
      </c>
      <c r="D3489" s="3">
        <v>0.65416666666666667</v>
      </c>
    </row>
    <row r="3490" spans="1:4" x14ac:dyDescent="0.2">
      <c r="A3490">
        <v>201464</v>
      </c>
      <c r="B3490" t="e">
        <f>JuanOrlandoH Aplaudimos lo importante Que Es para mi Honduras Que se regenere el turismo y Que puedan aver grandes visitas de turistas</f>
        <v>#NAME?</v>
      </c>
      <c r="C3490" s="4">
        <v>43774</v>
      </c>
      <c r="D3490" s="3">
        <v>0.69930555555555562</v>
      </c>
    </row>
    <row r="3491" spans="1:4" x14ac:dyDescent="0.2">
      <c r="A3491">
        <v>201551</v>
      </c>
      <c r="B3491" t="e">
        <f>JuanOrlandoH felicitaciones a JOH por demostrar lo bueno por la naci√≥n Que bien vamos por lo bueno</f>
        <v>#NAME?</v>
      </c>
      <c r="C3491" s="4">
        <v>43756</v>
      </c>
      <c r="D3491" s="3">
        <v>0.79166666666666663</v>
      </c>
    </row>
    <row r="3492" spans="1:4" x14ac:dyDescent="0.2">
      <c r="A3492">
        <v>201642</v>
      </c>
      <c r="B3492" t="e">
        <f>JuanOrlandoH gracias por uqe se demuestra lo bueno por mi Honduras Es muy bueno lo Que se ve estar√° a lo bueno de ver el cambio</f>
        <v>#NAME?</v>
      </c>
      <c r="C3492" s="4">
        <v>43746</v>
      </c>
      <c r="D3492" s="3">
        <v>0.74791666666666667</v>
      </c>
    </row>
    <row r="3493" spans="1:4" x14ac:dyDescent="0.2">
      <c r="A3493">
        <v>201696</v>
      </c>
      <c r="B3493" t="e">
        <f>_xlfn.SINGLE(JuanOrlandoH _xlfn.SINGLE(HoyMismoTSI _xlfn.SINGLE(radiohrn _xlfn.SINGLE(LaTribunahn _xlfn.SINGLE(RCVHonduras _xlfn.SINGLE(diarioelheraldo se ha demostrado Que lo Que se promete se cumple Que gran trabajo Que se haga lo bueno por la naci√≥n))))))</f>
        <v>#NAME?</v>
      </c>
      <c r="C3493" s="4">
        <v>43791</v>
      </c>
      <c r="D3493" s="3">
        <v>0.73819444444444438</v>
      </c>
    </row>
    <row r="3494" spans="1:4" x14ac:dyDescent="0.2">
      <c r="A3494">
        <v>201751</v>
      </c>
      <c r="B3494" t="e">
        <f>JuanOrlandoH Definimos la buenas acciones Que ha dado a conocer nuestro gobierno gracias por afirmar lo bueno para el joven</f>
        <v>#NAME?</v>
      </c>
      <c r="C3494" s="4">
        <v>43763</v>
      </c>
      <c r="D3494" s="3">
        <v>0.69305555555555554</v>
      </c>
    </row>
    <row r="3495" spans="1:4" x14ac:dyDescent="0.2">
      <c r="A3495">
        <v>201858</v>
      </c>
      <c r="B3495" t="e">
        <f>_xlfn.SINGLE(JuanOrlandoH _xlfn.SINGLE(radiohrn _xlfn.SINGLE(RCVHonduras _xlfn.SINGLE(elpaishn _xlfn.SINGLE(diarioelheraldo _xlfn.SINGLE(FrenteaFrenteHN _xlfn.SINGLE(televicentrohn _xlfn.SINGLE(LaTribunahn _xlfn.SINGLE(DiarioLaPrensa todos vamos a plantar un √°rbol por el bien de nuestro planeta)))))))))</f>
        <v>#NAME?</v>
      </c>
      <c r="C3495" s="4">
        <v>43718</v>
      </c>
      <c r="D3495" s="3">
        <v>0.65694444444444444</v>
      </c>
    </row>
    <row r="3496" spans="1:4" x14ac:dyDescent="0.2">
      <c r="A3496">
        <v>202240</v>
      </c>
      <c r="B3496" t="s">
        <v>42</v>
      </c>
      <c r="C3496" s="4">
        <v>43683</v>
      </c>
      <c r="D3496" s="3">
        <v>0.7284722222222223</v>
      </c>
    </row>
    <row r="3497" spans="1:4" x14ac:dyDescent="0.2">
      <c r="A3497">
        <v>202241</v>
      </c>
      <c r="B3497" t="s">
        <v>499</v>
      </c>
      <c r="C3497" s="4">
        <v>43696</v>
      </c>
      <c r="D3497" s="3">
        <v>0.74444444444444446</v>
      </c>
    </row>
    <row r="3498" spans="1:4" x14ac:dyDescent="0.2">
      <c r="A3498">
        <v>202741</v>
      </c>
      <c r="B3498" t="s">
        <v>27</v>
      </c>
      <c r="C3498" s="4">
        <v>43809</v>
      </c>
      <c r="D3498" s="3">
        <v>0.81944444444444453</v>
      </c>
    </row>
    <row r="3499" spans="1:4" x14ac:dyDescent="0.2">
      <c r="A3499">
        <v>202850</v>
      </c>
      <c r="B3499" t="s">
        <v>35</v>
      </c>
      <c r="C3499" s="4">
        <v>43783</v>
      </c>
      <c r="D3499" s="3">
        <v>0.85277777777777775</v>
      </c>
    </row>
    <row r="3500" spans="1:4" x14ac:dyDescent="0.2">
      <c r="A3500">
        <v>202923</v>
      </c>
      <c r="B3500" t="s">
        <v>77</v>
      </c>
      <c r="C3500" s="4">
        <v>43749</v>
      </c>
      <c r="D3500" s="3">
        <v>0.7104166666666667</v>
      </c>
    </row>
    <row r="3501" spans="1:4" x14ac:dyDescent="0.2">
      <c r="A3501">
        <v>203031</v>
      </c>
      <c r="B3501" t="s">
        <v>70</v>
      </c>
      <c r="C3501" s="4">
        <v>43718</v>
      </c>
      <c r="D3501" s="3">
        <v>0.82291666666666663</v>
      </c>
    </row>
    <row r="3502" spans="1:4" x14ac:dyDescent="0.2">
      <c r="A3502">
        <v>203032</v>
      </c>
      <c r="B3502" t="s">
        <v>500</v>
      </c>
      <c r="C3502" s="4">
        <v>43698</v>
      </c>
      <c r="D3502" s="3">
        <v>0.92222222222222217</v>
      </c>
    </row>
    <row r="3503" spans="1:4" x14ac:dyDescent="0.2">
      <c r="A3503">
        <v>203033</v>
      </c>
      <c r="B3503" t="s">
        <v>501</v>
      </c>
      <c r="C3503" s="4">
        <v>43724</v>
      </c>
      <c r="D3503" s="3">
        <v>6.3194444444444442E-2</v>
      </c>
    </row>
    <row r="3504" spans="1:4" x14ac:dyDescent="0.2">
      <c r="A3504">
        <v>203034</v>
      </c>
      <c r="B3504" t="s">
        <v>502</v>
      </c>
      <c r="C3504" s="4">
        <v>43757</v>
      </c>
      <c r="D3504" s="3">
        <v>0.18611111111111112</v>
      </c>
    </row>
    <row r="3505" spans="1:4" x14ac:dyDescent="0.2">
      <c r="A3505">
        <v>203040</v>
      </c>
      <c r="B3505" t="s">
        <v>342</v>
      </c>
      <c r="C3505" s="4">
        <v>43707</v>
      </c>
      <c r="D3505" s="3">
        <v>0.9277777777777777</v>
      </c>
    </row>
    <row r="3506" spans="1:4" x14ac:dyDescent="0.2">
      <c r="A3506">
        <v>203041</v>
      </c>
      <c r="B3506" t="s">
        <v>85</v>
      </c>
      <c r="C3506" s="4">
        <v>43657</v>
      </c>
      <c r="D3506" s="3">
        <v>0.8520833333333333</v>
      </c>
    </row>
    <row r="3507" spans="1:4" x14ac:dyDescent="0.2">
      <c r="A3507">
        <v>203042</v>
      </c>
      <c r="B3507" t="s">
        <v>143</v>
      </c>
      <c r="C3507" s="4">
        <v>43706</v>
      </c>
      <c r="D3507" s="3">
        <v>0.81180555555555556</v>
      </c>
    </row>
    <row r="3508" spans="1:4" x14ac:dyDescent="0.2">
      <c r="A3508">
        <v>203074</v>
      </c>
      <c r="B3508" t="s">
        <v>32</v>
      </c>
      <c r="C3508" s="4">
        <v>43801</v>
      </c>
      <c r="D3508" s="3">
        <v>0.79236111111111107</v>
      </c>
    </row>
    <row r="3509" spans="1:4" x14ac:dyDescent="0.2">
      <c r="A3509">
        <v>203075</v>
      </c>
      <c r="B3509" s="2" t="s">
        <v>47</v>
      </c>
      <c r="C3509" s="4">
        <v>43832</v>
      </c>
      <c r="D3509" s="3">
        <v>0.83333333333333337</v>
      </c>
    </row>
    <row r="3510" spans="1:4" x14ac:dyDescent="0.2">
      <c r="A3510">
        <v>203091</v>
      </c>
      <c r="B3510" t="s">
        <v>89</v>
      </c>
      <c r="C3510" s="4">
        <v>43704</v>
      </c>
      <c r="D3510" s="3">
        <v>0.89722222222222225</v>
      </c>
    </row>
    <row r="3511" spans="1:4" x14ac:dyDescent="0.2">
      <c r="A3511">
        <v>203919</v>
      </c>
      <c r="B3511" t="s">
        <v>503</v>
      </c>
      <c r="C3511" s="4">
        <v>43819</v>
      </c>
      <c r="D3511" s="3">
        <v>0.73958333333333337</v>
      </c>
    </row>
    <row r="3512" spans="1:4" x14ac:dyDescent="0.2">
      <c r="A3512">
        <v>203920</v>
      </c>
      <c r="B3512" t="e">
        <f>_xlfn.SINGLE(JuanOrlandoH _xlfn.SINGLE(LaTribunahn felicitamos al equipo de la tribuna Que importante Es ver como este peri√≥dico ha generado grandes noticias muy bien))</f>
        <v>#NAME?</v>
      </c>
      <c r="C3512" s="4">
        <v>43808</v>
      </c>
      <c r="D3512" s="3">
        <v>0.70000000000000007</v>
      </c>
    </row>
    <row r="3513" spans="1:4" x14ac:dyDescent="0.2">
      <c r="A3513">
        <v>203967</v>
      </c>
      <c r="B3513" t="e">
        <f>JuanOrlandoH Aplaudimos lo bueno Que ha demostrado JOH por nuestra naci√≥n gracias Que Dios me lo bendiga</f>
        <v>#NAME?</v>
      </c>
      <c r="C3513" s="4">
        <v>43721</v>
      </c>
      <c r="D3513" s="3">
        <v>0.82152777777777775</v>
      </c>
    </row>
    <row r="3514" spans="1:4" x14ac:dyDescent="0.2">
      <c r="A3514">
        <v>203974</v>
      </c>
      <c r="B3514" t="e">
        <f>JuanOrlandoH sabemos Que JOH Es inocente y no asi lo quieren inculpar estamos con el aprobando su inocencia ya basta de tanta falsedad</f>
        <v>#NAME?</v>
      </c>
      <c r="C3514" s="4">
        <v>43746</v>
      </c>
      <c r="D3514" s="3">
        <v>0.68055555555555547</v>
      </c>
    </row>
    <row r="3515" spans="1:4" x14ac:dyDescent="0.2">
      <c r="A3515">
        <v>203975</v>
      </c>
      <c r="B3515"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Aplaudimos las grandiosas acciones Que se est√°n elaborando cada dia por mi pais Que grandes avances en la seguridad para el pueblo)))))))))))))</f>
        <v>#NAME?</v>
      </c>
      <c r="C3515" s="4">
        <v>43703</v>
      </c>
      <c r="D3515" s="3">
        <v>0.65208333333333335</v>
      </c>
    </row>
    <row r="3516" spans="1:4" x14ac:dyDescent="0.2">
      <c r="A3516">
        <v>203989</v>
      </c>
      <c r="B3516" t="e">
        <f>JuanOrlandoH muy bien agradecemos lo importante Que hace JOH Que gran manera de Que mi Honduras esta cambiando</f>
        <v>#NAME?</v>
      </c>
      <c r="C3516" s="4">
        <v>43752</v>
      </c>
      <c r="D3516" s="3">
        <v>0.61527777777777781</v>
      </c>
    </row>
    <row r="3517" spans="1:4" x14ac:dyDescent="0.2">
      <c r="A3517">
        <v>204126</v>
      </c>
      <c r="B3517" t="e">
        <f>JuanOrlandoH estamos muy agradecidos Que este poniendo mano dura y orden en el pais</f>
        <v>#NAME?</v>
      </c>
      <c r="C3517" s="4">
        <v>43717</v>
      </c>
      <c r="D3517" s="3">
        <v>0.73958333333333337</v>
      </c>
    </row>
    <row r="3518" spans="1:4" x14ac:dyDescent="0.2">
      <c r="A3518">
        <v>204180</v>
      </c>
      <c r="B3518" t="e">
        <f>JuanOrlandoH Es muy bueno Que la policial este de aniversario Que Dios bendiga la vida de ellos por Que se ha visto Que hacen la buena labor  por el pais</f>
        <v>#NAME?</v>
      </c>
      <c r="C3518" s="4">
        <v>43810</v>
      </c>
      <c r="D3518" s="3">
        <v>0.6333333333333333</v>
      </c>
    </row>
    <row r="3519" spans="1:4" x14ac:dyDescent="0.2">
      <c r="A3519">
        <v>204183</v>
      </c>
      <c r="B3519" t="e">
        <f>JuanOrlandoH vamos por la mejor ruta gracias a su gran desempe√±o</f>
        <v>#NAME?</v>
      </c>
      <c r="C3519" s="4">
        <v>43728</v>
      </c>
      <c r="D3519" s="3">
        <v>0.90833333333333333</v>
      </c>
    </row>
    <row r="3520" spans="1:4" x14ac:dyDescent="0.2">
      <c r="A3520">
        <v>204240</v>
      </c>
      <c r="B3520" t="s">
        <v>504</v>
      </c>
      <c r="C3520" s="4">
        <v>43741</v>
      </c>
      <c r="D3520" s="3">
        <v>5.9027777777777783E-2</v>
      </c>
    </row>
    <row r="3521" spans="1:4" x14ac:dyDescent="0.2">
      <c r="A3521">
        <v>204477</v>
      </c>
      <c r="B3521" t="e">
        <f>JuanOrlandoH estas si son grandiosas asambleas en el pa√≠s Que bueno lo Que se ve gracias Que se hag mas y mas</f>
        <v>#NAME?</v>
      </c>
      <c r="C3521" s="4">
        <v>43733</v>
      </c>
      <c r="D3521" s="3">
        <v>0.80625000000000002</v>
      </c>
    </row>
    <row r="3522" spans="1:4" x14ac:dyDescent="0.2">
      <c r="A3522">
        <v>204483</v>
      </c>
      <c r="B3522" t="e">
        <f>_xlfn.SINGLE(JuanOrlandoH _xlfn.SINGLE(radiohrn _xlfn.SINGLE(LaTribunahn _xlfn.SINGLE(RCVHonduras _xlfn.SINGLE(diarioelheraldo _xlfn.SINGLE(radioamericahn _xlfn.SINGLE(elpaishn Es un gran avance lo Que se hace con estas ayudas Que importante manera lo Que se ve con apoyo al pueblo)))))))</f>
        <v>#NAME?</v>
      </c>
      <c r="C3522" s="4">
        <v>43776</v>
      </c>
      <c r="D3522" s="3">
        <v>0.8569444444444444</v>
      </c>
    </row>
    <row r="3523" spans="1:4" x14ac:dyDescent="0.2">
      <c r="A3523">
        <v>204524</v>
      </c>
      <c r="B3523" t="e">
        <f>_xlfn.SINGLE(JuanOrlandoH _xlfn.SINGLE(emilyepalmer _xlfn.SINGLE(LaTribunahn _xlfn.SINGLE(HCHTelevDigital _xlfn.SINGLE(DiarioLaPrensa _xlfn.SINGLE(AP_Noticias _xlfn.SINGLE(RCVHonduras _xlfn.SINGLE(nytimeses _xlfn.SINGLE(Canal6Honduras _xlfn.SINGLE(AFPespanol _xlfn.SINGLE(EFEnoticias sabemos Que se ha demostrado lo bueno en el pais Que gran manera de Que mi Honduras cambia y ni asi se pongan a inventar tonteras JOH Es inocente)))))))))))</f>
        <v>#NAME?</v>
      </c>
      <c r="C3523" s="4">
        <v>43756</v>
      </c>
      <c r="D3523" s="3">
        <v>0.74305555555555547</v>
      </c>
    </row>
    <row r="3524" spans="1:4" x14ac:dyDescent="0.2">
      <c r="A3524">
        <v>204563</v>
      </c>
      <c r="B3524" t="e">
        <f>_xlfn.SINGLE(JuanOrlandoH _xlfn.SINGLE(radiohrn _xlfn.SINGLE(LaTribunahn _xlfn.SINGLE(RCVHonduras _xlfn.SINGLE(Presidencia_HN _xlfn.SINGLE(TN5Telenoticias _xlfn.SINGLE(TSiHonduras _xlfn.SINGLE(diarioelheraldo _xlfn.SINGLE(Qhubotvoficial _xlfn.SINGLE(cb24tv _xlfn.SINGLE(elpaishn Que bien Es muy sorprendentes Que las FFAA est√°n tomando el control de la seguridad del pais)))))))))))</f>
        <v>#NAME?</v>
      </c>
      <c r="C3524" s="4">
        <v>43819</v>
      </c>
      <c r="D3524" s="3">
        <v>0.79375000000000007</v>
      </c>
    </row>
    <row r="3525" spans="1:4" x14ac:dyDescent="0.2">
      <c r="A3525">
        <v>204600</v>
      </c>
      <c r="B3525" t="s">
        <v>505</v>
      </c>
      <c r="C3525" s="4">
        <v>43605</v>
      </c>
      <c r="D3525" s="3">
        <v>0.92291666666666661</v>
      </c>
    </row>
    <row r="3526" spans="1:4" x14ac:dyDescent="0.2">
      <c r="A3526">
        <v>204601</v>
      </c>
      <c r="B3526" t="s">
        <v>506</v>
      </c>
      <c r="C3526" s="4">
        <v>43629</v>
      </c>
      <c r="D3526" s="3">
        <v>0.65416666666666667</v>
      </c>
    </row>
    <row r="3527" spans="1:4" x14ac:dyDescent="0.2">
      <c r="A3527">
        <v>204621</v>
      </c>
      <c r="B3527" t="e">
        <f>_xlfn.SINGLE(JuanOrlandoH _xlfn.SINGLE(sg_sica _xlfn.SINGLE(VinicioCerezo _xlfn.SINGLE(HCHTelevDigital _xlfn.SINGLE(DiarioLaPrensa _xlfn.SINGLE(TN5Telenoticias _xlfn.SINGLE(radioamericahn _xlfn.SINGLE(HoyMismoTSI _xlfn.SINGLE(radiohrn _xlfn.SINGLE(LaTribunahn Honduras Es un pais muy bendecido Que gran manera de ver Que se hace lo mejor por Que nuestro pueblo este mejor Que bien))))))))))</f>
        <v>#NAME?</v>
      </c>
      <c r="C3527" s="4">
        <v>43700</v>
      </c>
      <c r="D3527" s="3">
        <v>0.67222222222222217</v>
      </c>
    </row>
    <row r="3528" spans="1:4" x14ac:dyDescent="0.2">
      <c r="A3528">
        <v>204745</v>
      </c>
      <c r="B3528" t="e">
        <f>_xlfn.SINGLE(JuanOrlandoH _xlfn.SINGLE(COP21 _xlfn.SINGLE(el_BID _xlfn.SINGLE(BCIE_Org _xlfn.SINGLE(BANHPROVI_HN _xlfn.SINGLE(BancoMundial _xlfn.SINGLE(COP25CL felicitamos lo bueno Que hace JOH porque Es muy importante para el veer el pais mejor Que gran trabajo)))))))</f>
        <v>#NAME?</v>
      </c>
      <c r="C3528" s="4">
        <v>43718</v>
      </c>
      <c r="D3528" s="3">
        <v>0.6333333333333333</v>
      </c>
    </row>
    <row r="3529" spans="1:4" x14ac:dyDescent="0.2">
      <c r="A3529">
        <v>204925</v>
      </c>
      <c r="B3529" t="e">
        <f>_xlfn.SINGLE(HoyMismoTSI _xlfn.SINGLE(JuanOrlandoH Observamos Que se hace lo bello en el pais muy bien Que las bellas cosas se definan cada dia Que bueno vamos por grandes avances de demostrar lo bello de esta navidad))</f>
        <v>#NAME?</v>
      </c>
      <c r="C3529" s="4">
        <v>43829</v>
      </c>
      <c r="D3529" s="3">
        <v>0.89166666666666661</v>
      </c>
    </row>
    <row r="3530" spans="1:4" x14ac:dyDescent="0.2">
      <c r="A3530">
        <v>205658</v>
      </c>
      <c r="B3530" t="e">
        <f>elpulsohn sabemos Que el gobierno trabajar por hacer lo correcto y dar las mayores investigaciones Que bien</f>
        <v>#NAME?</v>
      </c>
      <c r="C3530" s="4">
        <v>43766</v>
      </c>
      <c r="D3530" s="3">
        <v>0.6777777777777777</v>
      </c>
    </row>
    <row r="3531" spans="1:4" x14ac:dyDescent="0.2">
      <c r="A3531">
        <v>206731</v>
      </c>
      <c r="B3531" t="s">
        <v>58</v>
      </c>
      <c r="C3531" s="4">
        <v>43817</v>
      </c>
      <c r="D3531" s="3">
        <v>0.7270833333333333</v>
      </c>
    </row>
    <row r="3532" spans="1:4" x14ac:dyDescent="0.2">
      <c r="A3532">
        <v>206738</v>
      </c>
      <c r="B3532" t="s">
        <v>20</v>
      </c>
      <c r="C3532" s="4">
        <v>43705</v>
      </c>
      <c r="D3532" s="3">
        <v>0.6694444444444444</v>
      </c>
    </row>
    <row r="3533" spans="1:4" x14ac:dyDescent="0.2">
      <c r="A3533">
        <v>206844</v>
      </c>
      <c r="B3533" t="s">
        <v>40</v>
      </c>
      <c r="C3533" s="4">
        <v>43677</v>
      </c>
      <c r="D3533" s="3">
        <v>0.75069444444444444</v>
      </c>
    </row>
    <row r="3534" spans="1:4" x14ac:dyDescent="0.2">
      <c r="A3534">
        <v>206845</v>
      </c>
      <c r="B3534" t="s">
        <v>507</v>
      </c>
      <c r="C3534" s="4">
        <v>43680</v>
      </c>
      <c r="D3534" s="3">
        <v>2.9861111111111113E-2</v>
      </c>
    </row>
    <row r="3535" spans="1:4" x14ac:dyDescent="0.2">
      <c r="A3535">
        <v>206871</v>
      </c>
      <c r="B3535" t="s">
        <v>46</v>
      </c>
      <c r="C3535" s="4">
        <v>43791</v>
      </c>
      <c r="D3535" s="3">
        <v>0.81458333333333333</v>
      </c>
    </row>
    <row r="3536" spans="1:4" x14ac:dyDescent="0.2">
      <c r="A3536">
        <v>206897</v>
      </c>
      <c r="B3536" s="2" t="s">
        <v>23</v>
      </c>
      <c r="C3536" s="4">
        <v>43768</v>
      </c>
      <c r="D3536" s="3">
        <v>0.65277777777777779</v>
      </c>
    </row>
    <row r="3537" spans="1:4" x14ac:dyDescent="0.2">
      <c r="A3537">
        <v>207008</v>
      </c>
      <c r="B3537" t="s">
        <v>56</v>
      </c>
      <c r="C3537" s="4">
        <v>43810</v>
      </c>
      <c r="D3537" s="3">
        <v>0.64027777777777783</v>
      </c>
    </row>
    <row r="3538" spans="1:4" x14ac:dyDescent="0.2">
      <c r="A3538">
        <v>207009</v>
      </c>
      <c r="B3538" t="s">
        <v>104</v>
      </c>
      <c r="C3538" s="4">
        <v>43787</v>
      </c>
      <c r="D3538" s="3">
        <v>0.79791666666666661</v>
      </c>
    </row>
    <row r="3539" spans="1:4" x14ac:dyDescent="0.2">
      <c r="A3539">
        <v>207066</v>
      </c>
      <c r="B3539" t="s">
        <v>101</v>
      </c>
      <c r="C3539" s="4">
        <v>43766</v>
      </c>
      <c r="D3539" s="3">
        <v>0.68055555555555547</v>
      </c>
    </row>
    <row r="3540" spans="1:4" x14ac:dyDescent="0.2">
      <c r="A3540">
        <v>207067</v>
      </c>
      <c r="B3540" t="s">
        <v>5</v>
      </c>
      <c r="C3540" s="4">
        <v>43762</v>
      </c>
      <c r="D3540" s="3">
        <v>0.69305555555555554</v>
      </c>
    </row>
    <row r="3541" spans="1:4" x14ac:dyDescent="0.2">
      <c r="A3541">
        <v>207068</v>
      </c>
      <c r="B3541" t="s">
        <v>125</v>
      </c>
      <c r="C3541" s="4">
        <v>43754</v>
      </c>
      <c r="D3541" s="3">
        <v>0.85833333333333339</v>
      </c>
    </row>
    <row r="3542" spans="1:4" x14ac:dyDescent="0.2">
      <c r="A3542">
        <v>207151</v>
      </c>
      <c r="B3542" t="s">
        <v>149</v>
      </c>
      <c r="C3542" s="4">
        <v>43678</v>
      </c>
      <c r="D3542" s="3">
        <v>0.7368055555555556</v>
      </c>
    </row>
    <row r="3543" spans="1:4" x14ac:dyDescent="0.2">
      <c r="A3543">
        <v>207334</v>
      </c>
      <c r="B3543" t="s">
        <v>11</v>
      </c>
      <c r="C3543" s="4">
        <v>43761</v>
      </c>
      <c r="D3543" s="3">
        <v>0.8569444444444444</v>
      </c>
    </row>
    <row r="3544" spans="1:4" x14ac:dyDescent="0.2">
      <c r="A3544">
        <v>207340</v>
      </c>
      <c r="B3544" t="s">
        <v>20</v>
      </c>
      <c r="C3544" s="4">
        <v>43705</v>
      </c>
      <c r="D3544" s="3">
        <v>0.66875000000000007</v>
      </c>
    </row>
    <row r="3545" spans="1:4" x14ac:dyDescent="0.2">
      <c r="A3545">
        <v>207341</v>
      </c>
      <c r="B3545" s="2" t="s">
        <v>95</v>
      </c>
      <c r="C3545" s="4">
        <v>43690</v>
      </c>
      <c r="D3545" s="3">
        <v>0.68194444444444446</v>
      </c>
    </row>
    <row r="3546" spans="1:4" x14ac:dyDescent="0.2">
      <c r="A3546">
        <v>207342</v>
      </c>
      <c r="B3546" t="s">
        <v>52</v>
      </c>
      <c r="C3546" s="4">
        <v>43763</v>
      </c>
      <c r="D3546" s="3">
        <v>0.71458333333333324</v>
      </c>
    </row>
    <row r="3547" spans="1:4" x14ac:dyDescent="0.2">
      <c r="A3547">
        <v>207343</v>
      </c>
      <c r="B3547" t="s">
        <v>19</v>
      </c>
      <c r="C3547" s="4">
        <v>43773</v>
      </c>
      <c r="D3547" s="3">
        <v>0.70486111111111116</v>
      </c>
    </row>
    <row r="3548" spans="1:4" x14ac:dyDescent="0.2">
      <c r="A3548">
        <v>207344</v>
      </c>
      <c r="B3548" t="s">
        <v>217</v>
      </c>
      <c r="C3548" s="4">
        <v>43705</v>
      </c>
      <c r="D3548" s="3">
        <v>0.55694444444444446</v>
      </c>
    </row>
    <row r="3549" spans="1:4" x14ac:dyDescent="0.2">
      <c r="A3549">
        <v>207365</v>
      </c>
      <c r="B3549" t="s">
        <v>214</v>
      </c>
      <c r="C3549" s="4">
        <v>43801</v>
      </c>
      <c r="D3549" s="3">
        <v>0.69166666666666676</v>
      </c>
    </row>
    <row r="3550" spans="1:4" x14ac:dyDescent="0.2">
      <c r="A3550">
        <v>207366</v>
      </c>
      <c r="B3550" t="s">
        <v>32</v>
      </c>
      <c r="C3550" s="4">
        <v>43801</v>
      </c>
      <c r="D3550" s="3">
        <v>0.79305555555555562</v>
      </c>
    </row>
    <row r="3551" spans="1:4" x14ac:dyDescent="0.2">
      <c r="A3551">
        <v>207413</v>
      </c>
      <c r="B3551" t="s">
        <v>125</v>
      </c>
      <c r="C3551" s="4">
        <v>43754</v>
      </c>
      <c r="D3551" s="3">
        <v>0.85902777777777783</v>
      </c>
    </row>
    <row r="3552" spans="1:4" x14ac:dyDescent="0.2">
      <c r="A3552">
        <v>207475</v>
      </c>
      <c r="B3552" t="s">
        <v>147</v>
      </c>
      <c r="C3552" s="4">
        <v>43819</v>
      </c>
      <c r="D3552" s="3">
        <v>0.81041666666666667</v>
      </c>
    </row>
    <row r="3553" spans="1:4" x14ac:dyDescent="0.2">
      <c r="A3553">
        <v>207531</v>
      </c>
      <c r="B3553" t="s">
        <v>32</v>
      </c>
      <c r="C3553" s="4">
        <v>43801</v>
      </c>
      <c r="D3553" s="3">
        <v>0.79236111111111107</v>
      </c>
    </row>
    <row r="3554" spans="1:4" x14ac:dyDescent="0.2">
      <c r="A3554">
        <v>207533</v>
      </c>
      <c r="B3554" t="s">
        <v>53</v>
      </c>
      <c r="C3554" s="4">
        <v>43770</v>
      </c>
      <c r="D3554" s="3">
        <v>0.79861111111111116</v>
      </c>
    </row>
    <row r="3555" spans="1:4" x14ac:dyDescent="0.2">
      <c r="A3555">
        <v>207549</v>
      </c>
      <c r="B3555" t="s">
        <v>101</v>
      </c>
      <c r="C3555" s="4">
        <v>43766</v>
      </c>
      <c r="D3555" s="3">
        <v>0.68125000000000002</v>
      </c>
    </row>
    <row r="3556" spans="1:4" x14ac:dyDescent="0.2">
      <c r="A3556">
        <v>207901</v>
      </c>
      <c r="B3556" t="s">
        <v>366</v>
      </c>
      <c r="C3556" s="4">
        <v>43816</v>
      </c>
      <c r="D3556" s="3">
        <v>0.81874999999999998</v>
      </c>
    </row>
    <row r="3557" spans="1:4" x14ac:dyDescent="0.2">
      <c r="A3557">
        <v>207902</v>
      </c>
      <c r="B3557" t="s">
        <v>27</v>
      </c>
      <c r="C3557" s="4">
        <v>43809</v>
      </c>
      <c r="D3557" s="3">
        <v>0.81736111111111109</v>
      </c>
    </row>
    <row r="3558" spans="1:4" x14ac:dyDescent="0.2">
      <c r="A3558">
        <v>207976</v>
      </c>
      <c r="B3558" t="s">
        <v>259</v>
      </c>
      <c r="C3558" s="4">
        <v>43675</v>
      </c>
      <c r="D3558" s="3">
        <v>0.87638888888888899</v>
      </c>
    </row>
    <row r="3559" spans="1:4" x14ac:dyDescent="0.2">
      <c r="A3559">
        <v>208063</v>
      </c>
      <c r="B3559" t="s">
        <v>27</v>
      </c>
      <c r="C3559" s="4">
        <v>43809</v>
      </c>
      <c r="D3559" s="3">
        <v>0.81736111111111109</v>
      </c>
    </row>
    <row r="3560" spans="1:4" x14ac:dyDescent="0.2">
      <c r="A3560">
        <v>208149</v>
      </c>
      <c r="B3560" t="s">
        <v>32</v>
      </c>
      <c r="C3560" s="4">
        <v>43801</v>
      </c>
      <c r="D3560" s="3">
        <v>0.79305555555555562</v>
      </c>
    </row>
    <row r="3561" spans="1:4" x14ac:dyDescent="0.2">
      <c r="A3561">
        <v>208151</v>
      </c>
      <c r="B3561" t="s">
        <v>53</v>
      </c>
      <c r="C3561" s="4">
        <v>43770</v>
      </c>
      <c r="D3561" s="3">
        <v>0.79791666666666661</v>
      </c>
    </row>
    <row r="3562" spans="1:4" x14ac:dyDescent="0.2">
      <c r="A3562">
        <v>208154</v>
      </c>
      <c r="B3562" t="s">
        <v>74</v>
      </c>
      <c r="C3562" s="4">
        <v>43714</v>
      </c>
      <c r="D3562" s="3">
        <v>0.7944444444444444</v>
      </c>
    </row>
    <row r="3563" spans="1:4" x14ac:dyDescent="0.2">
      <c r="A3563">
        <v>208221</v>
      </c>
      <c r="B3563" t="s">
        <v>108</v>
      </c>
      <c r="C3563" s="4">
        <v>43718</v>
      </c>
      <c r="D3563" s="3">
        <v>0.72777777777777775</v>
      </c>
    </row>
    <row r="3564" spans="1:4" x14ac:dyDescent="0.2">
      <c r="A3564">
        <v>208258</v>
      </c>
      <c r="B3564" t="s">
        <v>5</v>
      </c>
      <c r="C3564" s="4">
        <v>43762</v>
      </c>
      <c r="D3564" s="3">
        <v>0.69374999999999998</v>
      </c>
    </row>
    <row r="3565" spans="1:4" x14ac:dyDescent="0.2">
      <c r="A3565">
        <v>208280</v>
      </c>
      <c r="B3565" t="s">
        <v>218</v>
      </c>
      <c r="C3565" s="4">
        <v>43698</v>
      </c>
      <c r="D3565" s="3">
        <v>0.77916666666666667</v>
      </c>
    </row>
    <row r="3566" spans="1:4" x14ac:dyDescent="0.2">
      <c r="A3566">
        <v>208281</v>
      </c>
      <c r="B3566" t="s">
        <v>235</v>
      </c>
      <c r="C3566" s="4">
        <v>43700</v>
      </c>
      <c r="D3566" s="3">
        <v>0.8354166666666667</v>
      </c>
    </row>
    <row r="3567" spans="1:4" x14ac:dyDescent="0.2">
      <c r="A3567">
        <v>208443</v>
      </c>
      <c r="B3567" s="2" t="s">
        <v>111</v>
      </c>
      <c r="C3567" s="4">
        <v>43804</v>
      </c>
      <c r="D3567" s="3">
        <v>0.84722222222222221</v>
      </c>
    </row>
    <row r="3568" spans="1:4" x14ac:dyDescent="0.2">
      <c r="A3568">
        <v>208598</v>
      </c>
      <c r="B3568" s="2" t="s">
        <v>55</v>
      </c>
      <c r="C3568" s="4">
        <v>43815</v>
      </c>
      <c r="D3568" s="3">
        <v>0.84861111111111109</v>
      </c>
    </row>
    <row r="3569" spans="1:4" x14ac:dyDescent="0.2">
      <c r="A3569">
        <v>208599</v>
      </c>
      <c r="B3569" t="s">
        <v>78</v>
      </c>
      <c r="C3569" s="4">
        <v>43791</v>
      </c>
      <c r="D3569" s="3">
        <v>0.84930555555555554</v>
      </c>
    </row>
    <row r="3570" spans="1:4" x14ac:dyDescent="0.2">
      <c r="A3570">
        <v>208600</v>
      </c>
      <c r="B3570" t="s">
        <v>87</v>
      </c>
      <c r="C3570" s="4">
        <v>43816</v>
      </c>
      <c r="D3570" s="3">
        <v>0.8666666666666667</v>
      </c>
    </row>
    <row r="3571" spans="1:4" x14ac:dyDescent="0.2">
      <c r="A3571">
        <v>208606</v>
      </c>
      <c r="B3571" t="s">
        <v>2</v>
      </c>
      <c r="C3571" s="4">
        <v>43770</v>
      </c>
      <c r="D3571" s="3">
        <v>0.70138888888888884</v>
      </c>
    </row>
    <row r="3572" spans="1:4" x14ac:dyDescent="0.2">
      <c r="A3572">
        <v>208609</v>
      </c>
      <c r="B3572" t="s">
        <v>53</v>
      </c>
      <c r="C3572" s="4">
        <v>43770</v>
      </c>
      <c r="D3572" s="3">
        <v>0.79861111111111116</v>
      </c>
    </row>
    <row r="3573" spans="1:4" x14ac:dyDescent="0.2">
      <c r="A3573">
        <v>208694</v>
      </c>
      <c r="B3573" t="s">
        <v>214</v>
      </c>
      <c r="C3573" s="4">
        <v>43801</v>
      </c>
      <c r="D3573" s="3">
        <v>0.69027777777777777</v>
      </c>
    </row>
    <row r="3574" spans="1:4" x14ac:dyDescent="0.2">
      <c r="A3574">
        <v>208741</v>
      </c>
      <c r="B3574" t="s">
        <v>46</v>
      </c>
      <c r="C3574" s="4">
        <v>43791</v>
      </c>
      <c r="D3574" s="3">
        <v>0.81527777777777777</v>
      </c>
    </row>
    <row r="3575" spans="1:4" x14ac:dyDescent="0.2">
      <c r="A3575">
        <v>208742</v>
      </c>
      <c r="B3575" t="s">
        <v>214</v>
      </c>
      <c r="C3575" s="4">
        <v>43801</v>
      </c>
      <c r="D3575" s="3">
        <v>0.69027777777777777</v>
      </c>
    </row>
    <row r="3576" spans="1:4" x14ac:dyDescent="0.2">
      <c r="A3576">
        <v>208802</v>
      </c>
      <c r="B3576" t="s">
        <v>21</v>
      </c>
      <c r="C3576" s="4">
        <v>43811</v>
      </c>
      <c r="D3576" s="3">
        <v>0.84027777777777779</v>
      </c>
    </row>
    <row r="3577" spans="1:4" x14ac:dyDescent="0.2">
      <c r="A3577">
        <v>208803</v>
      </c>
      <c r="B3577" t="s">
        <v>214</v>
      </c>
      <c r="C3577" s="4">
        <v>43801</v>
      </c>
      <c r="D3577" s="3">
        <v>0.69027777777777777</v>
      </c>
    </row>
    <row r="3578" spans="1:4" x14ac:dyDescent="0.2">
      <c r="A3578">
        <v>208902</v>
      </c>
      <c r="B3578" s="2" t="s">
        <v>132</v>
      </c>
      <c r="C3578" s="4">
        <v>43812</v>
      </c>
      <c r="D3578" s="3">
        <v>0.8569444444444444</v>
      </c>
    </row>
    <row r="3579" spans="1:4" x14ac:dyDescent="0.2">
      <c r="A3579">
        <v>209046</v>
      </c>
      <c r="B3579" t="s">
        <v>135</v>
      </c>
      <c r="C3579" s="4">
        <v>43721</v>
      </c>
      <c r="D3579" s="3">
        <v>0.82777777777777783</v>
      </c>
    </row>
    <row r="3580" spans="1:4" x14ac:dyDescent="0.2">
      <c r="A3580">
        <v>209047</v>
      </c>
      <c r="B3580" s="2" t="s">
        <v>92</v>
      </c>
      <c r="C3580" s="4">
        <v>43775</v>
      </c>
      <c r="D3580" s="3">
        <v>0.65555555555555556</v>
      </c>
    </row>
    <row r="3581" spans="1:4" x14ac:dyDescent="0.2">
      <c r="A3581">
        <v>209118</v>
      </c>
      <c r="B3581" t="s">
        <v>99</v>
      </c>
      <c r="C3581" s="4">
        <v>43790</v>
      </c>
      <c r="D3581" s="3">
        <v>0.69166666666666676</v>
      </c>
    </row>
    <row r="3582" spans="1:4" x14ac:dyDescent="0.2">
      <c r="A3582">
        <v>209119</v>
      </c>
      <c r="B3582" t="s">
        <v>336</v>
      </c>
      <c r="C3582" s="4">
        <v>43784</v>
      </c>
      <c r="D3582" s="3">
        <v>0.64583333333333337</v>
      </c>
    </row>
    <row r="3583" spans="1:4" x14ac:dyDescent="0.2">
      <c r="A3583">
        <v>209122</v>
      </c>
      <c r="B3583" t="s">
        <v>68</v>
      </c>
      <c r="C3583" s="4">
        <v>43749</v>
      </c>
      <c r="D3583" s="3">
        <v>0.90625</v>
      </c>
    </row>
    <row r="3584" spans="1:4" x14ac:dyDescent="0.2">
      <c r="A3584">
        <v>209123</v>
      </c>
      <c r="B3584" t="s">
        <v>69</v>
      </c>
      <c r="C3584" s="4">
        <v>43756</v>
      </c>
      <c r="D3584" s="3">
        <v>0.74861111111111101</v>
      </c>
    </row>
    <row r="3585" spans="1:4" x14ac:dyDescent="0.2">
      <c r="A3585">
        <v>209127</v>
      </c>
      <c r="B3585" t="s">
        <v>76</v>
      </c>
      <c r="C3585" s="4">
        <v>43767</v>
      </c>
      <c r="D3585" s="3">
        <v>0.80208333333333337</v>
      </c>
    </row>
    <row r="3586" spans="1:4" x14ac:dyDescent="0.2">
      <c r="A3586">
        <v>209160</v>
      </c>
      <c r="B3586" t="s">
        <v>261</v>
      </c>
      <c r="C3586" s="4">
        <v>43699</v>
      </c>
      <c r="D3586" s="3">
        <v>0.83888888888888891</v>
      </c>
    </row>
    <row r="3587" spans="1:4" x14ac:dyDescent="0.2">
      <c r="A3587">
        <v>209161</v>
      </c>
      <c r="B3587" t="s">
        <v>198</v>
      </c>
      <c r="C3587" s="4">
        <v>43689</v>
      </c>
      <c r="D3587" s="3">
        <v>0.75</v>
      </c>
    </row>
    <row r="3588" spans="1:4" x14ac:dyDescent="0.2">
      <c r="A3588">
        <v>209200</v>
      </c>
      <c r="B3588" t="s">
        <v>15</v>
      </c>
      <c r="C3588" s="4">
        <v>43809</v>
      </c>
      <c r="D3588" s="3">
        <v>0.68472222222222223</v>
      </c>
    </row>
    <row r="3589" spans="1:4" x14ac:dyDescent="0.2">
      <c r="A3589">
        <v>209395</v>
      </c>
      <c r="B3589" t="e">
        <f>HoyMismoTSI Es genial Que se den estas buenas acciones para nuestra Honduras Que se apoye a la gente migrante Que bueno</f>
        <v>#NAME?</v>
      </c>
      <c r="C3589" s="4">
        <v>43725</v>
      </c>
      <c r="D3589" s="3">
        <v>0.84236111111111101</v>
      </c>
    </row>
    <row r="3590" spans="1:4" x14ac:dyDescent="0.2">
      <c r="A3590">
        <v>209758</v>
      </c>
      <c r="B3590" t="e">
        <f>HoyMismoTSI esto ha pasado debido a esos √±angaras de libre Que lo Que les importa Es Que se cierren las empresas y se acabe la econom√≠a</f>
        <v>#NAME?</v>
      </c>
      <c r="C3590" s="4">
        <v>43761</v>
      </c>
      <c r="D3590" s="3">
        <v>0.65</v>
      </c>
    </row>
    <row r="3591" spans="1:4" x14ac:dyDescent="0.2">
      <c r="A3591">
        <v>209872</v>
      </c>
      <c r="B3591" t="e">
        <f>elpulsohn se sabe Que se hace lo principal y Que JOH hara lo posible por Que sepa la verdad Que bien Que se ponga cartas en el asunto</f>
        <v>#NAME?</v>
      </c>
      <c r="C3591" s="4">
        <v>43766</v>
      </c>
      <c r="D3591" s="3">
        <v>0.67847222222222225</v>
      </c>
    </row>
    <row r="3592" spans="1:4" x14ac:dyDescent="0.2">
      <c r="A3592">
        <v>210402</v>
      </c>
      <c r="B3592" t="e">
        <f>HoyMismoTSI Vemos lo bueno Que importante Es ver lo bueno en el pais felicitaciones al gobierno y a fusina Que bien Es muy bueno vamos por una navidad segura</f>
        <v>#NAME?</v>
      </c>
      <c r="C3592" s="4">
        <v>43794</v>
      </c>
      <c r="D3592" s="3">
        <v>0.6166666666666667</v>
      </c>
    </row>
    <row r="3593" spans="1:4" x14ac:dyDescent="0.2">
      <c r="A3593">
        <v>210656</v>
      </c>
      <c r="B3593" t="e">
        <f>HoyMismoTSI Que se exija paz por la naci√≥n y estamos cansados de Tanto odio Que demuestra hacia el gobierno Que se haga lo Que se tenga Que hacer queremos paz</f>
        <v>#NAME?</v>
      </c>
      <c r="C3593" s="4">
        <v>43761</v>
      </c>
      <c r="D3593" s="3">
        <v>0.65138888888888891</v>
      </c>
    </row>
    <row r="3594" spans="1:4" x14ac:dyDescent="0.2">
      <c r="A3594">
        <v>210657</v>
      </c>
      <c r="B3594" s="2" t="s">
        <v>508</v>
      </c>
      <c r="C3594" s="4">
        <v>43714</v>
      </c>
      <c r="D3594" s="3">
        <v>0.61458333333333337</v>
      </c>
    </row>
    <row r="3595" spans="1:4" x14ac:dyDescent="0.2">
      <c r="A3595">
        <v>211027</v>
      </c>
      <c r="B3595" t="e">
        <f>HoyMismoTSI Es muy excelente Que se busque el mayor apoyo para Que se detenga esta epidemia Que bien vamos por mas avances muy bien</f>
        <v>#NAME?</v>
      </c>
      <c r="C3595" s="4">
        <v>43829</v>
      </c>
      <c r="D3595" s="3">
        <v>0.63750000000000007</v>
      </c>
    </row>
    <row r="3596" spans="1:4" x14ac:dyDescent="0.2">
      <c r="A3596">
        <v>211270</v>
      </c>
      <c r="B3596" t="s">
        <v>46</v>
      </c>
      <c r="C3596" s="4">
        <v>43791</v>
      </c>
      <c r="D3596" s="3">
        <v>0.81597222222222221</v>
      </c>
    </row>
    <row r="3597" spans="1:4" x14ac:dyDescent="0.2">
      <c r="A3597">
        <v>211283</v>
      </c>
      <c r="B3597" t="s">
        <v>68</v>
      </c>
      <c r="C3597" s="4">
        <v>43749</v>
      </c>
      <c r="D3597" s="3">
        <v>0.90625</v>
      </c>
    </row>
    <row r="3598" spans="1:4" x14ac:dyDescent="0.2">
      <c r="A3598">
        <v>211284</v>
      </c>
      <c r="B3598" t="s">
        <v>116</v>
      </c>
      <c r="C3598" s="4">
        <v>43685</v>
      </c>
      <c r="D3598" s="3">
        <v>0.8340277777777777</v>
      </c>
    </row>
    <row r="3599" spans="1:4" x14ac:dyDescent="0.2">
      <c r="A3599">
        <v>211285</v>
      </c>
      <c r="B3599" t="s">
        <v>60</v>
      </c>
      <c r="C3599" s="4">
        <v>43761</v>
      </c>
      <c r="D3599" s="3">
        <v>0.71180555555555547</v>
      </c>
    </row>
    <row r="3600" spans="1:4" x14ac:dyDescent="0.2">
      <c r="A3600">
        <v>211328</v>
      </c>
      <c r="B3600" t="s">
        <v>27</v>
      </c>
      <c r="C3600" s="4">
        <v>43809</v>
      </c>
      <c r="D3600" s="3">
        <v>0.81874999999999998</v>
      </c>
    </row>
    <row r="3601" spans="1:4" x14ac:dyDescent="0.2">
      <c r="A3601">
        <v>211446</v>
      </c>
      <c r="B3601" t="s">
        <v>75</v>
      </c>
      <c r="C3601" s="4">
        <v>43676</v>
      </c>
      <c r="D3601" s="3">
        <v>0.80208333333333337</v>
      </c>
    </row>
    <row r="3602" spans="1:4" x14ac:dyDescent="0.2">
      <c r="A3602">
        <v>211447</v>
      </c>
      <c r="B3602" t="s">
        <v>103</v>
      </c>
      <c r="C3602" s="4">
        <v>43677</v>
      </c>
      <c r="D3602" s="3">
        <v>0.64652777777777781</v>
      </c>
    </row>
    <row r="3603" spans="1:4" x14ac:dyDescent="0.2">
      <c r="A3603">
        <v>211493</v>
      </c>
      <c r="B3603" t="s">
        <v>197</v>
      </c>
      <c r="C3603" s="4">
        <v>43774</v>
      </c>
      <c r="D3603" s="3">
        <v>0.73055555555555562</v>
      </c>
    </row>
    <row r="3604" spans="1:4" x14ac:dyDescent="0.2">
      <c r="A3604">
        <v>211494</v>
      </c>
      <c r="B3604" s="2" t="s">
        <v>71</v>
      </c>
      <c r="C3604" s="4">
        <v>43774</v>
      </c>
      <c r="D3604" s="3">
        <v>0.66875000000000007</v>
      </c>
    </row>
    <row r="3605" spans="1:4" x14ac:dyDescent="0.2">
      <c r="A3605">
        <v>211732</v>
      </c>
      <c r="B3605" t="s">
        <v>509</v>
      </c>
      <c r="C3605" s="4">
        <v>43656</v>
      </c>
      <c r="D3605" s="3">
        <v>0.79791666666666661</v>
      </c>
    </row>
    <row r="3606" spans="1:4" x14ac:dyDescent="0.2">
      <c r="A3606">
        <v>211843</v>
      </c>
      <c r="B3606" t="s">
        <v>26</v>
      </c>
      <c r="C3606" s="4">
        <v>43812</v>
      </c>
      <c r="D3606" s="3">
        <v>0.72986111111111107</v>
      </c>
    </row>
    <row r="3607" spans="1:4" x14ac:dyDescent="0.2">
      <c r="A3607">
        <v>211851</v>
      </c>
      <c r="B3607" t="s">
        <v>90</v>
      </c>
      <c r="C3607" s="4">
        <v>43689</v>
      </c>
      <c r="D3607" s="3">
        <v>0.89513888888888893</v>
      </c>
    </row>
    <row r="3608" spans="1:4" x14ac:dyDescent="0.2">
      <c r="A3608">
        <v>211943</v>
      </c>
      <c r="B3608" t="s">
        <v>416</v>
      </c>
      <c r="C3608" s="4">
        <v>43672</v>
      </c>
      <c r="D3608" s="3">
        <v>0.79236111111111107</v>
      </c>
    </row>
    <row r="3609" spans="1:4" x14ac:dyDescent="0.2">
      <c r="A3609">
        <v>211944</v>
      </c>
      <c r="B3609" t="s">
        <v>45</v>
      </c>
      <c r="C3609" s="4">
        <v>43682</v>
      </c>
      <c r="D3609" s="3">
        <v>0.82291666666666663</v>
      </c>
    </row>
    <row r="3610" spans="1:4" x14ac:dyDescent="0.2">
      <c r="A3610">
        <v>211969</v>
      </c>
      <c r="B3610" t="s">
        <v>3</v>
      </c>
      <c r="C3610" s="4">
        <v>43686</v>
      </c>
      <c r="D3610" s="3">
        <v>0.64374999999999993</v>
      </c>
    </row>
    <row r="3611" spans="1:4" x14ac:dyDescent="0.2">
      <c r="A3611">
        <v>211970</v>
      </c>
      <c r="B3611" s="2" t="s">
        <v>65</v>
      </c>
      <c r="C3611" s="4">
        <v>43768</v>
      </c>
      <c r="D3611" s="3">
        <v>0.87291666666666667</v>
      </c>
    </row>
    <row r="3612" spans="1:4" x14ac:dyDescent="0.2">
      <c r="A3612">
        <v>211971</v>
      </c>
      <c r="B3612" s="2" t="s">
        <v>150</v>
      </c>
      <c r="C3612" s="4">
        <v>43718</v>
      </c>
      <c r="D3612" s="3">
        <v>0.69652777777777775</v>
      </c>
    </row>
    <row r="3613" spans="1:4" x14ac:dyDescent="0.2">
      <c r="A3613">
        <v>212010</v>
      </c>
      <c r="B3613" t="s">
        <v>151</v>
      </c>
      <c r="C3613" s="4">
        <v>43801</v>
      </c>
      <c r="D3613" s="3">
        <v>0.84236111111111101</v>
      </c>
    </row>
    <row r="3614" spans="1:4" x14ac:dyDescent="0.2">
      <c r="A3614">
        <v>212013</v>
      </c>
      <c r="B3614" t="s">
        <v>51</v>
      </c>
      <c r="C3614" s="4">
        <v>43755</v>
      </c>
      <c r="D3614" s="3">
        <v>0.7368055555555556</v>
      </c>
    </row>
    <row r="3615" spans="1:4" x14ac:dyDescent="0.2">
      <c r="A3615">
        <v>212017</v>
      </c>
      <c r="B3615" t="s">
        <v>90</v>
      </c>
      <c r="C3615" s="4">
        <v>43689</v>
      </c>
      <c r="D3615" s="3">
        <v>0.89583333333333337</v>
      </c>
    </row>
    <row r="3616" spans="1:4" x14ac:dyDescent="0.2">
      <c r="A3616">
        <v>212060</v>
      </c>
      <c r="B3616" t="s">
        <v>24</v>
      </c>
      <c r="C3616" s="4">
        <v>43731</v>
      </c>
      <c r="D3616" s="3">
        <v>0.73472222222222217</v>
      </c>
    </row>
    <row r="3617" spans="1:4" x14ac:dyDescent="0.2">
      <c r="A3617">
        <v>212061</v>
      </c>
      <c r="B3617" t="s">
        <v>130</v>
      </c>
      <c r="C3617" s="4">
        <v>43718</v>
      </c>
      <c r="D3617" s="3">
        <v>0.64166666666666672</v>
      </c>
    </row>
    <row r="3618" spans="1:4" x14ac:dyDescent="0.2">
      <c r="A3618">
        <v>212062</v>
      </c>
      <c r="B3618" s="2" t="s">
        <v>49</v>
      </c>
      <c r="C3618" s="4">
        <v>43725</v>
      </c>
      <c r="D3618" s="3">
        <v>0.9243055555555556</v>
      </c>
    </row>
    <row r="3619" spans="1:4" x14ac:dyDescent="0.2">
      <c r="A3619">
        <v>212171</v>
      </c>
      <c r="B3619" t="s">
        <v>46</v>
      </c>
      <c r="C3619" s="4">
        <v>43791</v>
      </c>
      <c r="D3619" s="3">
        <v>0.81597222222222221</v>
      </c>
    </row>
    <row r="3620" spans="1:4" x14ac:dyDescent="0.2">
      <c r="A3620">
        <v>212218</v>
      </c>
      <c r="B3620" t="s">
        <v>77</v>
      </c>
      <c r="C3620" s="4">
        <v>43749</v>
      </c>
      <c r="D3620" s="3">
        <v>0.71180555555555547</v>
      </c>
    </row>
    <row r="3621" spans="1:4" x14ac:dyDescent="0.2">
      <c r="A3621">
        <v>213125</v>
      </c>
      <c r="B3621" t="e">
        <f>_xlfn.SINGLE(DllSWqjvMbCrtUNGN0CA23hYgwPW83B5aBnYuBnEFZY)= Es cierto lo Que pasa Que la oposici√≥n no aceptan Que JOH Es lo mejor Que le ha pasado al pa√≠s ya vamos con grandes avances</f>
        <v>#NAME?</v>
      </c>
      <c r="C3621" s="4">
        <v>43734</v>
      </c>
      <c r="D3621" s="3">
        <v>0.70972222222222225</v>
      </c>
    </row>
    <row r="3622" spans="1:4" x14ac:dyDescent="0.2">
      <c r="A3622">
        <v>213137</v>
      </c>
      <c r="B3622" t="e">
        <f>_xlfn.SINGLE(DllSWqjvMbCrtUNGN0CA23hYgwPW83B5aBnYuBnEFZY)= Damos las respectivas felicitaciones y Muchas gracias a israel por demostrar la gran ayuda para el pais Que bueno lo Que se ve vamos por lo mejor</f>
        <v>#NAME?</v>
      </c>
      <c r="C3622" s="4">
        <v>43767</v>
      </c>
      <c r="D3622" s="3">
        <v>0.84166666666666667</v>
      </c>
    </row>
    <row r="3623" spans="1:4" x14ac:dyDescent="0.2">
      <c r="A3623">
        <v>213142</v>
      </c>
      <c r="B3623" t="e">
        <f>_xlfn.SINGLE(DllSWqjvMbCrtUNGN0CA23hYgwPW83B5aBnYuBnEFZY)= _xlfn.SINGLE(JuanOrlandoH contentos de ver las realidad de como se ayuda a la naci√≥n a salir adelante Que bueno Dios bendiga su vida JOH)</f>
        <v>#NAME?</v>
      </c>
      <c r="C3623" s="4">
        <v>43769</v>
      </c>
      <c r="D3623" s="3">
        <v>0.84930555555555554</v>
      </c>
    </row>
    <row r="3624" spans="1:4" x14ac:dyDescent="0.2">
      <c r="A3624">
        <v>213174</v>
      </c>
      <c r="B3624" t="e">
        <f>TN5Telenoticias vamos caminando por la mejor ruta gracias por su gran esmero</f>
        <v>#NAME?</v>
      </c>
      <c r="C3624" s="4">
        <v>43721</v>
      </c>
      <c r="D3624" s="3">
        <v>0.74930555555555556</v>
      </c>
    </row>
    <row r="3625" spans="1:4" x14ac:dyDescent="0.2">
      <c r="A3625">
        <v>213196</v>
      </c>
      <c r="B3625" t="e">
        <f>_xlfn.SINGLE(DllSWqjvMbCrtUNGN0CA23hYgwPW83B5aBnYuBnEFZY)= se ven los grandes resultados Que excelente Es ver Que mi Honduras esta cambiando Que gran trabajo Muchas gracias se√±or Presidente</f>
        <v>#NAME?</v>
      </c>
      <c r="C3625" s="4">
        <v>43775</v>
      </c>
      <c r="D3625" s="3">
        <v>0.79583333333333339</v>
      </c>
    </row>
    <row r="3626" spans="1:4" x14ac:dyDescent="0.2">
      <c r="A3626">
        <v>213200</v>
      </c>
      <c r="B3626" t="e">
        <f>_xlfn.SINGLE(DllSWqjvMbCrtUNGN0CA23hYgwPW83B5aBnYuBnEFZY)= Aplaudimos lo importante Que desempe√±a JOH porque el pais tenga grandes logros Que bien estamos bendecidos gracias JOH</f>
        <v>#NAME?</v>
      </c>
      <c r="C3626" s="4">
        <v>43808</v>
      </c>
      <c r="D3626" s="3">
        <v>0.86249999999999993</v>
      </c>
    </row>
    <row r="3627" spans="1:4" x14ac:dyDescent="0.2">
      <c r="A3627">
        <v>213209</v>
      </c>
      <c r="B3627" t="e">
        <f>TN5Telenoticias son unos ma√±osos los empresarios porque solo quieren hacer quedar el gobierno</f>
        <v>#NAME?</v>
      </c>
      <c r="C3627" s="4">
        <v>43693</v>
      </c>
      <c r="D3627" s="3">
        <v>0.9159722222222223</v>
      </c>
    </row>
    <row r="3628" spans="1:4" x14ac:dyDescent="0.2">
      <c r="A3628">
        <v>213212</v>
      </c>
      <c r="B3628" t="e">
        <f>_xlfn.SINGLE(DllSWqjvMbCrtUNGN0CA23hYgwPW83B5aBnYuBnEFZY)= Honduras avanza se demuestra un gran cambio por el pais Que gran desarrollo Que excelente</f>
        <v>#NAME?</v>
      </c>
      <c r="C3628" s="4">
        <v>43717</v>
      </c>
      <c r="D3628" s="3">
        <v>0.72499999999999998</v>
      </c>
    </row>
    <row r="3629" spans="1:4" x14ac:dyDescent="0.2">
      <c r="A3629">
        <v>213230</v>
      </c>
      <c r="B3629" t="e">
        <f>_xlfn.SINGLE(DllSWqjvMbCrtUNGN0CA23hYgwPW83B5aBnYuBnEFZY)= Es muy bueno lo Que se ve Que importante lo Que hace el Presidente estamos alo bueno de grandes desarrollos</f>
        <v>#NAME?</v>
      </c>
      <c r="C3629" s="4">
        <v>43790</v>
      </c>
      <c r="D3629" s="3">
        <v>0.8847222222222223</v>
      </c>
    </row>
    <row r="3630" spans="1:4" x14ac:dyDescent="0.2">
      <c r="A3630">
        <v>213275</v>
      </c>
      <c r="B3630" t="e">
        <f>TN5Telenoticias Es importante Que se est√°n desarrollando estas grandes cosas para lo mejor de Honduras Que bueno Que se pong a todo el peso de la ley Que excelente</f>
        <v>#NAME?</v>
      </c>
      <c r="C3630" s="4">
        <v>43724</v>
      </c>
      <c r="D3630" s="3">
        <v>0.57361111111111118</v>
      </c>
    </row>
    <row r="3631" spans="1:4" x14ac:dyDescent="0.2">
      <c r="A3631">
        <v>213296</v>
      </c>
      <c r="B3631" t="e">
        <f>_xlfn.SINGLE(DllSWqjvMbCrtUNGN0CA23hYgwPW83B5aBnYuBnEFZY)= _xlfn.SINGLE(JuanOrlandoH Felicidades se√±or Presidente en su dia Que Dios me lo bendiga grandemente)</f>
        <v>#NAME?</v>
      </c>
      <c r="C3631" s="4">
        <v>43766</v>
      </c>
      <c r="D3631" s="3">
        <v>0.72361111111111109</v>
      </c>
    </row>
    <row r="3632" spans="1:4" x14ac:dyDescent="0.2">
      <c r="A3632">
        <v>213306</v>
      </c>
      <c r="B3632" t="e">
        <f>_xlfn.SINGLE(DllSWqjvMbCrtUNGN0CA23hYgwPW83B5aBnYuBnEFZY)= muy bien se√±or JOH ha demostrado lo bueno por nuestra naci√≥n gracias por trabajar por salud educaci√≥n y vivienda para el pueblo Muchas gracias</f>
        <v>#NAME?</v>
      </c>
      <c r="C3632" s="4">
        <v>43811</v>
      </c>
      <c r="D3632" s="3">
        <v>0.74583333333333324</v>
      </c>
    </row>
    <row r="3633" spans="1:4" x14ac:dyDescent="0.2">
      <c r="A3633">
        <v>213320</v>
      </c>
      <c r="B3633" t="e">
        <f>_xlfn.SINGLE(DllSWqjvMbCrtUNGN0CA23hYgwPW83B5aBnYuBnEFZY)= Que bueno lo Que esta haciendo la primera dama Que gran trabajo de parte de el gobierno haciendo estas grandes oportunidades Que bien</f>
        <v>#NAME?</v>
      </c>
      <c r="C3633" s="4">
        <v>43770</v>
      </c>
      <c r="D3633" s="3">
        <v>0.67013888888888884</v>
      </c>
    </row>
    <row r="3634" spans="1:4" x14ac:dyDescent="0.2">
      <c r="A3634">
        <v>213332</v>
      </c>
      <c r="B3634" t="e">
        <f>_xlfn.SINGLE(DllSWqjvMbCrtUNGN0CA23hYgwPW83B5aBnYuBnEFZY)= Es una gran noticia Que israel se une a la ayuda por el agua Que gran trabajo Que todo salga bien</f>
        <v>#NAME?</v>
      </c>
      <c r="C3634" s="4">
        <v>43731</v>
      </c>
      <c r="D3634" s="3">
        <v>0.82152777777777775</v>
      </c>
    </row>
    <row r="3635" spans="1:4" x14ac:dyDescent="0.2">
      <c r="A3635">
        <v>213357</v>
      </c>
      <c r="B3635" t="e">
        <f>_xlfn.SINGLE(TN5Telenoticias _xlfn.SINGLE(JuanOrlandoH Que bueno mi Presidente Que se ha combatido a los narcotraficantes Que bien Que se haga lo mejor por el pais))</f>
        <v>#NAME?</v>
      </c>
      <c r="C3635" s="4">
        <v>43755</v>
      </c>
      <c r="D3635" s="3">
        <v>0.74513888888888891</v>
      </c>
    </row>
    <row r="3636" spans="1:4" x14ac:dyDescent="0.2">
      <c r="A3636">
        <v>213384</v>
      </c>
      <c r="B3636" t="e">
        <f>_xlfn.SINGLE(TN5Telenoticias _xlfn.SINGLE(JuanOrlandoH Que bien dicho se√±or Presidente Vemos Que se ve un gran momento de Que se ha hecho lo mejor por el pais Que bien))</f>
        <v>#NAME?</v>
      </c>
      <c r="C3636" s="4">
        <v>43755</v>
      </c>
      <c r="D3636" s="3">
        <v>0.74444444444444446</v>
      </c>
    </row>
    <row r="3637" spans="1:4" x14ac:dyDescent="0.2">
      <c r="A3637">
        <v>213386</v>
      </c>
      <c r="B3637" t="e">
        <f>_xlfn.SINGLE(DllSWqjvMbCrtUNGN0CA23hYgwPW83B5aBnYuBnEFZY)= se ven los mayores resultados departe de el gobierno favoreciendo al pueblo Que genial lo Que se hace vamos por lo mejor</f>
        <v>#NAME?</v>
      </c>
      <c r="C3637" s="4">
        <v>43768</v>
      </c>
      <c r="D3637" s="3">
        <v>0.71388888888888891</v>
      </c>
    </row>
    <row r="3638" spans="1:4" x14ac:dyDescent="0.2">
      <c r="A3638">
        <v>213396</v>
      </c>
      <c r="B3638" t="e">
        <f>TN5Telenoticias admirable de parte de el Presidente Que demuestra las grandiosas cosas por el pa√≠s Que gran trabajo Que se haga lo mejor por mi Honduras Que genial</f>
        <v>#NAME?</v>
      </c>
      <c r="C3638" s="4">
        <v>43718</v>
      </c>
      <c r="D3638" s="3">
        <v>0.61319444444444449</v>
      </c>
    </row>
    <row r="3639" spans="1:4" x14ac:dyDescent="0.2">
      <c r="A3639">
        <v>213421</v>
      </c>
      <c r="B3639" t="e">
        <f>_xlfn.SINGLE(DllSWqjvMbCrtUNGN0CA23hYgwPW83B5aBnYuBnEFZY)= beneficios grandes son los Que ha alcanzado el pueblo por parte de el gobierno Que excelente Diosa lo bendiga JOH</f>
        <v>#NAME?</v>
      </c>
      <c r="C3639" s="4">
        <v>43761</v>
      </c>
      <c r="D3639" s="3">
        <v>0.75</v>
      </c>
    </row>
    <row r="3640" spans="1:4" x14ac:dyDescent="0.2">
      <c r="A3640">
        <v>213441</v>
      </c>
      <c r="B3640" t="e">
        <f>TN5Telenoticias estamos muy contentos por su gran proyecto se√±or alcalde</f>
        <v>#NAME?</v>
      </c>
      <c r="C3640" s="4">
        <v>43725</v>
      </c>
      <c r="D3640" s="3">
        <v>0.86388888888888893</v>
      </c>
    </row>
    <row r="3641" spans="1:4" x14ac:dyDescent="0.2">
      <c r="A3641">
        <v>213474</v>
      </c>
      <c r="B3641" t="e">
        <f>TN5Telenoticias Que se trabaje por lo bueno por el pais felicitamos a tito asfura por su gran desempe√±o por Honduras</f>
        <v>#NAME?</v>
      </c>
      <c r="C3641" s="4">
        <v>43725</v>
      </c>
      <c r="D3641" s="3">
        <v>0.81458333333333333</v>
      </c>
    </row>
    <row r="3642" spans="1:4" x14ac:dyDescent="0.2">
      <c r="A3642">
        <v>213477</v>
      </c>
      <c r="B3642" t="e">
        <f>TN5Telenoticias Honduras avanza cada vez mas gracias a su gran trabajo Presidente</f>
        <v>#NAME?</v>
      </c>
      <c r="C3642" s="4">
        <v>43691</v>
      </c>
      <c r="D3642" s="3">
        <v>0.9375</v>
      </c>
    </row>
    <row r="3643" spans="1:4" x14ac:dyDescent="0.2">
      <c r="A3643">
        <v>213493</v>
      </c>
      <c r="B3643" t="e">
        <f>TN5Telenoticias sabemos Que se hace lo mejor por brindar seguridad lo Que pasa Que este tipo lo Que le gusta Es llamar la aterieron ya basta de Tanto drama</f>
        <v>#NAME?</v>
      </c>
      <c r="C3643" s="4">
        <v>43768</v>
      </c>
      <c r="D3643" s="3">
        <v>0.67986111111111114</v>
      </c>
    </row>
    <row r="3644" spans="1:4" x14ac:dyDescent="0.2">
      <c r="A3644">
        <v>213502</v>
      </c>
      <c r="B3644" t="e">
        <f>_xlfn.SINGLE(DllSWqjvMbCrtUNGN0CA23hYgwPW83B5aBnYuBnEFZY)= Es muy bueno lo Que usted dice se√±or Presidente Que se haga lo Que se tenga Que hacer vamos por mas</f>
        <v>#NAME?</v>
      </c>
      <c r="C3644" s="4">
        <v>43728</v>
      </c>
      <c r="D3644" s="3">
        <v>0.73749999999999993</v>
      </c>
    </row>
    <row r="3645" spans="1:4" x14ac:dyDescent="0.2">
      <c r="A3645">
        <v>213503</v>
      </c>
      <c r="B3645" t="e">
        <f>_xlfn.SINGLE(DllSWqjvMbCrtUNGN0CA23hYgwPW83B5aBnYuBnEFZY)= Definitivamente los de libres lo Que les gusta Es dar temos la pais pero no lo lograran porque tenemos la mayor seguridad para Honduras</f>
        <v>#NAME?</v>
      </c>
      <c r="C3645" s="4">
        <v>43734</v>
      </c>
      <c r="D3645" s="3">
        <v>0.70972222222222225</v>
      </c>
    </row>
    <row r="3646" spans="1:4" x14ac:dyDescent="0.2">
      <c r="A3646">
        <v>213535</v>
      </c>
      <c r="B3646" t="e">
        <f>_xlfn.SINGLE(DllSWqjvMbCrtUNGN0CA23hYgwPW83B5aBnYuBnEFZY)= _xlfn.SINGLE(JuanOrlandoH acciones so las Que no tienen precio Que admiracion mas favorable Es un buen desempe√±o Que gran manera de Que mi pais  cambien)</f>
        <v>#NAME?</v>
      </c>
      <c r="C3646" s="4">
        <v>43732</v>
      </c>
      <c r="D3646" s="3">
        <v>0.63680555555555551</v>
      </c>
    </row>
    <row r="3647" spans="1:4" x14ac:dyDescent="0.2">
      <c r="A3647">
        <v>213541</v>
      </c>
      <c r="B3647" t="e">
        <f>_xlfn.SINGLE(DllSWqjvMbCrtUNGN0CA23hYgwPW83B5aBnYuBnEFZY)= Es muy importante los avances Que se realicen Dios bendiga su vida JOH por demostrar Que si se puede</f>
        <v>#NAME?</v>
      </c>
      <c r="C3647" s="4">
        <v>43811</v>
      </c>
      <c r="D3647" s="3">
        <v>0.7909722222222223</v>
      </c>
    </row>
    <row r="3648" spans="1:4" x14ac:dyDescent="0.2">
      <c r="A3648">
        <v>213546</v>
      </c>
      <c r="B3648" t="e">
        <f>TN5Telenoticias muy bien Que se haga mas y mas por todo lo Que beneficia al pueblo vamos trabajando por grandes cosas</f>
        <v>#NAME?</v>
      </c>
      <c r="C3648" s="4">
        <v>43725</v>
      </c>
      <c r="D3648" s="3">
        <v>0.87361111111111101</v>
      </c>
    </row>
    <row r="3649" spans="1:4" x14ac:dyDescent="0.2">
      <c r="A3649">
        <v>213550</v>
      </c>
      <c r="B3649" t="e">
        <f>TN5Telenoticias Aplaudimos la buena labor Que esta dando nuestro gobierno en dar agua a la gente Que no la tiene Que excelente</f>
        <v>#NAME?</v>
      </c>
      <c r="C3649" s="4">
        <v>43718</v>
      </c>
      <c r="D3649" s="3">
        <v>0.61388888888888882</v>
      </c>
    </row>
    <row r="3650" spans="1:4" x14ac:dyDescent="0.2">
      <c r="A3650">
        <v>213581</v>
      </c>
      <c r="B3650" t="s">
        <v>510</v>
      </c>
      <c r="C3650" s="4">
        <v>43770</v>
      </c>
      <c r="D3650" s="3">
        <v>0.67013888888888884</v>
      </c>
    </row>
    <row r="3651" spans="1:4" x14ac:dyDescent="0.2">
      <c r="A3651">
        <v>213598</v>
      </c>
      <c r="B3651" t="s">
        <v>511</v>
      </c>
      <c r="C3651" s="4">
        <v>43657</v>
      </c>
      <c r="D3651" s="3">
        <v>0.7006944444444444</v>
      </c>
    </row>
    <row r="3652" spans="1:4" x14ac:dyDescent="0.2">
      <c r="A3652">
        <v>214630</v>
      </c>
      <c r="B3652" t="e">
        <f>JuanOrlandoH se tal manera Que se ven buenas obras el pueblo esta agradecido Que gran trabajo</f>
        <v>#NAME?</v>
      </c>
      <c r="C3652" s="4">
        <v>43776</v>
      </c>
      <c r="D3652" s="3">
        <v>0.78541666666666676</v>
      </c>
    </row>
    <row r="3653" spans="1:4" x14ac:dyDescent="0.2">
      <c r="A3653">
        <v>214681</v>
      </c>
      <c r="B3653" t="e">
        <f>JuanOrlandoH muy buen noticia Que bien Que se trabajr por generar mejores precios gustos Que bien estamos a lo bueno</f>
        <v>#NAME?</v>
      </c>
      <c r="C3653" s="4">
        <v>43809</v>
      </c>
      <c r="D3653" s="3">
        <v>0.65</v>
      </c>
    </row>
    <row r="3654" spans="1:4" x14ac:dyDescent="0.2">
      <c r="A3654">
        <v>214682</v>
      </c>
      <c r="B3654" t="e">
        <f>_xlfn.SINGLE(JuanOrlandoH _xlfn.SINGLE(WHAAsstSecty sabemos Que dia a dia esta buscando lo mejor para nuestro pais Es por ello Que agradecemos los grandes avances))</f>
        <v>#NAME?</v>
      </c>
      <c r="C3654" s="4">
        <v>43735</v>
      </c>
      <c r="D3654" s="3">
        <v>0.69513888888888886</v>
      </c>
    </row>
    <row r="3655" spans="1:4" x14ac:dyDescent="0.2">
      <c r="A3655">
        <v>214696</v>
      </c>
      <c r="B3655" t="s">
        <v>512</v>
      </c>
      <c r="C3655" s="4">
        <v>43705</v>
      </c>
      <c r="D3655" s="3">
        <v>0.60347222222222219</v>
      </c>
    </row>
    <row r="3656" spans="1:4" x14ac:dyDescent="0.2">
      <c r="A3656">
        <v>214733</v>
      </c>
      <c r="B3656" t="e">
        <f>JuanOrlandoH no cave duda Que se ayudan y se brinda el mayor apoyo para los Productores de las monta√±as de santa b√°rbara Que excelente</f>
        <v>#NAME?</v>
      </c>
      <c r="C3656" s="4">
        <v>43788</v>
      </c>
      <c r="D3656" s="3">
        <v>0.74444444444444446</v>
      </c>
    </row>
    <row r="3657" spans="1:4" x14ac:dyDescent="0.2">
      <c r="A3657">
        <v>214750</v>
      </c>
      <c r="B3657" t="e">
        <f>_xlfn.SINGLE(JuanOrlandoH _xlfn.SINGLE(radiohrn _xlfn.SINGLE(LaTribunahn _xlfn.SINGLE(RCVHonduras _xlfn.SINGLE(diarioelheraldo _xlfn.SINGLE(radioamericahn _xlfn.SINGLE(elpaishn estamos muy contentos Honduras cambios como dice JOH Que gran desempe√±o estamos a lo mas)))))))</f>
        <v>#NAME?</v>
      </c>
      <c r="C3657" s="4">
        <v>43776</v>
      </c>
      <c r="D3657" s="3">
        <v>0.85833333333333339</v>
      </c>
    </row>
    <row r="3658" spans="1:4" x14ac:dyDescent="0.2">
      <c r="A3658">
        <v>214751</v>
      </c>
      <c r="B3658" t="e">
        <f>JuanOrlandoH Honduras vamos por lo bueno se define Que se trabaja por un mejor futuro para los j√≥venes Que excelente</f>
        <v>#NAME?</v>
      </c>
      <c r="C3658" s="4">
        <v>43763</v>
      </c>
      <c r="D3658" s="3">
        <v>0.69444444444444453</v>
      </c>
    </row>
    <row r="3659" spans="1:4" x14ac:dyDescent="0.2">
      <c r="A3659">
        <v>214777</v>
      </c>
      <c r="B3659" t="e">
        <f>_xlfn.SINGLE(JuanOrlandoH _xlfn.SINGLE(radiohrn _xlfn.SINGLE(LaTribunahn _xlfn.SINGLE(Telemundo _xlfn.SINGLE(TN5Telenoticias _xlfn.SINGLE(televicentrohn _xlfn.SINGLE(ProcesoDigital _xlfn.SINGLE(DiarioLaPrensa _xlfn.SINGLE(elpaishn todos los Hondure√±os estamos muy contentos de su gran desempe√±o y esmero Que esta realizando Presidente todo por mantener la tranquilidad en cada ricon de nuestro pais)))))))))</f>
        <v>#NAME?</v>
      </c>
      <c r="C3659" s="4">
        <v>43706</v>
      </c>
      <c r="D3659" s="3">
        <v>0.8305555555555556</v>
      </c>
    </row>
    <row r="3660" spans="1:4" x14ac:dyDescent="0.2">
      <c r="A3660">
        <v>214791</v>
      </c>
      <c r="B3660" t="e">
        <f>JuanOrlandoH Que buenas obras se est√°n haciendo con la entrega de esos parques de vida mejor Que bien</f>
        <v>#NAME?</v>
      </c>
      <c r="C3660" s="4">
        <v>43770</v>
      </c>
      <c r="D3660" s="3">
        <v>0.81805555555555554</v>
      </c>
    </row>
    <row r="3661" spans="1:4" x14ac:dyDescent="0.2">
      <c r="A3661">
        <v>214806</v>
      </c>
      <c r="B3661" t="e">
        <f>_xlfn.SINGLE(JuanOrlandoH _xlfn.SINGLE(PoliciaHonduras _xlfn.SINGLE(LaTribunahn _xlfn.SINGLE(RCVHonduras _xlfn.SINGLE(TelecadenaHon _xlfn.SINGLE(diarioelheraldo _xlfn.SINGLE(Presidencia_HN no cave duda uqe muy importante Que se ayude al p√πeblo hondure√±o a tener seguridad en el pais Que bien)))))))</f>
        <v>#NAME?</v>
      </c>
      <c r="C3661" s="4">
        <v>43780</v>
      </c>
      <c r="D3661" s="3">
        <v>0.77569444444444446</v>
      </c>
    </row>
    <row r="3662" spans="1:4" x14ac:dyDescent="0.2">
      <c r="A3662">
        <v>214891</v>
      </c>
      <c r="B3662" t="e">
        <f>JuanOrlandoH JOH usted Es una gran persona Aplaudimos su gran avance en la seguridad Que bien Es un gran trabajo lo Que se hace por nuestra Honduras</f>
        <v>#NAME?</v>
      </c>
      <c r="C3662" s="4">
        <v>43717</v>
      </c>
      <c r="D3662" s="3">
        <v>0.74236111111111114</v>
      </c>
    </row>
    <row r="3663" spans="1:4" x14ac:dyDescent="0.2">
      <c r="A3663">
        <v>216151</v>
      </c>
      <c r="B3663" t="s">
        <v>236</v>
      </c>
      <c r="C3663" s="4">
        <v>43817</v>
      </c>
      <c r="D3663" s="3">
        <v>0.83750000000000002</v>
      </c>
    </row>
    <row r="3664" spans="1:4" x14ac:dyDescent="0.2">
      <c r="A3664">
        <v>216187</v>
      </c>
      <c r="B3664" t="s">
        <v>64</v>
      </c>
      <c r="C3664" s="4">
        <v>43735</v>
      </c>
      <c r="D3664" s="3">
        <v>0.71319444444444446</v>
      </c>
    </row>
    <row r="3665" spans="1:4" x14ac:dyDescent="0.2">
      <c r="A3665">
        <v>216251</v>
      </c>
      <c r="B3665" s="2" t="s">
        <v>513</v>
      </c>
      <c r="C3665" s="4">
        <v>43660</v>
      </c>
      <c r="D3665" s="3">
        <v>0.80486111111111114</v>
      </c>
    </row>
    <row r="3666" spans="1:4" x14ac:dyDescent="0.2">
      <c r="A3666">
        <v>216485</v>
      </c>
      <c r="B3666" t="s">
        <v>6</v>
      </c>
      <c r="C3666" s="4">
        <v>43829</v>
      </c>
      <c r="D3666" s="3">
        <v>0.7583333333333333</v>
      </c>
    </row>
    <row r="3667" spans="1:4" x14ac:dyDescent="0.2">
      <c r="A3667">
        <v>216486</v>
      </c>
      <c r="B3667" t="s">
        <v>200</v>
      </c>
      <c r="C3667" s="4">
        <v>43819</v>
      </c>
      <c r="D3667" s="3">
        <v>0.74652777777777779</v>
      </c>
    </row>
    <row r="3668" spans="1:4" x14ac:dyDescent="0.2">
      <c r="A3668">
        <v>216572</v>
      </c>
      <c r="B3668" t="s">
        <v>43</v>
      </c>
      <c r="C3668" s="4">
        <v>43717</v>
      </c>
      <c r="D3668" s="3">
        <v>0.78472222222222221</v>
      </c>
    </row>
    <row r="3669" spans="1:4" x14ac:dyDescent="0.2">
      <c r="A3669">
        <v>216643</v>
      </c>
      <c r="B3669" t="s">
        <v>94</v>
      </c>
      <c r="C3669" s="4">
        <v>43726</v>
      </c>
      <c r="D3669" s="3">
        <v>0.87013888888888891</v>
      </c>
    </row>
    <row r="3670" spans="1:4" x14ac:dyDescent="0.2">
      <c r="A3670">
        <v>216644</v>
      </c>
      <c r="B3670" t="s">
        <v>91</v>
      </c>
      <c r="C3670" s="4">
        <v>43745</v>
      </c>
      <c r="D3670" s="3">
        <v>0.72361111111111109</v>
      </c>
    </row>
    <row r="3671" spans="1:4" x14ac:dyDescent="0.2">
      <c r="A3671">
        <v>216681</v>
      </c>
      <c r="B3671" t="s">
        <v>311</v>
      </c>
      <c r="C3671" s="4">
        <v>43685</v>
      </c>
      <c r="D3671" s="3">
        <v>0.73611111111111116</v>
      </c>
    </row>
    <row r="3672" spans="1:4" x14ac:dyDescent="0.2">
      <c r="A3672">
        <v>216682</v>
      </c>
      <c r="B3672" t="s">
        <v>68</v>
      </c>
      <c r="C3672" s="4">
        <v>43749</v>
      </c>
      <c r="D3672" s="3">
        <v>0.90694444444444444</v>
      </c>
    </row>
    <row r="3673" spans="1:4" x14ac:dyDescent="0.2">
      <c r="A3673">
        <v>216927</v>
      </c>
      <c r="B3673" t="s">
        <v>514</v>
      </c>
      <c r="C3673" s="4">
        <v>43670</v>
      </c>
      <c r="D3673" s="3">
        <v>0.56666666666666665</v>
      </c>
    </row>
    <row r="3674" spans="1:4" x14ac:dyDescent="0.2">
      <c r="A3674">
        <v>216945</v>
      </c>
      <c r="B3674" t="s">
        <v>515</v>
      </c>
      <c r="C3674" s="4">
        <v>43782</v>
      </c>
      <c r="D3674" s="3">
        <v>0.57222222222222219</v>
      </c>
    </row>
    <row r="3675" spans="1:4" x14ac:dyDescent="0.2">
      <c r="A3675">
        <v>216950</v>
      </c>
      <c r="B3675" t="e">
        <f>_xlfn.SINGLE(FrenteaFrenteHN _xlfn.SINGLE(el5hn este tipo Que estupideces habla Que triste decirle a JOH Que Es un narcotraficante Que LLore esa mamacita de calix Que eso Es lo √∫nico Que sabe hacer))</f>
        <v>#NAME?</v>
      </c>
      <c r="C3675" s="4">
        <v>43682</v>
      </c>
      <c r="D3675" s="3">
        <v>0.56805555555555554</v>
      </c>
    </row>
    <row r="3676" spans="1:4" x14ac:dyDescent="0.2">
      <c r="A3676">
        <v>217013</v>
      </c>
      <c r="B3676" t="e">
        <f>FrenteaFrenteHN en Honduras se hace lo importante Es cierto ah√≠ ya no Es problema de nadie ustedes saben Que el Que hace mal Tarde o temprano las paga no asi lo metan en la mejor c√°rcel asi Es</f>
        <v>#NAME?</v>
      </c>
      <c r="C3676" s="4">
        <v>43767</v>
      </c>
      <c r="D3676" s="3">
        <v>0.55694444444444446</v>
      </c>
    </row>
    <row r="3677" spans="1:4" x14ac:dyDescent="0.2">
      <c r="A3677">
        <v>217021</v>
      </c>
      <c r="B3677" t="s">
        <v>516</v>
      </c>
      <c r="C3677" s="4">
        <v>43710</v>
      </c>
      <c r="D3677" s="3">
        <v>0.57361111111111118</v>
      </c>
    </row>
    <row r="3678" spans="1:4" x14ac:dyDescent="0.2">
      <c r="A3678">
        <v>217046</v>
      </c>
      <c r="B3678" t="e">
        <f>FrenteaFrenteHN Que hagan la mayor investigaci√≥n porque sabemos Que lo Que Es real siempre sale a la luz no le hechen la culpa a JOH ni a toni por Que se sabe Que si esto paso Es por algo pero no Es de buscar culpables</f>
        <v>#NAME?</v>
      </c>
      <c r="C3678" s="4">
        <v>43766</v>
      </c>
      <c r="D3678" s="3">
        <v>0.60763888888888895</v>
      </c>
    </row>
    <row r="3679" spans="1:4" x14ac:dyDescent="0.2">
      <c r="A3679">
        <v>217048</v>
      </c>
      <c r="B3679" t="e">
        <f>_xlfn.SINGLE(FrenteaFrenteHN _xlfn.SINGLE(SalvaPresidente no hay propuestas departe de este nasralla solo han sido promesas Que nunca podr√° cumplir por Que sabemos Que solo hace poner al pueblo ha hacer relajos y se imaginan gobernando))</f>
        <v>#NAME?</v>
      </c>
      <c r="C3679" s="4">
        <v>43782</v>
      </c>
      <c r="D3679" s="3">
        <v>0.57013888888888886</v>
      </c>
    </row>
    <row r="3680" spans="1:4" x14ac:dyDescent="0.2">
      <c r="A3680">
        <v>217079</v>
      </c>
      <c r="B3680" t="e">
        <f>_xlfn.SINGLE(FrenteaFrenteHN _xlfn.SINGLE(el5hn este viejo marica ya me tiene cansada solo hablando mierda se la lleva))</f>
        <v>#NAME?</v>
      </c>
      <c r="C3680" s="4">
        <v>43682</v>
      </c>
      <c r="D3680" s="3">
        <v>0.57013888888888886</v>
      </c>
    </row>
    <row r="3681" spans="1:4" x14ac:dyDescent="0.2">
      <c r="A3681">
        <v>217084</v>
      </c>
      <c r="B3681" t="e">
        <f>FrenteaFrenteHN si Tarde o temprano lo iban a matar asi Que no echen la culpa por Que el gobierno no tiene nada Que ver bien lo sabemos</f>
        <v>#NAME?</v>
      </c>
      <c r="C3681" s="4">
        <v>43767</v>
      </c>
      <c r="D3681" s="3">
        <v>0.62152777777777779</v>
      </c>
    </row>
    <row r="3682" spans="1:4" x14ac:dyDescent="0.2">
      <c r="A3682">
        <v>217100</v>
      </c>
      <c r="B3682" t="e">
        <f>FrenteaFrenteHN Es Que aqu√≠ solo saben culpar al gobierno de todo lo Que pasa el √∫nico  Que puede solucionar Es todo solo Dios y ustedes quieren Que un Hombre lo haga nunca se podr√° se hace lo Que se puede</f>
        <v>#NAME?</v>
      </c>
      <c r="C3682" s="4">
        <v>43767</v>
      </c>
      <c r="D3682" s="3">
        <v>0.56736111111111109</v>
      </c>
    </row>
    <row r="3683" spans="1:4" x14ac:dyDescent="0.2">
      <c r="A3683">
        <v>217124</v>
      </c>
      <c r="B3683" t="e">
        <f>_xlfn.SINGLE(FrenteaFrenteHN _xlfn.SINGLE(el5hn Baya cuanto te pago Mel  por ese discurso se√±ora loca quieran aono JOH Es el mejor y no asi LLore quien LLore Es el mejor))</f>
        <v>#NAME?</v>
      </c>
      <c r="C3683" s="4">
        <v>43682</v>
      </c>
      <c r="D3683" s="3">
        <v>0.58750000000000002</v>
      </c>
    </row>
    <row r="3684" spans="1:4" x14ac:dyDescent="0.2">
      <c r="A3684">
        <v>217125</v>
      </c>
      <c r="B3684" t="e">
        <f>FrenteaFrenteHN lo Que pasa Que esta gente esta ardida por Que bien saben Que el gobierno hondure√±o Es el mejor</f>
        <v>#NAME?</v>
      </c>
      <c r="C3684" s="4">
        <v>43670</v>
      </c>
      <c r="D3684" s="3">
        <v>0.57152777777777775</v>
      </c>
    </row>
    <row r="3685" spans="1:4" x14ac:dyDescent="0.2">
      <c r="A3685">
        <v>217153</v>
      </c>
      <c r="B3685" t="e">
        <f>FrenteaFrenteHN excelente lo bueno se hace aunque la gente ignoren estas buenas obras Que hace JOH no cave duda Que se hace lo mejor Aplaudimos lo bueno Que ha llegado a mi bella Honduras</f>
        <v>#NAME?</v>
      </c>
      <c r="C3685" s="4">
        <v>43710</v>
      </c>
      <c r="D3685" s="3">
        <v>0.5625</v>
      </c>
    </row>
    <row r="3686" spans="1:4" x14ac:dyDescent="0.2">
      <c r="A3686">
        <v>217198</v>
      </c>
      <c r="B3686" t="e">
        <f>FrenteaFrenteHN se han reducidos los casos de violencia y Muchas cosas y gracias a el gobierno hondure√±o eso no lo ven solo lo malo ya basta seamos loo mas positivos Que podamos</f>
        <v>#NAME?</v>
      </c>
      <c r="C3686" s="4">
        <v>43767</v>
      </c>
      <c r="D3686" s="3">
        <v>0.6020833333333333</v>
      </c>
    </row>
    <row r="3687" spans="1:4" x14ac:dyDescent="0.2">
      <c r="A3687">
        <v>217223</v>
      </c>
      <c r="B3687" t="e">
        <f>_xlfn.SINGLE(FrenteaFrenteHN _xlfn.SINGLE(SalvaPresidente se ha visto Que se ha dado la mejor seguridad en el pais ya basta de hablar mal de las FFAA por Que ellos si han demostrado la mejor seguridad))</f>
        <v>#NAME?</v>
      </c>
      <c r="C3687" s="4">
        <v>43782</v>
      </c>
      <c r="D3687" s="3">
        <v>0.61944444444444446</v>
      </c>
    </row>
    <row r="3688" spans="1:4" x14ac:dyDescent="0.2">
      <c r="A3688">
        <v>217266</v>
      </c>
      <c r="B3688" t="e">
        <f>FrenteaFrenteHN no cave duda Que Honduras mejore Que bien lo Que se hace estamos viendo Que se habla Sobre cuidar el ambiente cuidemos la vida Que son el agua y  la naturaleza</f>
        <v>#NAME?</v>
      </c>
      <c r="C3688" s="4">
        <v>43836</v>
      </c>
      <c r="D3688" s="3">
        <v>0.54583333333333328</v>
      </c>
    </row>
    <row r="3689" spans="1:4" x14ac:dyDescent="0.2">
      <c r="A3689">
        <v>217284</v>
      </c>
      <c r="B3689" t="e">
        <f>FrenteaFrenteHN Salvador  y Mel son los √∫nicos responsable  de tanta violencia Que est√°n realizando cada uno de los j√≥venes</f>
        <v>#NAME?</v>
      </c>
      <c r="C3689" s="4">
        <v>43696</v>
      </c>
      <c r="D3689" s="3">
        <v>0.56388888888888888</v>
      </c>
    </row>
    <row r="3690" spans="1:4" x14ac:dyDescent="0.2">
      <c r="A3690">
        <v>217380</v>
      </c>
      <c r="B3690" t="e">
        <f>FrenteaFrenteHN gente tonta lo Que pasa Que ustedes quieren venir a poner la impunidad como la gente de libre Que solo les importa ver el pais mas y mas destruido pero no lo lograran</f>
        <v>#NAME?</v>
      </c>
      <c r="C3690" s="4">
        <v>43670</v>
      </c>
      <c r="D3690" s="3">
        <v>0.60138888888888886</v>
      </c>
    </row>
    <row r="3691" spans="1:4" x14ac:dyDescent="0.2">
      <c r="A3691">
        <v>217395</v>
      </c>
      <c r="B3691" t="e">
        <f>FrenteaFrenteHN hay y este renatto Que se la viene a tirar de Que tiene compacion si lo Que miras Es tu bien estar no el del pueblo ce cerio vo</f>
        <v>#NAME?</v>
      </c>
      <c r="C3691" s="4">
        <v>43766</v>
      </c>
      <c r="D3691" s="3">
        <v>0.58402777777777781</v>
      </c>
    </row>
    <row r="3692" spans="1:4" x14ac:dyDescent="0.2">
      <c r="A3692">
        <v>217401</v>
      </c>
      <c r="B3692" t="e">
        <f>FrenteaFrenteHN lo bueno se ha demostrado en nuestra Honduras pero sabemos Que estamos rodeados de gente negativa Que solo lo malo miran nunca se hace nada  por el pueblo</f>
        <v>#NAME?</v>
      </c>
      <c r="C3692" s="4">
        <v>43670</v>
      </c>
      <c r="D3692" s="3">
        <v>0.58888888888888891</v>
      </c>
    </row>
    <row r="3693" spans="1:4" x14ac:dyDescent="0.2">
      <c r="A3693">
        <v>217416</v>
      </c>
      <c r="B3693" t="e">
        <f>FrenteaFrenteHN como dice el Presidente Que caiga quien caiga se hace un buen desempe√±o lo Que yo veo Es Que exigen su renuncia y no ven Que el Es un gran Hombre</f>
        <v>#NAME?</v>
      </c>
      <c r="C3693" s="4">
        <v>43683</v>
      </c>
      <c r="D3693" s="3">
        <v>0.57986111111111105</v>
      </c>
    </row>
    <row r="3694" spans="1:4" x14ac:dyDescent="0.2">
      <c r="A3694">
        <v>217432</v>
      </c>
      <c r="B3694" t="e">
        <f>FrenteaFrenteHN no cave duda Que se han visto grandes acciones elaboradas y realizadas por nuestro gobierno Que se haga mas y mas</f>
        <v>#NAME?</v>
      </c>
      <c r="C3694" s="4">
        <v>43710</v>
      </c>
      <c r="D3694" s="3">
        <v>0.64861111111111114</v>
      </c>
    </row>
    <row r="3695" spans="1:4" x14ac:dyDescent="0.2">
      <c r="A3695">
        <v>218177</v>
      </c>
      <c r="B3695" t="s">
        <v>147</v>
      </c>
      <c r="C3695" s="4">
        <v>43819</v>
      </c>
      <c r="D3695" s="3">
        <v>0.80972222222222223</v>
      </c>
    </row>
    <row r="3696" spans="1:4" x14ac:dyDescent="0.2">
      <c r="A3696">
        <v>218253</v>
      </c>
      <c r="B3696" t="s">
        <v>26</v>
      </c>
      <c r="C3696" s="4">
        <v>43812</v>
      </c>
      <c r="D3696" s="3">
        <v>0.73125000000000007</v>
      </c>
    </row>
    <row r="3697" spans="1:4" x14ac:dyDescent="0.2">
      <c r="A3697">
        <v>218254</v>
      </c>
      <c r="B3697" t="s">
        <v>136</v>
      </c>
      <c r="C3697" s="4">
        <v>43819</v>
      </c>
      <c r="D3697" s="3">
        <v>0.87708333333333333</v>
      </c>
    </row>
    <row r="3698" spans="1:4" x14ac:dyDescent="0.2">
      <c r="A3698">
        <v>218255</v>
      </c>
      <c r="B3698" t="s">
        <v>12</v>
      </c>
      <c r="C3698" s="4">
        <v>43810</v>
      </c>
      <c r="D3698" s="3">
        <v>0.79583333333333339</v>
      </c>
    </row>
    <row r="3699" spans="1:4" x14ac:dyDescent="0.2">
      <c r="A3699">
        <v>218268</v>
      </c>
      <c r="B3699" t="s">
        <v>143</v>
      </c>
      <c r="C3699" s="4">
        <v>43706</v>
      </c>
      <c r="D3699" s="3">
        <v>0.81111111111111101</v>
      </c>
    </row>
    <row r="3700" spans="1:4" x14ac:dyDescent="0.2">
      <c r="A3700">
        <v>218416</v>
      </c>
      <c r="B3700" t="s">
        <v>122</v>
      </c>
      <c r="C3700" s="4">
        <v>43746</v>
      </c>
      <c r="D3700" s="3">
        <v>0.73333333333333339</v>
      </c>
    </row>
    <row r="3701" spans="1:4" x14ac:dyDescent="0.2">
      <c r="A3701">
        <v>218417</v>
      </c>
      <c r="B3701" t="s">
        <v>311</v>
      </c>
      <c r="C3701" s="4">
        <v>43685</v>
      </c>
      <c r="D3701" s="3">
        <v>0.73472222222222217</v>
      </c>
    </row>
    <row r="3702" spans="1:4" x14ac:dyDescent="0.2">
      <c r="A3702">
        <v>218475</v>
      </c>
      <c r="B3702" s="2" t="s">
        <v>23</v>
      </c>
      <c r="C3702" s="4">
        <v>43768</v>
      </c>
      <c r="D3702" s="3">
        <v>0.65347222222222223</v>
      </c>
    </row>
    <row r="3703" spans="1:4" x14ac:dyDescent="0.2">
      <c r="A3703">
        <v>218481</v>
      </c>
      <c r="B3703" t="s">
        <v>91</v>
      </c>
      <c r="C3703" s="4">
        <v>43745</v>
      </c>
      <c r="D3703" s="3">
        <v>0.72430555555555554</v>
      </c>
    </row>
    <row r="3704" spans="1:4" x14ac:dyDescent="0.2">
      <c r="A3704">
        <v>218482</v>
      </c>
      <c r="B3704" t="s">
        <v>3</v>
      </c>
      <c r="C3704" s="4">
        <v>43686</v>
      </c>
      <c r="D3704" s="3">
        <v>0.64444444444444449</v>
      </c>
    </row>
    <row r="3705" spans="1:4" x14ac:dyDescent="0.2">
      <c r="A3705">
        <v>218532</v>
      </c>
      <c r="B3705" t="s">
        <v>69</v>
      </c>
      <c r="C3705" s="4">
        <v>43756</v>
      </c>
      <c r="D3705" s="3">
        <v>0.74930555555555556</v>
      </c>
    </row>
    <row r="3706" spans="1:4" x14ac:dyDescent="0.2">
      <c r="A3706">
        <v>218572</v>
      </c>
      <c r="B3706" t="s">
        <v>217</v>
      </c>
      <c r="C3706" s="4">
        <v>43705</v>
      </c>
      <c r="D3706" s="3">
        <v>0.55625000000000002</v>
      </c>
    </row>
    <row r="3707" spans="1:4" x14ac:dyDescent="0.2">
      <c r="A3707">
        <v>218573</v>
      </c>
      <c r="B3707" t="s">
        <v>130</v>
      </c>
      <c r="C3707" s="4">
        <v>43718</v>
      </c>
      <c r="D3707" s="3">
        <v>0.64166666666666672</v>
      </c>
    </row>
    <row r="3708" spans="1:4" x14ac:dyDescent="0.2">
      <c r="A3708">
        <v>218839</v>
      </c>
      <c r="B3708" t="s">
        <v>114</v>
      </c>
      <c r="C3708" s="4">
        <v>43746</v>
      </c>
      <c r="D3708" s="3">
        <v>0.88541666666666663</v>
      </c>
    </row>
    <row r="3709" spans="1:4" x14ac:dyDescent="0.2">
      <c r="A3709">
        <v>218840</v>
      </c>
      <c r="B3709" t="s">
        <v>72</v>
      </c>
      <c r="C3709" s="4">
        <v>43759</v>
      </c>
      <c r="D3709" s="3">
        <v>0.84097222222222223</v>
      </c>
    </row>
    <row r="3710" spans="1:4" x14ac:dyDescent="0.2">
      <c r="A3710">
        <v>219736</v>
      </c>
      <c r="B3710" t="e">
        <f>HoyMismoTSI muy bien Que se haga nuestras rebajas por Que se ha establecido lo bueno para el pueblo muy bien felicitaciones</f>
        <v>#NAME?</v>
      </c>
      <c r="C3710" s="4">
        <v>43738</v>
      </c>
      <c r="D3710" s="3">
        <v>0.5625</v>
      </c>
    </row>
    <row r="3711" spans="1:4" x14ac:dyDescent="0.2">
      <c r="A3711">
        <v>222369</v>
      </c>
      <c r="B3711" t="e">
        <f>CNNEE mano dura para los responsables  de estas muertes</f>
        <v>#NAME?</v>
      </c>
      <c r="C3711" s="4">
        <v>43697</v>
      </c>
      <c r="D3711" s="3">
        <v>0.82916666666666661</v>
      </c>
    </row>
    <row r="3712" spans="1:4" x14ac:dyDescent="0.2">
      <c r="A3712">
        <v>222430</v>
      </c>
      <c r="B3712" t="e">
        <f>CNNEE excelente Que hagan justicia para cada familia afectad</f>
        <v>#NAME?</v>
      </c>
      <c r="C3712" s="4">
        <v>43697</v>
      </c>
      <c r="D3712" s="3">
        <v>0.82916666666666661</v>
      </c>
    </row>
    <row r="3713" spans="1:4" x14ac:dyDescent="0.2">
      <c r="A3713">
        <v>222566</v>
      </c>
      <c r="B3713" t="e">
        <f>CNNEE Que se de con el paradero de estas personas asesinas Que hacen lo malo por el pueblo basta ya de tanta violencia</f>
        <v>#NAME?</v>
      </c>
      <c r="C3713" s="4">
        <v>43697</v>
      </c>
      <c r="D3713" s="3">
        <v>0.87083333333333324</v>
      </c>
    </row>
    <row r="3714" spans="1:4" x14ac:dyDescent="0.2">
      <c r="A3714">
        <v>222891</v>
      </c>
      <c r="B3714" t="e">
        <f>CNNEE muy bien Que se ponga mano dura Es un gran trabajo lo Que se hace vamos por mas</f>
        <v>#NAME?</v>
      </c>
      <c r="C3714" s="4">
        <v>43697</v>
      </c>
      <c r="D3714" s="3">
        <v>0.87013888888888891</v>
      </c>
    </row>
    <row r="3715" spans="1:4" x14ac:dyDescent="0.2">
      <c r="A3715">
        <v>223119</v>
      </c>
      <c r="B3715" t="e">
        <f>canal11hn Muchas gracias Presidente JOH por hacer lo bueno a favor de la policia y las personas Que bien uqe se apruebe esta oportunidad excelente</f>
        <v>#NAME?</v>
      </c>
      <c r="C3715" s="4">
        <v>43837</v>
      </c>
      <c r="D3715" s="3">
        <v>0.73888888888888893</v>
      </c>
    </row>
    <row r="3716" spans="1:4" x14ac:dyDescent="0.2">
      <c r="A3716">
        <v>223127</v>
      </c>
      <c r="B3716" t="e">
        <f>canal11hn se ha demostrado u gran alcance de parte de nuestro gobierno sabemos Que con esta nueva ley de alivio de deuda se benefician miles de personas</f>
        <v>#NAME?</v>
      </c>
      <c r="C3716" s="4">
        <v>43837</v>
      </c>
      <c r="D3716" s="3">
        <v>0.73819444444444438</v>
      </c>
    </row>
    <row r="3717" spans="1:4" x14ac:dyDescent="0.2">
      <c r="A3717">
        <v>223261</v>
      </c>
      <c r="B3717" t="e">
        <f>canal11hn Ciertamente se esta adquiriendo los mejores apoyos para la sequ√≠a del pais Que bien Presidente JOH Que se haga lo bueno</f>
        <v>#NAME?</v>
      </c>
      <c r="C3717" s="4">
        <v>43836</v>
      </c>
      <c r="D3717" s="3">
        <v>0.70694444444444438</v>
      </c>
    </row>
    <row r="3718" spans="1:4" x14ac:dyDescent="0.2">
      <c r="A3718">
        <v>223708</v>
      </c>
      <c r="B3718" t="e">
        <f>canal11hn esta bueno lo Que se hace estamos muy contentos de Que mi pais mejore en salud porque Es bueno protegerse contra la hepatitis</f>
        <v>#NAME?</v>
      </c>
      <c r="C3718" s="4">
        <v>43832</v>
      </c>
      <c r="D3718" s="3">
        <v>0.72291666666666676</v>
      </c>
    </row>
    <row r="3719" spans="1:4" x14ac:dyDescent="0.2">
      <c r="A3719">
        <v>223864</v>
      </c>
      <c r="B3719" t="s">
        <v>517</v>
      </c>
      <c r="C3719" s="4">
        <v>43655</v>
      </c>
      <c r="D3719" s="3">
        <v>0.63472222222222219</v>
      </c>
    </row>
    <row r="3720" spans="1:4" x14ac:dyDescent="0.2">
      <c r="A3720">
        <v>224026</v>
      </c>
      <c r="B3720" t="e">
        <f>criteriohn son los peor Que ha tenido el pais</f>
        <v>#NAME?</v>
      </c>
      <c r="C3720" s="4">
        <v>43710</v>
      </c>
      <c r="D3720" s="3">
        <v>0.94930555555555562</v>
      </c>
    </row>
    <row r="3721" spans="1:4" x14ac:dyDescent="0.2">
      <c r="A3721">
        <v>224463</v>
      </c>
      <c r="B3721" t="e">
        <f>criteriohn ya estamos cansados de esta gente √±angara Que se ponga mano dura por favor ya basta</f>
        <v>#NAME?</v>
      </c>
      <c r="C3721" s="4">
        <v>43756</v>
      </c>
      <c r="D3721" s="3">
        <v>0.92083333333333339</v>
      </c>
    </row>
    <row r="3722" spans="1:4" x14ac:dyDescent="0.2">
      <c r="A3722">
        <v>224570</v>
      </c>
      <c r="B3722" t="s">
        <v>518</v>
      </c>
      <c r="C3722" s="4">
        <v>43756</v>
      </c>
      <c r="D3722" s="3">
        <v>0.91319444444444453</v>
      </c>
    </row>
    <row r="3723" spans="1:4" x14ac:dyDescent="0.2">
      <c r="A3723">
        <v>225604</v>
      </c>
      <c r="B3723" t="s">
        <v>7</v>
      </c>
      <c r="C3723" s="4">
        <v>43837</v>
      </c>
      <c r="D3723" s="3">
        <v>0.66736111111111107</v>
      </c>
    </row>
    <row r="3724" spans="1:4" x14ac:dyDescent="0.2">
      <c r="A3724">
        <v>225605</v>
      </c>
      <c r="B3724" t="s">
        <v>200</v>
      </c>
      <c r="C3724" s="4">
        <v>43819</v>
      </c>
      <c r="D3724" s="3">
        <v>0.74652777777777779</v>
      </c>
    </row>
    <row r="3725" spans="1:4" x14ac:dyDescent="0.2">
      <c r="A3725">
        <v>225606</v>
      </c>
      <c r="B3725" t="s">
        <v>121</v>
      </c>
      <c r="C3725" s="4">
        <v>43832</v>
      </c>
      <c r="D3725" s="3">
        <v>0.6694444444444444</v>
      </c>
    </row>
    <row r="3726" spans="1:4" x14ac:dyDescent="0.2">
      <c r="A3726">
        <v>225607</v>
      </c>
      <c r="B3726" t="s">
        <v>482</v>
      </c>
      <c r="C3726" s="4">
        <v>43788</v>
      </c>
      <c r="D3726" s="3">
        <v>0.81041666666666667</v>
      </c>
    </row>
    <row r="3727" spans="1:4" x14ac:dyDescent="0.2">
      <c r="A3727">
        <v>225662</v>
      </c>
      <c r="B3727" t="s">
        <v>11</v>
      </c>
      <c r="C3727" s="4">
        <v>43761</v>
      </c>
      <c r="D3727" s="3">
        <v>0.85763888888888884</v>
      </c>
    </row>
    <row r="3728" spans="1:4" x14ac:dyDescent="0.2">
      <c r="A3728">
        <v>225764</v>
      </c>
      <c r="B3728" t="s">
        <v>214</v>
      </c>
      <c r="C3728" s="4">
        <v>43801</v>
      </c>
      <c r="D3728" s="3">
        <v>0.69097222222222221</v>
      </c>
    </row>
    <row r="3729" spans="1:4" x14ac:dyDescent="0.2">
      <c r="A3729">
        <v>225765</v>
      </c>
      <c r="B3729" t="s">
        <v>519</v>
      </c>
      <c r="C3729" s="4">
        <v>43780</v>
      </c>
      <c r="D3729" s="3">
        <v>0.87916666666666676</v>
      </c>
    </row>
    <row r="3730" spans="1:4" x14ac:dyDescent="0.2">
      <c r="A3730">
        <v>225769</v>
      </c>
      <c r="B3730" s="2" t="s">
        <v>520</v>
      </c>
      <c r="C3730" s="4">
        <v>43751</v>
      </c>
      <c r="D3730" s="3">
        <v>0.79305555555555562</v>
      </c>
    </row>
    <row r="3731" spans="1:4" x14ac:dyDescent="0.2">
      <c r="A3731">
        <v>225770</v>
      </c>
      <c r="B3731" t="s">
        <v>521</v>
      </c>
      <c r="C3731" s="4">
        <v>43692</v>
      </c>
      <c r="D3731" s="3">
        <v>2.4305555555555556E-2</v>
      </c>
    </row>
    <row r="3732" spans="1:4" x14ac:dyDescent="0.2">
      <c r="A3732">
        <v>225771</v>
      </c>
      <c r="B3732" t="s">
        <v>522</v>
      </c>
      <c r="C3732" s="4">
        <v>43705</v>
      </c>
      <c r="D3732" s="3">
        <v>0.18958333333333333</v>
      </c>
    </row>
    <row r="3733" spans="1:4" x14ac:dyDescent="0.2">
      <c r="A3733">
        <v>225775</v>
      </c>
      <c r="B3733" s="2" t="s">
        <v>225</v>
      </c>
      <c r="C3733" s="4">
        <v>43664</v>
      </c>
      <c r="D3733" s="3">
        <v>0.63958333333333328</v>
      </c>
    </row>
    <row r="3734" spans="1:4" x14ac:dyDescent="0.2">
      <c r="A3734">
        <v>225916</v>
      </c>
      <c r="B3734" t="s">
        <v>48</v>
      </c>
      <c r="C3734" s="4">
        <v>43706</v>
      </c>
      <c r="D3734" s="3">
        <v>0.87291666666666667</v>
      </c>
    </row>
    <row r="3735" spans="1:4" x14ac:dyDescent="0.2">
      <c r="A3735">
        <v>225917</v>
      </c>
      <c r="B3735" t="s">
        <v>74</v>
      </c>
      <c r="C3735" s="4">
        <v>43714</v>
      </c>
      <c r="D3735" s="3">
        <v>0.79375000000000007</v>
      </c>
    </row>
    <row r="3736" spans="1:4" x14ac:dyDescent="0.2">
      <c r="A3736">
        <v>225918</v>
      </c>
      <c r="B3736" t="s">
        <v>142</v>
      </c>
      <c r="C3736" s="4">
        <v>43697</v>
      </c>
      <c r="D3736" s="3">
        <v>0.875</v>
      </c>
    </row>
    <row r="3737" spans="1:4" x14ac:dyDescent="0.2">
      <c r="A3737">
        <v>225919</v>
      </c>
      <c r="B3737" t="s">
        <v>119</v>
      </c>
      <c r="C3737" s="4">
        <v>43734</v>
      </c>
      <c r="D3737" s="3">
        <v>0.63888888888888895</v>
      </c>
    </row>
    <row r="3738" spans="1:4" x14ac:dyDescent="0.2">
      <c r="A3738">
        <v>226084</v>
      </c>
      <c r="B3738" t="s">
        <v>81</v>
      </c>
      <c r="C3738" s="4">
        <v>43817</v>
      </c>
      <c r="D3738" s="3">
        <v>0.64652777777777781</v>
      </c>
    </row>
    <row r="3739" spans="1:4" x14ac:dyDescent="0.2">
      <c r="A3739">
        <v>226092</v>
      </c>
      <c r="B3739" t="s">
        <v>523</v>
      </c>
      <c r="C3739" s="4">
        <v>43714</v>
      </c>
      <c r="D3739" s="3">
        <v>0.10416666666666667</v>
      </c>
    </row>
    <row r="3740" spans="1:4" x14ac:dyDescent="0.2">
      <c r="A3740">
        <v>226097</v>
      </c>
      <c r="B3740" s="2" t="s">
        <v>524</v>
      </c>
      <c r="C3740" s="4">
        <v>43665</v>
      </c>
      <c r="D3740" s="3">
        <v>0.8354166666666667</v>
      </c>
    </row>
    <row r="3741" spans="1:4" x14ac:dyDescent="0.2">
      <c r="A3741">
        <v>226261</v>
      </c>
      <c r="B3741" t="s">
        <v>135</v>
      </c>
      <c r="C3741" s="4">
        <v>43721</v>
      </c>
      <c r="D3741" s="3">
        <v>0.82847222222222217</v>
      </c>
    </row>
    <row r="3742" spans="1:4" x14ac:dyDescent="0.2">
      <c r="A3742">
        <v>226262</v>
      </c>
      <c r="B3742" t="s">
        <v>93</v>
      </c>
      <c r="C3742" s="4">
        <v>43703</v>
      </c>
      <c r="D3742" s="3">
        <v>0.67222222222222217</v>
      </c>
    </row>
    <row r="3743" spans="1:4" x14ac:dyDescent="0.2">
      <c r="A3743">
        <v>226263</v>
      </c>
      <c r="B3743" t="s">
        <v>66</v>
      </c>
      <c r="C3743" s="4">
        <v>43745</v>
      </c>
      <c r="D3743" s="3">
        <v>0.65208333333333335</v>
      </c>
    </row>
    <row r="3744" spans="1:4" x14ac:dyDescent="0.2">
      <c r="A3744">
        <v>226264</v>
      </c>
      <c r="B3744" t="s">
        <v>89</v>
      </c>
      <c r="C3744" s="4">
        <v>43704</v>
      </c>
      <c r="D3744" s="3">
        <v>0.89722222222222225</v>
      </c>
    </row>
    <row r="3745" spans="1:4" x14ac:dyDescent="0.2">
      <c r="A3745">
        <v>226265</v>
      </c>
      <c r="B3745" t="s">
        <v>148</v>
      </c>
      <c r="C3745" s="4">
        <v>43767</v>
      </c>
      <c r="D3745" s="3">
        <v>0.86249999999999993</v>
      </c>
    </row>
    <row r="3746" spans="1:4" x14ac:dyDescent="0.2">
      <c r="A3746">
        <v>226266</v>
      </c>
      <c r="B3746" s="2" t="s">
        <v>4</v>
      </c>
      <c r="C3746" s="4">
        <v>43731</v>
      </c>
      <c r="D3746" s="3">
        <v>0.66249999999999998</v>
      </c>
    </row>
    <row r="3747" spans="1:4" x14ac:dyDescent="0.2">
      <c r="A3747">
        <v>226275</v>
      </c>
      <c r="B3747" t="s">
        <v>203</v>
      </c>
      <c r="C3747" s="4">
        <v>43670</v>
      </c>
      <c r="D3747" s="3">
        <v>6.3194444444444442E-2</v>
      </c>
    </row>
    <row r="3748" spans="1:4" x14ac:dyDescent="0.2">
      <c r="A3748">
        <v>226324</v>
      </c>
      <c r="B3748" t="s">
        <v>26</v>
      </c>
      <c r="C3748" s="4">
        <v>43812</v>
      </c>
      <c r="D3748" s="3">
        <v>0.73055555555555562</v>
      </c>
    </row>
    <row r="3749" spans="1:4" x14ac:dyDescent="0.2">
      <c r="A3749">
        <v>226535</v>
      </c>
      <c r="B3749" t="e">
        <f>JuanOrlandoH gracias a nuestro gobierno por sacar la policia hacer las buenas cosas por el pais Que grandes desarrollos lo Que se ven por poner orden en mi Honduras</f>
        <v>#NAME?</v>
      </c>
      <c r="C3749" s="4">
        <v>43703</v>
      </c>
      <c r="D3749" s="3">
        <v>0.59027777777777779</v>
      </c>
    </row>
    <row r="3750" spans="1:4" x14ac:dyDescent="0.2">
      <c r="A3750">
        <v>226540</v>
      </c>
      <c r="B3750" t="e">
        <f>_xlfn.SINGLE(JuanOrlandoH _xlfn.SINGLE(yannickglemarec _xlfn.SINGLE(TelemundoNews _xlfn.SINGLE(LaTribunahn _xlfn.SINGLE(radiohrn _xlfn.SINGLE(TN5Telenoticias _xlfn.SINGLE(diarioelheraldo _xlfn.SINGLE(televicentrohn _xlfn.SINGLE(DiarioLaPrensa _xlfn.SINGLE(elpaishn _xlfn.SINGLE(AlPunto muy bien Que se haga lo bueno por Que si se ve el cambio desde Que esta el gobierno de JOH)))))))))))</f>
        <v>#NAME?</v>
      </c>
      <c r="C3750" s="4">
        <v>43733</v>
      </c>
      <c r="D3750" s="3">
        <v>0.6166666666666667</v>
      </c>
    </row>
    <row r="3751" spans="1:4" x14ac:dyDescent="0.2">
      <c r="A3751">
        <v>226548</v>
      </c>
      <c r="B3751" t="e">
        <f>_xlfn.SINGLE(JuanOrlandoH _xlfn.SINGLE(diarioelheraldo _xlfn.SINGLE(elpaishn _xlfn.SINGLE(televicentrohn _xlfn.SINGLE(radiohrn _xlfn.SINGLE(HoyMismoTSI _xlfn.SINGLE(DiarioLaPrensa _xlfn.SINGLE(LaTribunahn si se ven grandes resultados Que bien Que se haga lo importante estamos alegres  de ver mi Honduras bien))))))))</f>
        <v>#NAME?</v>
      </c>
      <c r="C3751" s="4">
        <v>43739</v>
      </c>
      <c r="D3751" s="3">
        <v>0.88888888888888884</v>
      </c>
    </row>
    <row r="3752" spans="1:4" x14ac:dyDescent="0.2">
      <c r="A3752">
        <v>226551</v>
      </c>
      <c r="B3752" t="s">
        <v>525</v>
      </c>
      <c r="C3752" s="4">
        <v>43741</v>
      </c>
      <c r="D3752" s="3">
        <v>6.1805555555555558E-2</v>
      </c>
    </row>
    <row r="3753" spans="1:4" x14ac:dyDescent="0.2">
      <c r="A3753">
        <v>226683</v>
      </c>
      <c r="B3753" t="e">
        <f>JuanOrlandoH se sabe Que JOH hace lo principal para dar a conocer estos grandes proyectos y la naci√≥n avance</f>
        <v>#NAME?</v>
      </c>
      <c r="C3753" s="4">
        <v>43762</v>
      </c>
      <c r="D3753" s="3">
        <v>0.86944444444444446</v>
      </c>
    </row>
    <row r="3754" spans="1:4" x14ac:dyDescent="0.2">
      <c r="A3754">
        <v>226684</v>
      </c>
      <c r="B3754" t="e">
        <f>_xlfn.SINGLE(JuanOrlandoH _xlfn.SINGLE(radiohrn _xlfn.SINGLE(LaTribunahn _xlfn.SINGLE(RCVHonduras _xlfn.SINGLE(diarioelheraldo _xlfn.SINGLE(VidaMejorHN _xlfn.SINGLE(radioamericahn _xlfn.SINGLE(elpaishn Que excelente se√±or Presidente por Que usted esta demostrando lo bueno Que se hace en el pais apoyando a los micro empresarios Que bueno))))))))</f>
        <v>#NAME?</v>
      </c>
      <c r="C3754" s="4">
        <v>43776</v>
      </c>
      <c r="D3754" s="3">
        <v>0.8534722222222223</v>
      </c>
    </row>
    <row r="3755" spans="1:4" x14ac:dyDescent="0.2">
      <c r="A3755">
        <v>226685</v>
      </c>
      <c r="B3755" t="e">
        <f>JuanOrlandoH Felicidades por Que Sinceramente estamos viendo lo mayor Que se hace para la naci√≥n Muchas gracias a nuestro gobierno Honduras cambia</f>
        <v>#NAME?</v>
      </c>
      <c r="C3755" s="4">
        <v>43752</v>
      </c>
      <c r="D3755" s="3">
        <v>0.57916666666666672</v>
      </c>
    </row>
    <row r="3756" spans="1:4" x14ac:dyDescent="0.2">
      <c r="A3756">
        <v>226717</v>
      </c>
      <c r="B3756" t="e">
        <f>_xlfn.SINGLE(JuanOrlandoH _xlfn.SINGLE(DHSgov _xlfn.SINGLE(StateDept _xlfn.SINGLE(usembassyhn _xlfn.SINGLE(CancilleriaHN _xlfn.SINGLE(SecPompeo _xlfn.SINGLE(lisandrorosales _xlfn.SINGLE(elpaishn _xlfn.SINGLE(LaTribunahn no cave duda Que se haga estas cosas para favorecer al pueblo Que grandes maneras de ver lo bueno por mi Honduras Que bien excelente trabajo)))))))))</f>
        <v>#NAME?</v>
      </c>
      <c r="C3756" s="4">
        <v>43763</v>
      </c>
      <c r="D3756" s="3">
        <v>0.84513888888888899</v>
      </c>
    </row>
    <row r="3757" spans="1:4" x14ac:dyDescent="0.2">
      <c r="A3757">
        <v>226718</v>
      </c>
      <c r="B3757" t="e">
        <f>_xlfn.SINGLE(JuanOrlandoH _xlfn.SINGLE(LaTribunahn _xlfn.SINGLE(radiohrn _xlfn.SINGLE(diarioelheraldo _xlfn.SINGLE(elpaishn _xlfn.SINGLE(ciudadmujerhn _xlfn.SINGLE(Qhubotvoficial bueno Es ver Que grandes proyectos Que admirable Es Que mi Honduras avance Que favorable Es Que la econom√≠a cambie)))))))</f>
        <v>#NAME?</v>
      </c>
      <c r="C3757" s="4">
        <v>43769</v>
      </c>
      <c r="D3757" s="3">
        <v>0.74236111111111114</v>
      </c>
    </row>
    <row r="3758" spans="1:4" x14ac:dyDescent="0.2">
      <c r="A3758">
        <v>226773</v>
      </c>
      <c r="B3758" t="e">
        <f>JuanOrlandoH muy bien y buenas maneras Que importante lo Que se entrega Que bien Que estos parques alegran la vida de los ni√±os de cada comunidad</f>
        <v>#NAME?</v>
      </c>
      <c r="C3758" s="4">
        <v>43811</v>
      </c>
      <c r="D3758" s="3">
        <v>0.79652777777777783</v>
      </c>
    </row>
    <row r="3759" spans="1:4" x14ac:dyDescent="0.2">
      <c r="A3759">
        <v>227004</v>
      </c>
      <c r="B3759" t="s">
        <v>2</v>
      </c>
      <c r="C3759" s="4">
        <v>43770</v>
      </c>
      <c r="D3759" s="3">
        <v>0.70138888888888884</v>
      </c>
    </row>
    <row r="3760" spans="1:4" x14ac:dyDescent="0.2">
      <c r="A3760">
        <v>227005</v>
      </c>
      <c r="B3760" t="s">
        <v>50</v>
      </c>
      <c r="C3760" s="4">
        <v>43733</v>
      </c>
      <c r="D3760" s="3">
        <v>0.63194444444444442</v>
      </c>
    </row>
    <row r="3761" spans="1:4" x14ac:dyDescent="0.2">
      <c r="A3761">
        <v>227072</v>
      </c>
      <c r="B3761" t="s">
        <v>41</v>
      </c>
      <c r="C3761" s="4">
        <v>43710</v>
      </c>
      <c r="D3761" s="3">
        <v>0.72083333333333333</v>
      </c>
    </row>
    <row r="3762" spans="1:4" x14ac:dyDescent="0.2">
      <c r="A3762">
        <v>227138</v>
      </c>
      <c r="B3762" t="s">
        <v>42</v>
      </c>
      <c r="C3762" s="4">
        <v>43683</v>
      </c>
      <c r="D3762" s="3">
        <v>0.7284722222222223</v>
      </c>
    </row>
    <row r="3763" spans="1:4" x14ac:dyDescent="0.2">
      <c r="A3763">
        <v>227167</v>
      </c>
      <c r="B3763" t="s">
        <v>237</v>
      </c>
      <c r="C3763" s="4">
        <v>43710</v>
      </c>
      <c r="D3763" s="3">
        <v>0.67222222222222217</v>
      </c>
    </row>
    <row r="3764" spans="1:4" x14ac:dyDescent="0.2">
      <c r="A3764">
        <v>227173</v>
      </c>
      <c r="B3764" t="s">
        <v>3</v>
      </c>
      <c r="C3764" s="4">
        <v>43686</v>
      </c>
      <c r="D3764" s="3">
        <v>0.64374999999999993</v>
      </c>
    </row>
    <row r="3765" spans="1:4" x14ac:dyDescent="0.2">
      <c r="A3765">
        <v>227267</v>
      </c>
      <c r="B3765" t="s">
        <v>200</v>
      </c>
      <c r="C3765" s="4">
        <v>43819</v>
      </c>
      <c r="D3765" s="3">
        <v>0.74652777777777779</v>
      </c>
    </row>
    <row r="3766" spans="1:4" x14ac:dyDescent="0.2">
      <c r="A3766">
        <v>227582</v>
      </c>
      <c r="B3766" t="s">
        <v>67</v>
      </c>
      <c r="C3766" s="4">
        <v>43810</v>
      </c>
      <c r="D3766" s="3">
        <v>0.82708333333333339</v>
      </c>
    </row>
    <row r="3767" spans="1:4" x14ac:dyDescent="0.2">
      <c r="A3767">
        <v>227663</v>
      </c>
      <c r="B3767" t="s">
        <v>336</v>
      </c>
      <c r="C3767" s="4">
        <v>43784</v>
      </c>
      <c r="D3767" s="3">
        <v>0.64513888888888882</v>
      </c>
    </row>
    <row r="3768" spans="1:4" x14ac:dyDescent="0.2">
      <c r="A3768">
        <v>227712</v>
      </c>
      <c r="B3768" t="e">
        <f>_xlfn.SINGLE(JorgeCalixHN _xlfn.SINGLE(Almagro_OEA2015 _xlfn.SINGLE(OEA_oficial _xlfn.SINGLE(JuanOrlandoH mira calix vos sos el ultimo Que tenes Que hablar tonteras bien sabes Que dictadores han sido ustedes Que barbaro))))</f>
        <v>#NAME?</v>
      </c>
      <c r="C3768" s="4">
        <v>43700</v>
      </c>
      <c r="D3768" s="3">
        <v>0.62430555555555556</v>
      </c>
    </row>
    <row r="3769" spans="1:4" x14ac:dyDescent="0.2">
      <c r="A3769">
        <v>227725</v>
      </c>
      <c r="B3769" t="e">
        <f>_xlfn.SINGLE(JorgeCalixHN _xlfn.SINGLE(JuanOrlandoH a calix le da envidia y por eso expresa su dolor asi porque sabe Que JOH tiene un pueblo Que lo apoya cada dia Sin pensarlo y ni asi LLore quien LLore Es el mejor y punto))</f>
        <v>#NAME?</v>
      </c>
      <c r="C3769" s="4">
        <v>43754</v>
      </c>
      <c r="D3769" s="3">
        <v>0.7104166666666667</v>
      </c>
    </row>
    <row r="3770" spans="1:4" x14ac:dyDescent="0.2">
      <c r="A3770">
        <v>227983</v>
      </c>
      <c r="B3770" t="e">
        <f>_xlfn.SINGLE(JorgeCalixHN _xlfn.SINGLE(radioamericahn Sinceramente tan de ma√±ana este ya amenace tirando su veneno Que te importa voz √±angara deja de metiche))</f>
        <v>#NAME?</v>
      </c>
      <c r="C3770" s="4">
        <v>43794</v>
      </c>
      <c r="D3770" s="3">
        <v>0.61041666666666672</v>
      </c>
    </row>
    <row r="3771" spans="1:4" x14ac:dyDescent="0.2">
      <c r="A3771">
        <v>228389</v>
      </c>
      <c r="B3771" t="s">
        <v>526</v>
      </c>
      <c r="C3771" s="4">
        <v>43794</v>
      </c>
      <c r="D3771" s="3">
        <v>0.61319444444444449</v>
      </c>
    </row>
    <row r="3772" spans="1:4" x14ac:dyDescent="0.2">
      <c r="A3772">
        <v>228472</v>
      </c>
      <c r="B3772" t="e">
        <f>_xlfn.SINGLE(JorgeCalixHN _xlfn.SINGLE(JuanOrlandoH vaya pues ya va el otro narco t√≠tere de Mel y su pandilla ce cerio calix deja de metido mejor busca Que hacer papito en vez de andar metiendote en lo Que no te importa))</f>
        <v>#NAME?</v>
      </c>
      <c r="C3772" s="4">
        <v>43748</v>
      </c>
      <c r="D3772" s="3">
        <v>0.67222222222222217</v>
      </c>
    </row>
    <row r="3773" spans="1:4" x14ac:dyDescent="0.2">
      <c r="A3773">
        <v>230566</v>
      </c>
      <c r="B3773" t="e">
        <f>PEPE_LOBO este se√±or lo Que pasa Que vie mal por Que sabe Que siempre tenia Que pagar las picardias Que hizo con la esposa de el</f>
        <v>#NAME?</v>
      </c>
      <c r="C3773" s="4">
        <v>43696</v>
      </c>
      <c r="D3773" s="3">
        <v>0.67499999999999993</v>
      </c>
    </row>
    <row r="3774" spans="1:4" x14ac:dyDescent="0.2">
      <c r="A3774">
        <v>230824</v>
      </c>
      <c r="B3774" t="s">
        <v>57</v>
      </c>
      <c r="C3774" s="4">
        <v>43762</v>
      </c>
      <c r="D3774" s="3">
        <v>0.83124999999999993</v>
      </c>
    </row>
    <row r="3775" spans="1:4" x14ac:dyDescent="0.2">
      <c r="A3775">
        <v>230893</v>
      </c>
      <c r="B3775" t="s">
        <v>41</v>
      </c>
      <c r="C3775" s="4">
        <v>43710</v>
      </c>
      <c r="D3775" s="3">
        <v>0.72013888888888899</v>
      </c>
    </row>
    <row r="3776" spans="1:4" x14ac:dyDescent="0.2">
      <c r="A3776">
        <v>230894</v>
      </c>
      <c r="B3776" t="s">
        <v>28</v>
      </c>
      <c r="C3776" s="4">
        <v>43693</v>
      </c>
      <c r="D3776" s="3">
        <v>0.72152777777777777</v>
      </c>
    </row>
    <row r="3777" spans="1:4" x14ac:dyDescent="0.2">
      <c r="A3777">
        <v>230895</v>
      </c>
      <c r="B3777" t="s">
        <v>124</v>
      </c>
      <c r="C3777" s="4">
        <v>43731</v>
      </c>
      <c r="D3777" s="3">
        <v>0.5625</v>
      </c>
    </row>
    <row r="3778" spans="1:4" x14ac:dyDescent="0.2">
      <c r="A3778">
        <v>231136</v>
      </c>
      <c r="B3778" t="s">
        <v>21</v>
      </c>
      <c r="C3778" s="4">
        <v>43811</v>
      </c>
      <c r="D3778" s="3">
        <v>0.84097222222222223</v>
      </c>
    </row>
    <row r="3779" spans="1:4" x14ac:dyDescent="0.2">
      <c r="A3779">
        <v>231137</v>
      </c>
      <c r="B3779" t="s">
        <v>32</v>
      </c>
      <c r="C3779" s="4">
        <v>43801</v>
      </c>
      <c r="D3779" s="3">
        <v>0.79236111111111107</v>
      </c>
    </row>
    <row r="3780" spans="1:4" x14ac:dyDescent="0.2">
      <c r="A3780">
        <v>231231</v>
      </c>
      <c r="B3780" t="s">
        <v>100</v>
      </c>
      <c r="C3780" s="4">
        <v>43733</v>
      </c>
      <c r="D3780" s="3">
        <v>0.8569444444444444</v>
      </c>
    </row>
    <row r="3781" spans="1:4" x14ac:dyDescent="0.2">
      <c r="A3781">
        <v>231277</v>
      </c>
      <c r="B3781" t="s">
        <v>289</v>
      </c>
      <c r="C3781" s="4">
        <v>43782</v>
      </c>
      <c r="D3781" s="3">
        <v>0.81527777777777777</v>
      </c>
    </row>
    <row r="3782" spans="1:4" x14ac:dyDescent="0.2">
      <c r="A3782">
        <v>231335</v>
      </c>
      <c r="B3782" t="s">
        <v>61</v>
      </c>
      <c r="C3782" s="4">
        <v>43733</v>
      </c>
      <c r="D3782" s="3">
        <v>0.79791666666666661</v>
      </c>
    </row>
    <row r="3783" spans="1:4" x14ac:dyDescent="0.2">
      <c r="A3783">
        <v>231424</v>
      </c>
      <c r="B3783" t="s">
        <v>199</v>
      </c>
      <c r="C3783" s="4">
        <v>43836</v>
      </c>
      <c r="D3783" s="3">
        <v>0.72777777777777775</v>
      </c>
    </row>
    <row r="3784" spans="1:4" x14ac:dyDescent="0.2">
      <c r="A3784">
        <v>231425</v>
      </c>
      <c r="B3784" t="s">
        <v>200</v>
      </c>
      <c r="C3784" s="4">
        <v>43819</v>
      </c>
      <c r="D3784" s="3">
        <v>0.74652777777777779</v>
      </c>
    </row>
    <row r="3785" spans="1:4" x14ac:dyDescent="0.2">
      <c r="A3785">
        <v>231490</v>
      </c>
      <c r="B3785" t="s">
        <v>63</v>
      </c>
      <c r="C3785" s="4">
        <v>43773</v>
      </c>
      <c r="D3785" s="3">
        <v>0.65208333333333335</v>
      </c>
    </row>
    <row r="3786" spans="1:4" x14ac:dyDescent="0.2">
      <c r="A3786">
        <v>231491</v>
      </c>
      <c r="B3786" t="s">
        <v>116</v>
      </c>
      <c r="C3786" s="4">
        <v>43685</v>
      </c>
      <c r="D3786" s="3">
        <v>0.8340277777777777</v>
      </c>
    </row>
    <row r="3787" spans="1:4" x14ac:dyDescent="0.2">
      <c r="A3787">
        <v>231499</v>
      </c>
      <c r="B3787" t="s">
        <v>527</v>
      </c>
      <c r="C3787" s="4">
        <v>43651</v>
      </c>
      <c r="D3787" s="3">
        <v>0.78263888888888899</v>
      </c>
    </row>
    <row r="3788" spans="1:4" x14ac:dyDescent="0.2">
      <c r="A3788">
        <v>232401</v>
      </c>
      <c r="B3788" t="e">
        <f>_xlfn.SINGLE(TSiHonduras _xlfn.SINGLE(JuanOrlandoH muy bien Que se haga este festival Que fue de mucha alegria par los Hondure√±os Que excelente trabajo))</f>
        <v>#NAME?</v>
      </c>
      <c r="C3788" s="4">
        <v>43833</v>
      </c>
      <c r="D3788" s="3">
        <v>0.9194444444444444</v>
      </c>
    </row>
    <row r="3789" spans="1:4" x14ac:dyDescent="0.2">
      <c r="A3789">
        <v>232458</v>
      </c>
      <c r="B3789" t="e">
        <f>_xlfn.SINGLE(TSiHonduras _xlfn.SINGLE(JuanOrlandoH se ve Que se hace lo bueno por mi pais Que bien Presidente JOH por afirmar Que si se hizo un linda navidad catracha))</f>
        <v>#NAME?</v>
      </c>
      <c r="C3789" s="4">
        <v>43833</v>
      </c>
      <c r="D3789" s="3">
        <v>0.92013888888888884</v>
      </c>
    </row>
    <row r="3790" spans="1:4" x14ac:dyDescent="0.2">
      <c r="A3790">
        <v>232660</v>
      </c>
      <c r="B3790" t="e">
        <f>TSiHonduras Aplaudimos las grandes acciones Que esta de parte de el gobierno Que se trabaje mas y mas por mi Honduras excelente</f>
        <v>#NAME?</v>
      </c>
      <c r="C3790" s="4">
        <v>43775</v>
      </c>
      <c r="D3790" s="3">
        <v>0.89374999999999993</v>
      </c>
    </row>
    <row r="3791" spans="1:4" x14ac:dyDescent="0.2">
      <c r="A3791">
        <v>232678</v>
      </c>
      <c r="B3791" t="e">
        <f>TSiHonduras agradecemos lo bueno Que se esta demostrando en el pais Que bien Que se brinde la mayor seguridad en el pais por la semana moraz√°nica</f>
        <v>#NAME?</v>
      </c>
      <c r="C3791" s="4">
        <v>43728</v>
      </c>
      <c r="D3791" s="3">
        <v>0.68402777777777779</v>
      </c>
    </row>
    <row r="3792" spans="1:4" x14ac:dyDescent="0.2">
      <c r="A3792">
        <v>232795</v>
      </c>
      <c r="B3792" t="e">
        <f>TSiHonduras no cave duda Que se ha demostrado el gran desempe√±o de los Hondure√±os por demostrar Que somos capaces de ver una naci√≥n bella y excelente</f>
        <v>#NAME?</v>
      </c>
      <c r="C3792" s="4">
        <v>43768</v>
      </c>
      <c r="D3792" s="3">
        <v>0.68888888888888899</v>
      </c>
    </row>
    <row r="3793" spans="1:4" x14ac:dyDescent="0.2">
      <c r="A3793">
        <v>232800</v>
      </c>
      <c r="B3793" t="e">
        <f>TSiHonduras Sinceramente ustedes son los culpables porque son los Que hacen caos en el pais</f>
        <v>#NAME?</v>
      </c>
      <c r="C3793" s="4">
        <v>43760</v>
      </c>
      <c r="D3793" s="3">
        <v>0.9506944444444444</v>
      </c>
    </row>
    <row r="3794" spans="1:4" x14ac:dyDescent="0.2">
      <c r="A3794">
        <v>232818</v>
      </c>
      <c r="B3794" t="e">
        <f>TSiHonduras todos estamos muy contentos de su gran labor Que hace para el bienestar de su pueblo</f>
        <v>#NAME?</v>
      </c>
      <c r="C3794" s="4">
        <v>43654</v>
      </c>
      <c r="D3794" s="3">
        <v>0.84166666666666667</v>
      </c>
    </row>
    <row r="3795" spans="1:4" x14ac:dyDescent="0.2">
      <c r="A3795">
        <v>232846</v>
      </c>
      <c r="B3795" t="e">
        <f>TSiHonduras se esta realizando lo bueno en nuestro pais con el precio del cafe vamos por grandes oportunidades Que bien</f>
        <v>#NAME?</v>
      </c>
      <c r="C3795" s="4">
        <v>43832</v>
      </c>
      <c r="D3795" s="3">
        <v>0.75208333333333333</v>
      </c>
    </row>
    <row r="3796" spans="1:4" x14ac:dyDescent="0.2">
      <c r="A3796">
        <v>232917</v>
      </c>
      <c r="B3796" t="e">
        <f>TSiHonduras bien dicho se√±or Presidente Es correcto lo Que importa Es Que se esta poniendo mano dura Que bien</f>
        <v>#NAME?</v>
      </c>
      <c r="C3796" s="4">
        <v>43726</v>
      </c>
      <c r="D3796" s="3">
        <v>0.7090277777777777</v>
      </c>
    </row>
    <row r="3797" spans="1:4" x14ac:dyDescent="0.2">
      <c r="A3797">
        <v>232932</v>
      </c>
      <c r="B3797" t="e">
        <f>TSiHonduras Que bueno Que se est√°n trasladando los reos Que gran trabajo Que se hag lo bueno por la seguridad del pais</f>
        <v>#NAME?</v>
      </c>
      <c r="C3797" s="4">
        <v>43725</v>
      </c>
      <c r="D3797" s="3">
        <v>0.87083333333333324</v>
      </c>
    </row>
    <row r="3798" spans="1:4" x14ac:dyDescent="0.2">
      <c r="A3798">
        <v>237064</v>
      </c>
      <c r="B3798" t="s">
        <v>50</v>
      </c>
      <c r="C3798" s="4">
        <v>43733</v>
      </c>
      <c r="D3798" s="3">
        <v>0.63194444444444442</v>
      </c>
    </row>
    <row r="3799" spans="1:4" x14ac:dyDescent="0.2">
      <c r="A3799">
        <v>237157</v>
      </c>
      <c r="B3799" t="s">
        <v>101</v>
      </c>
      <c r="C3799" s="4">
        <v>43766</v>
      </c>
      <c r="D3799" s="3">
        <v>0.68125000000000002</v>
      </c>
    </row>
    <row r="3800" spans="1:4" x14ac:dyDescent="0.2">
      <c r="A3800">
        <v>237231</v>
      </c>
      <c r="B3800" s="2" t="s">
        <v>111</v>
      </c>
      <c r="C3800" s="4">
        <v>43804</v>
      </c>
      <c r="D3800" s="3">
        <v>0.84861111111111109</v>
      </c>
    </row>
    <row r="3801" spans="1:4" x14ac:dyDescent="0.2">
      <c r="A3801">
        <v>237247</v>
      </c>
      <c r="B3801" t="s">
        <v>217</v>
      </c>
      <c r="C3801" s="4">
        <v>43705</v>
      </c>
      <c r="D3801" s="3">
        <v>0.55694444444444446</v>
      </c>
    </row>
    <row r="3802" spans="1:4" x14ac:dyDescent="0.2">
      <c r="A3802">
        <v>237409</v>
      </c>
      <c r="B3802" t="s">
        <v>91</v>
      </c>
      <c r="C3802" s="4">
        <v>43745</v>
      </c>
      <c r="D3802" s="3">
        <v>0.72361111111111109</v>
      </c>
    </row>
    <row r="3803" spans="1:4" x14ac:dyDescent="0.2">
      <c r="A3803">
        <v>237851</v>
      </c>
      <c r="B3803" t="s">
        <v>30</v>
      </c>
      <c r="C3803" s="4">
        <v>43802</v>
      </c>
      <c r="D3803" s="3">
        <v>0.71388888888888891</v>
      </c>
    </row>
    <row r="3804" spans="1:4" x14ac:dyDescent="0.2">
      <c r="A3804">
        <v>237854</v>
      </c>
      <c r="B3804" t="s">
        <v>125</v>
      </c>
      <c r="C3804" s="4">
        <v>43754</v>
      </c>
      <c r="D3804" s="3">
        <v>0.85902777777777783</v>
      </c>
    </row>
    <row r="3805" spans="1:4" x14ac:dyDescent="0.2">
      <c r="A3805">
        <v>237870</v>
      </c>
      <c r="B3805" t="s">
        <v>79</v>
      </c>
      <c r="C3805" s="4">
        <v>43707</v>
      </c>
      <c r="D3805" s="3">
        <v>0.66597222222222219</v>
      </c>
    </row>
    <row r="3806" spans="1:4" x14ac:dyDescent="0.2">
      <c r="A3806">
        <v>237871</v>
      </c>
      <c r="B3806" t="s">
        <v>14</v>
      </c>
      <c r="C3806" s="4">
        <v>43690</v>
      </c>
      <c r="D3806" s="3">
        <v>0.95347222222222217</v>
      </c>
    </row>
    <row r="3807" spans="1:4" x14ac:dyDescent="0.2">
      <c r="A3807">
        <v>237872</v>
      </c>
      <c r="B3807" t="s">
        <v>18</v>
      </c>
      <c r="C3807" s="4">
        <v>43774</v>
      </c>
      <c r="D3807" s="3">
        <v>0.79236111111111107</v>
      </c>
    </row>
    <row r="3808" spans="1:4" x14ac:dyDescent="0.2">
      <c r="A3808">
        <v>237873</v>
      </c>
      <c r="B3808" t="s">
        <v>24</v>
      </c>
      <c r="C3808" s="4">
        <v>43731</v>
      </c>
      <c r="D3808" s="3">
        <v>0.73541666666666661</v>
      </c>
    </row>
    <row r="3809" spans="1:4" x14ac:dyDescent="0.2">
      <c r="A3809">
        <v>238921</v>
      </c>
      <c r="B3809" t="e">
        <f>fervarelahn por gente como voz y tu pueblo Que apoyas de libre Es Que el pa√≠s no prospera son pura papada √±angaras</f>
        <v>#NAME?</v>
      </c>
      <c r="C3809" s="4">
        <v>43685</v>
      </c>
      <c r="D3809" s="3">
        <v>0.68125000000000002</v>
      </c>
    </row>
    <row r="3810" spans="1:4" x14ac:dyDescent="0.2">
      <c r="A3810">
        <v>238935</v>
      </c>
      <c r="B3810" t="e">
        <f>fervarelahn no se trata de las banderas lo Que pasa Es Que esta gente defienden  ala gente de libre por Que son √±angaras de Mel y nasralla Que barbaro se cerio vo fernando varela</f>
        <v>#NAME?</v>
      </c>
      <c r="C3810" s="4">
        <v>43685</v>
      </c>
      <c r="D3810" s="3">
        <v>0.67569444444444438</v>
      </c>
    </row>
    <row r="3811" spans="1:4" x14ac:dyDescent="0.2">
      <c r="A3811">
        <v>239056</v>
      </c>
      <c r="B3811" t="e">
        <f>fervarelahn se ha demostrado lo bueno por el pais lo Que pasa Que gente como usted √±angara nunca van a ver lo bueno Que se esta haciendo</f>
        <v>#NAME?</v>
      </c>
      <c r="C3811" s="4">
        <v>43685</v>
      </c>
      <c r="D3811" s="3">
        <v>0.68333333333333324</v>
      </c>
    </row>
    <row r="3812" spans="1:4" x14ac:dyDescent="0.2">
      <c r="A3812">
        <v>239102</v>
      </c>
      <c r="B3812" t="e">
        <f>_xlfn.SINGLE(IsraelHonduras _xlfn.SINGLE(MASHAVisrael _xlfn.SINGLE(anagarciacarias _xlfn.SINGLE(diarioelheraldo _xlfn.SINGLE(radioamericahn _xlfn.SINGLE(LaTribunahn _xlfn.SINGLE(Canal6Honduras _xlfn.SINGLE(CancilleriaHN Es excelente lo Que se ve departe de israel√≠ Que bueno Que se hagan estas maravillosas cosas Que genial vamos por mejores alcances))))))))</f>
        <v>#NAME?</v>
      </c>
      <c r="C3812" s="4">
        <v>43766</v>
      </c>
      <c r="D3812" s="3">
        <v>0.82500000000000007</v>
      </c>
    </row>
    <row r="3813" spans="1:4" x14ac:dyDescent="0.2">
      <c r="A3813">
        <v>239118</v>
      </c>
      <c r="B3813" t="e">
        <f>fervarelahn aun Que quieran no lo van a lograr sabemos Que JOH Es lo mejor Que le ha pasado al pais lo Que pasa Que ustedes solo lo malo miran</f>
        <v>#NAME?</v>
      </c>
      <c r="C3813" s="4">
        <v>43685</v>
      </c>
      <c r="D3813" s="3">
        <v>0.68263888888888891</v>
      </c>
    </row>
    <row r="3814" spans="1:4" x14ac:dyDescent="0.2">
      <c r="A3814">
        <v>239813</v>
      </c>
      <c r="B3814" t="e">
        <f>fervarelahn voz √±angara preocupa por Que todo te salga bien a vos por Que lo del pais no te importa busca Que hacer mejor pendejo avivate</f>
        <v>#NAME?</v>
      </c>
      <c r="C3814" s="4">
        <v>43685</v>
      </c>
      <c r="D3814" s="3">
        <v>0.68541666666666667</v>
      </c>
    </row>
    <row r="3815" spans="1:4" x14ac:dyDescent="0.2">
      <c r="A3815">
        <v>240998</v>
      </c>
      <c r="B3815" t="s">
        <v>528</v>
      </c>
      <c r="C3815" s="4">
        <v>43665</v>
      </c>
      <c r="D3815" s="3">
        <v>0.8354166666666667</v>
      </c>
    </row>
    <row r="3816" spans="1:4" x14ac:dyDescent="0.2">
      <c r="A3816">
        <v>241929</v>
      </c>
      <c r="B3816" t="s">
        <v>214</v>
      </c>
      <c r="C3816" s="4">
        <v>43801</v>
      </c>
      <c r="D3816" s="3">
        <v>0.69027777777777777</v>
      </c>
    </row>
    <row r="3817" spans="1:4" x14ac:dyDescent="0.2">
      <c r="A3817">
        <v>241964</v>
      </c>
      <c r="B3817" t="s">
        <v>91</v>
      </c>
      <c r="C3817" s="4">
        <v>43745</v>
      </c>
      <c r="D3817" s="3">
        <v>0.72430555555555554</v>
      </c>
    </row>
    <row r="3818" spans="1:4" x14ac:dyDescent="0.2">
      <c r="A3818">
        <v>241965</v>
      </c>
      <c r="B3818" t="s">
        <v>5</v>
      </c>
      <c r="C3818" s="4">
        <v>43762</v>
      </c>
      <c r="D3818" s="3">
        <v>0.69374999999999998</v>
      </c>
    </row>
    <row r="3819" spans="1:4" x14ac:dyDescent="0.2">
      <c r="A3819">
        <v>241966</v>
      </c>
      <c r="B3819" t="s">
        <v>187</v>
      </c>
      <c r="C3819" s="4">
        <v>43735</v>
      </c>
      <c r="D3819" s="3">
        <v>0.67083333333333339</v>
      </c>
    </row>
    <row r="3820" spans="1:4" x14ac:dyDescent="0.2">
      <c r="A3820">
        <v>241971</v>
      </c>
      <c r="B3820" t="s">
        <v>100</v>
      </c>
      <c r="C3820" s="4">
        <v>43733</v>
      </c>
      <c r="D3820" s="3">
        <v>0.85763888888888884</v>
      </c>
    </row>
    <row r="3821" spans="1:4" x14ac:dyDescent="0.2">
      <c r="A3821">
        <v>241972</v>
      </c>
      <c r="B3821" t="s">
        <v>98</v>
      </c>
      <c r="C3821" s="4">
        <v>43700</v>
      </c>
      <c r="D3821" s="3">
        <v>0.72777777777777775</v>
      </c>
    </row>
    <row r="3822" spans="1:4" x14ac:dyDescent="0.2">
      <c r="A3822">
        <v>242131</v>
      </c>
      <c r="B3822" t="s">
        <v>106</v>
      </c>
      <c r="C3822" s="4">
        <v>43837</v>
      </c>
      <c r="D3822" s="3">
        <v>0.83819444444444446</v>
      </c>
    </row>
    <row r="3823" spans="1:4" x14ac:dyDescent="0.2">
      <c r="A3823">
        <v>242132</v>
      </c>
      <c r="B3823" t="s">
        <v>21</v>
      </c>
      <c r="C3823" s="4">
        <v>43811</v>
      </c>
      <c r="D3823" s="3">
        <v>0.83958333333333324</v>
      </c>
    </row>
    <row r="3824" spans="1:4" x14ac:dyDescent="0.2">
      <c r="A3824">
        <v>242204</v>
      </c>
      <c r="B3824" t="s">
        <v>100</v>
      </c>
      <c r="C3824" s="4">
        <v>43733</v>
      </c>
      <c r="D3824" s="3">
        <v>0.85625000000000007</v>
      </c>
    </row>
    <row r="3825" spans="1:4" x14ac:dyDescent="0.2">
      <c r="A3825">
        <v>242313</v>
      </c>
      <c r="B3825" t="s">
        <v>98</v>
      </c>
      <c r="C3825" s="4">
        <v>43700</v>
      </c>
      <c r="D3825" s="3">
        <v>0.72638888888888886</v>
      </c>
    </row>
    <row r="3826" spans="1:4" x14ac:dyDescent="0.2">
      <c r="A3826">
        <v>242314</v>
      </c>
      <c r="B3826" t="s">
        <v>96</v>
      </c>
      <c r="C3826" s="4">
        <v>43745</v>
      </c>
      <c r="D3826" s="3">
        <v>0.85833333333333339</v>
      </c>
    </row>
    <row r="3827" spans="1:4" x14ac:dyDescent="0.2">
      <c r="A3827">
        <v>242315</v>
      </c>
      <c r="B3827" t="s">
        <v>53</v>
      </c>
      <c r="C3827" s="4">
        <v>43770</v>
      </c>
      <c r="D3827" s="3">
        <v>0.79791666666666661</v>
      </c>
    </row>
    <row r="3828" spans="1:4" x14ac:dyDescent="0.2">
      <c r="A3828">
        <v>242372</v>
      </c>
      <c r="B3828" t="s">
        <v>529</v>
      </c>
      <c r="C3828" s="4">
        <v>43685</v>
      </c>
      <c r="D3828" s="3">
        <v>8.4027777777777771E-2</v>
      </c>
    </row>
    <row r="3829" spans="1:4" x14ac:dyDescent="0.2">
      <c r="A3829">
        <v>242373</v>
      </c>
      <c r="B3829" t="s">
        <v>530</v>
      </c>
      <c r="C3829" s="4">
        <v>43657</v>
      </c>
      <c r="D3829" s="3">
        <v>0.60555555555555551</v>
      </c>
    </row>
    <row r="3830" spans="1:4" x14ac:dyDescent="0.2">
      <c r="A3830">
        <v>242374</v>
      </c>
      <c r="B3830" t="s">
        <v>259</v>
      </c>
      <c r="C3830" s="4">
        <v>43675</v>
      </c>
      <c r="D3830" s="3">
        <v>0.87708333333333333</v>
      </c>
    </row>
    <row r="3831" spans="1:4" x14ac:dyDescent="0.2">
      <c r="A3831">
        <v>242509</v>
      </c>
      <c r="B3831" s="2" t="s">
        <v>111</v>
      </c>
      <c r="C3831" s="4">
        <v>43804</v>
      </c>
      <c r="D3831" s="3">
        <v>0.84861111111111109</v>
      </c>
    </row>
    <row r="3832" spans="1:4" x14ac:dyDescent="0.2">
      <c r="A3832">
        <v>243942</v>
      </c>
      <c r="B3832" t="s">
        <v>146</v>
      </c>
      <c r="C3832" s="4">
        <v>43705</v>
      </c>
      <c r="D3832" s="3">
        <v>0.70138888888888884</v>
      </c>
    </row>
    <row r="3833" spans="1:4" x14ac:dyDescent="0.2">
      <c r="A3833">
        <v>243943</v>
      </c>
      <c r="B3833" t="s">
        <v>100</v>
      </c>
      <c r="C3833" s="4">
        <v>43733</v>
      </c>
      <c r="D3833" s="3">
        <v>0.85625000000000007</v>
      </c>
    </row>
    <row r="3834" spans="1:4" x14ac:dyDescent="0.2">
      <c r="A3834">
        <v>243944</v>
      </c>
      <c r="B3834" t="s">
        <v>20</v>
      </c>
      <c r="C3834" s="4">
        <v>43705</v>
      </c>
      <c r="D3834" s="3">
        <v>0.63472222222222219</v>
      </c>
    </row>
    <row r="3835" spans="1:4" x14ac:dyDescent="0.2">
      <c r="A3835">
        <v>243945</v>
      </c>
      <c r="B3835" t="s">
        <v>198</v>
      </c>
      <c r="C3835" s="4">
        <v>43689</v>
      </c>
      <c r="D3835" s="3">
        <v>0.74930555555555556</v>
      </c>
    </row>
    <row r="3836" spans="1:4" x14ac:dyDescent="0.2">
      <c r="A3836">
        <v>244218</v>
      </c>
      <c r="B3836" t="s">
        <v>56</v>
      </c>
      <c r="C3836" s="4">
        <v>43810</v>
      </c>
      <c r="D3836" s="3">
        <v>0.64097222222222217</v>
      </c>
    </row>
    <row r="3837" spans="1:4" x14ac:dyDescent="0.2">
      <c r="A3837">
        <v>244256</v>
      </c>
      <c r="B3837" t="s">
        <v>28</v>
      </c>
      <c r="C3837" s="4">
        <v>43693</v>
      </c>
      <c r="D3837" s="3">
        <v>0.72222222222222221</v>
      </c>
    </row>
    <row r="3838" spans="1:4" x14ac:dyDescent="0.2">
      <c r="A3838">
        <v>244372</v>
      </c>
      <c r="B3838" t="s">
        <v>151</v>
      </c>
      <c r="C3838" s="4">
        <v>43801</v>
      </c>
      <c r="D3838" s="3">
        <v>0.84097222222222223</v>
      </c>
    </row>
    <row r="3839" spans="1:4" x14ac:dyDescent="0.2">
      <c r="A3839">
        <v>244380</v>
      </c>
      <c r="B3839" t="s">
        <v>531</v>
      </c>
      <c r="C3839" s="4">
        <v>43752</v>
      </c>
      <c r="D3839" s="3">
        <v>0.89861111111111114</v>
      </c>
    </row>
    <row r="3840" spans="1:4" x14ac:dyDescent="0.2">
      <c r="A3840">
        <v>244381</v>
      </c>
      <c r="B3840" t="s">
        <v>532</v>
      </c>
      <c r="C3840" s="4">
        <v>43683</v>
      </c>
      <c r="D3840" s="3">
        <v>0.13819444444444443</v>
      </c>
    </row>
    <row r="3841" spans="1:4" x14ac:dyDescent="0.2">
      <c r="A3841">
        <v>244382</v>
      </c>
      <c r="B3841" t="s">
        <v>533</v>
      </c>
      <c r="C3841" s="4">
        <v>43714</v>
      </c>
      <c r="D3841" s="3">
        <v>7.6388888888888895E-2</v>
      </c>
    </row>
    <row r="3842" spans="1:4" x14ac:dyDescent="0.2">
      <c r="A3842">
        <v>244447</v>
      </c>
      <c r="B3842" t="s">
        <v>11</v>
      </c>
      <c r="C3842" s="4">
        <v>43761</v>
      </c>
      <c r="D3842" s="3">
        <v>0.8569444444444444</v>
      </c>
    </row>
    <row r="3843" spans="1:4" x14ac:dyDescent="0.2">
      <c r="A3843">
        <v>244448</v>
      </c>
      <c r="B3843" t="s">
        <v>52</v>
      </c>
      <c r="C3843" s="4">
        <v>43763</v>
      </c>
      <c r="D3843" s="3">
        <v>0.71388888888888891</v>
      </c>
    </row>
    <row r="3844" spans="1:4" x14ac:dyDescent="0.2">
      <c r="A3844">
        <v>244489</v>
      </c>
      <c r="B3844" t="s">
        <v>43</v>
      </c>
      <c r="C3844" s="4">
        <v>43717</v>
      </c>
      <c r="D3844" s="3">
        <v>0.78472222222222221</v>
      </c>
    </row>
    <row r="3845" spans="1:4" x14ac:dyDescent="0.2">
      <c r="A3845">
        <v>244626</v>
      </c>
      <c r="B3845" s="2" t="s">
        <v>140</v>
      </c>
      <c r="C3845" s="4">
        <v>43755</v>
      </c>
      <c r="D3845" s="3">
        <v>0.8534722222222223</v>
      </c>
    </row>
    <row r="3846" spans="1:4" x14ac:dyDescent="0.2">
      <c r="A3846">
        <v>244687</v>
      </c>
      <c r="B3846" t="s">
        <v>57</v>
      </c>
      <c r="C3846" s="4">
        <v>43762</v>
      </c>
      <c r="D3846" s="3">
        <v>0.83194444444444438</v>
      </c>
    </row>
    <row r="3847" spans="1:4" x14ac:dyDescent="0.2">
      <c r="A3847">
        <v>244739</v>
      </c>
      <c r="B3847" t="s">
        <v>81</v>
      </c>
      <c r="C3847" s="4">
        <v>43817</v>
      </c>
      <c r="D3847" s="3">
        <v>0.64652777777777781</v>
      </c>
    </row>
    <row r="3848" spans="1:4" x14ac:dyDescent="0.2">
      <c r="A3848">
        <v>244927</v>
      </c>
      <c r="B3848" t="e">
        <f>Abriendo_Brecha se√±or JOH Que admirable Es verlo entregando estas fabulosa cosas Que bien Es una gran persona usted</f>
        <v>#NAME?</v>
      </c>
      <c r="C3848" s="4">
        <v>43816</v>
      </c>
      <c r="D3848" s="3">
        <v>0.88611111111111107</v>
      </c>
    </row>
    <row r="3849" spans="1:4" x14ac:dyDescent="0.2">
      <c r="A3849">
        <v>245065</v>
      </c>
      <c r="B3849" t="e">
        <f>Abriendo_Brecha Es muy bueno lo Que se ve por Que se esta demostrando lo bueno para la econom√≠a del siguiente a√±o muy bien</f>
        <v>#NAME?</v>
      </c>
      <c r="C3849" s="4">
        <v>43777</v>
      </c>
      <c r="D3849" s="3">
        <v>0.93680555555555556</v>
      </c>
    </row>
    <row r="3850" spans="1:4" x14ac:dyDescent="0.2">
      <c r="A3850">
        <v>245088</v>
      </c>
      <c r="B3850" t="e">
        <f>Abriendo_Brecha Es muy bueno Que se haga a conocer estas maravillosa ayudas Damos las gracias a Dios y a nuestro Presidente JOH por hacer lo bueno para el pais</f>
        <v>#NAME?</v>
      </c>
      <c r="C3850" s="4">
        <v>43754</v>
      </c>
      <c r="D3850" s="3">
        <v>0.82986111111111116</v>
      </c>
    </row>
    <row r="3851" spans="1:4" x14ac:dyDescent="0.2">
      <c r="A3851">
        <v>245194</v>
      </c>
      <c r="B3851" t="e">
        <f>Abriendo_Brecha alegres de ver Que grandes ayudas las Que hace el gobierno y nuestro gobierno de Honduras con el de EEUU a favor del pueblo</f>
        <v>#NAME?</v>
      </c>
      <c r="C3851" s="4">
        <v>43745</v>
      </c>
      <c r="D3851" s="3">
        <v>0.72083333333333333</v>
      </c>
    </row>
    <row r="3852" spans="1:4" x14ac:dyDescent="0.2">
      <c r="A3852">
        <v>245337</v>
      </c>
      <c r="B3852" t="e">
        <f>DiarioTiempo lo Que pedimos el pueblo hondure√±o Que se ponga un alto a este perdedor Que ni asu madre respeta peor a los dem√°s</f>
        <v>#NAME?</v>
      </c>
      <c r="C3852" s="4">
        <v>43760</v>
      </c>
      <c r="D3852" s="3">
        <v>0.84722222222222221</v>
      </c>
    </row>
    <row r="3853" spans="1:4" x14ac:dyDescent="0.2">
      <c r="A3853">
        <v>245351</v>
      </c>
      <c r="B3853" t="e">
        <f>Abriendo_Brecha gracias la gobierno y sus ayudas Honduras esta cambiando Que gran trabajo Que bueno excelente vamos por lo mejor</f>
        <v>#NAME?</v>
      </c>
      <c r="C3853" s="4">
        <v>43714</v>
      </c>
      <c r="D3853" s="3">
        <v>0.72569444444444453</v>
      </c>
    </row>
    <row r="3854" spans="1:4" x14ac:dyDescent="0.2">
      <c r="A3854">
        <v>245384</v>
      </c>
      <c r="B3854" t="e">
        <f>DiarioTiempo sabemos Que se ha hecho lo bueno por mi Honduras y lo √∫nico Que han querido Es hacer fracasar al pais y al gobierno y sacar a nuestro Presidente</f>
        <v>#NAME?</v>
      </c>
      <c r="C3854" s="4">
        <v>43761</v>
      </c>
      <c r="D3854" s="3">
        <v>0.8534722222222223</v>
      </c>
    </row>
    <row r="3855" spans="1:4" x14ac:dyDescent="0.2">
      <c r="A3855">
        <v>245388</v>
      </c>
      <c r="B3855" t="e">
        <f>DiarioTiempo lo Que pasa Que esta se√±ora solo le gusta andar armando lo peor para el pais ya vasta de Tanto relajo</f>
        <v>#NAME?</v>
      </c>
      <c r="C3855" s="4">
        <v>43704</v>
      </c>
      <c r="D3855" s="3">
        <v>0.77569444444444446</v>
      </c>
    </row>
    <row r="3856" spans="1:4" x14ac:dyDescent="0.2">
      <c r="A3856">
        <v>245406</v>
      </c>
      <c r="B3856" t="e">
        <f>DiarioTiempo no cave duda Que Simplemente se ve esas grandes maneras de ver como nuestra naci√≥n avanza Que bien excelente trabajo Que se haga lo mejor</f>
        <v>#NAME?</v>
      </c>
      <c r="C3856" s="4">
        <v>43704</v>
      </c>
      <c r="D3856" s="3">
        <v>0.79513888888888884</v>
      </c>
    </row>
    <row r="3857" spans="1:4" x14ac:dyDescent="0.2">
      <c r="A3857">
        <v>245502</v>
      </c>
      <c r="B3857" t="e">
        <f>DiarioTiempo hay no Que mal lo Que hace solo quieren Que se hagan estas marchas porque solo el bien estar de el busca</f>
        <v>#NAME?</v>
      </c>
      <c r="C3857" s="4">
        <v>43782</v>
      </c>
      <c r="D3857" s="3">
        <v>0.64444444444444449</v>
      </c>
    </row>
    <row r="3858" spans="1:4" x14ac:dyDescent="0.2">
      <c r="A3858">
        <v>245567</v>
      </c>
      <c r="B3858" t="e">
        <f>DiarioTiempo hay Que triste con esta gente si se ve Que les gusta so√±ar despiertas Que barbaros Que se ponga mano dura por estos √±angaras</f>
        <v>#NAME?</v>
      </c>
      <c r="C3858" s="4">
        <v>43731</v>
      </c>
      <c r="D3858" s="3">
        <v>0.62638888888888888</v>
      </c>
    </row>
    <row r="3859" spans="1:4" x14ac:dyDescent="0.2">
      <c r="A3859">
        <v>245598</v>
      </c>
      <c r="B3859" t="e">
        <f>Abriendo_Brecha los docentes est√°n agradecidos porque se les esta dando esta oportunidad de tener un mejor salario Que bien</f>
        <v>#NAME?</v>
      </c>
      <c r="C3859" s="4">
        <v>43833</v>
      </c>
      <c r="D3859" s="3">
        <v>0.69236111111111109</v>
      </c>
    </row>
    <row r="3860" spans="1:4" x14ac:dyDescent="0.2">
      <c r="A3860">
        <v>245644</v>
      </c>
      <c r="B3860" t="e">
        <f>DiarioTiempo a este √±angara le deber√≠a dar verg√ºenza de adarce metiendo en lo Que no le interesa por favor ya luis nadie te cre</f>
        <v>#NAME?</v>
      </c>
      <c r="C3860" s="4">
        <v>43760</v>
      </c>
      <c r="D3860" s="3">
        <v>0.84583333333333333</v>
      </c>
    </row>
    <row r="3861" spans="1:4" x14ac:dyDescent="0.2">
      <c r="A3861">
        <v>245650</v>
      </c>
      <c r="B3861" t="e">
        <f>Abriendo_Brecha Estamosa muy agradecidos por Que se confirma estas buenas acciones Que se hace para lo mejor de Honduras</f>
        <v>#NAME?</v>
      </c>
      <c r="C3861" s="4">
        <v>43675</v>
      </c>
      <c r="D3861" s="3">
        <v>0.90625</v>
      </c>
    </row>
    <row r="3862" spans="1:4" x14ac:dyDescent="0.2">
      <c r="A3862">
        <v>245690</v>
      </c>
      <c r="B3862" t="e">
        <f>DiarioTiempo pedimos mano dura por estas cosas Que se planean Que las autoridades hagan las cosas y se detenga esto</f>
        <v>#NAME?</v>
      </c>
      <c r="C3862" s="4">
        <v>43780</v>
      </c>
      <c r="D3862" s="3">
        <v>0.85833333333333339</v>
      </c>
    </row>
    <row r="3863" spans="1:4" x14ac:dyDescent="0.2">
      <c r="A3863">
        <v>245691</v>
      </c>
      <c r="B3863" t="e">
        <f>DiarioTiempo Definimos los grandes alcances se han visto Que excelente Es ver como toman en cuentas las autoridades Que bien</f>
        <v>#NAME?</v>
      </c>
      <c r="C3863" s="4">
        <v>43773</v>
      </c>
      <c r="D3863" s="3">
        <v>0.8847222222222223</v>
      </c>
    </row>
    <row r="3864" spans="1:4" x14ac:dyDescent="0.2">
      <c r="A3864">
        <v>245701</v>
      </c>
      <c r="B3864" t="e">
        <f>_xlfn.SINGLE(MP_Honduras _xlfn.SINGLE(radioamericahn este tipo lo Que les interesa Es el bien estar de ellos y de su gente ya estamos cansados de Tanto relajo querernos paz y tranquilidad))</f>
        <v>#NAME?</v>
      </c>
      <c r="C3864" s="4">
        <v>43773</v>
      </c>
      <c r="D3864" s="3">
        <v>0.80347222222222225</v>
      </c>
    </row>
    <row r="3865" spans="1:4" x14ac:dyDescent="0.2">
      <c r="A3865">
        <v>245717</v>
      </c>
      <c r="B3865" t="e">
        <f>DiarioTiempo vaya y este Que mosca le pico Que barbaridad solo se la tiran de sabelotodo  estamos apoyando a toda las acciones departe de el gobierno porque se ven los cambios</f>
        <v>#NAME?</v>
      </c>
      <c r="C3865" s="4">
        <v>43776</v>
      </c>
      <c r="D3865" s="3">
        <v>0.63194444444444442</v>
      </c>
    </row>
    <row r="3866" spans="1:4" x14ac:dyDescent="0.2">
      <c r="A3866">
        <v>245740</v>
      </c>
      <c r="B3866" t="e">
        <f>DiarioTiempo no lo Que deben de hacer Es poner mano dura con esta gente √±angara por Que lo Que hacen Es quemar llantas y hacer desorden</f>
        <v>#NAME?</v>
      </c>
      <c r="C3866" s="4">
        <v>43719</v>
      </c>
      <c r="D3866" s="3">
        <v>0.80763888888888891</v>
      </c>
    </row>
    <row r="3867" spans="1:4" x14ac:dyDescent="0.2">
      <c r="A3867">
        <v>245791</v>
      </c>
      <c r="B3867" t="e">
        <f>Abriendo_Brecha vamos por la mejor ruta gracias al buen desempe√±o Que hace Presidente</f>
        <v>#NAME?</v>
      </c>
      <c r="C3867" s="4">
        <v>43703</v>
      </c>
      <c r="D3867" s="3">
        <v>0.90902777777777777</v>
      </c>
    </row>
    <row r="3868" spans="1:4" x14ac:dyDescent="0.2">
      <c r="A3868">
        <v>245864</v>
      </c>
      <c r="B3868" t="e">
        <f>DiarioTiempo hay Que triste en ves de querer ver el siguiente a√±o en paz solo lo malo buscan para el pais ya basta porfavor</f>
        <v>#NAME?</v>
      </c>
      <c r="C3868" s="4">
        <v>43780</v>
      </c>
      <c r="D3868" s="3">
        <v>0.8569444444444444</v>
      </c>
    </row>
    <row r="3869" spans="1:4" x14ac:dyDescent="0.2">
      <c r="A3869">
        <v>245897</v>
      </c>
      <c r="B3869" t="e">
        <f>Abriendo_Brecha desempe√±ando lo bueno en ciudad blanca Que bello lo Que se ve en el pais Que gran manera de demostrar los maravillosos lugares</f>
        <v>#NAME?</v>
      </c>
      <c r="C3869" s="4">
        <v>43714</v>
      </c>
      <c r="D3869" s="3">
        <v>0.62013888888888891</v>
      </c>
    </row>
    <row r="3870" spans="1:4" x14ac:dyDescent="0.2">
      <c r="A3870">
        <v>245939</v>
      </c>
      <c r="B3870" t="e">
        <f>Abriendo_Brecha eso Es lo Que han querido estas personas de libre pero como no se les permitira se fregaron estamos con ud JOH</f>
        <v>#NAME?</v>
      </c>
      <c r="C3870" s="4">
        <v>43762</v>
      </c>
      <c r="D3870" s="3">
        <v>0.85416666666666663</v>
      </c>
    </row>
    <row r="3871" spans="1:4" x14ac:dyDescent="0.2">
      <c r="A3871">
        <v>245957</v>
      </c>
      <c r="B3871" t="e">
        <f>DiarioTiempo vaya  ahora si se esta negando este √±angara Que mal lo Que se desmiente  ahora este tipo</f>
        <v>#NAME?</v>
      </c>
      <c r="C3871" s="4">
        <v>43761</v>
      </c>
      <c r="D3871" s="3">
        <v>0.8520833333333333</v>
      </c>
    </row>
    <row r="3872" spans="1:4" x14ac:dyDescent="0.2">
      <c r="A3872">
        <v>245982</v>
      </c>
      <c r="B3872" t="e">
        <f>Abriendo_Brecha Es un gran trabajo lo Que se esta haciendo para lo mejor del pais Que bueno</f>
        <v>#NAME?</v>
      </c>
      <c r="C3872" s="4">
        <v>43675</v>
      </c>
      <c r="D3872" s="3">
        <v>0.90486111111111101</v>
      </c>
    </row>
    <row r="3873" spans="1:4" x14ac:dyDescent="0.2">
      <c r="A3873">
        <v>245989</v>
      </c>
      <c r="B3873" t="e">
        <f>Abriendo_Brecha Es muy buen anoticia Que se inauguren estas plantas de tratamiento Que excelente Muchas gracias por dar su mayor esfuerzo y apoyo para el pueblo</f>
        <v>#NAME?</v>
      </c>
      <c r="C3873" s="4">
        <v>43777</v>
      </c>
      <c r="D3873" s="3">
        <v>0.94305555555555554</v>
      </c>
    </row>
    <row r="3874" spans="1:4" x14ac:dyDescent="0.2">
      <c r="A3874">
        <v>246056</v>
      </c>
      <c r="B3874" t="e">
        <f>DiarioTiempo Honduras esta con mi Presidente lo apoyamos cada dia por Que usted Es una gran persona</f>
        <v>#NAME?</v>
      </c>
      <c r="C3874" s="4">
        <v>43756</v>
      </c>
      <c r="D3874" s="3">
        <v>0.90138888888888891</v>
      </c>
    </row>
    <row r="3875" spans="1:4" x14ac:dyDescent="0.2">
      <c r="A3875">
        <v>246092</v>
      </c>
      <c r="B3875" t="e">
        <f>Abriendo_Brecha Es admirable el gran trabajo Que est√°n haciendo las autoridades para Que no sigan con estas cosas Que perjudica al pais</f>
        <v>#NAME?</v>
      </c>
      <c r="C3875" s="4">
        <v>43731</v>
      </c>
      <c r="D3875" s="3">
        <v>0.64930555555555558</v>
      </c>
    </row>
    <row r="3876" spans="1:4" x14ac:dyDescent="0.2">
      <c r="A3876">
        <v>246167</v>
      </c>
      <c r="B3876" t="e">
        <f>Abriendo_Brecha son apoyos Que no tienen precio Que gran admiraci√≥n Que genial Es importante lo Que se ve gracias muy buenas obras</f>
        <v>#NAME?</v>
      </c>
      <c r="C3876" s="4">
        <v>43714</v>
      </c>
      <c r="D3876" s="3">
        <v>0.7270833333333333</v>
      </c>
    </row>
    <row r="3877" spans="1:4" x14ac:dyDescent="0.2">
      <c r="A3877">
        <v>246227</v>
      </c>
      <c r="B3877" t="e">
        <f>Abriendo_Brecha Es muy bueno lo Que se ve cada dia Que gran manera de Que se apoye a la naci√≥n Muchas gracias</f>
        <v>#NAME?</v>
      </c>
      <c r="C3877" s="4">
        <v>43754</v>
      </c>
      <c r="D3877" s="3">
        <v>0.8305555555555556</v>
      </c>
    </row>
    <row r="3878" spans="1:4" x14ac:dyDescent="0.2">
      <c r="A3878">
        <v>246328</v>
      </c>
      <c r="B3878" t="s">
        <v>534</v>
      </c>
      <c r="C3878" s="4">
        <v>43782</v>
      </c>
      <c r="D3878" s="3">
        <v>0.64374999999999993</v>
      </c>
    </row>
    <row r="3879" spans="1:4" x14ac:dyDescent="0.2">
      <c r="A3879">
        <v>246387</v>
      </c>
      <c r="B3879" t="e">
        <f>Abriendo_Brecha Honduras Es un pais  con grandes metas Que se tenga excito en cada plan Que se elabora  vamos por mas y mas desempe√±os de mejorar la naci√≥n</f>
        <v>#NAME?</v>
      </c>
      <c r="C3879" s="4">
        <v>43808</v>
      </c>
      <c r="D3879" s="3">
        <v>0.67569444444444438</v>
      </c>
    </row>
    <row r="3880" spans="1:4" x14ac:dyDescent="0.2">
      <c r="A3880">
        <v>246430</v>
      </c>
      <c r="B3880" t="e">
        <f>televicentrohn esta gente si molestan ya deber√≠an de meterlas al mamo para Que dejen de fregar</f>
        <v>#NAME?</v>
      </c>
      <c r="C3880" s="4">
        <v>43762</v>
      </c>
      <c r="D3880" s="3">
        <v>0.82500000000000007</v>
      </c>
    </row>
    <row r="3881" spans="1:4" x14ac:dyDescent="0.2">
      <c r="A3881">
        <v>246456</v>
      </c>
      <c r="B3881" t="e">
        <f>televicentrohn Vemos Que este se√±or solo hablando incoherencias por favor Mel Zelaya ya basta de Tanto ego√≠smo</f>
        <v>#NAME?</v>
      </c>
      <c r="C3881" s="4">
        <v>43734</v>
      </c>
      <c r="D3881" s="3">
        <v>0.60416666666666663</v>
      </c>
    </row>
    <row r="3882" spans="1:4" x14ac:dyDescent="0.2">
      <c r="A3882">
        <v>246467</v>
      </c>
      <c r="B3882" t="e">
        <f>televicentrohn Aplaudimos la buen labor   departe de JOH gracias a Dios por Que se esta regenerando lo bueno para el pais</f>
        <v>#NAME?</v>
      </c>
      <c r="C3882" s="4">
        <v>43738</v>
      </c>
      <c r="D3882" s="3">
        <v>0.67638888888888893</v>
      </c>
    </row>
    <row r="3883" spans="1:4" x14ac:dyDescent="0.2">
      <c r="A3883">
        <v>246496</v>
      </c>
      <c r="B3883" t="e">
        <f>televicentrohn se esta mejorando en la agricultura para el pais Que buenas acciones Que buen desempe√±o vamos por lo mejor en econom√≠a para el pais</f>
        <v>#NAME?</v>
      </c>
      <c r="C3883" s="4">
        <v>43739</v>
      </c>
      <c r="D3883" s="3">
        <v>0.6694444444444444</v>
      </c>
    </row>
    <row r="3884" spans="1:4" x14ac:dyDescent="0.2">
      <c r="A3884">
        <v>246514</v>
      </c>
      <c r="B3884" t="e">
        <f>televicentrohn Que no se permita la negatividad de estas personas Que solo hacer lo malo para el pais ven ya no basta queremos lo mejor por nuestra Honduras</f>
        <v>#NAME?</v>
      </c>
      <c r="C3884" s="4">
        <v>43734</v>
      </c>
      <c r="D3884" s="3">
        <v>0.60555555555555551</v>
      </c>
    </row>
    <row r="3885" spans="1:4" x14ac:dyDescent="0.2">
      <c r="A3885">
        <v>246523</v>
      </c>
      <c r="B3885" t="s">
        <v>535</v>
      </c>
      <c r="C3885" s="4">
        <v>43728</v>
      </c>
      <c r="D3885" s="3">
        <v>0.59305555555555556</v>
      </c>
    </row>
    <row r="3886" spans="1:4" x14ac:dyDescent="0.2">
      <c r="A3886">
        <v>246556</v>
      </c>
      <c r="B3886" t="e">
        <f>televicentrohn Definimos Que se ve las asombrosas historias Que excelente Que este investigador haya visto eso en el pais</f>
        <v>#NAME?</v>
      </c>
      <c r="C3886" s="4">
        <v>43769</v>
      </c>
      <c r="D3886" s="3">
        <v>0.63750000000000007</v>
      </c>
    </row>
    <row r="3887" spans="1:4" x14ac:dyDescent="0.2">
      <c r="A3887">
        <v>246569</v>
      </c>
      <c r="B3887" t="e">
        <f>televicentrohn estamos muy contentos de ver los grandes desarrollos en el pais Honduras esta cambiando</f>
        <v>#NAME?</v>
      </c>
      <c r="C3887" s="4">
        <v>43711</v>
      </c>
      <c r="D3887" s="3">
        <v>0.60763888888888895</v>
      </c>
    </row>
    <row r="3888" spans="1:4" x14ac:dyDescent="0.2">
      <c r="A3888">
        <v>246644</v>
      </c>
      <c r="B3888" t="e">
        <f>televicentrohn bien sabemos Que el Presidente Es lo mejor Que le ha pasado al pais Que se ha demostrado lo bueno por nuestra naci√≥n y creemos en su inocencia el pueblo lo apoya</f>
        <v>#NAME?</v>
      </c>
      <c r="C3888" s="4">
        <v>43747</v>
      </c>
      <c r="D3888" s="3">
        <v>0.70694444444444438</v>
      </c>
    </row>
    <row r="3889" spans="1:4" x14ac:dyDescent="0.2">
      <c r="A3889">
        <v>246705</v>
      </c>
      <c r="B3889" t="e">
        <f>televicentrohn vamos papi a al orden Que tenga excito todo lo Que se quiera hacer para el bien del pais Que buenas cosas</f>
        <v>#NAME?</v>
      </c>
      <c r="C3889" s="4">
        <v>43726</v>
      </c>
      <c r="D3889" s="3">
        <v>0.57847222222222217</v>
      </c>
    </row>
    <row r="3890" spans="1:4" x14ac:dyDescent="0.2">
      <c r="A3890">
        <v>246721</v>
      </c>
      <c r="B3890" t="e">
        <f>televicentrohn importante Que se haga lo bueno para mi Honduras Que bien gracias al Presidente por hacer este evento Que bien</f>
        <v>#NAME?</v>
      </c>
      <c r="C3890" s="4">
        <v>43774</v>
      </c>
      <c r="D3890" s="3">
        <v>0.64236111111111105</v>
      </c>
    </row>
    <row r="3891" spans="1:4" x14ac:dyDescent="0.2">
      <c r="A3891">
        <v>246722</v>
      </c>
      <c r="B3891" t="e">
        <f>televicentrohn siempre hemos visto los grandes triunfos Que se ha alcanzado en materia de seguridad muy bien</f>
        <v>#NAME?</v>
      </c>
      <c r="C3891" s="4">
        <v>43727</v>
      </c>
      <c r="D3891" s="3">
        <v>0.70347222222222217</v>
      </c>
    </row>
    <row r="3892" spans="1:4" x14ac:dyDescent="0.2">
      <c r="A3892">
        <v>246751</v>
      </c>
      <c r="B3892" t="s">
        <v>536</v>
      </c>
      <c r="C3892" s="4">
        <v>43768</v>
      </c>
      <c r="D3892" s="3">
        <v>0.58333333333333337</v>
      </c>
    </row>
    <row r="3893" spans="1:4" x14ac:dyDescent="0.2">
      <c r="A3893">
        <v>246765</v>
      </c>
      <c r="B3893" t="e">
        <f>televicentrohn Principalmente Damos las gracias al gobierno por Que Es el √∫nico Que ha hecho estas buenas obras vamos por lo bien</f>
        <v>#NAME?</v>
      </c>
      <c r="C3893" s="4">
        <v>43727</v>
      </c>
      <c r="D3893" s="3">
        <v>0.66180555555555554</v>
      </c>
    </row>
    <row r="3894" spans="1:4" x14ac:dyDescent="0.2">
      <c r="A3894">
        <v>246828</v>
      </c>
      <c r="B3894" t="e">
        <f>televicentrohn Que bueno Que se han hecho estas fabulosas investigaciones Vemos Que asombrosas maneras de Que se vea esto Que bien</f>
        <v>#NAME?</v>
      </c>
      <c r="C3894" s="4">
        <v>43769</v>
      </c>
      <c r="D3894" s="3">
        <v>0.63750000000000007</v>
      </c>
    </row>
    <row r="3895" spans="1:4" x14ac:dyDescent="0.2">
      <c r="A3895">
        <v>246839</v>
      </c>
      <c r="B3895" t="e">
        <f>televicentrohn Es excelente Que nuestro Presidente recibi√≥ esta visita Que bien estamos viendo lo bueno para nuestra Honduras bienvenido</f>
        <v>#NAME?</v>
      </c>
      <c r="C3895" s="4">
        <v>43836</v>
      </c>
      <c r="D3895" s="3">
        <v>0.56180555555555556</v>
      </c>
    </row>
    <row r="3896" spans="1:4" x14ac:dyDescent="0.2">
      <c r="A3896">
        <v>246846</v>
      </c>
      <c r="B3896" t="e">
        <f>televicentrohn no cave duda Que a este le estan pagando para Que se ponga hacer ridiculeces pero sabemos Que tenemos alas personas mas inocentes en nuestra naci√≥n y el pueblo lo apoya JOH</f>
        <v>#NAME?</v>
      </c>
      <c r="C3896" s="4">
        <v>43745</v>
      </c>
      <c r="D3896" s="3">
        <v>0.74513888888888891</v>
      </c>
    </row>
    <row r="3897" spans="1:4" x14ac:dyDescent="0.2">
      <c r="A3897">
        <v>246848</v>
      </c>
      <c r="B3897" t="e">
        <f>televicentrohn se le agradece al gobierno por demostrar el cambio por nuestra Honduras vamos por mas excelente trabajo</f>
        <v>#NAME?</v>
      </c>
      <c r="C3897" s="4">
        <v>43739</v>
      </c>
      <c r="D3897" s="3">
        <v>0.6694444444444444</v>
      </c>
    </row>
    <row r="3898" spans="1:4" x14ac:dyDescent="0.2">
      <c r="A3898">
        <v>246865</v>
      </c>
      <c r="B3898" t="e">
        <f>televicentrohn muy bien Que alegria Es saber Que lo Que se propone se logra estamos viendo lo bueno para el pais Que excelente trabajo Que buenas acciones</f>
        <v>#NAME?</v>
      </c>
      <c r="C3898" s="4">
        <v>43769</v>
      </c>
      <c r="D3898" s="3">
        <v>0.5444444444444444</v>
      </c>
    </row>
    <row r="3899" spans="1:4" x14ac:dyDescent="0.2">
      <c r="A3899">
        <v>246879</v>
      </c>
      <c r="B3899" t="e">
        <f>televicentrohn hay no Que Hombre este no se cansa de querer ver lo malo para el pais ya basta queremos lo importante para nuestra naci√≥n Que Es la paz</f>
        <v>#NAME?</v>
      </c>
      <c r="C3899" s="4">
        <v>43766</v>
      </c>
      <c r="D3899" s="3">
        <v>0.71458333333333324</v>
      </c>
    </row>
    <row r="3900" spans="1:4" x14ac:dyDescent="0.2">
      <c r="A3900">
        <v>246892</v>
      </c>
      <c r="B3900" t="e">
        <f>televicentrohn Dios bendiga la vida de JOH por Que el ha demostrado Que la naci√≥n Es muy importante para el queremos decirle Que usted no esta solo</f>
        <v>#NAME?</v>
      </c>
      <c r="C3900" s="4">
        <v>43760</v>
      </c>
      <c r="D3900" s="3">
        <v>0.7006944444444444</v>
      </c>
    </row>
    <row r="3901" spans="1:4" x14ac:dyDescent="0.2">
      <c r="A3901">
        <v>246897</v>
      </c>
      <c r="B3901" t="e">
        <f>televicentrohn Es un gran trabajo departe de el gobierno Vemos lo bueno para el pais Que bien Que se mejore en Muchas arias</f>
        <v>#NAME?</v>
      </c>
      <c r="C3901" s="4">
        <v>43739</v>
      </c>
      <c r="D3901" s="3">
        <v>0.66875000000000007</v>
      </c>
    </row>
    <row r="3902" spans="1:4" x14ac:dyDescent="0.2">
      <c r="A3902">
        <v>246899</v>
      </c>
      <c r="B3902" t="e">
        <f>televicentrohn gracias se√±or Presidente por hacer miles de sue√±os realidad Que gran maner de ver el cambio en el pais Que excelente vamos por mas</f>
        <v>#NAME?</v>
      </c>
      <c r="C3902" s="4">
        <v>43711</v>
      </c>
      <c r="D3902" s="3">
        <v>0.60833333333333328</v>
      </c>
    </row>
    <row r="3903" spans="1:4" x14ac:dyDescent="0.2">
      <c r="A3903">
        <v>246900</v>
      </c>
      <c r="B3903" t="e">
        <f>televicentrohn Vemos mayores resultados Que bien Que se haga el cambio muy buen trabajo estamos a  lo bueno Que bien</f>
        <v>#NAME?</v>
      </c>
      <c r="C3903" s="4">
        <v>43763</v>
      </c>
      <c r="D3903" s="3">
        <v>0.89861111111111114</v>
      </c>
    </row>
    <row r="3904" spans="1:4" x14ac:dyDescent="0.2">
      <c r="A3904">
        <v>246958</v>
      </c>
      <c r="B3904" t="e">
        <f>televicentrohn Definitivamente se alcanza lo mejor por la naci√≥n vamos avanzando por mas y mas cambios Que bien asi no faltara el agua en cada comunidad</f>
        <v>#NAME?</v>
      </c>
      <c r="C3904" s="4">
        <v>43817</v>
      </c>
      <c r="D3904" s="3">
        <v>0.77847222222222223</v>
      </c>
    </row>
    <row r="3905" spans="1:4" x14ac:dyDescent="0.2">
      <c r="A3905">
        <v>246972</v>
      </c>
      <c r="B3905" t="e">
        <f>televicentrohn Es excelente Que se esta apoyando a nuestro mandatario Que bien Que alegria saber Que estamos con el</f>
        <v>#NAME?</v>
      </c>
      <c r="C3905" s="4">
        <v>43760</v>
      </c>
      <c r="D3905" s="3">
        <v>0.6972222222222223</v>
      </c>
    </row>
    <row r="3906" spans="1:4" x14ac:dyDescent="0.2">
      <c r="A3906">
        <v>247000</v>
      </c>
      <c r="B3906" t="s">
        <v>537</v>
      </c>
      <c r="C3906" s="4">
        <v>43832</v>
      </c>
      <c r="D3906" s="3">
        <v>0.6333333333333333</v>
      </c>
    </row>
    <row r="3907" spans="1:4" x14ac:dyDescent="0.2">
      <c r="A3907">
        <v>247004</v>
      </c>
      <c r="B3907" t="e">
        <f>televicentrohn no deben de se√±alar a nuestro Presidente como narcotraficante todos sabemos Que el hace lo mejor por el pais y Es inocente</f>
        <v>#NAME?</v>
      </c>
      <c r="C3907" s="4">
        <v>43746</v>
      </c>
      <c r="D3907" s="3">
        <v>0.6479166666666667</v>
      </c>
    </row>
    <row r="3908" spans="1:4" x14ac:dyDescent="0.2">
      <c r="A3908">
        <v>247089</v>
      </c>
      <c r="B3908" t="e">
        <f>televicentrohn lo Que deben de hacer Es mandar a Mel Zelaya Que pague por sus errores Sin piedad</f>
        <v>#NAME?</v>
      </c>
      <c r="C3908" s="4">
        <v>43728</v>
      </c>
      <c r="D3908" s="3">
        <v>0.59236111111111112</v>
      </c>
    </row>
    <row r="3909" spans="1:4" x14ac:dyDescent="0.2">
      <c r="A3909">
        <v>247097</v>
      </c>
      <c r="B3909" t="e">
        <f>televicentrohn estos son buenas noticias Que se haya tenido excito en estas cosas por el pa√≠s Que gran manera de Que nuestra Honduras avance en tecnolog√≠a y turismo</f>
        <v>#NAME?</v>
      </c>
      <c r="C3909" s="4">
        <v>43714</v>
      </c>
      <c r="D3909" s="3">
        <v>0.59791666666666665</v>
      </c>
    </row>
    <row r="3910" spans="1:4" x14ac:dyDescent="0.2">
      <c r="A3910">
        <v>247098</v>
      </c>
      <c r="B3910" t="e">
        <f>televicentrohn Es muy bueno lo Que se hace para la gente Que haya hecho criminalidad en el pis Que bien Que extraditen a Mel</f>
        <v>#NAME?</v>
      </c>
      <c r="C3910" s="4">
        <v>43728</v>
      </c>
      <c r="D3910" s="3">
        <v>0.59375</v>
      </c>
    </row>
    <row r="3911" spans="1:4" x14ac:dyDescent="0.2">
      <c r="A3911">
        <v>247107</v>
      </c>
      <c r="B3911" t="e">
        <f>televicentrohn Es muy bueno lo Que esta haciendo nuestro Presidente Que esta proporciones tengan el mayor excito Que bien vamos por mas</f>
        <v>#NAME?</v>
      </c>
      <c r="C3911" s="4">
        <v>43808</v>
      </c>
      <c r="D3911" s="3">
        <v>0.56319444444444444</v>
      </c>
    </row>
    <row r="3912" spans="1:4" x14ac:dyDescent="0.2">
      <c r="A3912">
        <v>247111</v>
      </c>
      <c r="B3912" t="e">
        <f>televicentrohn Vemos grandes resultados Que bueno Que se hag lo bueno por apoyar al pueblo con esta nueva ley se beneficiaran miles de personas Que bien</f>
        <v>#NAME?</v>
      </c>
      <c r="C3912" s="4">
        <v>43770</v>
      </c>
      <c r="D3912" s="3">
        <v>0.65833333333333333</v>
      </c>
    </row>
    <row r="3913" spans="1:4" x14ac:dyDescent="0.2">
      <c r="A3913">
        <v>247205</v>
      </c>
      <c r="B3913" t="s">
        <v>538</v>
      </c>
      <c r="C3913" s="4">
        <v>43832</v>
      </c>
      <c r="D3913" s="3">
        <v>0.76041666666666663</v>
      </c>
    </row>
    <row r="3914" spans="1:4" x14ac:dyDescent="0.2">
      <c r="A3914">
        <v>247343</v>
      </c>
      <c r="B3914" t="e">
        <f>televicentrohn este si quiere Que saquen a JOH del pais pero cera uno de tus sue√±os no hecho realidad jjajajajajajajajaja yegara navidad y te quedaras esperando</f>
        <v>#NAME?</v>
      </c>
      <c r="C3914" s="4">
        <v>43766</v>
      </c>
      <c r="D3914" s="3">
        <v>0.71527777777777779</v>
      </c>
    </row>
    <row r="3915" spans="1:4" x14ac:dyDescent="0.2">
      <c r="A3915">
        <v>247347</v>
      </c>
      <c r="B3915" t="e">
        <f>televicentrohn se ve Que a nuestra Honduras hay personas Que solo hacen lo peor como gente como pepe se√±or mas tonto Que solo le gusta llamar la atenci√≥n</f>
        <v>#NAME?</v>
      </c>
      <c r="C3915" s="4">
        <v>43675</v>
      </c>
      <c r="D3915" s="3">
        <v>0.78611111111111109</v>
      </c>
    </row>
    <row r="3916" spans="1:4" x14ac:dyDescent="0.2">
      <c r="A3916">
        <v>247358</v>
      </c>
      <c r="B3916" t="e">
        <f>televicentrohn muy buena acci√≥n Que excelente lo Que se hace estamos muy agradecidos con este proyecto vamos por mas</f>
        <v>#NAME?</v>
      </c>
      <c r="C3916" s="4">
        <v>43774</v>
      </c>
      <c r="D3916" s="3">
        <v>0.64513888888888882</v>
      </c>
    </row>
    <row r="3917" spans="1:4" x14ac:dyDescent="0.2">
      <c r="A3917">
        <v>247363</v>
      </c>
      <c r="B3917" t="e">
        <f>televicentrohn Es muy bueno lo Que dice nuestro gobernante por Que Es importante para las nuevas generaciones Que todo cambie</f>
        <v>#NAME?</v>
      </c>
      <c r="C3917" s="4">
        <v>43706</v>
      </c>
      <c r="D3917" s="3">
        <v>0.84027777777777779</v>
      </c>
    </row>
    <row r="3918" spans="1:4" x14ac:dyDescent="0.2">
      <c r="A3918">
        <v>247371</v>
      </c>
      <c r="B3918" t="e">
        <f>televicentrohn Es muy bueno lo Que se esta dando departe de el Presidente Que gran manera de apoyar a los maestros para Que cambie su econom√≠a Que bien</f>
        <v>#NAME?</v>
      </c>
      <c r="C3918" s="4">
        <v>43833</v>
      </c>
      <c r="D3918" s="3">
        <v>0.63541666666666663</v>
      </c>
    </row>
    <row r="3919" spans="1:4" x14ac:dyDescent="0.2">
      <c r="A3919">
        <v>247390</v>
      </c>
      <c r="B3919" t="e">
        <f>televicentrohn se ve Que la naci√≥n esta apoyando a nuestro mayor gobernante JOH el pueblo ha cre√≠do en usted por Que Es una gran persona</f>
        <v>#NAME?</v>
      </c>
      <c r="C3919" s="4">
        <v>43760</v>
      </c>
      <c r="D3919" s="3">
        <v>0.70000000000000007</v>
      </c>
    </row>
    <row r="3920" spans="1:4" x14ac:dyDescent="0.2">
      <c r="A3920">
        <v>247425</v>
      </c>
      <c r="B3920" t="e">
        <f>televicentrohn Es muy bueno Que salga esta nueva ayuda de la nueva ley de alivio de deuda por Que Es de gran beneficio para el pais</f>
        <v>#NAME?</v>
      </c>
      <c r="C3920" s="4">
        <v>43770</v>
      </c>
      <c r="D3920" s="3">
        <v>0.65763888888888888</v>
      </c>
    </row>
    <row r="3921" spans="1:4" x14ac:dyDescent="0.2">
      <c r="A3921">
        <v>247437</v>
      </c>
      <c r="B3921" t="e">
        <f>_xlfn.SINGLE(televicentrohn _xlfn.SINGLE(JuanOrlandoH Sobre todo se esta viendo lo bueno Que gran reconocimiento se le esta dando a nuestro Presidente JOH vamos por lo bueno por nuestra Honduras))</f>
        <v>#NAME?</v>
      </c>
      <c r="C3921" s="4">
        <v>43808</v>
      </c>
      <c r="D3921" s="3">
        <v>0.58819444444444446</v>
      </c>
    </row>
    <row r="3922" spans="1:4" x14ac:dyDescent="0.2">
      <c r="A3922">
        <v>247466</v>
      </c>
      <c r="B3922" t="e">
        <f>televicentrohn no cave duda Que se trata de hacer lo correcto por el pais antes da con todo lo Que se hace Es demasiada carga p√†ra el y Sin embargo lo hace p√≤r tenet bien la pueblo</f>
        <v>#NAME?</v>
      </c>
      <c r="C3922" s="4">
        <v>43731</v>
      </c>
      <c r="D3922" s="3">
        <v>0.61388888888888882</v>
      </c>
    </row>
    <row r="3923" spans="1:4" x14ac:dyDescent="0.2">
      <c r="A3923">
        <v>247467</v>
      </c>
      <c r="B3923" t="e">
        <f>televicentrohn as√≠ Es se√±or Presidente demuestre Que usted no se igual Que ellos unos corruptos y ladrones</f>
        <v>#NAME?</v>
      </c>
      <c r="C3923" s="4">
        <v>43683</v>
      </c>
      <c r="D3923" s="3">
        <v>0.74791666666666667</v>
      </c>
    </row>
    <row r="3924" spans="1:4" x14ac:dyDescent="0.2">
      <c r="A3924">
        <v>247496</v>
      </c>
      <c r="B3924" t="e">
        <f>televicentrohn no cave duda Que  se esta haciendo lo mejor en nuestra Honduras se est√°n construyendo estas impactantes represas Que bien vamos por grande alcances</f>
        <v>#NAME?</v>
      </c>
      <c r="C3924" s="4">
        <v>43817</v>
      </c>
      <c r="D3924" s="3">
        <v>0.77777777777777779</v>
      </c>
    </row>
    <row r="3925" spans="1:4" x14ac:dyDescent="0.2">
      <c r="A3925">
        <v>247506</v>
      </c>
      <c r="B3925" t="e">
        <f>televicentrohn buena labor Es agradable saber Que JOH hace lo bueno para dar y brindar lo mejor por Honduras Que gran cambio</f>
        <v>#NAME?</v>
      </c>
      <c r="C3925" s="4">
        <v>43732</v>
      </c>
      <c r="D3925" s="3">
        <v>0.70486111111111116</v>
      </c>
    </row>
    <row r="3926" spans="1:4" x14ac:dyDescent="0.2">
      <c r="A3926">
        <v>247524</v>
      </c>
      <c r="B3926" t="e">
        <f>televicentrohn favorable Es ver como mi pais por Que el pueblo lo Que quiere Es paz y Que bien Que se le da su lugar al mejor mandatario Que excelente Dios lo bendiga</f>
        <v>#NAME?</v>
      </c>
      <c r="C3926" s="4">
        <v>43761</v>
      </c>
      <c r="D3926" s="3">
        <v>0.90555555555555556</v>
      </c>
    </row>
    <row r="3927" spans="1:4" x14ac:dyDescent="0.2">
      <c r="A3927">
        <v>247536</v>
      </c>
      <c r="B3927" t="e">
        <f>televicentrohn Que le pongan todo el peso de la ley por robarle al pa√≠s y al  pueblo</f>
        <v>#NAME?</v>
      </c>
      <c r="C3927" s="4">
        <v>43696</v>
      </c>
      <c r="D3927" s="3">
        <v>0.71458333333333324</v>
      </c>
    </row>
    <row r="3928" spans="1:4" x14ac:dyDescent="0.2">
      <c r="A3928">
        <v>247540</v>
      </c>
      <c r="B3928" t="e">
        <f>televicentrohn felicitaciones a estos j√≥venes por Que han ganado esta competencia Que genial Que haya estos tipos de eventos felicitaciones mi Honduras</f>
        <v>#NAME?</v>
      </c>
      <c r="C3928" s="4">
        <v>43769</v>
      </c>
      <c r="D3928" s="3">
        <v>0.54375000000000007</v>
      </c>
    </row>
    <row r="3929" spans="1:4" x14ac:dyDescent="0.2">
      <c r="A3929">
        <v>248966</v>
      </c>
      <c r="B3929" t="s">
        <v>186</v>
      </c>
      <c r="C3929" s="4">
        <v>43703</v>
      </c>
      <c r="D3929" s="3">
        <v>0.83263888888888893</v>
      </c>
    </row>
    <row r="3930" spans="1:4" x14ac:dyDescent="0.2">
      <c r="A3930">
        <v>249022</v>
      </c>
      <c r="B3930" t="s">
        <v>99</v>
      </c>
      <c r="C3930" s="4">
        <v>43790</v>
      </c>
      <c r="D3930" s="3">
        <v>0.69097222222222221</v>
      </c>
    </row>
    <row r="3931" spans="1:4" x14ac:dyDescent="0.2">
      <c r="A3931">
        <v>249149</v>
      </c>
      <c r="B3931" t="s">
        <v>32</v>
      </c>
      <c r="C3931" s="4">
        <v>43801</v>
      </c>
      <c r="D3931" s="3">
        <v>0.79305555555555562</v>
      </c>
    </row>
    <row r="3932" spans="1:4" x14ac:dyDescent="0.2">
      <c r="A3932">
        <v>249268</v>
      </c>
      <c r="B3932" t="s">
        <v>25</v>
      </c>
      <c r="C3932" s="4">
        <v>43774</v>
      </c>
      <c r="D3932" s="3">
        <v>0.84027777777777779</v>
      </c>
    </row>
    <row r="3933" spans="1:4" x14ac:dyDescent="0.2">
      <c r="A3933">
        <v>249269</v>
      </c>
      <c r="B3933" t="s">
        <v>24</v>
      </c>
      <c r="C3933" s="4">
        <v>43731</v>
      </c>
      <c r="D3933" s="3">
        <v>0.73541666666666661</v>
      </c>
    </row>
    <row r="3934" spans="1:4" x14ac:dyDescent="0.2">
      <c r="A3934">
        <v>249341</v>
      </c>
      <c r="B3934" t="s">
        <v>72</v>
      </c>
      <c r="C3934" s="4">
        <v>43759</v>
      </c>
      <c r="D3934" s="3">
        <v>0.84097222222222223</v>
      </c>
    </row>
    <row r="3935" spans="1:4" x14ac:dyDescent="0.2">
      <c r="A3935">
        <v>249389</v>
      </c>
      <c r="B3935" t="s">
        <v>81</v>
      </c>
      <c r="C3935" s="4">
        <v>43817</v>
      </c>
      <c r="D3935" s="3">
        <v>0.64652777777777781</v>
      </c>
    </row>
    <row r="3936" spans="1:4" x14ac:dyDescent="0.2">
      <c r="A3936">
        <v>249569</v>
      </c>
      <c r="B3936" t="s">
        <v>19</v>
      </c>
      <c r="C3936" s="4">
        <v>43773</v>
      </c>
      <c r="D3936" s="3">
        <v>0.70486111111111116</v>
      </c>
    </row>
    <row r="3937" spans="1:4" x14ac:dyDescent="0.2">
      <c r="A3937">
        <v>249683</v>
      </c>
      <c r="B3937" t="e">
        <f>hondudiario Pobre cita esta √±angara lo Que le gusta Es llamar la atenci√≥n a esta rid√≠cula Que barbaridad Que ya no se permita esto en mi pais</f>
        <v>#NAME?</v>
      </c>
      <c r="C3937" s="4">
        <v>43763</v>
      </c>
      <c r="D3937" s="3">
        <v>0.69930555555555562</v>
      </c>
    </row>
    <row r="3938" spans="1:4" x14ac:dyDescent="0.2">
      <c r="A3938">
        <v>249731</v>
      </c>
      <c r="B3938" t="e">
        <f>hondudiario Es muy bueno Que se hagan estas fumigaci√≥n Es asi evitaremos esta enfermedad Que bien</f>
        <v>#NAME?</v>
      </c>
      <c r="C3938" s="4">
        <v>43734</v>
      </c>
      <c r="D3938" s="3">
        <v>0.70208333333333339</v>
      </c>
    </row>
    <row r="3939" spans="1:4" x14ac:dyDescent="0.2">
      <c r="A3939">
        <v>249732</v>
      </c>
      <c r="B3939" t="e">
        <f>hondudiario queremos paz en el pa√≠s ya basta  de estar armando caos</f>
        <v>#NAME?</v>
      </c>
      <c r="C3939" s="4">
        <v>43724</v>
      </c>
      <c r="D3939" s="3">
        <v>0.92013888888888884</v>
      </c>
    </row>
    <row r="3940" spans="1:4" x14ac:dyDescent="0.2">
      <c r="A3940">
        <v>249744</v>
      </c>
      <c r="B3940" t="e">
        <f>hondudiario Definimos Que Es un gran logro lo Que se ve Que importante manera de ver como mi Honduras avanza muy bien</f>
        <v>#NAME?</v>
      </c>
      <c r="C3940" s="4">
        <v>43774</v>
      </c>
      <c r="D3940" s="3">
        <v>0.90347222222222223</v>
      </c>
    </row>
    <row r="3941" spans="1:4" x14ac:dyDescent="0.2">
      <c r="A3941">
        <v>249772</v>
      </c>
      <c r="B3941" t="e">
        <f>hondudiario Definimos lo bueno Que se ve en la naci√≥n Que importante Que se haga mas y mas</f>
        <v>#NAME?</v>
      </c>
      <c r="C3941" s="4">
        <v>43777</v>
      </c>
      <c r="D3941" s="3">
        <v>0.70138888888888884</v>
      </c>
    </row>
    <row r="3942" spans="1:4" x14ac:dyDescent="0.2">
      <c r="A3942">
        <v>249801</v>
      </c>
      <c r="B3942" t="e">
        <f>hondudiario Que gente √±angara nunca se cansa de armar caos Que barbaridad ya no se aguanta gente asi ya no basta</f>
        <v>#NAME?</v>
      </c>
      <c r="C3942" s="4">
        <v>43773</v>
      </c>
      <c r="D3942" s="3">
        <v>0.79027777777777775</v>
      </c>
    </row>
    <row r="3943" spans="1:4" x14ac:dyDescent="0.2">
      <c r="A3943">
        <v>249811</v>
      </c>
      <c r="B3943" t="e">
        <f>hondudiario no cave duda Que se esta poniendo esta nueva ley de c√≥digo penal porque sabemos Que tenemos un gobierno Que Es capaz de hacer miles de acciones para el pais</f>
        <v>#NAME?</v>
      </c>
      <c r="C3943" s="4">
        <v>43784</v>
      </c>
      <c r="D3943" s="3">
        <v>0.7319444444444444</v>
      </c>
    </row>
    <row r="3944" spans="1:4" x14ac:dyDescent="0.2">
      <c r="A3944">
        <v>249812</v>
      </c>
      <c r="B3944" t="e">
        <f>hondudiario Que bueno Que se hace lo bueno para mejorar el turismo Que gran manera de ver como mi Honduras mejora</f>
        <v>#NAME?</v>
      </c>
      <c r="C3944" s="4">
        <v>43775</v>
      </c>
      <c r="D3944" s="3">
        <v>0.67013888888888884</v>
      </c>
    </row>
    <row r="3945" spans="1:4" x14ac:dyDescent="0.2">
      <c r="A3945">
        <v>249818</v>
      </c>
      <c r="B3945" t="e">
        <f>hondudiario muy buen trabajo ebal d√≠az Que bien Que ustedes se preocupan porque la seguridad del pais este mejor cada dia</f>
        <v>#NAME?</v>
      </c>
      <c r="C3945" s="4">
        <v>43735</v>
      </c>
      <c r="D3945" s="3">
        <v>0.86597222222222225</v>
      </c>
    </row>
    <row r="3946" spans="1:4" x14ac:dyDescent="0.2">
      <c r="A3946">
        <v>249826</v>
      </c>
      <c r="B3946" t="e">
        <f>hondudiario estamos muy contentos y alegres de su gran labor</f>
        <v>#NAME?</v>
      </c>
      <c r="C3946" s="4">
        <v>43728</v>
      </c>
      <c r="D3946" s="3">
        <v>0.94236111111111109</v>
      </c>
    </row>
    <row r="3947" spans="1:4" x14ac:dyDescent="0.2">
      <c r="A3947">
        <v>249837</v>
      </c>
      <c r="B3947" t="e">
        <f>hondudiario Que bueno Que se esta trabajando por favorecer y mejorar el cambio de clima Que bien</f>
        <v>#NAME?</v>
      </c>
      <c r="C3947" s="4">
        <v>43801</v>
      </c>
      <c r="D3947" s="3">
        <v>0.83263888888888893</v>
      </c>
    </row>
    <row r="3948" spans="1:4" x14ac:dyDescent="0.2">
      <c r="A3948">
        <v>252381</v>
      </c>
      <c r="B3948" t="e">
        <f>radiohrn muy bien Honduras avanza Que impactante Es Que se mejore lo bueno en el pais Muchas gracias JOH por hacer el cambio en las penitenciarias Que bueno</f>
        <v>#NAME?</v>
      </c>
      <c r="C3948" s="4">
        <v>43817</v>
      </c>
      <c r="D3948" s="3">
        <v>0.89722222222222225</v>
      </c>
    </row>
    <row r="3949" spans="1:4" x14ac:dyDescent="0.2">
      <c r="A3949">
        <v>252421</v>
      </c>
      <c r="B3949" t="e">
        <f>_xlfn.SINGLE(radiohrn _xlfn.SINGLE(JuanOrlandoH excelente Que se esta demostrando lo bueno en nuestro pais Que gran trabajo Es muy bien))</f>
        <v>#NAME?</v>
      </c>
      <c r="C3949" s="4">
        <v>43672</v>
      </c>
      <c r="D3949" s="3">
        <v>0.64722222222222225</v>
      </c>
    </row>
    <row r="3950" spans="1:4" x14ac:dyDescent="0.2">
      <c r="A3950">
        <v>252428</v>
      </c>
      <c r="B3950" t="e">
        <f>radiohrn estamos muy agradecidos con el gobierno por afirmar ese grandioso desempe√±o de poner la mayor seguridad en el pais Que bien</f>
        <v>#NAME?</v>
      </c>
      <c r="C3950" s="4">
        <v>43817</v>
      </c>
      <c r="D3950" s="3">
        <v>0.85</v>
      </c>
    </row>
    <row r="3951" spans="1:4" x14ac:dyDescent="0.2">
      <c r="A3951">
        <v>252560</v>
      </c>
      <c r="B3951" t="s">
        <v>539</v>
      </c>
      <c r="C3951" s="4">
        <v>43732</v>
      </c>
      <c r="D3951" s="3">
        <v>0.72152777777777777</v>
      </c>
    </row>
    <row r="3952" spans="1:4" x14ac:dyDescent="0.2">
      <c r="A3952">
        <v>252587</v>
      </c>
      <c r="B3952" t="e">
        <f>radiohrn vamos por mas grandes cambios gracias Presidente Es el mejor Que hemos tenido</f>
        <v>#NAME?</v>
      </c>
      <c r="C3952" s="4">
        <v>43704</v>
      </c>
      <c r="D3952" s="3">
        <v>0.77430555555555547</v>
      </c>
    </row>
    <row r="3953" spans="1:4" x14ac:dyDescent="0.2">
      <c r="A3953">
        <v>252588</v>
      </c>
      <c r="B3953" t="e">
        <f>_xlfn.SINGLE(radiohrn _xlfn.SINGLE(JuanOrlandoH se ven los grandes avances Que se ha dado para los j√≥venes Que bien estamos muy agradecidos con JOH))</f>
        <v>#NAME?</v>
      </c>
      <c r="C3953" s="4">
        <v>43784</v>
      </c>
      <c r="D3953" s="3">
        <v>0.72499999999999998</v>
      </c>
    </row>
    <row r="3954" spans="1:4" x14ac:dyDescent="0.2">
      <c r="A3954">
        <v>252628</v>
      </c>
      <c r="B3954" t="e">
        <f>radiohrn Que bueno Que ya se est√°n poniendo cartas Sobre el asunto y se ve lo grandioso Que pasa en el pais Que admirable Es ver como se mejora en la seguridad de las c√°rceles</f>
        <v>#NAME?</v>
      </c>
      <c r="C3954" s="4">
        <v>43817</v>
      </c>
      <c r="D3954" s="3">
        <v>0.8965277777777777</v>
      </c>
    </row>
    <row r="3955" spans="1:4" x14ac:dyDescent="0.2">
      <c r="A3955">
        <v>252641</v>
      </c>
      <c r="B3955" t="e">
        <f>radiohrn Que decepcionante Es ver como estas incendiando las cosas ya no queremos mas relajo ya basta</f>
        <v>#NAME?</v>
      </c>
      <c r="C3955" s="4">
        <v>43762</v>
      </c>
      <c r="D3955" s="3">
        <v>0.82847222222222217</v>
      </c>
    </row>
    <row r="3956" spans="1:4" x14ac:dyDescent="0.2">
      <c r="A3956">
        <v>252681</v>
      </c>
      <c r="B3956" t="e">
        <f>radiohrn se han logrado grandes objetivos por parte de el Presidente Que ha demostrado lo bueno para mi Honduras gracias se√±or Presidente sigamos adelante</f>
        <v>#NAME?</v>
      </c>
      <c r="C3956" s="4">
        <v>43734</v>
      </c>
      <c r="D3956" s="3">
        <v>0.8666666666666667</v>
      </c>
    </row>
    <row r="3957" spans="1:4" x14ac:dyDescent="0.2">
      <c r="A3957">
        <v>252708</v>
      </c>
      <c r="B3957" t="e">
        <f>radiohrn Sinceramente da verg√ºenza lo Que este Hombre dice Que barbaridad por Que el tiene dinero no le importa lo Que pase con el pueblo deber√≠a darle verg√ºenza</f>
        <v>#NAME?</v>
      </c>
      <c r="C3957" s="4">
        <v>43812</v>
      </c>
      <c r="D3957" s="3">
        <v>0.72499999999999998</v>
      </c>
    </row>
    <row r="3958" spans="1:4" x14ac:dyDescent="0.2">
      <c r="A3958">
        <v>252736</v>
      </c>
      <c r="B3958" t="e">
        <f>radiohrn JAJA Que triste Es so√±ar despierto jajajaja Que barbaro mijo ni inventar sabe Que barbaridad</f>
        <v>#NAME?</v>
      </c>
      <c r="C3958" s="4">
        <v>43746</v>
      </c>
      <c r="D3958" s="3">
        <v>0.91319444444444453</v>
      </c>
    </row>
    <row r="3959" spans="1:4" x14ac:dyDescent="0.2">
      <c r="A3959">
        <v>252738</v>
      </c>
      <c r="B3959" t="e">
        <f>radiohrn Sinceramente Que b√°rbaro este tipo solo hablando incuerencias ya basta por favor deja en paz a nuestro gobierno</f>
        <v>#NAME?</v>
      </c>
      <c r="C3959" s="4">
        <v>43837</v>
      </c>
      <c r="D3959" s="3">
        <v>0.65486111111111112</v>
      </c>
    </row>
    <row r="3960" spans="1:4" x14ac:dyDescent="0.2">
      <c r="A3960">
        <v>252758</v>
      </c>
      <c r="B3960" t="e">
        <f>radiohrn felicitamos a la voz de Honduras HRN Que esta cumpliendo su aniversario Que excelente Felicidades</f>
        <v>#NAME?</v>
      </c>
      <c r="C3960" s="4">
        <v>43770</v>
      </c>
      <c r="D3960" s="3">
        <v>0.69513888888888886</v>
      </c>
    </row>
    <row r="3961" spans="1:4" x14ac:dyDescent="0.2">
      <c r="A3961">
        <v>252792</v>
      </c>
      <c r="B3961" t="e">
        <f>radiohrn nueva mente Vemos los grandes trabajos Que se han demostrado por Que lo Que importa Es Que Honduras se le brinda una gran seguridada</f>
        <v>#NAME?</v>
      </c>
      <c r="C3961" s="4">
        <v>43733</v>
      </c>
      <c r="D3961" s="3">
        <v>0.57152777777777775</v>
      </c>
    </row>
    <row r="3962" spans="1:4" x14ac:dyDescent="0.2">
      <c r="A3962">
        <v>252794</v>
      </c>
      <c r="B3962" t="e">
        <f>radiohrn Honduras avanza Que importante Es ver lo grandioso Que se hace enel p√†is Muchas gracias Que se tenga excito Que bien</f>
        <v>#NAME?</v>
      </c>
      <c r="C3962" s="4">
        <v>43787</v>
      </c>
      <c r="D3962" s="3">
        <v>0.69444444444444453</v>
      </c>
    </row>
    <row r="3963" spans="1:4" x14ac:dyDescent="0.2">
      <c r="A3963">
        <v>252798</v>
      </c>
      <c r="B3963" t="e">
        <f>radiohrn hay porecito llora voz Que eso Es lo √∫nico Que te queda por Que si te gusta llamar al atenci√≥n ce cerio y ub√≠cate</f>
        <v>#NAME?</v>
      </c>
      <c r="C3963" s="4">
        <v>43809</v>
      </c>
      <c r="D3963" s="3">
        <v>0.67569444444444438</v>
      </c>
    </row>
    <row r="3964" spans="1:4" x14ac:dyDescent="0.2">
      <c r="A3964">
        <v>252843</v>
      </c>
      <c r="B3964" t="e">
        <f>radiohrn Es muy bueno Que se esta regenerando por Que sabemos uqe JOH Es uan gran persona y lo apoyamos estamos con el</f>
        <v>#NAME?</v>
      </c>
      <c r="C3964" s="4">
        <v>43761</v>
      </c>
      <c r="D3964" s="3">
        <v>0.80763888888888891</v>
      </c>
    </row>
    <row r="3965" spans="1:4" x14ac:dyDescent="0.2">
      <c r="A3965">
        <v>252850</v>
      </c>
      <c r="B3965" t="e">
        <f>radiohrn no cave duda Que se define Que Es verdadero lo Que pasa Que se haga lo bueno por nuestro pais Que bien</f>
        <v>#NAME?</v>
      </c>
      <c r="C3965" s="4">
        <v>43761</v>
      </c>
      <c r="D3965" s="3">
        <v>0.80833333333333324</v>
      </c>
    </row>
    <row r="3966" spans="1:4" x14ac:dyDescent="0.2">
      <c r="A3966">
        <v>252901</v>
      </c>
      <c r="B3966" t="e">
        <f>radiohrn se sabe Que Honduras a mejorado y aunque no quieran sabemos Que se ha hecho lo mejor por el pais y ustedes no lo aceptan</f>
        <v>#NAME?</v>
      </c>
      <c r="C3966" s="4">
        <v>43760</v>
      </c>
      <c r="D3966" s="3">
        <v>0.88055555555555554</v>
      </c>
    </row>
    <row r="3967" spans="1:4" x14ac:dyDescent="0.2">
      <c r="A3967">
        <v>252934</v>
      </c>
      <c r="B3967" t="e">
        <f>radiohrn demostrando Que Honduras tiene los mas y espectaculares lugares bellos en el pais Que bueno lo Que se ve cada dia Dios bendiga mi hermosa Honduras</f>
        <v>#NAME?</v>
      </c>
      <c r="C3967" s="4">
        <v>43739</v>
      </c>
      <c r="D3967" s="3">
        <v>0.67986111111111114</v>
      </c>
    </row>
    <row r="3968" spans="1:4" x14ac:dyDescent="0.2">
      <c r="A3968">
        <v>252935</v>
      </c>
      <c r="B3968" t="e">
        <f>radiohrn estamos con usted mi Presidente Que se demuestre lo bueno por el pais Que buen trabajo el pueblo lo apoya</f>
        <v>#NAME?</v>
      </c>
      <c r="C3968" s="4">
        <v>43733</v>
      </c>
      <c r="D3968" s="3">
        <v>0.8256944444444444</v>
      </c>
    </row>
    <row r="3969" spans="1:4" x14ac:dyDescent="0.2">
      <c r="A3969">
        <v>252959</v>
      </c>
      <c r="B3969" t="e">
        <f>radiohrn muy buenas cosas las Que se ven Que bien estamos alegres de Que mi pais mejore Es muy bueno lo Que hace el gobierno</f>
        <v>#NAME?</v>
      </c>
      <c r="C3969" s="4">
        <v>43733</v>
      </c>
      <c r="D3969" s="3">
        <v>0.57222222222222219</v>
      </c>
    </row>
    <row r="3970" spans="1:4" x14ac:dyDescent="0.2">
      <c r="A3970">
        <v>252960</v>
      </c>
      <c r="B3970" t="e">
        <f>radiohrn Aplaudimos la buen acci√≥n departe de el gobierno Que inspirante manera de apoyar Que bien vamos por mas cambios</f>
        <v>#NAME?</v>
      </c>
      <c r="C3970" s="4">
        <v>43789</v>
      </c>
      <c r="D3970" s="3">
        <v>0.71944444444444444</v>
      </c>
    </row>
    <row r="3971" spans="1:4" x14ac:dyDescent="0.2">
      <c r="A3971">
        <v>253082</v>
      </c>
      <c r="B3971" t="e">
        <f>radiohrn as√≠ Es Presidente   mano dura para todo estos delincuentes</f>
        <v>#NAME?</v>
      </c>
      <c r="C3971" s="4">
        <v>43696</v>
      </c>
      <c r="D3971" s="3">
        <v>0.84930555555555554</v>
      </c>
    </row>
    <row r="3972" spans="1:4" x14ac:dyDescent="0.2">
      <c r="A3972">
        <v>253101</v>
      </c>
      <c r="B3972" t="e">
        <f>_xlfn.SINGLE(radiohrn pepe deber√≠a de estar al lado de su elenita por ladrona igual Que el), el Presidente lo √∫nico Que ha hecho Es sacar al pa√≠s al desarrollo y esta gente no lo deja hacer su trabajo</f>
        <v>#NAME?</v>
      </c>
      <c r="C3972" s="4">
        <v>43682</v>
      </c>
      <c r="D3972" s="3">
        <v>0.74444444444444446</v>
      </c>
    </row>
    <row r="3973" spans="1:4" x14ac:dyDescent="0.2">
      <c r="A3973">
        <v>253131</v>
      </c>
      <c r="B3973" t="e">
        <f>radiohrn Es muy bueno Que se hagan estos cierres en el pais Que excelente Que se mejore en el sector de las maquilas</f>
        <v>#NAME?</v>
      </c>
      <c r="C3973" s="4">
        <v>43829</v>
      </c>
      <c r="D3973" s="3">
        <v>0.85138888888888886</v>
      </c>
    </row>
    <row r="3974" spans="1:4" x14ac:dyDescent="0.2">
      <c r="A3974">
        <v>253151</v>
      </c>
      <c r="B3974" t="e">
        <f>radiohrn se ve lo bueno por nuestra naci√≥n Que se trabaje por demostrar Que en l pais hay grandes personas para hacer lo bueno por mi Honduras</f>
        <v>#NAME?</v>
      </c>
      <c r="C3974" s="4">
        <v>43787</v>
      </c>
      <c r="D3974" s="3">
        <v>0.69305555555555554</v>
      </c>
    </row>
    <row r="3975" spans="1:4" x14ac:dyDescent="0.2">
      <c r="A3975">
        <v>253294</v>
      </c>
      <c r="B3975" t="e">
        <f>radiohrn Definitivamente la gente del MEU Es una chusma por Que solo tratan de hacer lo malo para mi Honduras Que se ponga mano dura con estos bajos</f>
        <v>#NAME?</v>
      </c>
      <c r="C3975" s="4">
        <v>43748</v>
      </c>
      <c r="D3975" s="3">
        <v>0.86805555555555547</v>
      </c>
    </row>
    <row r="3976" spans="1:4" x14ac:dyDescent="0.2">
      <c r="A3976">
        <v>253304</v>
      </c>
      <c r="B3976" t="e">
        <f>radiohrn excelente Que esten pesando en cada uno de los Hondure√±os</f>
        <v>#NAME?</v>
      </c>
      <c r="C3976" s="4">
        <v>43704</v>
      </c>
      <c r="D3976" s="3">
        <v>0.64097222222222217</v>
      </c>
    </row>
    <row r="3977" spans="1:4" x14ac:dyDescent="0.2">
      <c r="A3977">
        <v>253324</v>
      </c>
      <c r="B3977" t="e">
        <f>radiohrn se ven estas grandiosas cosas Que hacen Que la gente ya no migre por Que aqu√≠ se puede hacer algo Que bien por su apoyo</f>
        <v>#NAME?</v>
      </c>
      <c r="C3977" s="4">
        <v>43690</v>
      </c>
      <c r="D3977" s="3">
        <v>0.65486111111111112</v>
      </c>
    </row>
    <row r="3978" spans="1:4" x14ac:dyDescent="0.2">
      <c r="A3978">
        <v>253332</v>
      </c>
      <c r="B3978" t="e">
        <f>radiohrn Vemos Que esta gente si chingan solo relajos  y relajos deber√≠an darles verg√ºenza estos haraganes</f>
        <v>#NAME?</v>
      </c>
      <c r="C3978" s="4">
        <v>43748</v>
      </c>
      <c r="D3978" s="3">
        <v>0.86736111111111114</v>
      </c>
    </row>
    <row r="3979" spans="1:4" x14ac:dyDescent="0.2">
      <c r="A3979">
        <v>253359</v>
      </c>
      <c r="B3979" t="e">
        <f>radiohrn Es muy bueno lo Que usted hace JOH esta bueno Que se ponga el peso de la ley para manuel Zelaya Que bien</f>
        <v>#NAME?</v>
      </c>
      <c r="C3979" s="4">
        <v>43733</v>
      </c>
      <c r="D3979" s="3">
        <v>0.82430555555555562</v>
      </c>
    </row>
    <row r="3980" spans="1:4" x14ac:dyDescent="0.2">
      <c r="A3980">
        <v>253514</v>
      </c>
      <c r="B3980" t="s">
        <v>115</v>
      </c>
      <c r="C3980" s="4">
        <v>43838</v>
      </c>
      <c r="D3980" s="3">
        <v>0.7895833333333333</v>
      </c>
    </row>
    <row r="3981" spans="1:4" x14ac:dyDescent="0.2">
      <c r="A3981">
        <v>253515</v>
      </c>
      <c r="B3981" t="s">
        <v>7</v>
      </c>
      <c r="C3981" s="4">
        <v>43837</v>
      </c>
      <c r="D3981" s="3">
        <v>0.66736111111111107</v>
      </c>
    </row>
    <row r="3982" spans="1:4" x14ac:dyDescent="0.2">
      <c r="A3982">
        <v>253522</v>
      </c>
      <c r="B3982" t="s">
        <v>540</v>
      </c>
      <c r="C3982" s="4">
        <v>43733</v>
      </c>
      <c r="D3982" s="3">
        <v>0.10208333333333335</v>
      </c>
    </row>
    <row r="3983" spans="1:4" x14ac:dyDescent="0.2">
      <c r="A3983">
        <v>253523</v>
      </c>
      <c r="B3983" t="s">
        <v>541</v>
      </c>
      <c r="C3983" s="4">
        <v>43696</v>
      </c>
      <c r="D3983" s="3">
        <v>8.819444444444445E-2</v>
      </c>
    </row>
    <row r="3984" spans="1:4" x14ac:dyDescent="0.2">
      <c r="A3984">
        <v>253527</v>
      </c>
      <c r="B3984" t="s">
        <v>261</v>
      </c>
      <c r="C3984" s="4">
        <v>43699</v>
      </c>
      <c r="D3984" s="3">
        <v>0.83819444444444446</v>
      </c>
    </row>
    <row r="3985" spans="1:4" x14ac:dyDescent="0.2">
      <c r="A3985">
        <v>253755</v>
      </c>
      <c r="B3985" t="s">
        <v>34</v>
      </c>
      <c r="C3985" s="4">
        <v>43691</v>
      </c>
      <c r="D3985" s="3">
        <v>0.80902777777777779</v>
      </c>
    </row>
    <row r="3986" spans="1:4" x14ac:dyDescent="0.2">
      <c r="A3986">
        <v>253890</v>
      </c>
      <c r="B3986" t="s">
        <v>76</v>
      </c>
      <c r="C3986" s="4">
        <v>43767</v>
      </c>
      <c r="D3986" s="3">
        <v>0.80138888888888893</v>
      </c>
    </row>
    <row r="3987" spans="1:4" x14ac:dyDescent="0.2">
      <c r="A3987">
        <v>253891</v>
      </c>
      <c r="B3987" t="s">
        <v>74</v>
      </c>
      <c r="C3987" s="4">
        <v>43714</v>
      </c>
      <c r="D3987" s="3">
        <v>0.79375000000000007</v>
      </c>
    </row>
    <row r="3988" spans="1:4" x14ac:dyDescent="0.2">
      <c r="A3988">
        <v>253892</v>
      </c>
      <c r="B3988" t="s">
        <v>198</v>
      </c>
      <c r="C3988" s="4">
        <v>43689</v>
      </c>
      <c r="D3988" s="3">
        <v>0.75</v>
      </c>
    </row>
    <row r="3989" spans="1:4" x14ac:dyDescent="0.2">
      <c r="A3989">
        <v>253893</v>
      </c>
      <c r="B3989" t="s">
        <v>60</v>
      </c>
      <c r="C3989" s="4">
        <v>43761</v>
      </c>
      <c r="D3989" s="3">
        <v>0.71180555555555547</v>
      </c>
    </row>
    <row r="3990" spans="1:4" x14ac:dyDescent="0.2">
      <c r="A3990">
        <v>253894</v>
      </c>
      <c r="B3990" t="s">
        <v>91</v>
      </c>
      <c r="C3990" s="4">
        <v>43745</v>
      </c>
      <c r="D3990" s="3">
        <v>0.72361111111111109</v>
      </c>
    </row>
    <row r="3991" spans="1:4" x14ac:dyDescent="0.2">
      <c r="A3991">
        <v>254178</v>
      </c>
      <c r="B3991" t="s">
        <v>415</v>
      </c>
      <c r="C3991" s="4">
        <v>43777</v>
      </c>
      <c r="D3991" s="3">
        <v>0.81944444444444453</v>
      </c>
    </row>
    <row r="3992" spans="1:4" x14ac:dyDescent="0.2">
      <c r="A3992">
        <v>254994</v>
      </c>
      <c r="B3992" t="e">
        <f>elpaishn Es muy bueno Que se esta generando las industria en el pais Que grandes cosas se ven estamos muy alegres Que mejora todo</f>
        <v>#NAME?</v>
      </c>
      <c r="C3992" s="4">
        <v>43724</v>
      </c>
      <c r="D3992" s="3">
        <v>0.73958333333333337</v>
      </c>
    </row>
    <row r="3993" spans="1:4" x14ac:dyDescent="0.2">
      <c r="A3993">
        <v>255040</v>
      </c>
      <c r="B3993" t="e">
        <f>elpaishn usted si nos esta cumpliendo y lo estamos viendo con hechos</f>
        <v>#NAME?</v>
      </c>
      <c r="C3993" s="4">
        <v>43724</v>
      </c>
      <c r="D3993" s="3">
        <v>0.85486111111111107</v>
      </c>
    </row>
    <row r="3994" spans="1:4" x14ac:dyDescent="0.2">
      <c r="A3994">
        <v>255041</v>
      </c>
      <c r="B3994" t="s">
        <v>542</v>
      </c>
      <c r="C3994" s="4">
        <v>43717</v>
      </c>
      <c r="D3994" s="3">
        <v>0.57500000000000007</v>
      </c>
    </row>
    <row r="3995" spans="1:4" x14ac:dyDescent="0.2">
      <c r="A3995">
        <v>255627</v>
      </c>
      <c r="B3995" t="e">
        <f>manuelzr Pobre de este tonto Que ya no sabe ni Que inventarse de Tanto odio Que camina Que no sabe lo Que inventa</f>
        <v>#NAME?</v>
      </c>
      <c r="C3995" s="4">
        <v>43768</v>
      </c>
      <c r="D3995" s="3">
        <v>0.59652777777777777</v>
      </c>
    </row>
    <row r="3996" spans="1:4" x14ac:dyDescent="0.2">
      <c r="A3996">
        <v>255748</v>
      </c>
      <c r="B3996" t="e">
        <f>radioamericahn ya va el burro hablando de orejas ahora Que aguante esta rata de pepe Que solo de victima se la tira se serio papito</f>
        <v>#NAME?</v>
      </c>
      <c r="C3996" s="4">
        <v>43748</v>
      </c>
      <c r="D3996" s="3">
        <v>0.91319444444444453</v>
      </c>
    </row>
    <row r="3997" spans="1:4" x14ac:dyDescent="0.2">
      <c r="A3997">
        <v>255749</v>
      </c>
      <c r="B3997" t="e">
        <f>radioamericahn se ve Que el pais va para atras por gente cabeza renca como esta Que solo miran su bien estar y no el de los dem√°s</f>
        <v>#NAME?</v>
      </c>
      <c r="C3997" s="4">
        <v>43762</v>
      </c>
      <c r="D3997" s="3">
        <v>0.90694444444444444</v>
      </c>
    </row>
    <row r="3998" spans="1:4" x14ac:dyDescent="0.2">
      <c r="A3998">
        <v>255751</v>
      </c>
      <c r="B3998" t="e">
        <f>radioamericahn Que grandes argumentos Que excelente Que israel esta haciendo lo bueno por la naci√≥n Que bien</f>
        <v>#NAME?</v>
      </c>
      <c r="C3998" s="4">
        <v>43769</v>
      </c>
      <c r="D3998" s="3">
        <v>0.83958333333333324</v>
      </c>
    </row>
    <row r="3999" spans="1:4" x14ac:dyDescent="0.2">
      <c r="A3999">
        <v>255757</v>
      </c>
      <c r="B3999" t="e">
        <f>radioamericahn este √±angara  sufre por Que sabe Que JOH ha hecho lo mejor por el pais y no aceptan Que no podr√°n contra el y punto</f>
        <v>#NAME?</v>
      </c>
      <c r="C3999" s="4">
        <v>43763</v>
      </c>
      <c r="D3999" s="3">
        <v>0.93333333333333324</v>
      </c>
    </row>
    <row r="4000" spans="1:4" x14ac:dyDescent="0.2">
      <c r="A4000">
        <v>255764</v>
      </c>
      <c r="B4000" t="e">
        <f>radioamericahn Es admirable lo Que se dice Que est√°n en mayor estado las carreteras para poder viajar en este feriado Que bien</f>
        <v>#NAME?</v>
      </c>
      <c r="C4000" s="4">
        <v>43725</v>
      </c>
      <c r="D4000" s="3">
        <v>0.86875000000000002</v>
      </c>
    </row>
    <row r="4001" spans="1:4" x14ac:dyDescent="0.2">
      <c r="A4001">
        <v>255768</v>
      </c>
      <c r="B4001" t="e">
        <f>radioamericahn Aplaudimos la buena labor Que se esta tomando a apoyo al pais Que gran trabajo gracias a nuestro gobierno estamos alcanzando mayores oportunidades</f>
        <v>#NAME?</v>
      </c>
      <c r="C4001" s="4">
        <v>43725</v>
      </c>
      <c r="D4001" s="3">
        <v>0.87986111111111109</v>
      </c>
    </row>
    <row r="4002" spans="1:4" x14ac:dyDescent="0.2">
      <c r="A4002">
        <v>255833</v>
      </c>
      <c r="B4002" t="e">
        <f>radioamericahn grandes resultados del BID Que bueno estamos alcanzando lo mejor por nuestra Honduras vamos por mas</f>
        <v>#NAME?</v>
      </c>
      <c r="C4002" s="4">
        <v>43815</v>
      </c>
      <c r="D4002" s="3">
        <v>0.6381944444444444</v>
      </c>
    </row>
    <row r="4003" spans="1:4" x14ac:dyDescent="0.2">
      <c r="A4003">
        <v>255835</v>
      </c>
      <c r="B4003" t="e">
        <f>radioamericahn Es importante por Que se ve Que se regenera nuestra econom√≠a Que grandes acciones para el pa√≠s</f>
        <v>#NAME?</v>
      </c>
      <c r="C4003" s="4">
        <v>43725</v>
      </c>
      <c r="D4003" s="3">
        <v>0.82708333333333339</v>
      </c>
    </row>
    <row r="4004" spans="1:4" x14ac:dyDescent="0.2">
      <c r="A4004">
        <v>255852</v>
      </c>
      <c r="B4004" t="e">
        <f>radioamericahn excelente el trabajo Que esta haciendo el gobierno</f>
        <v>#NAME?</v>
      </c>
      <c r="C4004" s="4">
        <v>43693</v>
      </c>
      <c r="D4004" s="3">
        <v>0.7715277777777777</v>
      </c>
    </row>
    <row r="4005" spans="1:4" x14ac:dyDescent="0.2">
      <c r="A4005">
        <v>255915</v>
      </c>
      <c r="B4005" t="e">
        <f>radioamericahn feliz aniversario al carnaval de tegucigalpa vamos a disfrutar en familia Que gran trabajo</f>
        <v>#NAME?</v>
      </c>
      <c r="C4005" s="4">
        <v>43728</v>
      </c>
      <c r="D4005" s="3">
        <v>0.79722222222222217</v>
      </c>
    </row>
    <row r="4006" spans="1:4" x14ac:dyDescent="0.2">
      <c r="A4006">
        <v>255960</v>
      </c>
      <c r="B4006" t="e">
        <f>radioamericahn Es muy bien lo Que hace nuestro Presidente Que admirable Que el apoya al pueblo Que importante Es ver como se ayuda al pueblo</f>
        <v>#NAME?</v>
      </c>
      <c r="C4006" s="4">
        <v>43776</v>
      </c>
      <c r="D4006" s="3">
        <v>0.8847222222222223</v>
      </c>
    </row>
    <row r="4007" spans="1:4" x14ac:dyDescent="0.2">
      <c r="A4007">
        <v>255972</v>
      </c>
      <c r="B4007" t="e">
        <f>radioamericahn Es muy buen trabajo lo Que se ve Que este feriado tenga excito y Que se mejoren las cosas Que bien</f>
        <v>#NAME?</v>
      </c>
      <c r="C4007" s="4">
        <v>43738</v>
      </c>
      <c r="D4007" s="3">
        <v>0.80972222222222223</v>
      </c>
    </row>
    <row r="4008" spans="1:4" x14ac:dyDescent="0.2">
      <c r="A4008">
        <v>255993</v>
      </c>
      <c r="B4008" t="e">
        <f>radioamericahn muy bien Que se capturen estas personas Que solo se dedican hacerle da√±o al pueblo y a retrasar al pa√≠s ya basta Que se ponga mano dura</f>
        <v>#NAME?</v>
      </c>
      <c r="C4008" s="4">
        <v>43746</v>
      </c>
      <c r="D4008" s="3">
        <v>0.66666666666666663</v>
      </c>
    </row>
    <row r="4009" spans="1:4" x14ac:dyDescent="0.2">
      <c r="A4009">
        <v>255994</v>
      </c>
      <c r="B4009" t="e">
        <f>radioamericahn este tipo solo lo malo mira en el pais no se cual Es la envidia Que le tienen al Presidente Que barbaridad hay no</f>
        <v>#NAME?</v>
      </c>
      <c r="C4009" s="4">
        <v>43773</v>
      </c>
      <c r="D4009" s="3">
        <v>0.85555555555555562</v>
      </c>
    </row>
    <row r="4010" spans="1:4" x14ac:dyDescent="0.2">
      <c r="A4010">
        <v>256046</v>
      </c>
      <c r="B4010" t="e">
        <f>radioamericahn Que se avance con el sector agr√≠cola Que bien estamos muy agradecidos con nuestro gobierno</f>
        <v>#NAME?</v>
      </c>
      <c r="C4010" s="4">
        <v>43776</v>
      </c>
      <c r="D4010" s="3">
        <v>0.93333333333333324</v>
      </c>
    </row>
    <row r="4011" spans="1:4" x14ac:dyDescent="0.2">
      <c r="A4011">
        <v>256047</v>
      </c>
      <c r="B4011" t="e">
        <f>radioamericahn hay no Que triste con este √±angara Que b√°rbaro ya degate de tonteras Mel por favor degate de ridiculeces</f>
        <v>#NAME?</v>
      </c>
      <c r="C4011" s="4">
        <v>43767</v>
      </c>
      <c r="D4011" s="3">
        <v>0.85277777777777775</v>
      </c>
    </row>
    <row r="4012" spans="1:4" x14ac:dyDescent="0.2">
      <c r="A4012">
        <v>256067</v>
      </c>
      <c r="B4012" t="e">
        <f>radioamericahn Vemos Que este tipo no se cansa Sinceramente solo molestar y molestar y poner en mal al gobierno no se cansa de chingar deben de mandarlo al pozo</f>
        <v>#NAME?</v>
      </c>
      <c r="C4012" s="4">
        <v>43755</v>
      </c>
      <c r="D4012" s="3">
        <v>0.7993055555555556</v>
      </c>
    </row>
    <row r="4013" spans="1:4" x14ac:dyDescent="0.2">
      <c r="A4013">
        <v>256068</v>
      </c>
      <c r="B4013" t="e">
        <f>radioamericahn muy buenas acciones Que se siga demostrando lo importante para Que se apoye al pueblo muy bien cambio por mas</f>
        <v>#NAME?</v>
      </c>
      <c r="C4013" s="4">
        <v>43725</v>
      </c>
      <c r="D4013" s="3">
        <v>0.87708333333333333</v>
      </c>
    </row>
    <row r="4014" spans="1:4" x14ac:dyDescent="0.2">
      <c r="A4014">
        <v>256079</v>
      </c>
      <c r="B4014" t="e">
        <f>radioamericahn si Es verdad nasralla solo eso hace acusar y acusar por favor Que lo mande al pozo a este √±angara Que Es el culp√†ble de todo los relajos</f>
        <v>#NAME?</v>
      </c>
      <c r="C4014" s="4">
        <v>43760</v>
      </c>
      <c r="D4014" s="3">
        <v>0.92847222222222225</v>
      </c>
    </row>
    <row r="4015" spans="1:4" x14ac:dyDescent="0.2">
      <c r="A4015">
        <v>256090</v>
      </c>
      <c r="B4015" t="e">
        <f>radioamericahn por Que ir√°n en contra de mi Presidente si Es el inocente ya degenlo en paz ya basta Que solo lo malo ven de el y el ha trabajado por lo bueno</f>
        <v>#NAME?</v>
      </c>
      <c r="C4015" s="4">
        <v>43756</v>
      </c>
      <c r="D4015" s="3">
        <v>0.93194444444444446</v>
      </c>
    </row>
    <row r="4016" spans="1:4" x14ac:dyDescent="0.2">
      <c r="A4016">
        <v>256117</v>
      </c>
      <c r="B4016" t="e">
        <f>radioamericahn excelente el trabajo Que est√°n realizando nuestras autoridades</f>
        <v>#NAME?</v>
      </c>
      <c r="C4016" s="4">
        <v>43725</v>
      </c>
      <c r="D4016" s="3">
        <v>0.85763888888888884</v>
      </c>
    </row>
    <row r="4017" spans="1:4" x14ac:dyDescent="0.2">
      <c r="A4017">
        <v>256124</v>
      </c>
      <c r="B4017" t="e">
        <f>_xlfn.SINGLE(radioamericahn _xlfn.SINGLE(luiszelaya_hn lo Que pasa Que la gente como esta solo lo malo ven de nuestro Presidente ya queremos Que lo dejen en paz ya basta ya Es demasiado))</f>
        <v>#NAME?</v>
      </c>
      <c r="C4017" s="4">
        <v>43754</v>
      </c>
      <c r="D4017" s="3">
        <v>0.84861111111111109</v>
      </c>
    </row>
    <row r="4018" spans="1:4" x14ac:dyDescent="0.2">
      <c r="A4018">
        <v>256126</v>
      </c>
      <c r="B4018" t="e">
        <f>radioamericahn se ve Que Sinceramente est√°n haciendo lo malo para Que salga JOH del poder pero no lo lograran porque el pueblo lo apoya</f>
        <v>#NAME?</v>
      </c>
      <c r="C4018" s="4">
        <v>43762</v>
      </c>
      <c r="D4018" s="3">
        <v>0.84305555555555556</v>
      </c>
    </row>
    <row r="4019" spans="1:4" x14ac:dyDescent="0.2">
      <c r="A4019">
        <v>256134</v>
      </c>
      <c r="B4019" t="e">
        <f>radioamericahn Es excelente el gran trabajo Que est√°n haciendo las autoridades logrando el objetivo de poner orden en el pais y Sobre too combatiendo la violencia</f>
        <v>#NAME?</v>
      </c>
      <c r="C4019" s="4">
        <v>43811</v>
      </c>
      <c r="D4019" s="3">
        <v>0.57500000000000007</v>
      </c>
    </row>
    <row r="4020" spans="1:4" x14ac:dyDescent="0.2">
      <c r="A4020">
        <v>256158</v>
      </c>
      <c r="B4020" t="e">
        <f>radioamericahn lo Que pasa Que nasralla vive dolido por Que se sabe Que JOH ha mejorado todas las cosas en el pais ya basta de Tanto odio nasralla deberias de dar el ejemplo</f>
        <v>#NAME?</v>
      </c>
      <c r="C4020" s="4">
        <v>43745</v>
      </c>
      <c r="D4020" s="3">
        <v>0.76874999999999993</v>
      </c>
    </row>
    <row r="4021" spans="1:4" x14ac:dyDescent="0.2">
      <c r="A4021">
        <v>256159</v>
      </c>
      <c r="B4021" t="e">
        <f>radioamericahn Es muy bueno lo Que esta demostrando el pa√≠s de israel a ayudar al pais Honduras</f>
        <v>#NAME?</v>
      </c>
      <c r="C4021" s="4">
        <v>43733</v>
      </c>
      <c r="D4021" s="3">
        <v>0.60347222222222219</v>
      </c>
    </row>
    <row r="4022" spans="1:4" x14ac:dyDescent="0.2">
      <c r="A4022">
        <v>256171</v>
      </c>
      <c r="B4022" t="s">
        <v>543</v>
      </c>
      <c r="C4022" s="4">
        <v>43837</v>
      </c>
      <c r="D4022" s="3">
        <v>0.64583333333333337</v>
      </c>
    </row>
    <row r="4023" spans="1:4" x14ac:dyDescent="0.2">
      <c r="A4023">
        <v>256174</v>
      </c>
      <c r="B4023" t="e">
        <f>radioamericahn vamos caminando por mas grandes cambios gracias a su gran labor</f>
        <v>#NAME?</v>
      </c>
      <c r="C4023" s="4">
        <v>43724</v>
      </c>
      <c r="D4023" s="3">
        <v>0.88750000000000007</v>
      </c>
    </row>
    <row r="4024" spans="1:4" x14ac:dyDescent="0.2">
      <c r="A4024">
        <v>256181</v>
      </c>
      <c r="B4024" t="e">
        <f>radioamericahn ya estamos cansados de Que esta gente √±angara opinen en lo Que no les interesa deberian darles verguenza Que mal por voz te vas a morir de la envidia siempre</f>
        <v>#NAME?</v>
      </c>
      <c r="C4024" s="4">
        <v>43791</v>
      </c>
      <c r="D4024" s="3">
        <v>0.80694444444444446</v>
      </c>
    </row>
    <row r="4025" spans="1:4" x14ac:dyDescent="0.2">
      <c r="A4025">
        <v>256205</v>
      </c>
      <c r="B4025" t="e">
        <f>radioamericahn se ve lo importante en el sector de la maquila Que bien vamos avanzando por grandes oportunidades</f>
        <v>#NAME?</v>
      </c>
      <c r="C4025" s="4">
        <v>43804</v>
      </c>
      <c r="D4025" s="3">
        <v>0.79166666666666663</v>
      </c>
    </row>
    <row r="4026" spans="1:4" x14ac:dyDescent="0.2">
      <c r="A4026">
        <v>256209</v>
      </c>
      <c r="B4026" t="e">
        <f>radioamericahn agradecemos lo bueno he importante Que esta haciendo el gobierno al mejorar la educaci√≥n y Muchas cosas en el pais</f>
        <v>#NAME?</v>
      </c>
      <c r="C4026" s="4">
        <v>43775</v>
      </c>
      <c r="D4026" s="3">
        <v>0.90138888888888891</v>
      </c>
    </row>
    <row r="4027" spans="1:4" x14ac:dyDescent="0.2">
      <c r="A4027">
        <v>256210</v>
      </c>
      <c r="B4027" t="e">
        <f>radioamericahn Wooo se ve Que Que se pondr√°n nuevas reglas por Que lo importante Es la paz del pueblo Que genial Es muy bueno</f>
        <v>#NAME?</v>
      </c>
      <c r="C4027" s="4">
        <v>43719</v>
      </c>
      <c r="D4027" s="3">
        <v>0.81180555555555556</v>
      </c>
    </row>
    <row r="4028" spans="1:4" x14ac:dyDescent="0.2">
      <c r="A4028">
        <v>256211</v>
      </c>
      <c r="B4028" t="e">
        <f>_xlfn.SINGLE(radioamericahn _xlfn.SINGLE(JuanOrlandoH lo bueno se ve cada dia uqe gran trabajo Que se establezcan grandes cosas por mi Honduras vamos por mas excelente trabajo JOH))</f>
        <v>#NAME?</v>
      </c>
      <c r="C4028" s="4">
        <v>43731</v>
      </c>
      <c r="D4028" s="3">
        <v>0.59027777777777779</v>
      </c>
    </row>
    <row r="4029" spans="1:4" x14ac:dyDescent="0.2">
      <c r="A4029">
        <v>256248</v>
      </c>
      <c r="B4029" t="e">
        <f>radioamericahn lo Que pasa Que se sabe Que esta gente lo quer√≠an acecinar por Que saben Que el Presidente se neg√≥ a meterse en las chabacanadas del narcotr√°fico</f>
        <v>#NAME?</v>
      </c>
      <c r="C4029" s="4">
        <v>43749</v>
      </c>
      <c r="D4029" s="3">
        <v>0.77777777777777779</v>
      </c>
    </row>
    <row r="4030" spans="1:4" x14ac:dyDescent="0.2">
      <c r="A4030">
        <v>256255</v>
      </c>
      <c r="B4030" t="e">
        <f>radioamericahn Que se mande al mamo este tipo Que Es el el causante de estos relajos ya basta √±angara deja de chingar el pais</f>
        <v>#NAME?</v>
      </c>
      <c r="C4030" s="4">
        <v>43766</v>
      </c>
      <c r="D4030" s="3">
        <v>0.73333333333333339</v>
      </c>
    </row>
    <row r="4031" spans="1:4" x14ac:dyDescent="0.2">
      <c r="A4031">
        <v>256282</v>
      </c>
      <c r="B4031" t="e">
        <f>LaTribunahn Que bueno Que se ven los grandes resultados departe de el gobierno estamos avanzando Que excelente</f>
        <v>#NAME?</v>
      </c>
      <c r="C4031" s="4">
        <v>43783</v>
      </c>
      <c r="D4031" s="3">
        <v>0.56319444444444444</v>
      </c>
    </row>
    <row r="4032" spans="1:4" x14ac:dyDescent="0.2">
      <c r="A4032">
        <v>256315</v>
      </c>
      <c r="B4032" t="e">
        <f>radioamericahn hemos visto los buenos proyectos Que ha dejado el gobierno en grandes maneras de mejorar las carreteras Que bien vamos por mas alcances Que bien</f>
        <v>#NAME?</v>
      </c>
      <c r="C4032" s="4">
        <v>43829</v>
      </c>
      <c r="D4032" s="3">
        <v>0.69652777777777775</v>
      </c>
    </row>
    <row r="4033" spans="1:4" x14ac:dyDescent="0.2">
      <c r="A4033">
        <v>256317</v>
      </c>
      <c r="B4033" t="e">
        <f>radioamericahn si Es buena para hablar Ay deber√≠a buscar Que hacer mama deje  de andarse metiendo en lo Que no le importa</f>
        <v>#NAME?</v>
      </c>
      <c r="C4033" s="4">
        <v>43775</v>
      </c>
      <c r="D4033" s="3">
        <v>0.68958333333333333</v>
      </c>
    </row>
    <row r="4034" spans="1:4" x14ac:dyDescent="0.2">
      <c r="A4034">
        <v>256339</v>
      </c>
      <c r="B4034" t="e">
        <f>radioamericahn vamos caminando por la mejor ruta gracias ala autoridades p√≤r estar al pendiente del p√πeblo</f>
        <v>#NAME?</v>
      </c>
      <c r="C4034" s="4">
        <v>43721</v>
      </c>
      <c r="D4034" s="3">
        <v>0.74513888888888891</v>
      </c>
    </row>
    <row r="4035" spans="1:4" x14ac:dyDescent="0.2">
      <c r="A4035">
        <v>256343</v>
      </c>
      <c r="B4035" t="e">
        <f>radioamericahn Es excelente Que se esta regenerando en el sector reproductivo Que bien vamos avanzando</f>
        <v>#NAME?</v>
      </c>
      <c r="C4035" s="4">
        <v>43775</v>
      </c>
      <c r="D4035" s="3">
        <v>0.78888888888888886</v>
      </c>
    </row>
    <row r="4036" spans="1:4" x14ac:dyDescent="0.2">
      <c r="A4036">
        <v>256346</v>
      </c>
      <c r="B4036" t="s">
        <v>544</v>
      </c>
      <c r="C4036" s="4">
        <v>43721</v>
      </c>
      <c r="D4036" s="3">
        <v>0.57152777777777775</v>
      </c>
    </row>
    <row r="4037" spans="1:4" x14ac:dyDescent="0.2">
      <c r="A4037">
        <v>256359</v>
      </c>
      <c r="B4037" t="e">
        <f>radioamericahn vaya ya va el √±angara de luis como siempre metiendose en lo Que no le interesa Que barbaridad ya basta</f>
        <v>#NAME?</v>
      </c>
      <c r="C4037" s="4">
        <v>43755</v>
      </c>
      <c r="D4037" s="3">
        <v>0.79861111111111116</v>
      </c>
    </row>
    <row r="4038" spans="1:4" x14ac:dyDescent="0.2">
      <c r="A4038">
        <v>256361</v>
      </c>
      <c r="B4038" t="e">
        <f>radioamericahn Definimos los grandes complementos Que se desarrollan para apoyar las cosas en el pais Que bien Que se haga lo bueno por mi Honduras</f>
        <v>#NAME?</v>
      </c>
      <c r="C4038" s="4">
        <v>43752</v>
      </c>
      <c r="D4038" s="3">
        <v>0.72083333333333333</v>
      </c>
    </row>
    <row r="4039" spans="1:4" x14ac:dyDescent="0.2">
      <c r="A4039">
        <v>256362</v>
      </c>
      <c r="B4039" t="e">
        <f>radioamericahn sabemos Que este tipo lo Que le gusta Es llamar la atenci√≥n y no asi quiera eso ya Es demasiado malo lo Que has hecho ya basta y punto</f>
        <v>#NAME?</v>
      </c>
      <c r="C4039" s="4">
        <v>43759</v>
      </c>
      <c r="D4039" s="3">
        <v>0.77986111111111101</v>
      </c>
    </row>
    <row r="4040" spans="1:4" x14ac:dyDescent="0.2">
      <c r="A4040">
        <v>256366</v>
      </c>
      <c r="B4040" t="e">
        <f>radioamericahn esta gente de libre no se cansa de perjudicar al pais ya basta deberia darles verguenza</f>
        <v>#NAME?</v>
      </c>
      <c r="C4040" s="4">
        <v>43756</v>
      </c>
      <c r="D4040" s="3">
        <v>0.83680555555555547</v>
      </c>
    </row>
    <row r="4041" spans="1:4" x14ac:dyDescent="0.2">
      <c r="A4041">
        <v>256400</v>
      </c>
      <c r="B4041" t="e">
        <f>radioamericahn este dirigente de libre no debe de hablar mal de nuestro gobierno porque sabemos Que se ha hecho lo mejor por el pais y por dar seguridad en las c√°rceles</f>
        <v>#NAME?</v>
      </c>
      <c r="C4041" s="4">
        <v>43815</v>
      </c>
      <c r="D4041" s="3">
        <v>0.76111111111111107</v>
      </c>
    </row>
    <row r="4042" spans="1:4" x14ac:dyDescent="0.2">
      <c r="A4042">
        <v>256403</v>
      </c>
      <c r="B4042" t="e">
        <f>radioamericahn Sinceramente lo Que no les ha gustado Es Que JOH ha combatido el narcotr√°fico y gracias a el todo esto se va destruyendo</f>
        <v>#NAME?</v>
      </c>
      <c r="C4042" s="4">
        <v>43749</v>
      </c>
      <c r="D4042" s="3">
        <v>0.77847222222222223</v>
      </c>
    </row>
    <row r="4043" spans="1:4" x14ac:dyDescent="0.2">
      <c r="A4043">
        <v>256404</v>
      </c>
      <c r="B4043" t="e">
        <f>radioamericahn no cave duda Que se esta haciendo lo bueno para el pa√≠s estamos agradecidos con el gobierno excelente</f>
        <v>#NAME?</v>
      </c>
      <c r="C4043" s="4">
        <v>43767</v>
      </c>
      <c r="D4043" s="3">
        <v>0.68888888888888899</v>
      </c>
    </row>
    <row r="4044" spans="1:4" x14ac:dyDescent="0.2">
      <c r="A4044">
        <v>256938</v>
      </c>
      <c r="B4044" t="e">
        <f>_xlfn.SINGLE(manuelzr _xlfn.SINGLE(JuanOrlandoH como siempre el √±angara de nasralla siempre metiendoce en lo Que no le importa ya vasta))</f>
        <v>#NAME?</v>
      </c>
      <c r="C4044" s="4">
        <v>43756</v>
      </c>
      <c r="D4044" s="3">
        <v>0.79375000000000007</v>
      </c>
    </row>
    <row r="4045" spans="1:4" x14ac:dyDescent="0.2">
      <c r="A4045">
        <v>257634</v>
      </c>
      <c r="B4045" t="e">
        <f>Abriendo_Brecha muy bien Que no se permita Que haya golpe de estado ya no por favor queremos mas y mas tranquilidad</f>
        <v>#NAME?</v>
      </c>
      <c r="C4045" s="4">
        <v>43762</v>
      </c>
      <c r="D4045" s="3">
        <v>0.85416666666666663</v>
      </c>
    </row>
    <row r="4046" spans="1:4" x14ac:dyDescent="0.2">
      <c r="A4046">
        <v>257641</v>
      </c>
      <c r="B4046" t="e">
        <f>Abriendo_Brecha sabemos Que se ha hecho lo bueno por el pais Que gran manera de ver lo Que se combate cada dia Que excelente</f>
        <v>#NAME?</v>
      </c>
      <c r="C4046" s="4">
        <v>43763</v>
      </c>
      <c r="D4046" s="3">
        <v>0.8125</v>
      </c>
    </row>
    <row r="4047" spans="1:4" x14ac:dyDescent="0.2">
      <c r="A4047">
        <v>257652</v>
      </c>
      <c r="B4047" t="e">
        <f>DiarioTiempo Honduras Es muy importante par el gobierno Sobre todo sabemos Que JOH ha demostrado Que hace lo Que puede estamos contentpos de Que cea nuestros Presidente JOH bendiciones</f>
        <v>#NAME?</v>
      </c>
      <c r="C4047" s="4">
        <v>43734</v>
      </c>
      <c r="D4047" s="3">
        <v>0.6</v>
      </c>
    </row>
    <row r="4048" spans="1:4" x14ac:dyDescent="0.2">
      <c r="A4048">
        <v>257667</v>
      </c>
      <c r="B4048" t="e">
        <f>DiarioTiempo lo Que pasa Que esta gente lo Que mas les interesa Es hacer mas y mas caos por el pa√≠s Que barbaridad</f>
        <v>#NAME?</v>
      </c>
      <c r="C4048" s="4">
        <v>43719</v>
      </c>
      <c r="D4048" s="3">
        <v>0.80694444444444446</v>
      </c>
    </row>
    <row r="4049" spans="1:4" x14ac:dyDescent="0.2">
      <c r="A4049">
        <v>257673</v>
      </c>
      <c r="B4049" t="e">
        <f>DiarioTiempo Sinceramente Que verguenza da luis pena le debe de dar decir Que lo Que va hacer Es proteger la mama Que barbaro</f>
        <v>#NAME?</v>
      </c>
      <c r="C4049" s="4">
        <v>43698</v>
      </c>
      <c r="D4049" s="3">
        <v>0.80208333333333337</v>
      </c>
    </row>
    <row r="4050" spans="1:4" x14ac:dyDescent="0.2">
      <c r="A4050">
        <v>257674</v>
      </c>
      <c r="B4050" t="e">
        <f>Abriendo_Brecha gracias al gran trabajo del gobierno se esta logrando lo bueno para el pa√≠s Que gran manera de ver Que se desempe√±a lo mejor</f>
        <v>#NAME?</v>
      </c>
      <c r="C4050" s="4">
        <v>43718</v>
      </c>
      <c r="D4050" s="3">
        <v>0.60069444444444442</v>
      </c>
    </row>
    <row r="4051" spans="1:4" x14ac:dyDescent="0.2">
      <c r="A4051">
        <v>257805</v>
      </c>
      <c r="B4051" t="e">
        <f>DiarioTiempo aunque levanten estos tipos de habladur√≠as no van a logran por Que si tienen pruebas Que las demuestren haber si Es cierto con la boca yo digo miles de cossa Sin cer ciertas</f>
        <v>#NAME?</v>
      </c>
      <c r="C4051" s="4">
        <v>43747</v>
      </c>
      <c r="D4051" s="3">
        <v>0.68055555555555547</v>
      </c>
    </row>
    <row r="4052" spans="1:4" x14ac:dyDescent="0.2">
      <c r="A4052">
        <v>257814</v>
      </c>
      <c r="B4052" t="e">
        <f>Abriendo_Brecha Aplaudimos la buena labor Que se desarroll√≥ siempre par Que se haga lo mejor por la naci√≥n muy bien Presidente</f>
        <v>#NAME?</v>
      </c>
      <c r="C4052" s="4">
        <v>43718</v>
      </c>
      <c r="D4052" s="3">
        <v>0.60138888888888886</v>
      </c>
    </row>
    <row r="4053" spans="1:4" x14ac:dyDescent="0.2">
      <c r="A4053">
        <v>257884</v>
      </c>
      <c r="B4053" t="e">
        <f>DiarioTiempo Pobrecita esta se√±or asi Que esta loca debe de buscar Que hacer mejor en ves de andar hablando tonteras Sinceramente</f>
        <v>#NAME?</v>
      </c>
      <c r="C4053" s="4">
        <v>43731</v>
      </c>
      <c r="D4053" s="3">
        <v>0.62708333333333333</v>
      </c>
    </row>
    <row r="4054" spans="1:4" x14ac:dyDescent="0.2">
      <c r="A4054">
        <v>257890</v>
      </c>
      <c r="B4054" t="e">
        <f>radioamericahn vaya vaya y este quien Es pobrecito deber√≠a darles verg√ºenza Que solo lo malo ven en el pais ya no mas porfavor</f>
        <v>#NAME?</v>
      </c>
      <c r="C4054" s="4">
        <v>43756</v>
      </c>
      <c r="D4054" s="3">
        <v>0.93125000000000002</v>
      </c>
    </row>
    <row r="4055" spans="1:4" x14ac:dyDescent="0.2">
      <c r="A4055">
        <v>257897</v>
      </c>
      <c r="B4055" t="e">
        <f>radioamericahn excelente trabajo de las autoridades en el pais Que se haga lo Que se tenga Que hacer</f>
        <v>#NAME?</v>
      </c>
      <c r="C4055" s="4">
        <v>43756</v>
      </c>
      <c r="D4055" s="3">
        <v>0.95694444444444438</v>
      </c>
    </row>
    <row r="4056" spans="1:4" x14ac:dyDescent="0.2">
      <c r="A4056">
        <v>257930</v>
      </c>
      <c r="B4056" t="e">
        <f>radioamericahn se sabe Que los grandes avances se han visto por medio de el gobierno y las autoridades le duela a quien le del JOH Es el mejor y punto</f>
        <v>#NAME?</v>
      </c>
      <c r="C4056" s="4">
        <v>43776</v>
      </c>
      <c r="D4056" s="3">
        <v>0.9375</v>
      </c>
    </row>
    <row r="4057" spans="1:4" x14ac:dyDescent="0.2">
      <c r="A4057">
        <v>257971</v>
      </c>
      <c r="B4057" t="e">
        <f>radioamericahn Definimos los grandes logros Que hace el gobierno al llegar a este gran acuerdo por Que si se ve lo bueno para mi Honduras</f>
        <v>#NAME?</v>
      </c>
      <c r="C4057" s="4">
        <v>43759</v>
      </c>
      <c r="D4057" s="3">
        <v>0.9291666666666667</v>
      </c>
    </row>
    <row r="4058" spans="1:4" x14ac:dyDescent="0.2">
      <c r="A4058">
        <v>257977</v>
      </c>
      <c r="B4058" t="e">
        <f>radioamericahn sabemos Que esta gente de libre siempre vienen tirando su veneno Que barbaridad  Que mal por ellos nunca pueden vivir en paz</f>
        <v>#NAME?</v>
      </c>
      <c r="C4058" s="4">
        <v>43815</v>
      </c>
      <c r="D4058" s="3">
        <v>0.7631944444444444</v>
      </c>
    </row>
    <row r="4059" spans="1:4" x14ac:dyDescent="0.2">
      <c r="A4059">
        <v>257980</v>
      </c>
      <c r="B4059" t="e">
        <f>radioamericahn el Presidente Es el Que mas bien ha mejorado la vida de miles de Hondure√±os por Que el ha abierto miles de cosas para el pueblo</f>
        <v>#NAME?</v>
      </c>
      <c r="C4059" s="4">
        <v>43760</v>
      </c>
      <c r="D4059" s="3">
        <v>0.63888888888888895</v>
      </c>
    </row>
    <row r="4060" spans="1:4" x14ac:dyDescent="0.2">
      <c r="A4060">
        <v>257999</v>
      </c>
      <c r="B4060" t="s">
        <v>545</v>
      </c>
      <c r="C4060" s="4">
        <v>43791</v>
      </c>
      <c r="D4060" s="3">
        <v>0.85625000000000007</v>
      </c>
    </row>
    <row r="4061" spans="1:4" x14ac:dyDescent="0.2">
      <c r="A4061">
        <v>258049</v>
      </c>
      <c r="B4061" t="e">
        <f>radioamericahn no cave duda lo Que se ve Es importante el gran trabajo lo Que est√°n haciendo las autoridades Que bien</f>
        <v>#NAME?</v>
      </c>
      <c r="C4061" s="4">
        <v>43746</v>
      </c>
      <c r="D4061" s="3">
        <v>0.95694444444444438</v>
      </c>
    </row>
    <row r="4062" spans="1:4" x14ac:dyDescent="0.2">
      <c r="A4062">
        <v>258072</v>
      </c>
      <c r="B4062" t="e">
        <f>LaTribunahn Es muy bueno lo Que esta pasando en roat√°n Que impactante noticia la Que se ve Que sea un lugar tur√≠stico para el hondure√±o</f>
        <v>#NAME?</v>
      </c>
      <c r="C4062" s="4">
        <v>43832</v>
      </c>
      <c r="D4062" s="3">
        <v>0.77500000000000002</v>
      </c>
    </row>
    <row r="4063" spans="1:4" x14ac:dyDescent="0.2">
      <c r="A4063">
        <v>258139</v>
      </c>
      <c r="B4063" t="e">
        <f>radioamericahn esta se√±ora debe de ponerse atrabajar en vez de andar opinando ya basta por favor √±angara</f>
        <v>#NAME?</v>
      </c>
      <c r="C4063" s="4">
        <v>43775</v>
      </c>
      <c r="D4063" s="3">
        <v>0.68888888888888899</v>
      </c>
    </row>
    <row r="4064" spans="1:4" x14ac:dyDescent="0.2">
      <c r="A4064">
        <v>258149</v>
      </c>
      <c r="B4064" t="e">
        <f>radioamericahn siempre libre haciendo Que el pais este mal siempre tomen conciencia de Que el pueblo ya no los aguanta</f>
        <v>#NAME?</v>
      </c>
      <c r="C4064" s="4">
        <v>43756</v>
      </c>
      <c r="D4064" s="3">
        <v>0.83750000000000002</v>
      </c>
    </row>
    <row r="4065" spans="1:4" x14ac:dyDescent="0.2">
      <c r="A4065">
        <v>258151</v>
      </c>
      <c r="B4065" t="e">
        <f>radioamericahn se sabe Que esta de seguro Es uno de los √±angaras pagados por Mel o nasralla porque si solo ven los errores de JOH hay no ya basta sean cerios</f>
        <v>#NAME?</v>
      </c>
      <c r="C4065" s="4">
        <v>43773</v>
      </c>
      <c r="D4065" s="3">
        <v>0.85625000000000007</v>
      </c>
    </row>
    <row r="4066" spans="1:4" x14ac:dyDescent="0.2">
      <c r="A4066">
        <v>258207</v>
      </c>
      <c r="B4066" t="e">
        <f>radioamericahn sabemos Que Honduras ha mejorado siempre lo Que pasa Que gente ego√≠sta como esta nunca aceptara</f>
        <v>#NAME?</v>
      </c>
      <c r="C4066" s="4">
        <v>43838</v>
      </c>
      <c r="D4066" s="3">
        <v>0.82013888888888886</v>
      </c>
    </row>
    <row r="4067" spans="1:4" x14ac:dyDescent="0.2">
      <c r="A4067">
        <v>258213</v>
      </c>
      <c r="B4067" t="e">
        <f>LaTribunahn Vemos los grandes alcances en el pais Muchas gracias Que nuestra econom√≠a mejore</f>
        <v>#NAME?</v>
      </c>
      <c r="C4067" s="4">
        <v>43815</v>
      </c>
      <c r="D4067" s="3">
        <v>0.82013888888888886</v>
      </c>
    </row>
    <row r="4068" spans="1:4" x14ac:dyDescent="0.2">
      <c r="A4068">
        <v>258214</v>
      </c>
      <c r="B4068" t="e">
        <f>radioamericahn Es muy bueno Que se est√°n haciendo los mejores cambios para poder viajar Sin complicaciones mejores carreteras gran viaje</f>
        <v>#NAME?</v>
      </c>
      <c r="C4068" s="4">
        <v>43725</v>
      </c>
      <c r="D4068" s="3">
        <v>0.86875000000000002</v>
      </c>
    </row>
    <row r="4069" spans="1:4" x14ac:dyDescent="0.2">
      <c r="A4069">
        <v>258216</v>
      </c>
      <c r="B4069" t="e">
        <f>LaTribunahn vamos por mejores cambios Que buen trabajo estamos a lo bueno por nuestra Honduras vamos por mas</f>
        <v>#NAME?</v>
      </c>
      <c r="C4069" s="4">
        <v>43759</v>
      </c>
      <c r="D4069" s="3">
        <v>0.73819444444444438</v>
      </c>
    </row>
    <row r="4070" spans="1:4" x14ac:dyDescent="0.2">
      <c r="A4070">
        <v>258222</v>
      </c>
      <c r="B4070" t="e">
        <f>_xlfn.SINGLE(radioamericahn _xlfn.SINGLE(JuanOrlandoH favorable Es todo lo Que llega al pa√≠s todo lo Que pasa para bien Que buenas obras))</f>
        <v>#NAME?</v>
      </c>
      <c r="C4070" s="4">
        <v>43712</v>
      </c>
      <c r="D4070" s="3">
        <v>0.67847222222222225</v>
      </c>
    </row>
    <row r="4071" spans="1:4" x14ac:dyDescent="0.2">
      <c r="A4071">
        <v>258253</v>
      </c>
      <c r="B4071" t="e">
        <f>radioamericahn no pues la blanca paloma jodas viejo cerote si vos so junto con tu hermano y tu hijo los Que mas permitieron el aterrizaje de narcoavionetas cuando fuistes el remedo de Presidente Que fuistes</f>
        <v>#NAME?</v>
      </c>
      <c r="C4071" s="4">
        <v>43682</v>
      </c>
      <c r="D4071" s="3">
        <v>0.74375000000000002</v>
      </c>
    </row>
    <row r="4072" spans="1:4" x14ac:dyDescent="0.2">
      <c r="A4072">
        <v>258255</v>
      </c>
      <c r="B4072" t="e">
        <f>radioamericahn Sinceramente ya no se aguantan estas personas de libre deberia darles verguenza porque solo lo malo ven Que hace el Presidente mas Sin embargo hace lo mejor por el pais</f>
        <v>#NAME?</v>
      </c>
      <c r="C4072" s="4">
        <v>43754</v>
      </c>
      <c r="D4072" s="3">
        <v>0.75208333333333333</v>
      </c>
    </row>
    <row r="4073" spans="1:4" x14ac:dyDescent="0.2">
      <c r="A4073">
        <v>258267</v>
      </c>
      <c r="B4073" t="e">
        <f>radioamericahn muy buena noticia estamos muy contentos de Que se vea lo bueno en el pa√≠s Que grandes alcances Que bien</f>
        <v>#NAME?</v>
      </c>
      <c r="C4073" s="4">
        <v>43769</v>
      </c>
      <c r="D4073" s="3">
        <v>0.83888888888888891</v>
      </c>
    </row>
    <row r="4074" spans="1:4" x14ac:dyDescent="0.2">
      <c r="A4074">
        <v>258281</v>
      </c>
      <c r="B4074" t="e">
        <f>radioamericahn Es muy bueno Que la canciller√≠a est√° reformando nuevas oportunidades de empleos para el pais Que grandes avances muy bien</f>
        <v>#NAME?</v>
      </c>
      <c r="C4074" s="4">
        <v>43725</v>
      </c>
      <c r="D4074" s="3">
        <v>0.87638888888888899</v>
      </c>
    </row>
    <row r="4075" spans="1:4" x14ac:dyDescent="0.2">
      <c r="A4075">
        <v>258287</v>
      </c>
      <c r="B4075" t="e">
        <f>radioamericahn muy bien Que se mejore en esta aria para ver lo mejor para Honduras Que bien Que se trabaje por lo bueno para Honduras</f>
        <v>#NAME?</v>
      </c>
      <c r="C4075" s="4">
        <v>43739</v>
      </c>
      <c r="D4075" s="3">
        <v>0.93333333333333324</v>
      </c>
    </row>
    <row r="4076" spans="1:4" x14ac:dyDescent="0.2">
      <c r="A4076">
        <v>258291</v>
      </c>
      <c r="B4076" t="e">
        <f>radioamericahn estamos muy agradecidos Que bueno lo Que se ve estamos a lo principal de Que cada docente se beneficie Que bien</f>
        <v>#NAME?</v>
      </c>
      <c r="C4076" s="4">
        <v>43767</v>
      </c>
      <c r="D4076" s="3">
        <v>0.70138888888888884</v>
      </c>
    </row>
    <row r="4077" spans="1:4" x14ac:dyDescent="0.2">
      <c r="A4077">
        <v>258380</v>
      </c>
      <c r="B4077" t="e">
        <f>radioamericahn Que excelente Es ver como mi Honduras avanza estamos viendo los grandes resultados en el pis Que bien vamos avanzando</f>
        <v>#NAME?</v>
      </c>
      <c r="C4077" s="4">
        <v>43804</v>
      </c>
      <c r="D4077" s="3">
        <v>0.7909722222222223</v>
      </c>
    </row>
    <row r="4078" spans="1:4" x14ac:dyDescent="0.2">
      <c r="A4078">
        <v>258388</v>
      </c>
      <c r="B4078" t="e">
        <f>radioamericahn se ha tenido un gran excito con hacer estas favorables cosas en mi pais Que gran trabajo lo Que se hace estamos a lo bueno</f>
        <v>#NAME?</v>
      </c>
      <c r="C4078" s="4">
        <v>43773</v>
      </c>
      <c r="D4078" s="3">
        <v>0.93680555555555556</v>
      </c>
    </row>
    <row r="4079" spans="1:4" x14ac:dyDescent="0.2">
      <c r="A4079">
        <v>258461</v>
      </c>
      <c r="B4079" t="e">
        <f>radioamericahn Que beuno Que se trabaje por mejores desarrollos por el sector mipymes Que bueno Es ver como nuestra Honduras esta mejorando</f>
        <v>#NAME?</v>
      </c>
      <c r="C4079" s="4">
        <v>43809</v>
      </c>
      <c r="D4079" s="3">
        <v>0.62638888888888888</v>
      </c>
    </row>
    <row r="4080" spans="1:4" x14ac:dyDescent="0.2">
      <c r="A4080">
        <v>258482</v>
      </c>
      <c r="B4080" t="e">
        <f>_xlfn.SINGLE(radioamericahn _xlfn.SINGLE(luiszelaya_hn Que lastima Que en vez de estar uniendo el partido _xlfn.SINGLE(luiszelaya_hn  divida aun mas por Que esto no Es mas Que su guerra politica no del partido liberal)))</f>
        <v>#NAME?</v>
      </c>
      <c r="C4080" s="4">
        <v>43754</v>
      </c>
      <c r="D4080" s="3">
        <v>0.85416666666666663</v>
      </c>
    </row>
    <row r="4081" spans="1:4" x14ac:dyDescent="0.2">
      <c r="A4081">
        <v>258529</v>
      </c>
      <c r="B4081" t="e">
        <f>radioamericahn Es gran trabajo lo Que se hace por Que se mejoren en el aria de las exportaciones en el pais Que bien Que se trabaje mas y mas</f>
        <v>#NAME?</v>
      </c>
      <c r="C4081" s="4">
        <v>43717</v>
      </c>
      <c r="D4081" s="3">
        <v>0.6381944444444444</v>
      </c>
    </row>
    <row r="4082" spans="1:4" x14ac:dyDescent="0.2">
      <c r="A4082">
        <v>258546</v>
      </c>
      <c r="B4082" t="e">
        <f>LaTribunahn no cave duda Que si se mete  en lo Que no le interesa no ce cual Es el dolor de este ya ub√≠cate</f>
        <v>#NAME?</v>
      </c>
      <c r="C4082" s="4">
        <v>43780</v>
      </c>
      <c r="D4082" s="3">
        <v>0.8125</v>
      </c>
    </row>
    <row r="4083" spans="1:4" x14ac:dyDescent="0.2">
      <c r="A4083">
        <v>258567</v>
      </c>
      <c r="B4083" t="e">
        <f>radioamericahn Honduras avanza Que gran manera de ver lo bueno Que bien Que el gobierno hace lo mejor para el pais</f>
        <v>#NAME?</v>
      </c>
      <c r="C4083" s="4">
        <v>43746</v>
      </c>
      <c r="D4083" s="3">
        <v>0.95763888888888893</v>
      </c>
    </row>
    <row r="4084" spans="1:4" x14ac:dyDescent="0.2">
      <c r="A4084">
        <v>258755</v>
      </c>
      <c r="B4084" t="s">
        <v>201</v>
      </c>
      <c r="C4084" s="4">
        <v>43691</v>
      </c>
      <c r="D4084" s="3">
        <v>0.87013888888888891</v>
      </c>
    </row>
    <row r="4085" spans="1:4" x14ac:dyDescent="0.2">
      <c r="A4085">
        <v>258756</v>
      </c>
      <c r="B4085" t="s">
        <v>143</v>
      </c>
      <c r="C4085" s="4">
        <v>43706</v>
      </c>
      <c r="D4085" s="3">
        <v>0.81180555555555556</v>
      </c>
    </row>
    <row r="4086" spans="1:4" x14ac:dyDescent="0.2">
      <c r="A4086">
        <v>258757</v>
      </c>
      <c r="B4086" t="s">
        <v>146</v>
      </c>
      <c r="C4086" s="4">
        <v>43705</v>
      </c>
      <c r="D4086" s="3">
        <v>0.70208333333333339</v>
      </c>
    </row>
    <row r="4087" spans="1:4" x14ac:dyDescent="0.2">
      <c r="A4087">
        <v>258807</v>
      </c>
      <c r="B4087" t="s">
        <v>19</v>
      </c>
      <c r="C4087" s="4">
        <v>43773</v>
      </c>
      <c r="D4087" s="3">
        <v>0.7055555555555556</v>
      </c>
    </row>
    <row r="4088" spans="1:4" x14ac:dyDescent="0.2">
      <c r="A4088">
        <v>258887</v>
      </c>
      <c r="B4088" t="s">
        <v>121</v>
      </c>
      <c r="C4088" s="4">
        <v>43832</v>
      </c>
      <c r="D4088" s="3">
        <v>0.67013888888888884</v>
      </c>
    </row>
    <row r="4089" spans="1:4" x14ac:dyDescent="0.2">
      <c r="A4089">
        <v>258983</v>
      </c>
      <c r="B4089" t="s">
        <v>366</v>
      </c>
      <c r="C4089" s="4">
        <v>43816</v>
      </c>
      <c r="D4089" s="3">
        <v>0.81874999999999998</v>
      </c>
    </row>
    <row r="4090" spans="1:4" x14ac:dyDescent="0.2">
      <c r="A4090">
        <v>258984</v>
      </c>
      <c r="B4090" t="s">
        <v>21</v>
      </c>
      <c r="C4090" s="4">
        <v>43811</v>
      </c>
      <c r="D4090" s="3">
        <v>0.84027777777777779</v>
      </c>
    </row>
    <row r="4091" spans="1:4" x14ac:dyDescent="0.2">
      <c r="A4091">
        <v>258985</v>
      </c>
      <c r="B4091" t="s">
        <v>141</v>
      </c>
      <c r="C4091" s="4">
        <v>43783</v>
      </c>
      <c r="D4091" s="3">
        <v>0.83680555555555547</v>
      </c>
    </row>
    <row r="4092" spans="1:4" x14ac:dyDescent="0.2">
      <c r="A4092">
        <v>258996</v>
      </c>
      <c r="B4092" t="s">
        <v>10</v>
      </c>
      <c r="C4092" s="4">
        <v>43739</v>
      </c>
      <c r="D4092" s="3">
        <v>0.71250000000000002</v>
      </c>
    </row>
    <row r="4093" spans="1:4" x14ac:dyDescent="0.2">
      <c r="A4093">
        <v>258997</v>
      </c>
      <c r="B4093" t="s">
        <v>546</v>
      </c>
      <c r="C4093" s="4">
        <v>43761</v>
      </c>
      <c r="D4093" s="3">
        <v>0.97916666666666663</v>
      </c>
    </row>
    <row r="4094" spans="1:4" x14ac:dyDescent="0.2">
      <c r="A4094">
        <v>258998</v>
      </c>
      <c r="B4094" t="s">
        <v>101</v>
      </c>
      <c r="C4094" s="4">
        <v>43766</v>
      </c>
      <c r="D4094" s="3">
        <v>0.68194444444444446</v>
      </c>
    </row>
    <row r="4095" spans="1:4" x14ac:dyDescent="0.2">
      <c r="A4095">
        <v>258999</v>
      </c>
      <c r="B4095" t="s">
        <v>547</v>
      </c>
      <c r="C4095" s="4">
        <v>43774</v>
      </c>
      <c r="D4095" s="3">
        <v>0.16180555555555556</v>
      </c>
    </row>
    <row r="4096" spans="1:4" x14ac:dyDescent="0.2">
      <c r="A4096">
        <v>259000</v>
      </c>
      <c r="B4096" t="s">
        <v>548</v>
      </c>
      <c r="C4096" s="4">
        <v>43739</v>
      </c>
      <c r="D4096" s="3">
        <v>8.8888888888888892E-2</v>
      </c>
    </row>
    <row r="4097" spans="1:4" x14ac:dyDescent="0.2">
      <c r="A4097">
        <v>259004</v>
      </c>
      <c r="B4097" t="s">
        <v>93</v>
      </c>
      <c r="C4097" s="4">
        <v>43703</v>
      </c>
      <c r="D4097" s="3">
        <v>0.67291666666666661</v>
      </c>
    </row>
    <row r="4098" spans="1:4" x14ac:dyDescent="0.2">
      <c r="A4098">
        <v>259025</v>
      </c>
      <c r="B4098" s="2" t="s">
        <v>111</v>
      </c>
      <c r="C4098" s="4">
        <v>43804</v>
      </c>
      <c r="D4098" s="3">
        <v>0.84861111111111109</v>
      </c>
    </row>
    <row r="4099" spans="1:4" x14ac:dyDescent="0.2">
      <c r="A4099">
        <v>259026</v>
      </c>
      <c r="B4099" t="s">
        <v>99</v>
      </c>
      <c r="C4099" s="4">
        <v>43790</v>
      </c>
      <c r="D4099" s="3">
        <v>0.69097222222222221</v>
      </c>
    </row>
    <row r="4100" spans="1:4" x14ac:dyDescent="0.2">
      <c r="A4100">
        <v>259037</v>
      </c>
      <c r="B4100" t="s">
        <v>120</v>
      </c>
      <c r="C4100" s="4">
        <v>43704</v>
      </c>
      <c r="D4100" s="3">
        <v>0.83680555555555547</v>
      </c>
    </row>
    <row r="4101" spans="1:4" x14ac:dyDescent="0.2">
      <c r="A4101">
        <v>259038</v>
      </c>
      <c r="B4101" t="s">
        <v>77</v>
      </c>
      <c r="C4101" s="4">
        <v>43749</v>
      </c>
      <c r="D4101" s="3">
        <v>0.71111111111111114</v>
      </c>
    </row>
    <row r="4102" spans="1:4" x14ac:dyDescent="0.2">
      <c r="A4102">
        <v>259159</v>
      </c>
      <c r="B4102" t="s">
        <v>64</v>
      </c>
      <c r="C4102" s="4">
        <v>43735</v>
      </c>
      <c r="D4102" s="3">
        <v>0.71319444444444446</v>
      </c>
    </row>
    <row r="4103" spans="1:4" x14ac:dyDescent="0.2">
      <c r="A4103">
        <v>259160</v>
      </c>
      <c r="B4103" t="s">
        <v>139</v>
      </c>
      <c r="C4103" s="4">
        <v>43754</v>
      </c>
      <c r="D4103" s="3">
        <v>0.76597222222222217</v>
      </c>
    </row>
    <row r="4104" spans="1:4" x14ac:dyDescent="0.2">
      <c r="A4104">
        <v>259185</v>
      </c>
      <c r="B4104" t="s">
        <v>135</v>
      </c>
      <c r="C4104" s="4">
        <v>43721</v>
      </c>
      <c r="D4104" s="3">
        <v>0.82777777777777783</v>
      </c>
    </row>
    <row r="4105" spans="1:4" x14ac:dyDescent="0.2">
      <c r="A4105">
        <v>259186</v>
      </c>
      <c r="B4105" t="s">
        <v>237</v>
      </c>
      <c r="C4105" s="4">
        <v>43710</v>
      </c>
      <c r="D4105" s="3">
        <v>0.67083333333333339</v>
      </c>
    </row>
    <row r="4106" spans="1:4" x14ac:dyDescent="0.2">
      <c r="A4106">
        <v>259275</v>
      </c>
      <c r="B4106" t="s">
        <v>236</v>
      </c>
      <c r="C4106" s="4">
        <v>43817</v>
      </c>
      <c r="D4106" s="3">
        <v>0.83819444444444446</v>
      </c>
    </row>
    <row r="4107" spans="1:4" x14ac:dyDescent="0.2">
      <c r="A4107">
        <v>259276</v>
      </c>
      <c r="B4107" t="s">
        <v>26</v>
      </c>
      <c r="C4107" s="4">
        <v>43812</v>
      </c>
      <c r="D4107" s="3">
        <v>0.73125000000000007</v>
      </c>
    </row>
    <row r="4108" spans="1:4" x14ac:dyDescent="0.2">
      <c r="A4108">
        <v>259361</v>
      </c>
      <c r="B4108" t="s">
        <v>57</v>
      </c>
      <c r="C4108" s="4">
        <v>43762</v>
      </c>
      <c r="D4108" s="3">
        <v>0.83263888888888893</v>
      </c>
    </row>
    <row r="4109" spans="1:4" x14ac:dyDescent="0.2">
      <c r="A4109">
        <v>259420</v>
      </c>
      <c r="B4109" t="s">
        <v>482</v>
      </c>
      <c r="C4109" s="4">
        <v>43788</v>
      </c>
      <c r="D4109" s="3">
        <v>0.81041666666666667</v>
      </c>
    </row>
    <row r="4110" spans="1:4" x14ac:dyDescent="0.2">
      <c r="A4110">
        <v>259459</v>
      </c>
      <c r="B4110" t="s">
        <v>549</v>
      </c>
      <c r="C4110" s="4">
        <v>43699</v>
      </c>
      <c r="D4110" s="3">
        <v>0.93333333333333324</v>
      </c>
    </row>
    <row r="4111" spans="1:4" x14ac:dyDescent="0.2">
      <c r="A4111">
        <v>259460</v>
      </c>
      <c r="B4111" t="s">
        <v>143</v>
      </c>
      <c r="C4111" s="4">
        <v>43706</v>
      </c>
      <c r="D4111" s="3">
        <v>0.81180555555555556</v>
      </c>
    </row>
    <row r="4112" spans="1:4" x14ac:dyDescent="0.2">
      <c r="A4112">
        <v>259461</v>
      </c>
      <c r="B4112" t="s">
        <v>146</v>
      </c>
      <c r="C4112" s="4">
        <v>43705</v>
      </c>
      <c r="D4112" s="3">
        <v>0.70208333333333339</v>
      </c>
    </row>
    <row r="4113" spans="1:4" x14ac:dyDescent="0.2">
      <c r="A4113">
        <v>262401</v>
      </c>
      <c r="B4113" t="s">
        <v>3</v>
      </c>
      <c r="C4113" s="4">
        <v>43686</v>
      </c>
      <c r="D4113" s="3">
        <v>0.64513888888888882</v>
      </c>
    </row>
    <row r="4114" spans="1:4" x14ac:dyDescent="0.2">
      <c r="A4114">
        <v>262476</v>
      </c>
      <c r="B4114" t="s">
        <v>21</v>
      </c>
      <c r="C4114" s="4">
        <v>43811</v>
      </c>
      <c r="D4114" s="3">
        <v>0.84166666666666667</v>
      </c>
    </row>
    <row r="4115" spans="1:4" x14ac:dyDescent="0.2">
      <c r="A4115">
        <v>262608</v>
      </c>
      <c r="B4115" t="s">
        <v>44</v>
      </c>
      <c r="C4115" s="4">
        <v>43748</v>
      </c>
      <c r="D4115" s="3">
        <v>0.83263888888888893</v>
      </c>
    </row>
    <row r="4116" spans="1:4" x14ac:dyDescent="0.2">
      <c r="A4116">
        <v>262609</v>
      </c>
      <c r="B4116" t="s">
        <v>217</v>
      </c>
      <c r="C4116" s="4">
        <v>43705</v>
      </c>
      <c r="D4116" s="3">
        <v>0.55625000000000002</v>
      </c>
    </row>
    <row r="4117" spans="1:4" x14ac:dyDescent="0.2">
      <c r="A4117">
        <v>262884</v>
      </c>
      <c r="B4117" t="s">
        <v>21</v>
      </c>
      <c r="C4117" s="4">
        <v>43811</v>
      </c>
      <c r="D4117" s="3">
        <v>0.84027777777777779</v>
      </c>
    </row>
    <row r="4118" spans="1:4" x14ac:dyDescent="0.2">
      <c r="A4118">
        <v>262885</v>
      </c>
      <c r="B4118" t="s">
        <v>12</v>
      </c>
      <c r="C4118" s="4">
        <v>43810</v>
      </c>
      <c r="D4118" s="3">
        <v>0.79513888888888884</v>
      </c>
    </row>
    <row r="4119" spans="1:4" x14ac:dyDescent="0.2">
      <c r="A4119">
        <v>262886</v>
      </c>
      <c r="B4119" t="s">
        <v>99</v>
      </c>
      <c r="C4119" s="4">
        <v>43790</v>
      </c>
      <c r="D4119" s="3">
        <v>0.69027777777777777</v>
      </c>
    </row>
    <row r="4120" spans="1:4" x14ac:dyDescent="0.2">
      <c r="A4120">
        <v>262887</v>
      </c>
      <c r="B4120" t="s">
        <v>46</v>
      </c>
      <c r="C4120" s="4">
        <v>43791</v>
      </c>
      <c r="D4120" s="3">
        <v>0.81527777777777777</v>
      </c>
    </row>
    <row r="4121" spans="1:4" x14ac:dyDescent="0.2">
      <c r="A4121">
        <v>262888</v>
      </c>
      <c r="B4121" s="2" t="s">
        <v>102</v>
      </c>
      <c r="C4121" s="4">
        <v>43837</v>
      </c>
      <c r="D4121" s="3">
        <v>0.78888888888888886</v>
      </c>
    </row>
    <row r="4122" spans="1:4" x14ac:dyDescent="0.2">
      <c r="A4122">
        <v>262898</v>
      </c>
      <c r="B4122" t="s">
        <v>48</v>
      </c>
      <c r="C4122" s="4">
        <v>43706</v>
      </c>
      <c r="D4122" s="3">
        <v>0.87430555555555556</v>
      </c>
    </row>
    <row r="4123" spans="1:4" x14ac:dyDescent="0.2">
      <c r="A4123">
        <v>262899</v>
      </c>
      <c r="B4123" t="s">
        <v>550</v>
      </c>
      <c r="C4123" s="4">
        <v>43713</v>
      </c>
      <c r="D4123" s="3">
        <v>4.3750000000000004E-2</v>
      </c>
    </row>
    <row r="4124" spans="1:4" x14ac:dyDescent="0.2">
      <c r="A4124">
        <v>262900</v>
      </c>
      <c r="B4124" t="s">
        <v>185</v>
      </c>
      <c r="C4124" s="4">
        <v>43721</v>
      </c>
      <c r="D4124" s="3">
        <v>0.6743055555555556</v>
      </c>
    </row>
    <row r="4125" spans="1:4" x14ac:dyDescent="0.2">
      <c r="A4125">
        <v>262901</v>
      </c>
      <c r="B4125" t="s">
        <v>551</v>
      </c>
      <c r="C4125" s="4">
        <v>43715</v>
      </c>
      <c r="D4125" s="3">
        <v>0.83750000000000002</v>
      </c>
    </row>
    <row r="4126" spans="1:4" x14ac:dyDescent="0.2">
      <c r="A4126">
        <v>262906</v>
      </c>
      <c r="B4126" t="s">
        <v>311</v>
      </c>
      <c r="C4126" s="4">
        <v>43685</v>
      </c>
      <c r="D4126" s="3">
        <v>0.73472222222222217</v>
      </c>
    </row>
    <row r="4127" spans="1:4" x14ac:dyDescent="0.2">
      <c r="A4127">
        <v>262981</v>
      </c>
      <c r="B4127" t="s">
        <v>226</v>
      </c>
      <c r="C4127" s="4">
        <v>43819</v>
      </c>
      <c r="D4127" s="3">
        <v>0.67013888888888884</v>
      </c>
    </row>
    <row r="4128" spans="1:4" x14ac:dyDescent="0.2">
      <c r="A4128">
        <v>263099</v>
      </c>
      <c r="B4128" t="s">
        <v>77</v>
      </c>
      <c r="C4128" s="4">
        <v>43749</v>
      </c>
      <c r="D4128" s="3">
        <v>0.71111111111111114</v>
      </c>
    </row>
    <row r="4129" spans="1:4" x14ac:dyDescent="0.2">
      <c r="A4129">
        <v>263174</v>
      </c>
      <c r="B4129" t="s">
        <v>313</v>
      </c>
      <c r="C4129" s="4">
        <v>43663</v>
      </c>
      <c r="D4129" s="3">
        <v>0.82916666666666661</v>
      </c>
    </row>
    <row r="4130" spans="1:4" x14ac:dyDescent="0.2">
      <c r="A4130">
        <v>263175</v>
      </c>
      <c r="B4130" t="s">
        <v>116</v>
      </c>
      <c r="C4130" s="4">
        <v>43685</v>
      </c>
      <c r="D4130" s="3">
        <v>0.83333333333333337</v>
      </c>
    </row>
    <row r="4131" spans="1:4" x14ac:dyDescent="0.2">
      <c r="A4131">
        <v>263176</v>
      </c>
      <c r="B4131" t="s">
        <v>137</v>
      </c>
      <c r="C4131" s="4">
        <v>43705</v>
      </c>
      <c r="D4131" s="3">
        <v>0.8222222222222223</v>
      </c>
    </row>
    <row r="4132" spans="1:4" x14ac:dyDescent="0.2">
      <c r="A4132">
        <v>263177</v>
      </c>
      <c r="B4132" t="s">
        <v>36</v>
      </c>
      <c r="C4132" s="4">
        <v>43724</v>
      </c>
      <c r="D4132" s="3">
        <v>0.84861111111111109</v>
      </c>
    </row>
    <row r="4133" spans="1:4" x14ac:dyDescent="0.2">
      <c r="A4133">
        <v>265365</v>
      </c>
      <c r="B4133" s="2" t="s">
        <v>92</v>
      </c>
      <c r="C4133" s="4">
        <v>43775</v>
      </c>
      <c r="D4133" s="3">
        <v>0.65625</v>
      </c>
    </row>
    <row r="4134" spans="1:4" x14ac:dyDescent="0.2">
      <c r="A4134">
        <v>265416</v>
      </c>
      <c r="B4134" t="s">
        <v>78</v>
      </c>
      <c r="C4134" s="4">
        <v>43791</v>
      </c>
      <c r="D4134" s="3">
        <v>0.84861111111111109</v>
      </c>
    </row>
    <row r="4135" spans="1:4" x14ac:dyDescent="0.2">
      <c r="A4135">
        <v>265551</v>
      </c>
      <c r="B4135" t="s">
        <v>77</v>
      </c>
      <c r="C4135" s="4">
        <v>43749</v>
      </c>
      <c r="D4135" s="3">
        <v>0.7104166666666667</v>
      </c>
    </row>
    <row r="4136" spans="1:4" x14ac:dyDescent="0.2">
      <c r="A4136">
        <v>265552</v>
      </c>
      <c r="B4136" t="s">
        <v>2</v>
      </c>
      <c r="C4136" s="4">
        <v>43770</v>
      </c>
      <c r="D4136" s="3">
        <v>0.7006944444444444</v>
      </c>
    </row>
    <row r="4137" spans="1:4" x14ac:dyDescent="0.2">
      <c r="A4137">
        <v>265553</v>
      </c>
      <c r="B4137" s="2" t="s">
        <v>92</v>
      </c>
      <c r="C4137" s="4">
        <v>43775</v>
      </c>
      <c r="D4137" s="3">
        <v>0.65555555555555556</v>
      </c>
    </row>
    <row r="4138" spans="1:4" x14ac:dyDescent="0.2">
      <c r="A4138">
        <v>265577</v>
      </c>
      <c r="B4138" t="s">
        <v>115</v>
      </c>
      <c r="C4138" s="4">
        <v>43838</v>
      </c>
      <c r="D4138" s="3">
        <v>0.79027777777777775</v>
      </c>
    </row>
    <row r="4139" spans="1:4" x14ac:dyDescent="0.2">
      <c r="A4139">
        <v>265720</v>
      </c>
      <c r="B4139" t="s">
        <v>552</v>
      </c>
      <c r="C4139" s="4">
        <v>43674</v>
      </c>
      <c r="D4139" s="3">
        <v>0.74722222222222223</v>
      </c>
    </row>
    <row r="4140" spans="1:4" x14ac:dyDescent="0.2">
      <c r="A4140">
        <v>265721</v>
      </c>
      <c r="B4140" t="s">
        <v>553</v>
      </c>
      <c r="C4140" s="4">
        <v>43656</v>
      </c>
      <c r="D4140" s="3">
        <v>0.92499999999999993</v>
      </c>
    </row>
    <row r="4141" spans="1:4" x14ac:dyDescent="0.2">
      <c r="A4141">
        <v>265751</v>
      </c>
      <c r="B4141" s="2" t="s">
        <v>71</v>
      </c>
      <c r="C4141" s="4">
        <v>43774</v>
      </c>
      <c r="D4141" s="3">
        <v>0.6694444444444444</v>
      </c>
    </row>
    <row r="4142" spans="1:4" x14ac:dyDescent="0.2">
      <c r="A4142">
        <v>265752</v>
      </c>
      <c r="B4142" t="s">
        <v>108</v>
      </c>
      <c r="C4142" s="4">
        <v>43718</v>
      </c>
      <c r="D4142" s="3">
        <v>0.7284722222222223</v>
      </c>
    </row>
    <row r="4143" spans="1:4" x14ac:dyDescent="0.2">
      <c r="A4143">
        <v>265875</v>
      </c>
      <c r="B4143" t="s">
        <v>61</v>
      </c>
      <c r="C4143" s="4">
        <v>43733</v>
      </c>
      <c r="D4143" s="3">
        <v>0.79861111111111116</v>
      </c>
    </row>
    <row r="4144" spans="1:4" x14ac:dyDescent="0.2">
      <c r="A4144">
        <v>265914</v>
      </c>
      <c r="B4144" t="s">
        <v>226</v>
      </c>
      <c r="C4144" s="4">
        <v>43819</v>
      </c>
      <c r="D4144" s="3">
        <v>0.67013888888888884</v>
      </c>
    </row>
    <row r="4145" spans="1:4" x14ac:dyDescent="0.2">
      <c r="A4145">
        <v>265915</v>
      </c>
      <c r="B4145" t="s">
        <v>15</v>
      </c>
      <c r="C4145" s="4">
        <v>43809</v>
      </c>
      <c r="D4145" s="3">
        <v>0.68402777777777779</v>
      </c>
    </row>
    <row r="4146" spans="1:4" x14ac:dyDescent="0.2">
      <c r="A4146">
        <v>268056</v>
      </c>
      <c r="B4146" t="e">
        <f>radioamericahn estos lo Que andan haciendo Es relajo para Que la gente diga Que hacen lo mejor por el pais Que triste ya dejen de molestar queremos lo mejor para Honduras</f>
        <v>#NAME?</v>
      </c>
      <c r="C4146" s="4">
        <v>43766</v>
      </c>
      <c r="D4146" s="3">
        <v>0.73125000000000007</v>
      </c>
    </row>
    <row r="4147" spans="1:4" x14ac:dyDescent="0.2">
      <c r="A4147">
        <v>268081</v>
      </c>
      <c r="B4147" t="e">
        <f>radioamericahn Muchas gracias mi Presidente porque usted ha demostrado Que el pais avance en miles de cosas en seguridad turismo en todo felicitaciones</f>
        <v>#NAME?</v>
      </c>
      <c r="C4147" s="4">
        <v>43833</v>
      </c>
      <c r="D4147" s="3">
        <v>0.7631944444444444</v>
      </c>
    </row>
    <row r="4148" spans="1:4" x14ac:dyDescent="0.2">
      <c r="A4148">
        <v>268090</v>
      </c>
      <c r="B4148" t="e">
        <f>radioamericahn hay no Sinceramente ya se pasaron en hacer estas manifestaciones Que hace Que quede mucha gente Sin empleo Que barbaridad</f>
        <v>#NAME?</v>
      </c>
      <c r="C4148" s="4">
        <v>43762</v>
      </c>
      <c r="D4148" s="3">
        <v>0.90694444444444444</v>
      </c>
    </row>
    <row r="4149" spans="1:4" x14ac:dyDescent="0.2">
      <c r="A4149">
        <v>268128</v>
      </c>
      <c r="B4149" t="e">
        <f>radioamericahn contentos de ver como se est√°n apoyando a los maestros Que excelente Es ver como mi pais esta avanzando muy bien</f>
        <v>#NAME?</v>
      </c>
      <c r="C4149" s="4">
        <v>43775</v>
      </c>
      <c r="D4149" s="3">
        <v>0.9</v>
      </c>
    </row>
    <row r="4150" spans="1:4" x14ac:dyDescent="0.2">
      <c r="A4150">
        <v>268129</v>
      </c>
      <c r="B4150" t="e">
        <f>radioamericahn muy bien Que se trabaje por mejorar la sequ√≠a del pais Que bueno lo Que se ve est√°n trabajando por mas alcances por mi Honduras</f>
        <v>#NAME?</v>
      </c>
      <c r="C4150" s="4">
        <v>43836</v>
      </c>
      <c r="D4150" s="3">
        <v>0.58680555555555558</v>
      </c>
    </row>
    <row r="4151" spans="1:4" x14ac:dyDescent="0.2">
      <c r="A4151">
        <v>268141</v>
      </c>
      <c r="B4151" t="e">
        <f>radioamericahn apoyamos al Presidente JOH el pueblo esta con usted JOH gracias por afirmar el cambio por la naci√≥n</f>
        <v>#NAME?</v>
      </c>
      <c r="C4151" s="4">
        <v>43763</v>
      </c>
      <c r="D4151" s="3">
        <v>0.93333333333333324</v>
      </c>
    </row>
    <row r="4152" spans="1:4" x14ac:dyDescent="0.2">
      <c r="A4152">
        <v>268147</v>
      </c>
      <c r="B4152" t="e">
        <f>_xlfn.SINGLE(radioamericahn _xlfn.SINGLE(JuanOrlandoH se√±or Presidente buenos d√≠as y Muchas bendiciones para usted y su familia Que cea de gran avance tosdos los planes Que usted tiene para el  pais))</f>
        <v>#NAME?</v>
      </c>
      <c r="C4152" s="4">
        <v>43731</v>
      </c>
      <c r="D4152" s="3">
        <v>0.58958333333333335</v>
      </c>
    </row>
    <row r="4153" spans="1:4" x14ac:dyDescent="0.2">
      <c r="A4153">
        <v>268183</v>
      </c>
      <c r="B4153" t="e">
        <f>radioamericahn estamos muy contentos y agradecidos por embellecer cada una de las carreteras</f>
        <v>#NAME?</v>
      </c>
      <c r="C4153" s="4">
        <v>43725</v>
      </c>
      <c r="D4153" s="3">
        <v>0.85833333333333339</v>
      </c>
    </row>
    <row r="4154" spans="1:4" x14ac:dyDescent="0.2">
      <c r="A4154">
        <v>268189</v>
      </c>
      <c r="B4154" t="e">
        <f>radioamericahn ya estamos cansados de Que solo se planeen cosas malas para el pais queremos tranquilidad ya no mas por favor</f>
        <v>#NAME?</v>
      </c>
      <c r="C4154" s="4">
        <v>43768</v>
      </c>
      <c r="D4154" s="3">
        <v>0.70416666666666661</v>
      </c>
    </row>
    <row r="4155" spans="1:4" x14ac:dyDescent="0.2">
      <c r="A4155">
        <v>268190</v>
      </c>
      <c r="B4155" t="e">
        <f>radioamericahn Que grandes resultados los Que se ven Que se afirma lo bueno por Que mi Honduras cambia cada dia Que excelente</f>
        <v>#NAME?</v>
      </c>
      <c r="C4155" s="4">
        <v>43775</v>
      </c>
      <c r="D4155" s="3">
        <v>0.63888888888888895</v>
      </c>
    </row>
    <row r="4156" spans="1:4" x14ac:dyDescent="0.2">
      <c r="A4156">
        <v>268197</v>
      </c>
      <c r="B4156" t="e">
        <f>radioamericahn Es muy bueno lo Que se esta haciendo en el pais Que grandes cosas las Que se ven</f>
        <v>#NAME?</v>
      </c>
      <c r="C4156" s="4">
        <v>43746</v>
      </c>
      <c r="D4156" s="3">
        <v>0.95624999999999993</v>
      </c>
    </row>
    <row r="4157" spans="1:4" x14ac:dyDescent="0.2">
      <c r="A4157">
        <v>268220</v>
      </c>
      <c r="B4157" t="e">
        <f>radioamericahn excelente Que se haya aprobado esta nueva ley de alivio de deuda Que importante manear de ver lo bueno estamos muy contentos</f>
        <v>#NAME?</v>
      </c>
      <c r="C4157" s="4">
        <v>43774</v>
      </c>
      <c r="D4157" s="3">
        <v>0.86597222222222225</v>
      </c>
    </row>
    <row r="4158" spans="1:4" x14ac:dyDescent="0.2">
      <c r="A4158">
        <v>268262</v>
      </c>
      <c r="B4158" t="e">
        <f>radioamericahn Damos las gracias a JOH por Que solo el en este gobierno ha trabajado por lo mejor Que importante vamos por mas</f>
        <v>#NAME?</v>
      </c>
      <c r="C4158" s="4">
        <v>43774</v>
      </c>
      <c r="D4158" s="3">
        <v>0.8666666666666667</v>
      </c>
    </row>
    <row r="4159" spans="1:4" x14ac:dyDescent="0.2">
      <c r="A4159">
        <v>268265</v>
      </c>
      <c r="B4159" t="e">
        <f>LaTribunahn excelente Que esten resaltando lo hermosa Que Es nuestra Honduras</f>
        <v>#NAME?</v>
      </c>
      <c r="C4159" s="4">
        <v>43726</v>
      </c>
      <c r="D4159" s="3">
        <v>0.83958333333333324</v>
      </c>
    </row>
    <row r="4160" spans="1:4" x14ac:dyDescent="0.2">
      <c r="A4160">
        <v>268282</v>
      </c>
      <c r="B4160" t="e">
        <f>_xlfn.SINGLE(radioamericahn _xlfn.SINGLE(JuanOrlandoH Es una grandiosa noticia Que buen trabajo lo Que se ve por mi Honduras Que se demuestre mas y mas por el pais vamos avanzando))</f>
        <v>#NAME?</v>
      </c>
      <c r="C4160" s="4">
        <v>43731</v>
      </c>
      <c r="D4160" s="3">
        <v>0.59027777777777779</v>
      </c>
    </row>
    <row r="4161" spans="1:4" x14ac:dyDescent="0.2">
      <c r="A4161">
        <v>268294</v>
      </c>
      <c r="B4161" t="e">
        <f>radioamericahn estamos muy contentos por Que se est√°n haciendo estas excelentes entregas por Que Es muy importante asi se abrir√≠an proyectos de empleos</f>
        <v>#NAME?</v>
      </c>
      <c r="C4161" s="4">
        <v>43802</v>
      </c>
      <c r="D4161" s="3">
        <v>0.93472222222222223</v>
      </c>
    </row>
    <row r="4162" spans="1:4" x14ac:dyDescent="0.2">
      <c r="A4162">
        <v>268298</v>
      </c>
      <c r="B4162" t="e">
        <f>radioamericahn felicitaciones Que bien vamos avanzando Que nuestra Honduras cambie cada dia Que bien estamos en lo mejor</f>
        <v>#NAME?</v>
      </c>
      <c r="C4162" s="4">
        <v>43809</v>
      </c>
      <c r="D4162" s="3">
        <v>0.62708333333333333</v>
      </c>
    </row>
    <row r="4163" spans="1:4" x14ac:dyDescent="0.2">
      <c r="A4163">
        <v>268309</v>
      </c>
      <c r="B4163" t="e">
        <f>radioamericahn Que se haga lo Que se tenga Que hacer Que admirable manera de ver lo importante parta el pis Que excelente</f>
        <v>#NAME?</v>
      </c>
      <c r="C4163" s="4">
        <v>43738</v>
      </c>
      <c r="D4163" s="3">
        <v>0.62222222222222223</v>
      </c>
    </row>
    <row r="4164" spans="1:4" x14ac:dyDescent="0.2">
      <c r="A4164">
        <v>268310</v>
      </c>
      <c r="B4164" t="e">
        <f>radioamericahn Pucha ya dejen de destruir al pais ya no mas por favor Que atajos de bajos hay no Que barbaridad</f>
        <v>#NAME?</v>
      </c>
      <c r="C4164" s="4">
        <v>43766</v>
      </c>
      <c r="D4164" s="3">
        <v>0.84305555555555556</v>
      </c>
    </row>
    <row r="4165" spans="1:4" x14ac:dyDescent="0.2">
      <c r="A4165">
        <v>268348</v>
      </c>
      <c r="B4165" t="e">
        <f>radioamericahn Es muy excelente lo Que est√°n haciendo ayudando a los exportadores de camar√≥n asi Es un gran avance para el pais</f>
        <v>#NAME?</v>
      </c>
      <c r="C4165" s="4">
        <v>43769</v>
      </c>
      <c r="D4165" s="3">
        <v>0.6118055555555556</v>
      </c>
    </row>
    <row r="4166" spans="1:4" x14ac:dyDescent="0.2">
      <c r="A4166">
        <v>268349</v>
      </c>
      <c r="B4166" t="e">
        <f>radioamericahn Aplaudimos las grandes operaciones Que hace las autoridades a favor de nuestro pueblo Vemos lo bueno por el pais estamos cambiando a mejor excelente</f>
        <v>#NAME?</v>
      </c>
      <c r="C4166" s="4">
        <v>43811</v>
      </c>
      <c r="D4166" s="3">
        <v>0.57638888888888895</v>
      </c>
    </row>
    <row r="4167" spans="1:4" x14ac:dyDescent="0.2">
      <c r="A4167">
        <v>268351</v>
      </c>
      <c r="B4167" t="e">
        <f>radioamericahn bueno yo digo Que el Que no esta en los zapatos de el no sabe lo Que Es gobernar un pais por Que aunque el haya cambiado se ha echado un gran compromiso nada f√°cil felicitaciones JOH</f>
        <v>#NAME?</v>
      </c>
      <c r="C4167" s="4">
        <v>43784</v>
      </c>
      <c r="D4167" s="3">
        <v>0.87083333333333324</v>
      </c>
    </row>
    <row r="4168" spans="1:4" x14ac:dyDescent="0.2">
      <c r="A4168">
        <v>268352</v>
      </c>
      <c r="B4168" t="e">
        <f>radioamericahn desarrollando lo bueno por el pais Que gran manera de ver lo importante Que se hace por Que se apoye al pueblo en estas arias Que bien</f>
        <v>#NAME?</v>
      </c>
      <c r="C4168" s="4">
        <v>43748</v>
      </c>
      <c r="D4168" s="3">
        <v>0.6381944444444444</v>
      </c>
    </row>
    <row r="4169" spans="1:4" x14ac:dyDescent="0.2">
      <c r="A4169">
        <v>268359</v>
      </c>
      <c r="B4169" t="e">
        <f>radioamericahn muy bien Que en nuestra Honduras haya n esas exportaciones para mejorar la economia del pais Que grandes avances Vemos en el pais Que bien</f>
        <v>#NAME?</v>
      </c>
      <c r="C4169" s="4">
        <v>43738</v>
      </c>
      <c r="D4169" s="3">
        <v>0.62152777777777779</v>
      </c>
    </row>
    <row r="4170" spans="1:4" x14ac:dyDescent="0.2">
      <c r="A4170">
        <v>268360</v>
      </c>
      <c r="B4170" t="e">
        <f>_xlfn.SINGLE(radioamericahn _xlfn.SINGLE(JuanOrlandoH grandes ayudas para Que se mantengan con bastantes medicamentos los Hospitales Que bueno lo Que se logra cada dia))</f>
        <v>#NAME?</v>
      </c>
      <c r="C4170" s="4">
        <v>43712</v>
      </c>
      <c r="D4170" s="3">
        <v>0.6777777777777777</v>
      </c>
    </row>
    <row r="4171" spans="1:4" x14ac:dyDescent="0.2">
      <c r="A4171">
        <v>268363</v>
      </c>
      <c r="B4171" t="e">
        <f>radioamericahn Sinceramente este deber√≠a estar en el manicomio hay no Que barbaridad da verg√ºenza ya no por favor</f>
        <v>#NAME?</v>
      </c>
      <c r="C4171" s="4">
        <v>43767</v>
      </c>
      <c r="D4171" s="3">
        <v>0.85277777777777775</v>
      </c>
    </row>
    <row r="4172" spans="1:4" x14ac:dyDescent="0.2">
      <c r="A4172">
        <v>268402</v>
      </c>
      <c r="B4172" t="e">
        <f>radioamericahn a este lo Que le da Es envidia por Que sabe Que solo nuestro gobierno ha hecho lo mejor por nuestra Honduras vamos por mas JOH</f>
        <v>#NAME?</v>
      </c>
      <c r="C4172" s="4">
        <v>43817</v>
      </c>
      <c r="D4172" s="3">
        <v>0.93611111111111101</v>
      </c>
    </row>
    <row r="4173" spans="1:4" x14ac:dyDescent="0.2">
      <c r="A4173">
        <v>268450</v>
      </c>
      <c r="B4173" t="e">
        <f>_xlfn.SINGLE(radioamericahn _xlfn.SINGLE(JuanOrlandoH gracias a estas ayudas se mejoran las cosas en el pa√≠s Que gran trabajo Es muy bueno estamos a mas y m√°s))</f>
        <v>#NAME?</v>
      </c>
      <c r="C4173" s="4">
        <v>43712</v>
      </c>
      <c r="D4173" s="3">
        <v>0.67847222222222225</v>
      </c>
    </row>
    <row r="4174" spans="1:4" x14ac:dyDescent="0.2">
      <c r="A4174">
        <v>268458</v>
      </c>
      <c r="B4174" t="e">
        <f>LaTribunahn Aplaudimos Que el gobierno este haciendo esto ya Que Danli tiene mucho Que ofrecer al turista nacional e internacional</f>
        <v>#NAME?</v>
      </c>
      <c r="C4174" s="4">
        <v>43726</v>
      </c>
      <c r="D4174" s="3">
        <v>0.77361111111111114</v>
      </c>
    </row>
    <row r="4175" spans="1:4" x14ac:dyDescent="0.2">
      <c r="A4175">
        <v>268461</v>
      </c>
      <c r="B4175" t="e">
        <f>radioamericahn aun √±angara como este le gusta llamar la atenci√≥n Sinceramente no deben de dejar  Que siga con sus guegitos ya basta √±angaras</f>
        <v>#NAME?</v>
      </c>
      <c r="C4175" s="4">
        <v>43760</v>
      </c>
      <c r="D4175" s="3">
        <v>0.93125000000000002</v>
      </c>
    </row>
    <row r="4176" spans="1:4" x14ac:dyDescent="0.2">
      <c r="A4176">
        <v>268471</v>
      </c>
      <c r="B4176" t="e">
        <f>radioamericahn Honduras esta avanzando Que bien lo bueno Que se mejora en la seguridad Que bien Que se haga lo bueno siempre por la seguridad del pueblo Felicidades</f>
        <v>#NAME?</v>
      </c>
      <c r="C4176" s="4">
        <v>43810</v>
      </c>
      <c r="D4176" s="3">
        <v>0.8618055555555556</v>
      </c>
    </row>
    <row r="4177" spans="1:4" x14ac:dyDescent="0.2">
      <c r="A4177">
        <v>268505</v>
      </c>
      <c r="B4177" t="e">
        <f>LaTribunahn Es una gran noticia Que se apruebe esta nueva ley de alivio de deuda Que bueno lo Que se hace por nuestra Honduras</f>
        <v>#NAME?</v>
      </c>
      <c r="C4177" s="4">
        <v>43832</v>
      </c>
      <c r="D4177" s="3">
        <v>0.84513888888888899</v>
      </c>
    </row>
    <row r="4178" spans="1:4" x14ac:dyDescent="0.2">
      <c r="A4178">
        <v>268510</v>
      </c>
      <c r="B4178" t="e">
        <f>radioamericahn muy buen trabajo lo Que esta haciendo salud apoyando a los  ni√±os de pais par Que se les ponga esa vacuna en contra de la hepatitis</f>
        <v>#NAME?</v>
      </c>
      <c r="C4178" s="4">
        <v>43832</v>
      </c>
      <c r="D4178" s="3">
        <v>0.91111111111111109</v>
      </c>
    </row>
    <row r="4179" spans="1:4" x14ac:dyDescent="0.2">
      <c r="A4179">
        <v>268516</v>
      </c>
      <c r="B4179" t="e">
        <f>radioamericahn muy bien Que se esta apoyando al sector cafetalero por Que Es muy bueno Que se mejore en esa aria muy buen trabajo</f>
        <v>#NAME?</v>
      </c>
      <c r="C4179" s="4">
        <v>43752</v>
      </c>
      <c r="D4179" s="3">
        <v>0.71944444444444444</v>
      </c>
    </row>
    <row r="4180" spans="1:4" x14ac:dyDescent="0.2">
      <c r="A4180">
        <v>268543</v>
      </c>
      <c r="B4180" t="e">
        <f>LaTribunahn Sobre todo Que bueno vamos por mas Que lo bueno se ve cada dia y Que se ha aprobado esta nueva ley de alivio de deuda</f>
        <v>#NAME?</v>
      </c>
      <c r="C4180" s="4">
        <v>43783</v>
      </c>
      <c r="D4180" s="3">
        <v>0.56388888888888888</v>
      </c>
    </row>
    <row r="4181" spans="1:4" x14ac:dyDescent="0.2">
      <c r="A4181">
        <v>268554</v>
      </c>
      <c r="B4181" t="e">
        <f>LaTribunahn estamos muy contentos Que gran beneficio para los trabajadores Que excelente trabajo se√±or JOH</f>
        <v>#NAME?</v>
      </c>
      <c r="C4181" s="4">
        <v>43777</v>
      </c>
      <c r="D4181" s="3">
        <v>0.7055555555555556</v>
      </c>
    </row>
    <row r="4182" spans="1:4" x14ac:dyDescent="0.2">
      <c r="A4182">
        <v>268616</v>
      </c>
      <c r="B4182" t="e">
        <f>radioamericahn Es un gran alcance Que se haga lo bueno por mi naci√≥n vamos por los grandes desarrollos para el pueblo</f>
        <v>#NAME?</v>
      </c>
      <c r="C4182" s="4">
        <v>43738</v>
      </c>
      <c r="D4182" s="3">
        <v>0.62152777777777779</v>
      </c>
    </row>
    <row r="4183" spans="1:4" x14ac:dyDescent="0.2">
      <c r="A4183">
        <v>268622</v>
      </c>
      <c r="B4183" t="e">
        <f>radioamericahn Definimos Que estos son los t√≠teres de Mel Que solo les gusta hacer lo malo para la naci√≥n Que barbaridad queremos mas paz</f>
        <v>#NAME?</v>
      </c>
      <c r="C4183" s="4">
        <v>43762</v>
      </c>
      <c r="D4183" s="3">
        <v>0.89930555555555547</v>
      </c>
    </row>
    <row r="4184" spans="1:4" x14ac:dyDescent="0.2">
      <c r="A4184">
        <v>268636</v>
      </c>
      <c r="B4184" t="e">
        <f>radioamericahn felicitaciones a al ejercito de nuestro pais Que bien lo Que hace por el pa√≠s Que beuno Que han trabajado por la seguridad</f>
        <v>#NAME?</v>
      </c>
      <c r="C4184" s="4">
        <v>43810</v>
      </c>
      <c r="D4184" s="3">
        <v>0.86041666666666661</v>
      </c>
    </row>
    <row r="4185" spans="1:4" x14ac:dyDescent="0.2">
      <c r="A4185">
        <v>268726</v>
      </c>
      <c r="B4185" t="e">
        <f>radioamericahn Aplaudir lo bueno Que se demuestra Que buenas acciones Que se mejore la seguridad cada dia excelente</f>
        <v>#NAME?</v>
      </c>
      <c r="C4185" s="4">
        <v>43719</v>
      </c>
      <c r="D4185" s="3">
        <v>0.56527777777777777</v>
      </c>
    </row>
    <row r="4186" spans="1:4" x14ac:dyDescent="0.2">
      <c r="A4186">
        <v>268742</v>
      </c>
      <c r="B4186" t="e">
        <f>radioamericahn Que bueno se√±or Presidente Que grandiosa manera de ver lo bueno por la naci√≥n vamos por mas avances Que se apoya a los maestros</f>
        <v>#NAME?</v>
      </c>
      <c r="C4186" s="4">
        <v>43775</v>
      </c>
      <c r="D4186" s="3">
        <v>0.6381944444444444</v>
      </c>
    </row>
    <row r="4187" spans="1:4" x14ac:dyDescent="0.2">
      <c r="A4187">
        <v>268769</v>
      </c>
      <c r="B4187" t="e">
        <f>radioamericahn Vemos los buenos alcances Que bueno Que admirable noticia Que bien estamos muy bien por ver el cambio</f>
        <v>#NAME?</v>
      </c>
      <c r="C4187" s="4">
        <v>43767</v>
      </c>
      <c r="D4187" s="3">
        <v>0.68611111111111101</v>
      </c>
    </row>
    <row r="4188" spans="1:4" x14ac:dyDescent="0.2">
      <c r="A4188">
        <v>268777</v>
      </c>
      <c r="B4188" t="e">
        <f>radioamericahn Honduras Es mi pais gracias a Dios porque nos ha dado una gran bendici√≥n de poder llegar a celebrar el dia de tegucigalpa y su carnaval</f>
        <v>#NAME?</v>
      </c>
      <c r="C4188" s="4">
        <v>43728</v>
      </c>
      <c r="D4188" s="3">
        <v>0.79791666666666661</v>
      </c>
    </row>
    <row r="4189" spans="1:4" x14ac:dyDescent="0.2">
      <c r="A4189">
        <v>268783</v>
      </c>
      <c r="B4189" t="e">
        <f>radioamericahn Que triste con esta gente de libre Que lo Que les importa Es ver al pais mal Que barbaridad ya basta</f>
        <v>#NAME?</v>
      </c>
      <c r="C4189" s="4">
        <v>43754</v>
      </c>
      <c r="D4189" s="3">
        <v>0.75208333333333333</v>
      </c>
    </row>
    <row r="4190" spans="1:4" x14ac:dyDescent="0.2">
      <c r="A4190">
        <v>268785</v>
      </c>
      <c r="B4190" t="e">
        <f>_xlfn.SINGLE(LaTribunahn _xlfn.SINGLE(JuanOrlandoH Definitivamente se esta trabajando por lo bueno en el pais Muchas gracias se√±or JOH por demostrar el cambio en nuestra Honduras con las mejores carreteras Que se har√°n))</f>
        <v>#NAME?</v>
      </c>
      <c r="C4190" s="4">
        <v>43833</v>
      </c>
      <c r="D4190" s="3">
        <v>0.67569444444444438</v>
      </c>
    </row>
    <row r="4191" spans="1:4" x14ac:dyDescent="0.2">
      <c r="A4191">
        <v>268789</v>
      </c>
      <c r="B4191" t="e">
        <f>LaTribunahn Que bueno Que se siembren estos arboles por Que se esta demostrando lo bueno para la naci√≥n Que gran trabajo mi Presidente Que se haga lo bueno por mi pais</f>
        <v>#NAME?</v>
      </c>
      <c r="C4191" s="4">
        <v>43759</v>
      </c>
      <c r="D4191" s="3">
        <v>0.7368055555555556</v>
      </c>
    </row>
    <row r="4192" spans="1:4" x14ac:dyDescent="0.2">
      <c r="A4192">
        <v>268798</v>
      </c>
      <c r="B4192" t="e">
        <f>_xlfn.SINGLE(radioamericahn _xlfn.SINGLE(JuanOrlandoH Que grandiosa entrega mi se√±or Presidente gracias por hacer estas buenas cosas para Que el pueblo se ayude Que bien))</f>
        <v>#NAME?</v>
      </c>
      <c r="C4192" s="4">
        <v>43769</v>
      </c>
      <c r="D4192" s="3">
        <v>0.82847222222222217</v>
      </c>
    </row>
    <row r="4193" spans="1:4" x14ac:dyDescent="0.2">
      <c r="A4193">
        <v>268812</v>
      </c>
      <c r="B4193" t="s">
        <v>554</v>
      </c>
      <c r="C4193" s="4">
        <v>43724</v>
      </c>
      <c r="D4193" s="3">
        <v>0.61319444444444449</v>
      </c>
    </row>
    <row r="4194" spans="1:4" x14ac:dyDescent="0.2">
      <c r="A4194">
        <v>268826</v>
      </c>
      <c r="B4194" t="e">
        <f>radioamericahn Que bien Que se hagan estas inversiones en materia de seguridad Que excelente Es lo Que se ve estan por mas avances</f>
        <v>#NAME?</v>
      </c>
      <c r="C4194" s="4">
        <v>43836</v>
      </c>
      <c r="D4194" s="3">
        <v>0.72152777777777777</v>
      </c>
    </row>
    <row r="4195" spans="1:4" x14ac:dyDescent="0.2">
      <c r="A4195">
        <v>268914</v>
      </c>
      <c r="B4195" t="e">
        <f>radioamericahn no mas malas cosas para la naci√≥n se√±or JOH Que se ponga mano dura con estas personas Que solo quieren Que el pais en ves de ir para adelante vaya para atr√°s</f>
        <v>#NAME?</v>
      </c>
      <c r="C4195" s="4">
        <v>43745</v>
      </c>
      <c r="D4195" s="3">
        <v>0.90555555555555556</v>
      </c>
    </row>
    <row r="4196" spans="1:4" x14ac:dyDescent="0.2">
      <c r="A4196">
        <v>268915</v>
      </c>
      <c r="B4196" t="e">
        <f>radioamericahn Definitivamente se ha demostrando Que grandes maneras de ver lo principal de mi pais</f>
        <v>#NAME?</v>
      </c>
      <c r="C4196" s="4">
        <v>43767</v>
      </c>
      <c r="D4196" s="3">
        <v>0.70138888888888884</v>
      </c>
    </row>
    <row r="4197" spans="1:4" x14ac:dyDescent="0.2">
      <c r="A4197">
        <v>268994</v>
      </c>
      <c r="B4197" t="e">
        <f>radioamericahn estamos mas Que cansados al ver Que este tipo viene a opinar como Que si le interesa lo Que haga JOH ya deja de meterte metido</f>
        <v>#NAME?</v>
      </c>
      <c r="C4197" s="4">
        <v>43776</v>
      </c>
      <c r="D4197" s="3">
        <v>0.93680555555555556</v>
      </c>
    </row>
    <row r="4198" spans="1:4" x14ac:dyDescent="0.2">
      <c r="A4198">
        <v>269010</v>
      </c>
      <c r="B4198" t="e">
        <f>radioamericahn Es una grandiosa manera lo Que se hag Que tenga excito Muchas gracias al Presidente por hacer lo bueno para la naci√≥n</f>
        <v>#NAME?</v>
      </c>
      <c r="C4198" s="4">
        <v>43776</v>
      </c>
      <c r="D4198" s="3">
        <v>0.93402777777777779</v>
      </c>
    </row>
    <row r="4199" spans="1:4" x14ac:dyDescent="0.2">
      <c r="A4199">
        <v>269011</v>
      </c>
      <c r="B4199" t="e">
        <f>radioamericahn se√±or Presidente Primeramente le Damos gracias a Dios porque los ha dado al mejor mandatario a gobernar al pais lo felicitamos y aunque esta gente no lo acepten usted Es el mejor</f>
        <v>#NAME?</v>
      </c>
      <c r="C4199" s="4">
        <v>43761</v>
      </c>
      <c r="D4199" s="3">
        <v>0.91805555555555562</v>
      </c>
    </row>
    <row r="4200" spans="1:4" x14ac:dyDescent="0.2">
      <c r="A4200">
        <v>269012</v>
      </c>
      <c r="B4200" t="e">
        <f>radioamericahn Aplaudimos la buena labor departe de JOH por Que el si demuestra buenos acuerdos para Que la econom√≠a del pais mejore</f>
        <v>#NAME?</v>
      </c>
      <c r="C4200" s="4">
        <v>43775</v>
      </c>
      <c r="D4200" s="3">
        <v>0.78888888888888886</v>
      </c>
    </row>
    <row r="4201" spans="1:4" x14ac:dyDescent="0.2">
      <c r="A4201">
        <v>269040</v>
      </c>
      <c r="B4201" t="e">
        <f>LaTribunahn todos los Hondure√±os estamos muy contentos por el gran logro Que estamos obtenido gracias Presidente</f>
        <v>#NAME?</v>
      </c>
      <c r="C4201" s="4">
        <v>43707</v>
      </c>
      <c r="D4201" s="3">
        <v>0.84444444444444444</v>
      </c>
    </row>
    <row r="4202" spans="1:4" x14ac:dyDescent="0.2">
      <c r="A4202">
        <v>269085</v>
      </c>
      <c r="B4202" t="e">
        <f>radioamericahn Aplaudimos la buena labor de nuestro Presidente gracias por hacer lo bueno en el pais y poner mas seguridad cada dia</f>
        <v>#NAME?</v>
      </c>
      <c r="C4202" s="4">
        <v>43726</v>
      </c>
      <c r="D4202" s="3">
        <v>0.57013888888888886</v>
      </c>
    </row>
    <row r="4203" spans="1:4" x14ac:dyDescent="0.2">
      <c r="A4203">
        <v>269105</v>
      </c>
      <c r="B4203" t="e">
        <f>radioamericahn gracias se√±or Presidente por demostrar los grandes avances a apoyo a los deudores Que bien Que se haga lo bueno por mi pais</f>
        <v>#NAME?</v>
      </c>
      <c r="C4203" s="4">
        <v>43774</v>
      </c>
      <c r="D4203" s="3">
        <v>0.86597222222222225</v>
      </c>
    </row>
    <row r="4204" spans="1:4" x14ac:dyDescent="0.2">
      <c r="A4204">
        <v>269131</v>
      </c>
      <c r="B4204" t="e">
        <f>radioamericahn Indiscutiblemente se ha demostrado Que el pais esta avanzando vamos por grandes empe√±os de ver lo bueno por el pais vamos por mas y mas</f>
        <v>#NAME?</v>
      </c>
      <c r="C4204" s="4">
        <v>43829</v>
      </c>
      <c r="D4204" s="3">
        <v>0.92013888888888884</v>
      </c>
    </row>
    <row r="4205" spans="1:4" x14ac:dyDescent="0.2">
      <c r="A4205">
        <v>269132</v>
      </c>
      <c r="B4205" t="e">
        <f>radioamericahn Es un gran trabajo lo Que hacen las autoridades  por Que se demuestra Que se esta trabajando por lo bueno para la seguridad en los centros penales muy bien</f>
        <v>#NAME?</v>
      </c>
      <c r="C4205" s="4">
        <v>43773</v>
      </c>
      <c r="D4205" s="3">
        <v>0.93680555555555556</v>
      </c>
    </row>
    <row r="4206" spans="1:4" x14ac:dyDescent="0.2">
      <c r="A4206">
        <v>269179</v>
      </c>
      <c r="B4206" t="e">
        <f>radioamericahn gracias a Dios por Que se est√°n implementando grandes oportunidades para mi pa√≠s muy bien</f>
        <v>#NAME?</v>
      </c>
      <c r="C4206" s="4">
        <v>43727</v>
      </c>
      <c r="D4206" s="3">
        <v>0.83958333333333324</v>
      </c>
    </row>
    <row r="4207" spans="1:4" x14ac:dyDescent="0.2">
      <c r="A4207">
        <v>269189</v>
      </c>
      <c r="B4207" t="e">
        <f>LaTribunahn muy bien Que se les pongan estas lamparas a la gente humilde Que bueno Que se demuestra Que se apoya al pueblo</f>
        <v>#NAME?</v>
      </c>
      <c r="C4207" s="4">
        <v>43833</v>
      </c>
      <c r="D4207" s="3">
        <v>0.85902777777777783</v>
      </c>
    </row>
    <row r="4208" spans="1:4" x14ac:dyDescent="0.2">
      <c r="A4208">
        <v>269228</v>
      </c>
      <c r="B4208" t="e">
        <f>LaTribunahn Que buen desempe√±o de las autoridades y de nuestro gobierno a ya no permitir estas cosas para mi Honduras</f>
        <v>#NAME?</v>
      </c>
      <c r="C4208" s="4">
        <v>43749</v>
      </c>
      <c r="D4208" s="3">
        <v>0.63541666666666663</v>
      </c>
    </row>
    <row r="4209" spans="1:4" x14ac:dyDescent="0.2">
      <c r="A4209">
        <v>269237</v>
      </c>
      <c r="B4209" t="e">
        <f>radioamericahn no cave duda Que se ha trabajado por lo merjor por mejorar los centros educativos Que bien Que se hace lo bueno en el pais</f>
        <v>#NAME?</v>
      </c>
      <c r="C4209" s="4">
        <v>43739</v>
      </c>
      <c r="D4209" s="3">
        <v>0.93263888888888891</v>
      </c>
    </row>
    <row r="4210" spans="1:4" x14ac:dyDescent="0.2">
      <c r="A4210">
        <v>269265</v>
      </c>
      <c r="B4210" t="e">
        <f>radioamericahn hay Que triste con este tipo lo Que le gusta Es llamar la atenci√≥n ya Que no se permita Que hablen mal del pais</f>
        <v>#NAME?</v>
      </c>
      <c r="C4210" s="4">
        <v>43759</v>
      </c>
      <c r="D4210" s="3">
        <v>0.78680555555555554</v>
      </c>
    </row>
    <row r="4211" spans="1:4" x14ac:dyDescent="0.2">
      <c r="A4211">
        <v>269274</v>
      </c>
      <c r="B4211" t="e">
        <f>LaTribunahn gracias a nuestro gobierno se esta viendo lo bueno para mi Honduras Que bien deseamos excito en esto</f>
        <v>#NAME?</v>
      </c>
      <c r="C4211" s="4">
        <v>43838</v>
      </c>
      <c r="D4211" s="3">
        <v>0.80486111111111114</v>
      </c>
    </row>
    <row r="4212" spans="1:4" x14ac:dyDescent="0.2">
      <c r="A4212">
        <v>269282</v>
      </c>
      <c r="B4212" t="e">
        <f>radioamericahn Es necesario Que ya se dejen de da√±ar el pais adelante fusina y fuerzas armadas topen todo aquel Que da√±e y queme algo excelente</f>
        <v>#NAME?</v>
      </c>
      <c r="C4212" s="4">
        <v>43627</v>
      </c>
      <c r="D4212" s="3">
        <v>0.71527777777777779</v>
      </c>
    </row>
    <row r="4213" spans="1:4" x14ac:dyDescent="0.2">
      <c r="A4213">
        <v>269726</v>
      </c>
      <c r="B4213" t="s">
        <v>555</v>
      </c>
      <c r="C4213" s="4">
        <v>43663</v>
      </c>
      <c r="D4213" s="3">
        <v>0.88402777777777775</v>
      </c>
    </row>
    <row r="4214" spans="1:4" x14ac:dyDescent="0.2">
      <c r="A4214">
        <v>269755</v>
      </c>
      <c r="B4214" t="s">
        <v>107</v>
      </c>
      <c r="C4214" s="4">
        <v>43784</v>
      </c>
      <c r="D4214" s="3">
        <v>0.70416666666666661</v>
      </c>
    </row>
    <row r="4215" spans="1:4" x14ac:dyDescent="0.2">
      <c r="A4215">
        <v>269766</v>
      </c>
      <c r="B4215" t="s">
        <v>20</v>
      </c>
      <c r="C4215" s="4">
        <v>43705</v>
      </c>
      <c r="D4215" s="3">
        <v>0.6694444444444444</v>
      </c>
    </row>
    <row r="4216" spans="1:4" x14ac:dyDescent="0.2">
      <c r="A4216">
        <v>269825</v>
      </c>
      <c r="B4216" s="2" t="s">
        <v>4</v>
      </c>
      <c r="C4216" s="4">
        <v>43731</v>
      </c>
      <c r="D4216" s="3">
        <v>0.66180555555555554</v>
      </c>
    </row>
    <row r="4217" spans="1:4" x14ac:dyDescent="0.2">
      <c r="A4217">
        <v>269920</v>
      </c>
      <c r="B4217" t="s">
        <v>130</v>
      </c>
      <c r="C4217" s="4">
        <v>43718</v>
      </c>
      <c r="D4217" s="3">
        <v>0.64236111111111105</v>
      </c>
    </row>
    <row r="4218" spans="1:4" x14ac:dyDescent="0.2">
      <c r="A4218">
        <v>269921</v>
      </c>
      <c r="B4218" t="s">
        <v>556</v>
      </c>
      <c r="C4218" s="4">
        <v>43719</v>
      </c>
      <c r="D4218" s="3">
        <v>3.6805555555555557E-2</v>
      </c>
    </row>
    <row r="4219" spans="1:4" x14ac:dyDescent="0.2">
      <c r="A4219">
        <v>269922</v>
      </c>
      <c r="B4219" t="s">
        <v>146</v>
      </c>
      <c r="C4219" s="4">
        <v>43705</v>
      </c>
      <c r="D4219" s="3">
        <v>0.70208333333333339</v>
      </c>
    </row>
    <row r="4220" spans="1:4" x14ac:dyDescent="0.2">
      <c r="A4220">
        <v>269923</v>
      </c>
      <c r="B4220" t="s">
        <v>557</v>
      </c>
      <c r="C4220" s="4">
        <v>43704</v>
      </c>
      <c r="D4220" s="3">
        <v>0.16250000000000001</v>
      </c>
    </row>
    <row r="4221" spans="1:4" x14ac:dyDescent="0.2">
      <c r="A4221">
        <v>269927</v>
      </c>
      <c r="B4221" t="s">
        <v>509</v>
      </c>
      <c r="C4221" s="4">
        <v>43656</v>
      </c>
      <c r="D4221" s="3">
        <v>0.79861111111111116</v>
      </c>
    </row>
    <row r="4222" spans="1:4" x14ac:dyDescent="0.2">
      <c r="A4222">
        <v>269954</v>
      </c>
      <c r="B4222" t="s">
        <v>90</v>
      </c>
      <c r="C4222" s="4">
        <v>43689</v>
      </c>
      <c r="D4222" s="3">
        <v>0.89583333333333337</v>
      </c>
    </row>
    <row r="4223" spans="1:4" x14ac:dyDescent="0.2">
      <c r="A4223">
        <v>270299</v>
      </c>
      <c r="B4223" t="e">
        <f>FrenteaFrenteHN Es un gran trabajo lo Que se est√° actualizando Que se haga lo mejor por combatir todo lo Que perjudique a nuestra naci√≥n ya basta</f>
        <v>#NAME?</v>
      </c>
      <c r="C4223" s="4">
        <v>43698</v>
      </c>
      <c r="D4223" s="3">
        <v>0.58124999999999993</v>
      </c>
    </row>
    <row r="4224" spans="1:4" x14ac:dyDescent="0.2">
      <c r="A4224">
        <v>270308</v>
      </c>
      <c r="B4224" t="e">
        <f>FrenteaFrenteHN Honduras Es un pa√≠s muy bendecido gracias a Dios Que el da la oportunidad de poder ver tanta belleza muy buena</f>
        <v>#NAME?</v>
      </c>
      <c r="C4224" s="4">
        <v>43728</v>
      </c>
      <c r="D4224" s="3">
        <v>0.56319444444444444</v>
      </c>
    </row>
    <row r="4225" spans="1:4" x14ac:dyDescent="0.2">
      <c r="A4225">
        <v>270310</v>
      </c>
      <c r="B4225" t="e">
        <f>FrenteaFrenteHN lo Que pasa Que la gente quiere vivir acomodada dicen Que el pais no cambia sabemos Que uno no tiene Que meterse a cosas para vivir tranquila mente y todo lo quieren hacer y Que el gobierno lo haga</f>
        <v>#NAME?</v>
      </c>
      <c r="C4225" s="4">
        <v>43683</v>
      </c>
      <c r="D4225" s="3">
        <v>0.59444444444444444</v>
      </c>
    </row>
    <row r="4226" spans="1:4" x14ac:dyDescent="0.2">
      <c r="A4226">
        <v>270326</v>
      </c>
      <c r="B4226" t="e">
        <f>FrenteaFrenteHN nasralla voz sabes Que las FFAA lo Que hacen Es ver lo correcto por el pueblo y voz opinando Que no ce cerio oistes</f>
        <v>#NAME?</v>
      </c>
      <c r="C4226" s="4">
        <v>43782</v>
      </c>
      <c r="D4226" s="3">
        <v>0.63194444444444442</v>
      </c>
    </row>
    <row r="4227" spans="1:4" x14ac:dyDescent="0.2">
      <c r="A4227">
        <v>270341</v>
      </c>
      <c r="B4227" t="e">
        <f>FrenteaFrenteHN si esta bien Que se haga lo Que se tenga Que hacer muy bien pero no podemos venir a juzgar a gente Que no tiene nada Que ver por Que no sabemos la realidad de las cosas</f>
        <v>#NAME?</v>
      </c>
      <c r="C4227" s="4">
        <v>43767</v>
      </c>
      <c r="D4227" s="3">
        <v>0.56805555555555554</v>
      </c>
    </row>
    <row r="4228" spans="1:4" x14ac:dyDescent="0.2">
      <c r="A4228">
        <v>270374</v>
      </c>
      <c r="B4228" t="e">
        <f>_xlfn.SINGLE(FrenteaFrenteHN _xlfn.SINGLE(el5hn Definitivamente eso Es de maras por Que como lo agarran si piedad hay no pero no solo por eso tiene Que pagar JOH no Es asi))</f>
        <v>#NAME?</v>
      </c>
      <c r="C4228" s="4">
        <v>43766</v>
      </c>
      <c r="D4228" s="3">
        <v>0.61319444444444449</v>
      </c>
    </row>
    <row r="4229" spans="1:4" x14ac:dyDescent="0.2">
      <c r="A4229">
        <v>270376</v>
      </c>
      <c r="B4229" t="s">
        <v>558</v>
      </c>
      <c r="C4229" s="4">
        <v>43698</v>
      </c>
      <c r="D4229" s="3">
        <v>0.59027777777777779</v>
      </c>
    </row>
    <row r="4230" spans="1:4" x14ac:dyDescent="0.2">
      <c r="A4230">
        <v>270383</v>
      </c>
      <c r="B4230" t="e">
        <f>FrenteaFrenteHN renato solo sabe chirpiar ya saben el Que Que Hombre este mas negativo dea de metido renato Que voz sabes Que se hace lo Que se puede</f>
        <v>#NAME?</v>
      </c>
      <c r="C4230" s="4">
        <v>43767</v>
      </c>
      <c r="D4230" s="3">
        <v>0.5625</v>
      </c>
    </row>
    <row r="4231" spans="1:4" x14ac:dyDescent="0.2">
      <c r="A4231">
        <v>270407</v>
      </c>
      <c r="B4231" t="e">
        <f>FrenteaFrenteHN son buenas acciones las Que est√°n realizando para nuestra Honduras Que bello Es saber Que tenemos apoyo muy bien</f>
        <v>#NAME?</v>
      </c>
      <c r="C4231" s="4">
        <v>43710</v>
      </c>
      <c r="D4231" s="3">
        <v>0.56527777777777777</v>
      </c>
    </row>
    <row r="4232" spans="1:4" x14ac:dyDescent="0.2">
      <c r="A4232">
        <v>270414</v>
      </c>
      <c r="B4232" t="e">
        <f>FrenteaFrenteHN Que buenas actividades Que buen discurso del Presidente el si demuestra estas grandiosas cosas Que el hace por israel Que Es de gran beneficio para Honduras</f>
        <v>#NAME?</v>
      </c>
      <c r="C4232" s="4">
        <v>43710</v>
      </c>
      <c r="D4232" s="3">
        <v>0.57291666666666663</v>
      </c>
    </row>
    <row r="4233" spans="1:4" x14ac:dyDescent="0.2">
      <c r="A4233">
        <v>270431</v>
      </c>
      <c r="B4233" t="e">
        <f>FrenteaFrenteHN Baya Baya quienes vienen hablar del pais Que triste con esta gente Que no saben lo Que hablan Que barbaridad</f>
        <v>#NAME?</v>
      </c>
      <c r="C4233" s="4">
        <v>43670</v>
      </c>
      <c r="D4233" s="3">
        <v>0.56736111111111109</v>
      </c>
    </row>
    <row r="4234" spans="1:4" x14ac:dyDescent="0.2">
      <c r="A4234">
        <v>270475</v>
      </c>
      <c r="B4234" t="e">
        <f>FrenteaFrenteHN por Que deber√≠an de tener golpeada la moral como dice este tipo de remato si Simplemente el gobierno Que tiene Que ver con estas cosas Que pasan no ce debe de buscar culpable a todo</f>
        <v>#NAME?</v>
      </c>
      <c r="C4234" s="4">
        <v>43766</v>
      </c>
      <c r="D4234" s="3">
        <v>0.57152777777777775</v>
      </c>
    </row>
    <row r="4235" spans="1:4" x14ac:dyDescent="0.2">
      <c r="A4235">
        <v>270476</v>
      </c>
      <c r="B4235" t="e">
        <f>FrenteaFrenteHN Es Que imbesil Que queres si nosotros como pueblo hemos sido testigos Que el Presidente JOH a realizado lo Que otros gobierno nunca hicieron</f>
        <v>#NAME?</v>
      </c>
      <c r="C4235" s="4">
        <v>43683</v>
      </c>
      <c r="D4235" s="3">
        <v>0.6</v>
      </c>
    </row>
    <row r="4236" spans="1:4" x14ac:dyDescent="0.2">
      <c r="A4236">
        <v>270482</v>
      </c>
      <c r="B4236" t="e">
        <f>FrenteaFrenteHN no entiendo esta gente Que solo hacen Es hablar mal de Honduras mas Sin embargo aqu√≠ se vienen a meter como si nada deben de ser como estados unidos Que no se acepta gente √±angara aqu√≠</f>
        <v>#NAME?</v>
      </c>
      <c r="C4236" s="4">
        <v>43670</v>
      </c>
      <c r="D4236" s="3">
        <v>0.60277777777777775</v>
      </c>
    </row>
    <row r="4237" spans="1:4" x14ac:dyDescent="0.2">
      <c r="A4237">
        <v>270485</v>
      </c>
      <c r="B4237" t="e">
        <f>FrenteaFrenteHN admirable mi Honduras mi bella naci√≥n Que ha pesar de los Problemas se ve lo bello Que hay en ella</f>
        <v>#NAME?</v>
      </c>
      <c r="C4237" s="4">
        <v>43728</v>
      </c>
      <c r="D4237" s="3">
        <v>0.5625</v>
      </c>
    </row>
    <row r="4238" spans="1:4" x14ac:dyDescent="0.2">
      <c r="A4238">
        <v>270523</v>
      </c>
      <c r="B4238" t="e">
        <f>FrenteaFrenteHN Es Que ese ya no Es problema de el gobierno Que culpa tiene si en cualquier lado hay cosas asi y ademas se ha planificado la mayor parte de seguridad Que bien y eso no lo miran</f>
        <v>#NAME?</v>
      </c>
      <c r="C4238" s="4">
        <v>43767</v>
      </c>
      <c r="D4238" s="3">
        <v>0.57708333333333328</v>
      </c>
    </row>
    <row r="4239" spans="1:4" x14ac:dyDescent="0.2">
      <c r="A4239">
        <v>270524</v>
      </c>
      <c r="B4239" t="s">
        <v>559</v>
      </c>
      <c r="C4239" s="4">
        <v>43782</v>
      </c>
      <c r="D4239" s="3">
        <v>0.58888888888888891</v>
      </c>
    </row>
    <row r="4240" spans="1:4" x14ac:dyDescent="0.2">
      <c r="A4240">
        <v>270547</v>
      </c>
      <c r="B4240" t="e">
        <f>FrenteaFrenteHN si sabemos Que JOH ha mejorado todo por el pa√≠s por Que se ha visto Que se ha hecho lo principal por dar el mayor cambio</f>
        <v>#NAME?</v>
      </c>
      <c r="C4240" s="4">
        <v>43766</v>
      </c>
      <c r="D4240" s="3">
        <v>0.61597222222222225</v>
      </c>
    </row>
    <row r="4241" spans="1:4" x14ac:dyDescent="0.2">
      <c r="A4241">
        <v>270558</v>
      </c>
      <c r="B4241" t="e">
        <f>FrenteaFrenteHN ya no ya dejence de Tanto drama ustedes los deben de meter a realiti show por Que son buenos para eso mas ese renato</f>
        <v>#NAME?</v>
      </c>
      <c r="C4241" s="4">
        <v>43766</v>
      </c>
      <c r="D4241" s="3">
        <v>0.60416666666666663</v>
      </c>
    </row>
    <row r="4242" spans="1:4" x14ac:dyDescent="0.2">
      <c r="A4242">
        <v>270599</v>
      </c>
      <c r="B4242" t="e">
        <f>FrenteaFrenteHN si  ustedes solo saben hablar mal Que tiene Que ver este tipo con lo dem√°s o con Que Tonny este preso la verdad no se enchibolen Que cada quien carga sus cargos ya basta ya deben de madurar</f>
        <v>#NAME?</v>
      </c>
      <c r="C4242" s="4">
        <v>43767</v>
      </c>
      <c r="D4242" s="3">
        <v>0.59027777777777779</v>
      </c>
    </row>
    <row r="4243" spans="1:4" x14ac:dyDescent="0.2">
      <c r="A4243">
        <v>270615</v>
      </c>
      <c r="B4243" t="e">
        <f>_xlfn.SINGLE(FrenteaFrenteHN _xlfn.SINGLE(el5hn Definimos Que nuestra Honduras esta mejorando por combatir la corrupci√≥n Que bueno Que se ponga el peso de la ley))</f>
        <v>#NAME?</v>
      </c>
      <c r="C4243" s="4">
        <v>43697</v>
      </c>
      <c r="D4243" s="3">
        <v>0.59027777777777779</v>
      </c>
    </row>
    <row r="4244" spans="1:4" x14ac:dyDescent="0.2">
      <c r="A4244">
        <v>270621</v>
      </c>
      <c r="B4244" t="e">
        <f>FrenteaFrenteHN ve quien dice Que se van p√≤r eso la gente emigra por Que quiere para salir adelante no se necesita ir a otro pais lo Que pasa Que son como ustedes todo lo quieren en la voca</f>
        <v>#NAME?</v>
      </c>
      <c r="C4244" s="4">
        <v>43670</v>
      </c>
      <c r="D4244" s="3">
        <v>0.56944444444444442</v>
      </c>
    </row>
    <row r="4245" spans="1:4" x14ac:dyDescent="0.2">
      <c r="A4245">
        <v>270628</v>
      </c>
      <c r="B4245" t="e">
        <f>_xlfn.SINGLE(FrenteaFrenteHN _xlfn.SINGLE(el5hn Que barbaridad lo Que hacen Es demasiado querer defender estas personas picaras ya Es demasiado Que se ponga el peso de la ley))</f>
        <v>#NAME?</v>
      </c>
      <c r="C4245" s="4">
        <v>43697</v>
      </c>
      <c r="D4245" s="3">
        <v>0.58958333333333335</v>
      </c>
    </row>
    <row r="4246" spans="1:4" x14ac:dyDescent="0.2">
      <c r="A4246">
        <v>270640</v>
      </c>
      <c r="B4246" t="e">
        <f>_xlfn.SINGLE(FrenteaFrenteHN _xlfn.SINGLE(el5hn como dice ebal d√≠az Que buenas obras las Que ha hecho JOH por se demuestran buenas cosas en el pais Que se haga lo mejor cada dia))</f>
        <v>#NAME?</v>
      </c>
      <c r="C4246" s="4">
        <v>43682</v>
      </c>
      <c r="D4246" s="3">
        <v>0.56111111111111112</v>
      </c>
    </row>
    <row r="4247" spans="1:4" x14ac:dyDescent="0.2">
      <c r="A4247">
        <v>270652</v>
      </c>
      <c r="B4247" t="e">
        <f>FrenteaFrenteHN se brindan las mejores medidas de seguridad y aunque la gente diga Que no lo Que pasa Que asi Es y lo Que va pasar va pasar pero no se puede decir Que Es el culpable el gobierno</f>
        <v>#NAME?</v>
      </c>
      <c r="C4247" s="4">
        <v>43767</v>
      </c>
      <c r="D4247" s="3">
        <v>0.5756944444444444</v>
      </c>
    </row>
    <row r="4248" spans="1:4" x14ac:dyDescent="0.2">
      <c r="A4248">
        <v>270703</v>
      </c>
      <c r="B4248" t="s">
        <v>560</v>
      </c>
      <c r="C4248" s="4">
        <v>43710</v>
      </c>
      <c r="D4248" s="3">
        <v>0.56111111111111112</v>
      </c>
    </row>
    <row r="4249" spans="1:4" x14ac:dyDescent="0.2">
      <c r="A4249">
        <v>270731</v>
      </c>
      <c r="B4249" t="e">
        <f>FrenteaFrenteHN quien dice Que estamos gobernados por un gobierno a izquierda si se esta gobernando para lo mejor para Honduras lo Que esta gente dice Que est√°n dolidas por Que a ellos no le va asi</f>
        <v>#NAME?</v>
      </c>
      <c r="C4249" s="4">
        <v>43670</v>
      </c>
      <c r="D4249" s="3">
        <v>0.60069444444444442</v>
      </c>
    </row>
    <row r="4250" spans="1:4" x14ac:dyDescent="0.2">
      <c r="A4250">
        <v>270733</v>
      </c>
      <c r="B4250" t="s">
        <v>561</v>
      </c>
      <c r="C4250" s="4">
        <v>43670</v>
      </c>
      <c r="D4250" s="3">
        <v>0.57986111111111105</v>
      </c>
    </row>
    <row r="4251" spans="1:4" x14ac:dyDescent="0.2">
      <c r="A4251">
        <v>270746</v>
      </c>
      <c r="B4251" t="s">
        <v>562</v>
      </c>
      <c r="C4251" s="4">
        <v>43698</v>
      </c>
      <c r="D4251" s="3">
        <v>0.5756944444444444</v>
      </c>
    </row>
    <row r="4252" spans="1:4" x14ac:dyDescent="0.2">
      <c r="A4252">
        <v>270747</v>
      </c>
      <c r="B4252" t="e">
        <f>_xlfn.SINGLE(FrenteaFrenteHN _xlfn.SINGLE(el5hn los Que les importa Es Que el pais este en caos Que gente esta calix busca el bien estar del pueblo mejor decis Que Es un bien para el pais y mira el veneno Que tiras ce cerio))</f>
        <v>#NAME?</v>
      </c>
      <c r="C4252" s="4">
        <v>43682</v>
      </c>
      <c r="D4252" s="3">
        <v>0.57222222222222219</v>
      </c>
    </row>
    <row r="4253" spans="1:4" x14ac:dyDescent="0.2">
      <c r="A4253">
        <v>270781</v>
      </c>
      <c r="B4253" t="e">
        <f>FrenteaFrenteHN omar garcia habla Sin fundamento vejo imbesil Que solo alli se te conoce en los debates pero cuando en los barrios y colonias cuando has hecho  algo por el pueblo nunca</f>
        <v>#NAME?</v>
      </c>
      <c r="C4253" s="4">
        <v>43683</v>
      </c>
      <c r="D4253" s="3">
        <v>0.60069444444444442</v>
      </c>
    </row>
    <row r="4254" spans="1:4" x14ac:dyDescent="0.2">
      <c r="A4254">
        <v>270822</v>
      </c>
      <c r="B4254" t="e">
        <f>FrenteaFrenteHN muchos cambios los Que ha realizado JOH por Que solo el ha hecho lo mejor por Honduras gracias JOH por demostrar lo bueno por mi pais</f>
        <v>#NAME?</v>
      </c>
      <c r="C4254" s="4">
        <v>43710</v>
      </c>
      <c r="D4254" s="3">
        <v>0.60069444444444442</v>
      </c>
    </row>
    <row r="4255" spans="1:4" x14ac:dyDescent="0.2">
      <c r="A4255">
        <v>270849</v>
      </c>
      <c r="B4255" t="e">
        <f>FrenteaFrenteHN renato diciendo Que los Hondure√±os tenemos tan golpeada la moral Jajajajajajaja Sinceramente la tenes golpeada voz por Que solo has visto lo bueno para voz no para el pueblo</f>
        <v>#NAME?</v>
      </c>
      <c r="C4255" s="4">
        <v>43766</v>
      </c>
      <c r="D4255" s="3">
        <v>0.58680555555555558</v>
      </c>
    </row>
    <row r="4256" spans="1:4" x14ac:dyDescent="0.2">
      <c r="A4256">
        <v>270851</v>
      </c>
      <c r="B4256" t="e">
        <f>FrenteaFrenteHN yo tuve la oportunidad de ver un medico en un hospital publico y su trato fue tan tonto y cuando lo volivi a ver en su clinica un cambio radical en lo publico lo tratan con el culo a uno</f>
        <v>#NAME?</v>
      </c>
      <c r="C4256" s="4">
        <v>43763</v>
      </c>
      <c r="D4256" s="3">
        <v>0.6</v>
      </c>
    </row>
    <row r="4257" spans="1:4" x14ac:dyDescent="0.2">
      <c r="A4257">
        <v>270871</v>
      </c>
      <c r="B4257" t="e">
        <f>FrenteaFrenteHN Que verg√ºenza se ha visto como se ha puesto la mano dura en nuestro pais se sabe Que JOH no tiene la culpa de Que esta cosas pacen estamos con usted JOH lo apoyamos</f>
        <v>#NAME?</v>
      </c>
      <c r="C4257" s="4">
        <v>43766</v>
      </c>
      <c r="D4257" s="3">
        <v>0.56458333333333333</v>
      </c>
    </row>
    <row r="4258" spans="1:4" x14ac:dyDescent="0.2">
      <c r="A4258">
        <v>270875</v>
      </c>
      <c r="B4258" t="e">
        <f>_xlfn.SINGLE(FrenteaFrenteHN _xlfn.SINGLE(el5hn ve otro t√≠tere de Mel vaya Que solo llorando sean cerios ya estan demaciados gradecidos para estar con tonteras viva JOH y punto))</f>
        <v>#NAME?</v>
      </c>
      <c r="C4258" s="4">
        <v>43682</v>
      </c>
      <c r="D4258" s="3">
        <v>0.57777777777777783</v>
      </c>
    </row>
    <row r="4259" spans="1:4" x14ac:dyDescent="0.2">
      <c r="A4259">
        <v>270923</v>
      </c>
      <c r="B4259" t="e">
        <f>FrenteaFrenteHN muy bien Que se investigue pero igual Que lograr√≠an aunque digan Que tenemos un gobierno corrupto si se sabe Que hace lo mejor por el pais y estamos a apoyo a nuestro gobierno</f>
        <v>#NAME?</v>
      </c>
      <c r="C4259" s="4">
        <v>43767</v>
      </c>
      <c r="D4259" s="3">
        <v>0.58958333333333335</v>
      </c>
    </row>
    <row r="4260" spans="1:4" x14ac:dyDescent="0.2">
      <c r="A4260">
        <v>270924</v>
      </c>
      <c r="B4260" t="e">
        <f>FrenteaFrenteHN Definitivamente Que se ponga toda la ley y Que no se permita este tipo de cosas en el pais Sobre todo debemos buscar lo mejor para el pais y Sobretodo la tranquilidad</f>
        <v>#NAME?</v>
      </c>
      <c r="C4260" s="4">
        <v>43780</v>
      </c>
      <c r="D4260" s="3">
        <v>0.57708333333333328</v>
      </c>
    </row>
    <row r="4261" spans="1:4" x14ac:dyDescent="0.2">
      <c r="A4261">
        <v>270930</v>
      </c>
      <c r="B4261" t="e">
        <f>FrenteaFrenteHN vamos por la mejor ruta Que gran trabajo lo Que hace Hernandez gobernar al pais Muchas gracias por hacer lo bueno por mi Honduras gracias</f>
        <v>#NAME?</v>
      </c>
      <c r="C4261" s="4">
        <v>43710</v>
      </c>
      <c r="D4261" s="3">
        <v>0.60416666666666663</v>
      </c>
    </row>
    <row r="4262" spans="1:4" x14ac:dyDescent="0.2">
      <c r="A4262">
        <v>270931</v>
      </c>
      <c r="B4262" t="s">
        <v>563</v>
      </c>
      <c r="C4262" s="4">
        <v>43670</v>
      </c>
      <c r="D4262" s="3">
        <v>0.61319444444444449</v>
      </c>
    </row>
    <row r="4263" spans="1:4" x14ac:dyDescent="0.2">
      <c r="A4263">
        <v>270932</v>
      </c>
      <c r="B4263" t="e">
        <f>FrenteaFrenteHN y siguen Que nrcos Que narcos y narcos en ves de estar hablando tanta tonteras ponganse a hacer lo mejor por el pa√≠s asi como lo ha hecho JOH por Honduras</f>
        <v>#NAME?</v>
      </c>
      <c r="C4263" s="4">
        <v>43683</v>
      </c>
      <c r="D4263" s="3">
        <v>0.61388888888888882</v>
      </c>
    </row>
    <row r="4264" spans="1:4" x14ac:dyDescent="0.2">
      <c r="A4264">
        <v>270943</v>
      </c>
      <c r="B4264" t="e">
        <f>FrenteaFrenteHN sabemos Que hay grandes elementos y se sabe Que nuestro gobierno les da los mayores derechos a los presidiarios pero no por Que paso esto no podemos decir Que no se hace nada si sabemos Que se hace lo mejor por la seguridad</f>
        <v>#NAME?</v>
      </c>
      <c r="C4264" s="4">
        <v>43767</v>
      </c>
      <c r="D4264" s="3">
        <v>0.57222222222222219</v>
      </c>
    </row>
    <row r="4265" spans="1:4" x14ac:dyDescent="0.2">
      <c r="A4265">
        <v>270982</v>
      </c>
      <c r="B4265" t="s">
        <v>564</v>
      </c>
      <c r="C4265" s="4">
        <v>43766</v>
      </c>
      <c r="D4265" s="3">
        <v>0.58958333333333335</v>
      </c>
    </row>
    <row r="4266" spans="1:4" x14ac:dyDescent="0.2">
      <c r="A4266">
        <v>271029</v>
      </c>
      <c r="B4266" t="e">
        <f>FrenteaFrenteHN como no se va ir la gente de venezuela si est√°n en extrema pobreza verguenza le debe de dar a esta se√±ora si no le buscan soluci√≥n a nada</f>
        <v>#NAME?</v>
      </c>
      <c r="C4266" s="4">
        <v>43670</v>
      </c>
      <c r="D4266" s="3">
        <v>0.59583333333333333</v>
      </c>
    </row>
    <row r="4267" spans="1:4" x14ac:dyDescent="0.2">
      <c r="A4267">
        <v>271046</v>
      </c>
      <c r="B4267" t="e">
        <f>_xlfn.SINGLE(FrenteaFrenteHN _xlfn.SINGLE(SalvaPresidente Jamas dejaremos Que este Hombre gobernara por Que si ha hecho destruir a pais Sin serlo imag√≠nense siendo Presidente))</f>
        <v>#NAME?</v>
      </c>
      <c r="C4267" s="4">
        <v>43782</v>
      </c>
      <c r="D4267" s="3">
        <v>0.56527777777777777</v>
      </c>
    </row>
    <row r="4268" spans="1:4" x14ac:dyDescent="0.2">
      <c r="A4268">
        <v>271168</v>
      </c>
      <c r="B4268" t="e">
        <f>FrenteaFrenteHN gente Que ponen la mirada en el Presidente ponga la mirada en Dios pero el pueblo quieren Que el Presidente solucione todo no puede Es humano y no Es perfecto</f>
        <v>#NAME?</v>
      </c>
      <c r="C4268" s="4">
        <v>43683</v>
      </c>
      <c r="D4268" s="3">
        <v>0.58333333333333337</v>
      </c>
    </row>
    <row r="4269" spans="1:4" x14ac:dyDescent="0.2">
      <c r="A4269">
        <v>271191</v>
      </c>
      <c r="B4269" t="e">
        <f>_xlfn.SINGLE(FrenteaFrenteHN _xlfn.SINGLE(el5hn gente hipocrita los Que les interesa Es Que mas y mas desorden para nuestra Honduras Que se haga lo bueno por el pais saquen esa gente de libre))</f>
        <v>#NAME?</v>
      </c>
      <c r="C4269" s="4">
        <v>43682</v>
      </c>
      <c r="D4269" s="3">
        <v>0.59930555555555554</v>
      </c>
    </row>
    <row r="4270" spans="1:4" x14ac:dyDescent="0.2">
      <c r="A4270">
        <v>271203</v>
      </c>
      <c r="B4270" t="e">
        <f>FrenteaFrenteHN Que no se apoye a lo Que quiera hacer el banco mundial por Que sabemos Que afectar√≠a la econom√≠a de varios inversionistas</f>
        <v>#NAME?</v>
      </c>
      <c r="C4270" s="4">
        <v>43768</v>
      </c>
      <c r="D4270" s="3">
        <v>0.56666666666666665</v>
      </c>
    </row>
    <row r="4271" spans="1:4" x14ac:dyDescent="0.2">
      <c r="A4271">
        <v>271209</v>
      </c>
      <c r="B4271" t="e">
        <f>FrenteaFrenteHN Bemos grandes desarrollos lo Que Definimos Que bueno lo Que se hace en mi pais Que gran manera de ver las acciones Dios bendiga Honduras y israel</f>
        <v>#NAME?</v>
      </c>
      <c r="C4271" s="4">
        <v>43710</v>
      </c>
      <c r="D4271" s="3">
        <v>0.56944444444444442</v>
      </c>
    </row>
    <row r="4272" spans="1:4" x14ac:dyDescent="0.2">
      <c r="A4272">
        <v>271230</v>
      </c>
      <c r="B4272" t="e">
        <f>FrenteaFrenteHN si se sabe Que son demasiados buenos para Que se haga lo malo en el pais veamos lo positivo Que se defina las grandes cosas no solo por politica por Que lo importante Es lo bueno para la naci√≥n</f>
        <v>#NAME?</v>
      </c>
      <c r="C4272" s="4">
        <v>43780</v>
      </c>
      <c r="D4272" s="3">
        <v>0.58124999999999993</v>
      </c>
    </row>
    <row r="4273" spans="1:4" x14ac:dyDescent="0.2">
      <c r="A4273">
        <v>271242</v>
      </c>
      <c r="B4273" t="e">
        <f>FrenteaFrenteHN se√±or Presidente Muchas gracias por Que usted hace estas cosas por mejorar mi Honduras Dios lo bendiga y Que sus planes tenga excito</f>
        <v>#NAME?</v>
      </c>
      <c r="C4273" s="4">
        <v>43710</v>
      </c>
      <c r="D4273" s="3">
        <v>0.57430555555555551</v>
      </c>
    </row>
    <row r="4274" spans="1:4" x14ac:dyDescent="0.2">
      <c r="A4274">
        <v>271243</v>
      </c>
      <c r="B4274" t="e">
        <f>_xlfn.SINGLE(FrenteaFrenteHN _xlfn.SINGLE(el5hn lo importante Es Que Que ha logrado Honduras ha logrado muy buenas cosas y buenos beneficios para el pueblo Vemos lo bueno Que ha hecho este gobierno por el pais))</f>
        <v>#NAME?</v>
      </c>
      <c r="C4274" s="4">
        <v>43682</v>
      </c>
      <c r="D4274" s="3">
        <v>0.57500000000000007</v>
      </c>
    </row>
    <row r="4275" spans="1:4" x14ac:dyDescent="0.2">
      <c r="A4275">
        <v>271284</v>
      </c>
      <c r="B4275" t="e">
        <f>FrenteaFrenteHN no cave duda Que se est√° demostrando grandes maneras de ver un gran avance por Que lo primero Es caiga quien caiga Que pague</f>
        <v>#NAME?</v>
      </c>
      <c r="C4275" s="4">
        <v>43698</v>
      </c>
      <c r="D4275" s="3">
        <v>0.56874999999999998</v>
      </c>
    </row>
    <row r="4276" spans="1:4" x14ac:dyDescent="0.2">
      <c r="A4276">
        <v>271301</v>
      </c>
      <c r="B4276" t="e">
        <f>FrenteaFrenteHN todos debemos de ponerle un alto a Salvador y a Mel Que son los Que est√°n llamando a la violencia</f>
        <v>#NAME?</v>
      </c>
      <c r="C4276" s="4">
        <v>43696</v>
      </c>
      <c r="D4276" s="3">
        <v>0.59930555555555554</v>
      </c>
    </row>
    <row r="4277" spans="1:4" x14ac:dyDescent="0.2">
      <c r="A4277">
        <v>271316</v>
      </c>
      <c r="B4277" t="e">
        <f>FrenteaFrenteHN toda persona Que  hace lo malo tiene Que pagarlo y Sobre todo el gobierno solo hace su trabajo y sabemos Que el derecho del hondure√±o se le respeta</f>
        <v>#NAME?</v>
      </c>
      <c r="C4277" s="4">
        <v>43767</v>
      </c>
      <c r="D4277" s="3">
        <v>0.55555555555555558</v>
      </c>
    </row>
    <row r="4278" spans="1:4" x14ac:dyDescent="0.2">
      <c r="A4278">
        <v>271362</v>
      </c>
      <c r="B4278" t="e">
        <f>FrenteaFrenteHN Definitivamente lo Que quieren hacer los del banco mundial no estamos de acuerdo pero si Es muy importante Que se crearan empresas a favor de mejorar la econom√≠a de el pais por Que se sabe Que Es lo necesario</f>
        <v>#NAME?</v>
      </c>
      <c r="C4278" s="4">
        <v>43768</v>
      </c>
      <c r="D4278" s="3">
        <v>0.57430555555555551</v>
      </c>
    </row>
    <row r="4279" spans="1:4" x14ac:dyDescent="0.2">
      <c r="A4279">
        <v>271422</v>
      </c>
      <c r="B4279" t="e">
        <f>_xlfn.SINGLE(FrenteaFrenteHN _xlfn.SINGLE(el5hn a Mel deben de investigar por Que Es el Que se ha encargado Que el pais este mal por Que solo eso les importa a ellos Que el pais este en caos))</f>
        <v>#NAME?</v>
      </c>
      <c r="C4279" s="4">
        <v>43682</v>
      </c>
      <c r="D4279" s="3">
        <v>0.58888888888888891</v>
      </c>
    </row>
    <row r="4280" spans="1:4" x14ac:dyDescent="0.2">
      <c r="A4280">
        <v>271450</v>
      </c>
      <c r="B4280" t="e">
        <f>_xlfn.SINGLE(FrenteaFrenteHN _xlfn.SINGLE(el5hn aunque quieran poner por el suelo el nombre del Presidente no lo lograran por Que tiene un pueblo Que lo apoya y Que esta constante para el))</f>
        <v>#NAME?</v>
      </c>
      <c r="C4280" s="4">
        <v>43682</v>
      </c>
      <c r="D4280" s="3">
        <v>0.59305555555555556</v>
      </c>
    </row>
    <row r="4281" spans="1:4" x14ac:dyDescent="0.2">
      <c r="A4281">
        <v>271456</v>
      </c>
      <c r="B4281" t="e">
        <f>_xlfn.SINGLE(FrenteaFrenteHN _xlfn.SINGLE(el5hn lo primero Es lo primero Que se trabaje mas y mas por estas grandiosas cosas Que bien Que se esta logrando por la justicia))</f>
        <v>#NAME?</v>
      </c>
      <c r="C4281" s="4">
        <v>43697</v>
      </c>
      <c r="D4281" s="3">
        <v>0.59444444444444444</v>
      </c>
    </row>
    <row r="4282" spans="1:4" x14ac:dyDescent="0.2">
      <c r="A4282">
        <v>271474</v>
      </c>
      <c r="B4282" t="e">
        <f>FrenteaFrenteHN Pobre este solo levantando falsos hay te va asalir linchando por papo si voz solo demostrar Que lo Que tenes Es odio nada mas</f>
        <v>#NAME?</v>
      </c>
      <c r="C4282" s="4">
        <v>43782</v>
      </c>
      <c r="D4282" s="3">
        <v>0.63263888888888886</v>
      </c>
    </row>
    <row r="4283" spans="1:4" x14ac:dyDescent="0.2">
      <c r="A4283">
        <v>271476</v>
      </c>
      <c r="B4283" t="e">
        <f>_xlfn.SINGLE(FrenteaFrenteHN _xlfn.SINGLE(el5hn lo apoyamos mi Presidente por Que usted si ha demostrado Que si ha hecho lo mejor por el pais Que bien))</f>
        <v>#NAME?</v>
      </c>
      <c r="C4283" s="4">
        <v>43754</v>
      </c>
      <c r="D4283" s="3">
        <v>0.62013888888888891</v>
      </c>
    </row>
    <row r="4284" spans="1:4" x14ac:dyDescent="0.2">
      <c r="A4284">
        <v>271505</v>
      </c>
      <c r="B4284" t="e">
        <f>FrenteaFrenteHN sabemos Que el banco mundial no esta apoyando por Que si el gobierno esta poniendo nuevas inverciones debemos de ver lo positivo</f>
        <v>#NAME?</v>
      </c>
      <c r="C4284" s="4">
        <v>43768</v>
      </c>
      <c r="D4284" s="3">
        <v>0.56597222222222221</v>
      </c>
    </row>
    <row r="4285" spans="1:4" x14ac:dyDescent="0.2">
      <c r="A4285">
        <v>271538</v>
      </c>
      <c r="B4285" t="e">
        <f>FrenteaFrenteHN se ha ejecutado un gran avance por Que lo Que hace el gobierno Es muy bueno y si quisas han posado cosas asi pero no todos debemos de buscar un culpable si por algo les ha pasado esto a ellos</f>
        <v>#NAME?</v>
      </c>
      <c r="C4285" s="4">
        <v>43767</v>
      </c>
      <c r="D4285" s="3">
        <v>0.57152777777777775</v>
      </c>
    </row>
    <row r="4286" spans="1:4" x14ac:dyDescent="0.2">
      <c r="A4286">
        <v>273204</v>
      </c>
      <c r="B4286" t="s">
        <v>311</v>
      </c>
      <c r="C4286" s="4">
        <v>43685</v>
      </c>
      <c r="D4286" s="3">
        <v>0.73472222222222217</v>
      </c>
    </row>
    <row r="4287" spans="1:4" x14ac:dyDescent="0.2">
      <c r="A4287">
        <v>273205</v>
      </c>
      <c r="B4287" t="s">
        <v>70</v>
      </c>
      <c r="C4287" s="4">
        <v>43718</v>
      </c>
      <c r="D4287" s="3">
        <v>0.8222222222222223</v>
      </c>
    </row>
    <row r="4288" spans="1:4" x14ac:dyDescent="0.2">
      <c r="A4288">
        <v>273271</v>
      </c>
      <c r="B4288" t="s">
        <v>119</v>
      </c>
      <c r="C4288" s="4">
        <v>43734</v>
      </c>
      <c r="D4288" s="3">
        <v>0.63888888888888895</v>
      </c>
    </row>
    <row r="4289" spans="1:4" x14ac:dyDescent="0.2">
      <c r="A4289">
        <v>273272</v>
      </c>
      <c r="B4289" t="s">
        <v>89</v>
      </c>
      <c r="C4289" s="4">
        <v>43704</v>
      </c>
      <c r="D4289" s="3">
        <v>0.89722222222222225</v>
      </c>
    </row>
    <row r="4290" spans="1:4" x14ac:dyDescent="0.2">
      <c r="A4290">
        <v>273388</v>
      </c>
      <c r="B4290" t="s">
        <v>46</v>
      </c>
      <c r="C4290" s="4">
        <v>43791</v>
      </c>
      <c r="D4290" s="3">
        <v>0.81597222222222221</v>
      </c>
    </row>
    <row r="4291" spans="1:4" x14ac:dyDescent="0.2">
      <c r="A4291">
        <v>273389</v>
      </c>
      <c r="B4291" t="s">
        <v>30</v>
      </c>
      <c r="C4291" s="4">
        <v>43802</v>
      </c>
      <c r="D4291" s="3">
        <v>0.71388888888888891</v>
      </c>
    </row>
    <row r="4292" spans="1:4" x14ac:dyDescent="0.2">
      <c r="A4292">
        <v>273632</v>
      </c>
      <c r="B4292" t="s">
        <v>105</v>
      </c>
      <c r="C4292" s="4">
        <v>43746</v>
      </c>
      <c r="D4292" s="3">
        <v>0.86041666666666661</v>
      </c>
    </row>
    <row r="4293" spans="1:4" x14ac:dyDescent="0.2">
      <c r="A4293">
        <v>273723</v>
      </c>
      <c r="B4293" t="s">
        <v>94</v>
      </c>
      <c r="C4293" s="4">
        <v>43726</v>
      </c>
      <c r="D4293" s="3">
        <v>0.87013888888888891</v>
      </c>
    </row>
    <row r="4294" spans="1:4" x14ac:dyDescent="0.2">
      <c r="A4294">
        <v>273724</v>
      </c>
      <c r="B4294" t="s">
        <v>70</v>
      </c>
      <c r="C4294" s="4">
        <v>43718</v>
      </c>
      <c r="D4294" s="3">
        <v>0.82291666666666663</v>
      </c>
    </row>
    <row r="4295" spans="1:4" x14ac:dyDescent="0.2">
      <c r="A4295">
        <v>273863</v>
      </c>
      <c r="B4295" t="s">
        <v>15</v>
      </c>
      <c r="C4295" s="4">
        <v>43809</v>
      </c>
      <c r="D4295" s="3">
        <v>0.68472222222222223</v>
      </c>
    </row>
    <row r="4296" spans="1:4" x14ac:dyDescent="0.2">
      <c r="A4296">
        <v>274082</v>
      </c>
      <c r="B4296" t="s">
        <v>28</v>
      </c>
      <c r="C4296" s="4">
        <v>43693</v>
      </c>
      <c r="D4296" s="3">
        <v>0.72222222222222221</v>
      </c>
    </row>
    <row r="4297" spans="1:4" x14ac:dyDescent="0.2">
      <c r="A4297">
        <v>274177</v>
      </c>
      <c r="B4297" t="e">
        <f>_xlfn.SINGLE(IsraelHonduras _xlfn.SINGLE(MASHAVisrael _xlfn.SINGLE(anagarciacarias _xlfn.SINGLE(diarioelheraldo _xlfn.SINGLE(radioamericahn _xlfn.SINGLE(LaTribunahn _xlfn.SINGLE(Canal6Honduras _xlfn.SINGLE(CancilleriaHN Definitivamente se ha demostrado Que el pais esta mejorando cada dia Que bien Que se haga lo bueno vamos por mas y mas avances))))))))</f>
        <v>#NAME?</v>
      </c>
      <c r="C4297" s="4">
        <v>43766</v>
      </c>
      <c r="D4297" s="3">
        <v>0.82638888888888884</v>
      </c>
    </row>
    <row r="4298" spans="1:4" x14ac:dyDescent="0.2">
      <c r="A4298">
        <v>274397</v>
      </c>
      <c r="B4298" t="e">
        <f>fervarelahn Que triste con ese Que solo de metido camina bien saben Que toda a culpa se la echan a JOH y el nada Que ver</f>
        <v>#NAME?</v>
      </c>
      <c r="C4298" s="4">
        <v>43689</v>
      </c>
      <c r="D4298" s="3">
        <v>0.68958333333333333</v>
      </c>
    </row>
    <row r="4299" spans="1:4" x14ac:dyDescent="0.2">
      <c r="A4299">
        <v>275231</v>
      </c>
      <c r="B4299" t="e">
        <f>fervarelahn mira √±angara Es Que lo Que les importa a ustedes Es Que el pa√≠s este en caos por Que si se unen ha hacer manifestaciones malas Que queman todo entonces les importa mas eso Es demasiado</f>
        <v>#NAME?</v>
      </c>
      <c r="C4299" s="4">
        <v>43685</v>
      </c>
      <c r="D4299" s="3">
        <v>0.67986111111111114</v>
      </c>
    </row>
    <row r="4300" spans="1:4" x14ac:dyDescent="0.2">
      <c r="A4300">
        <v>277426</v>
      </c>
      <c r="B4300" t="e">
        <f>diarioelheraldo muy bien Que se trabaje mas y mas por apoyar al pueblo Ciertamente se ha alcanzado lo bueno excelente</f>
        <v>#NAME?</v>
      </c>
      <c r="C4300" s="4">
        <v>43776</v>
      </c>
      <c r="D4300" s="3">
        <v>0.66180555555555554</v>
      </c>
    </row>
    <row r="4301" spans="1:4" x14ac:dyDescent="0.2">
      <c r="A4301">
        <v>277449</v>
      </c>
      <c r="B4301" t="e">
        <f>diarioelheraldo Es muy bueno lo Que se desarrolla Que importante Es Que con esta nueva ley se hace lo corrector</f>
        <v>#NAME?</v>
      </c>
      <c r="C4301" s="4">
        <v>43783</v>
      </c>
      <c r="D4301" s="3">
        <v>0.65625</v>
      </c>
    </row>
    <row r="4302" spans="1:4" x14ac:dyDescent="0.2">
      <c r="A4302">
        <v>277488</v>
      </c>
      <c r="B4302" t="e">
        <f>diarioelheraldo Que se desarrolle lo bueno Que gran manera de ver lo importante Que Es para mi pais Que bueno Que se resalta el turismo en Honduras</f>
        <v>#NAME?</v>
      </c>
      <c r="C4302" s="4">
        <v>43769</v>
      </c>
      <c r="D4302" s="3">
        <v>0.66875000000000007</v>
      </c>
    </row>
    <row r="4303" spans="1:4" x14ac:dyDescent="0.2">
      <c r="A4303">
        <v>277490</v>
      </c>
      <c r="B4303" t="e">
        <f>diarioelheraldo Primeramente se ha demostrado Que el pais esta avanzando en el tema de el desarrollo agr√≠cola Que buena  obras</f>
        <v>#NAME?</v>
      </c>
      <c r="C4303" s="4">
        <v>43790</v>
      </c>
      <c r="D4303" s="3">
        <v>0.875</v>
      </c>
    </row>
    <row r="4304" spans="1:4" x14ac:dyDescent="0.2">
      <c r="A4304">
        <v>277518</v>
      </c>
      <c r="B4304" t="e">
        <f>diarioelheraldo Es muy bueno Que se hagan estas grandiosas obras asi haver√° mayores oportunidades en nuestro p√†is Que bien</f>
        <v>#NAME?</v>
      </c>
      <c r="C4304" s="4">
        <v>43815</v>
      </c>
      <c r="D4304" s="3">
        <v>0.72916666666666663</v>
      </c>
    </row>
    <row r="4305" spans="1:4" x14ac:dyDescent="0.2">
      <c r="A4305">
        <v>277563</v>
      </c>
      <c r="B4305" t="e">
        <f>diarioelheraldo Es muy bueno lo Que se ve en mi bella Honduras Que maravillosas cosas Que gran manera de ver lo bueno en mi pais Que bien vamos por mas</f>
        <v>#NAME?</v>
      </c>
      <c r="C4305" s="4">
        <v>43748</v>
      </c>
      <c r="D4305" s="3">
        <v>0.8041666666666667</v>
      </c>
    </row>
    <row r="4306" spans="1:4" x14ac:dyDescent="0.2">
      <c r="A4306">
        <v>277721</v>
      </c>
      <c r="B4306" t="e">
        <f>diarioelheraldo felicitaciones a las FFAA por su excelente labor Que han hecho a favor de nuestro pueblo Que bueno lo Que se ve cada dia Que bien estamos avanzando por mas en seguridad</f>
        <v>#NAME?</v>
      </c>
      <c r="C4306" s="4">
        <v>43810</v>
      </c>
      <c r="D4306" s="3">
        <v>0.70347222222222217</v>
      </c>
    </row>
    <row r="4307" spans="1:4" x14ac:dyDescent="0.2">
      <c r="A4307">
        <v>277790</v>
      </c>
      <c r="B4307" t="e">
        <f>diarioelheraldo Que se combatan estas bandas por Que han atemorizado los barrios y colonias Que gran manera de ver el cambio en la seguridad</f>
        <v>#NAME?</v>
      </c>
      <c r="C4307" s="4">
        <v>43712</v>
      </c>
      <c r="D4307" s="3">
        <v>0.59305555555555556</v>
      </c>
    </row>
    <row r="4308" spans="1:4" x14ac:dyDescent="0.2">
      <c r="A4308">
        <v>277881</v>
      </c>
      <c r="B4308" t="e">
        <f>_xlfn.SINGLE(Presidencia_HN _xlfn.SINGLE(JuanOrlandoH buena noticia Que se firme el compromiso de Que se unan los lazos de amistad con Espa√±a Que excelente))</f>
        <v>#NAME?</v>
      </c>
      <c r="C4308" s="4">
        <v>43804</v>
      </c>
      <c r="D4308" s="3">
        <v>0.84236111111111101</v>
      </c>
    </row>
    <row r="4309" spans="1:4" x14ac:dyDescent="0.2">
      <c r="A4309">
        <v>277997</v>
      </c>
      <c r="B4309" t="e">
        <f>_xlfn.SINGLE(YosefGarmon _xlfn.SINGLE(anagarciacarias _xlfn.SINGLE(JuanOrlandoH estas son las grandiosas cosas Que regenerado el Presidente por el pais Que bueno Que se hag lo mejor por nuestra Honduras vamos por mas)))</f>
        <v>#NAME?</v>
      </c>
      <c r="C4309" s="4">
        <v>43721</v>
      </c>
      <c r="D4309" s="3">
        <v>0.79861111111111116</v>
      </c>
    </row>
    <row r="4310" spans="1:4" x14ac:dyDescent="0.2">
      <c r="A4310">
        <v>278261</v>
      </c>
      <c r="B4310" t="e">
        <f>_xlfn.SINGLE(YosefGarmon _xlfn.SINGLE(anagarciacarias _xlfn.SINGLE(JuanOrlandoH Honduras canbia Que buen proyecto se ha logrado Que bien excelente trabajo JOH)))</f>
        <v>#NAME?</v>
      </c>
      <c r="C4310" s="4">
        <v>43721</v>
      </c>
      <c r="D4310" s="3">
        <v>0.7993055555555556</v>
      </c>
    </row>
    <row r="4311" spans="1:4" x14ac:dyDescent="0.2">
      <c r="A4311">
        <v>279125</v>
      </c>
      <c r="B4311" t="e">
        <f>_xlfn.SINGLE(NTQ1WzirXWVSm5RELmNPf7jbQXG)+Lu0YgsRt8Xoj7qo= _xlfn.SINGLE(FNAMP_Honduras _xlfn.SINGLE(JuanOrlandoH _xlfn.SINGLE(MP_Honduras _xlfn.SINGLE(LaTribunahn demostrando lo bueno por la seguridad como siempre Que gran trabajo departe de nuestro gobierno))))</f>
        <v>#NAME?</v>
      </c>
      <c r="C4311" s="4">
        <v>43704</v>
      </c>
      <c r="D4311" s="3">
        <v>0.8222222222222223</v>
      </c>
    </row>
    <row r="4312" spans="1:4" x14ac:dyDescent="0.2">
      <c r="A4312">
        <v>279133</v>
      </c>
      <c r="B4312" t="e">
        <f>_xlfn.SINGLE(NTQ1WzirXWVSm5RELmNPf7jbQXG)+Lu0YgsRt8Xoj7qo= _xlfn.SINGLE(JuanOrlandoH _xlfn.SINGLE(BANHPROVI_HN _xlfn.SINGLE(DiarioLaPrensa buenas noticias Que se abran estas oportunidades para nuestra gente de el pais para Que puedan cambiar la manera de vivir)))</f>
        <v>#NAME?</v>
      </c>
      <c r="C4312" s="4">
        <v>43690</v>
      </c>
      <c r="D4312" s="3">
        <v>0.69791666666666663</v>
      </c>
    </row>
    <row r="4313" spans="1:4" x14ac:dyDescent="0.2">
      <c r="A4313">
        <v>279136</v>
      </c>
      <c r="B4313" t="e">
        <f>_xlfn.SINGLE(NTQ1WzirXWVSm5RELmNPf7jbQXG)+Lu0YgsRt8Xoj7qo= _xlfn.SINGLE(JuanOrlandoH _xlfn.SINGLE(TN5Telenoticias Bravo se√±or Presidente Muchas gracias por hacer lo bueno por mi pais Que grandes maneras de ver Que usted hace las cosa Que Dios me lo bendiga))</f>
        <v>#NAME?</v>
      </c>
      <c r="C4313" s="4">
        <v>43696</v>
      </c>
      <c r="D4313" s="3">
        <v>0.90069444444444446</v>
      </c>
    </row>
    <row r="4314" spans="1:4" x14ac:dyDescent="0.2">
      <c r="A4314">
        <v>279140</v>
      </c>
      <c r="B4314" t="e">
        <f>_xlfn.SINGLE(NTQ1WzirXWVSm5RELmNPf7jbQXG)+Lu0YgsRt8Xoj7qo= _xlfn.SINGLE(JuanOrlandoH _xlfn.SINGLE(HCHTelevDigital _xlfn.SINGLE(DllSWqjvMbCrtUNGN0CA23hYgwPW83B5aBnYuBnEFZY)))= no cave duda Que se fundamenten las grandiosas cosas por Que necesitamos un pais en desarrollo Que excelente trabajo vamos por mas _xlfn.SINGLE(diarioelheraldo)</f>
        <v>#NAME?</v>
      </c>
      <c r="C4314" s="4">
        <v>43721</v>
      </c>
      <c r="D4314" s="3">
        <v>0.69027777777777777</v>
      </c>
    </row>
    <row r="4315" spans="1:4" x14ac:dyDescent="0.2">
      <c r="A4315">
        <v>280701</v>
      </c>
      <c r="B4315" t="e">
        <f>HCHTelevDigital hay no ya van con los relajo como siempre queremos la paz de la naci√≥n ya basta Es demasiado con ustedes</f>
        <v>#NAME?</v>
      </c>
      <c r="C4315" s="4">
        <v>43756</v>
      </c>
      <c r="D4315" s="3">
        <v>0.93402777777777779</v>
      </c>
    </row>
    <row r="4316" spans="1:4" x14ac:dyDescent="0.2">
      <c r="A4316">
        <v>280704</v>
      </c>
      <c r="B4316" t="e">
        <f>HCHTelevDigital Es muy bueno lo Que se esta haciendo departe de el gobierno Que gran trabajo Que se hag lo bueno por mi Honduras</f>
        <v>#NAME?</v>
      </c>
      <c r="C4316" s="4">
        <v>43732</v>
      </c>
      <c r="D4316" s="3">
        <v>0.86249999999999993</v>
      </c>
    </row>
    <row r="4317" spans="1:4" x14ac:dyDescent="0.2">
      <c r="A4317">
        <v>280706</v>
      </c>
      <c r="B4317" t="e">
        <f>HCHTelevDigital Que bueno lo Que se hace en el pais vamos por grandes avances en la infraestructura Que bueno</f>
        <v>#NAME?</v>
      </c>
      <c r="C4317" s="4">
        <v>43790</v>
      </c>
      <c r="D4317" s="3">
        <v>0.84444444444444444</v>
      </c>
    </row>
    <row r="4318" spans="1:4" x14ac:dyDescent="0.2">
      <c r="A4318">
        <v>280714</v>
      </c>
      <c r="B4318" t="e">
        <f>HCHTelevDigital muy bueno estamos muy contentos de ver Que cada dia se administra para los Productores lo bueno Que gran manera de ver grandes desarrollos para la naci√≥n muy bien</f>
        <v>#NAME?</v>
      </c>
      <c r="C4318" s="4">
        <v>43739</v>
      </c>
      <c r="D4318" s="3">
        <v>0.92361111111111116</v>
      </c>
    </row>
    <row r="4319" spans="1:4" x14ac:dyDescent="0.2">
      <c r="A4319">
        <v>280730</v>
      </c>
      <c r="B4319" t="e">
        <f>HCHTelevDigital Aplaudimos lo bueno Que se esta apoyando para Que en los Hospitales no falten estas cosas Que bien Que gran trabajo</f>
        <v>#NAME?</v>
      </c>
      <c r="C4319" s="4">
        <v>43735</v>
      </c>
      <c r="D4319" s="3">
        <v>0.59722222222222221</v>
      </c>
    </row>
    <row r="4320" spans="1:4" x14ac:dyDescent="0.2">
      <c r="A4320">
        <v>280731</v>
      </c>
      <c r="B4320" t="e">
        <f>_xlfn.SINGLE(HCHTelevDigital _xlfn.SINGLE(NelsonSortohn Que se debe de hacer poner mano dura con esta gente ridicula y √±angaras Que solo son buenos para este tipo de cosas Que barbaridad))</f>
        <v>#NAME?</v>
      </c>
      <c r="C4320" s="4">
        <v>43718</v>
      </c>
      <c r="D4320" s="3">
        <v>0.58333333333333337</v>
      </c>
    </row>
    <row r="4321" spans="1:4" x14ac:dyDescent="0.2">
      <c r="A4321">
        <v>280736</v>
      </c>
      <c r="B4321" t="s">
        <v>565</v>
      </c>
      <c r="C4321" s="4">
        <v>43719</v>
      </c>
      <c r="D4321" s="3">
        <v>0.83472222222222225</v>
      </c>
    </row>
    <row r="4322" spans="1:4" x14ac:dyDescent="0.2">
      <c r="A4322">
        <v>280744</v>
      </c>
      <c r="B4322" t="e">
        <f>HCHTelevDigital Honduras esta avanzando por mas y mas seguridad Que bien estamos muy agradecidos con nuestro gobierno Que trabaja mas y mas por la seguridad</f>
        <v>#NAME?</v>
      </c>
      <c r="C4322" s="4">
        <v>43808</v>
      </c>
      <c r="D4322" s="3">
        <v>0.57916666666666672</v>
      </c>
    </row>
    <row r="4323" spans="1:4" x14ac:dyDescent="0.2">
      <c r="A4323">
        <v>280789</v>
      </c>
      <c r="B4323" t="e">
        <f>HCHTelevDigital admitimos la buena labor  Que se desempe√±a por Que se ha trabajado por mejorar cada dia la seguridad</f>
        <v>#NAME?</v>
      </c>
      <c r="C4323" s="4">
        <v>43768</v>
      </c>
      <c r="D4323" s="3">
        <v>0.73402777777777783</v>
      </c>
    </row>
    <row r="4324" spans="1:4" x14ac:dyDescent="0.2">
      <c r="A4324">
        <v>280827</v>
      </c>
      <c r="B4324" t="e">
        <f>HCHTelevDigital estamos alegres de ver el cambio por nuestra naci√≥n Que grandes avances Que se haga lo posible por Que Es de gran beneficio para el pueblo</f>
        <v>#NAME?</v>
      </c>
      <c r="C4324" s="4">
        <v>43735</v>
      </c>
      <c r="D4324" s="3">
        <v>0.59652777777777777</v>
      </c>
    </row>
    <row r="4325" spans="1:4" x14ac:dyDescent="0.2">
      <c r="A4325">
        <v>280840</v>
      </c>
      <c r="B4325" t="e">
        <f>HCHTelevDigital este viejo ni su madre se les escapa Pobre se√±ora con este malagradecido</f>
        <v>#NAME?</v>
      </c>
      <c r="C4325" s="4">
        <v>43697</v>
      </c>
      <c r="D4325" s="3">
        <v>0.66597222222222219</v>
      </c>
    </row>
    <row r="4326" spans="1:4" x14ac:dyDescent="0.2">
      <c r="A4326">
        <v>280850</v>
      </c>
      <c r="B4326" t="e">
        <f>HCHTelevDigital Es excelente lo Que est√°n haciendo las autoridades al ayudar a los centros educativos para Que puedan tener agua Es un gran trabajo</f>
        <v>#NAME?</v>
      </c>
      <c r="C4326" s="4">
        <v>43726</v>
      </c>
      <c r="D4326" s="3">
        <v>0.8520833333333333</v>
      </c>
    </row>
    <row r="4327" spans="1:4" x14ac:dyDescent="0.2">
      <c r="A4327">
        <v>280885</v>
      </c>
      <c r="B4327" t="e">
        <f>HCHTelevDigital felicitaciones Que Dios los bendiga Que se haga lo bueno por nuestra naci√≥n vamos por lo mejor para Honduras</f>
        <v>#NAME?</v>
      </c>
      <c r="C4327" s="4">
        <v>43738</v>
      </c>
      <c r="D4327" s="3">
        <v>0.59097222222222223</v>
      </c>
    </row>
    <row r="4328" spans="1:4" x14ac:dyDescent="0.2">
      <c r="A4328">
        <v>280895</v>
      </c>
      <c r="B4328" t="e">
        <f>HCHTelevDigital se puede decir Que este viaje sea de excito en madrid Que bueno lo Que hace el alcalde por nuestra Honduras</f>
        <v>#NAME?</v>
      </c>
      <c r="C4328" s="4">
        <v>43808</v>
      </c>
      <c r="D4328" s="3">
        <v>0.8222222222222223</v>
      </c>
    </row>
    <row r="4329" spans="1:4" x14ac:dyDescent="0.2">
      <c r="A4329">
        <v>280918</v>
      </c>
      <c r="B4329" t="e">
        <f>HCHTelevDigital lo Que hacen Es da√±o hay no Que mal Pucha  Que barbaridad queremos paz y queremos lo mejor por Honduras ya no hagan estas cosas Que se metan al pozo estos bajos</f>
        <v>#NAME?</v>
      </c>
      <c r="C4329" s="4">
        <v>43762</v>
      </c>
      <c r="D4329" s="3">
        <v>0.75</v>
      </c>
    </row>
    <row r="4330" spans="1:4" x14ac:dyDescent="0.2">
      <c r="A4330">
        <v>280924</v>
      </c>
      <c r="B4330" t="e">
        <f>HCHTelevDigital Honduras esta avanzando cada vez mas porque el Presidente ai esta trayendo nuevas oportunidades al pa√≠s</f>
        <v>#NAME?</v>
      </c>
      <c r="C4330" s="4">
        <v>43710</v>
      </c>
      <c r="D4330" s="3">
        <v>0.78749999999999998</v>
      </c>
    </row>
    <row r="4331" spans="1:4" x14ac:dyDescent="0.2">
      <c r="A4331">
        <v>280937</v>
      </c>
      <c r="B4331" t="e">
        <f>HCHTelevDigital no entiendo como no hayan ni Que inventar sean cerios por favor ya dejense de estupideces Es Que a ese tipo a saber cu√°nto le pagaron pata Que hablara tonteras</f>
        <v>#NAME?</v>
      </c>
      <c r="C4331" s="4">
        <v>43746</v>
      </c>
      <c r="D4331" s="3">
        <v>0.6743055555555556</v>
      </c>
    </row>
    <row r="4332" spans="1:4" x14ac:dyDescent="0.2">
      <c r="A4332">
        <v>280954</v>
      </c>
      <c r="B4332" t="e">
        <f>HCHTelevDigital Aplaudimos Que el pueblo ya est√° abriendo los ojos ante los enga√±os de ellos solo para vandalizar el pais</f>
        <v>#NAME?</v>
      </c>
      <c r="C4332" s="4">
        <v>43607</v>
      </c>
      <c r="D4332" s="3">
        <v>0.85</v>
      </c>
    </row>
    <row r="4333" spans="1:4" x14ac:dyDescent="0.2">
      <c r="A4333">
        <v>280958</v>
      </c>
      <c r="B4333" t="e">
        <f>HCHTelevDigital estamos cansados de Que sigan convirtiendo  al pais en llamas por favor queremos lo bueno para Honduras Que se haga lo Que se tenga Que hacer en contar de esta gente chusma</f>
        <v>#NAME?</v>
      </c>
      <c r="C4333" s="4">
        <v>43762</v>
      </c>
      <c r="D4333" s="3">
        <v>0.75069444444444444</v>
      </c>
    </row>
    <row r="4334" spans="1:4" x14ac:dyDescent="0.2">
      <c r="A4334">
        <v>280964</v>
      </c>
      <c r="B4334" t="e">
        <f>HCHTelevDigital excelente trabajo mi Presidente Que su viaje tenga excito Que Dios me lo bendiga grandemente vamos por lo mejor por el pais</f>
        <v>#NAME?</v>
      </c>
      <c r="C4334" s="4">
        <v>43731</v>
      </c>
      <c r="D4334" s="3">
        <v>0.58194444444444449</v>
      </c>
    </row>
    <row r="4335" spans="1:4" x14ac:dyDescent="0.2">
      <c r="A4335">
        <v>280969</v>
      </c>
      <c r="B4335" t="e">
        <f>HCHTelevDigital Es Que esta gente no saben Que inventar ya Es demasiado con ellos Que se dejen de tonter√≠as y ese Es Que Es √±angara de Mel</f>
        <v>#NAME?</v>
      </c>
      <c r="C4335" s="4">
        <v>43746</v>
      </c>
      <c r="D4335" s="3">
        <v>0.66388888888888886</v>
      </c>
    </row>
    <row r="4336" spans="1:4" x14ac:dyDescent="0.2">
      <c r="A4336">
        <v>280989</v>
      </c>
      <c r="B4336" t="e">
        <f>HCHTelevDigital muy bueno lo Que se esta demostrando cada dia Que aqu√≠ si se puede hacer lo bueno por el pais Que excelente trabajo</f>
        <v>#NAME?</v>
      </c>
      <c r="C4336" s="4">
        <v>43768</v>
      </c>
      <c r="D4336" s="3">
        <v>0.74791666666666667</v>
      </c>
    </row>
    <row r="4337" spans="1:4" x14ac:dyDescent="0.2">
      <c r="A4337">
        <v>281004</v>
      </c>
      <c r="B4337" t="e">
        <f>HCHTelevDigital admirable Que ces esta demostrando Que se dar√° mayor apoyo a la cobertura de salud muy buen desempe√±o</f>
        <v>#NAME?</v>
      </c>
      <c r="C4337" s="4">
        <v>43731</v>
      </c>
      <c r="D4337" s="3">
        <v>0.72986111111111107</v>
      </c>
    </row>
    <row r="4338" spans="1:4" x14ac:dyDescent="0.2">
      <c r="A4338">
        <v>281009</v>
      </c>
      <c r="B4338" t="e">
        <f>HCHTelevDigital Es admirable Que se ponga todo el peso de la ley por Que cuando ellos hacen algo no tienen lastima Que bueno lo Que hacen las autoridades</f>
        <v>#NAME?</v>
      </c>
      <c r="C4338" s="4">
        <v>43724</v>
      </c>
      <c r="D4338" s="3">
        <v>0.56319444444444444</v>
      </c>
    </row>
    <row r="4339" spans="1:4" x14ac:dyDescent="0.2">
      <c r="A4339">
        <v>281027</v>
      </c>
      <c r="B4339" t="e">
        <f>_xlfn.SINGLE(HCHTelevDigital _xlfn.SINGLE(manuelzr mira nasralla busca Que hacer mejor en ves de andarte metiendo en lo Que no te importa por favor busca Que hacer ya basta))</f>
        <v>#NAME?</v>
      </c>
      <c r="C4339" s="4">
        <v>43745</v>
      </c>
      <c r="D4339" s="3">
        <v>0.83611111111111114</v>
      </c>
    </row>
    <row r="4340" spans="1:4" x14ac:dyDescent="0.2">
      <c r="A4340">
        <v>281032</v>
      </c>
      <c r="B4340" t="e">
        <f>HCHTelevDigital Sinceramente Que gente Que verguenza da Que lo unico Que quieren Es arrastrar al pais con lo malo y protestan mal ya basta</f>
        <v>#NAME?</v>
      </c>
      <c r="C4340" s="4">
        <v>43762</v>
      </c>
      <c r="D4340" s="3">
        <v>0.74513888888888891</v>
      </c>
    </row>
    <row r="4341" spans="1:4" x14ac:dyDescent="0.2">
      <c r="A4341">
        <v>281036</v>
      </c>
      <c r="B4341" t="e">
        <f>_xlfn.SINGLE(HCHTelevDigital _xlfn.SINGLE(Presidencia_HN Es muy bueno lo Que se esta viendo por parte de el gobierno Que se extraditen estas personas y Que paguen por lo Que ha hecho))</f>
        <v>#NAME?</v>
      </c>
      <c r="C4341" s="4">
        <v>43746</v>
      </c>
      <c r="D4341" s="3">
        <v>0.7631944444444444</v>
      </c>
    </row>
    <row r="4342" spans="1:4" x14ac:dyDescent="0.2">
      <c r="A4342">
        <v>281051</v>
      </c>
      <c r="B4342" t="e">
        <f>HCHTelevDigital este tipo no ce cansa de levantar calumnias ya no queremos Que se permitan estas cosas en contra de JOH ya no</f>
        <v>#NAME?</v>
      </c>
      <c r="C4342" s="4">
        <v>43746</v>
      </c>
      <c r="D4342" s="3">
        <v>0.67361111111111116</v>
      </c>
    </row>
    <row r="4343" spans="1:4" x14ac:dyDescent="0.2">
      <c r="A4343">
        <v>281060</v>
      </c>
      <c r="B4343" t="e">
        <f>HCHTelevDigital Que buen trabajo hacen las actoridad
 por el pais Que bien Que se demuestra el gran cambio Que bien estamos muy contentos</f>
        <v>#NAME?</v>
      </c>
      <c r="C4343" s="4">
        <v>43735</v>
      </c>
      <c r="D4343" s="3">
        <v>0.84375</v>
      </c>
    </row>
    <row r="4344" spans="1:4" x14ac:dyDescent="0.2">
      <c r="A4344">
        <v>281070</v>
      </c>
      <c r="B4344" t="e">
        <f>HCHTelevDigital Vemos los grandes comienzos de Que se afirma mi pais por lo importante Que las oportunidades Que excelente</f>
        <v>#NAME?</v>
      </c>
      <c r="C4344" s="4">
        <v>43761</v>
      </c>
      <c r="D4344" s="3">
        <v>0.80555555555555547</v>
      </c>
    </row>
    <row r="4345" spans="1:4" x14ac:dyDescent="0.2">
      <c r="A4345">
        <v>281071</v>
      </c>
      <c r="B4345" t="e">
        <f>_xlfn.SINGLE(HCHTelevDigital _xlfn.SINGLE(JuanOrlandoH JOH si ha trabajado por combatir al narcotr√°fico y so Es lo Que paas con esta gente tienen miedo por Que saben Que las pagaran muy caro estamos a su favor JOH))</f>
        <v>#NAME?</v>
      </c>
      <c r="C4345" s="4">
        <v>43746</v>
      </c>
      <c r="D4345" s="3">
        <v>0.71319444444444446</v>
      </c>
    </row>
    <row r="4346" spans="1:4" x14ac:dyDescent="0.2">
      <c r="A4346">
        <v>281073</v>
      </c>
      <c r="B4346" t="e">
        <f>HCHTelevDigital esta se√±ora lo Que quiere Es andar en la pol√≠tica esta loca la deberian de meter al manicomio de verdad preocupa</f>
        <v>#NAME?</v>
      </c>
      <c r="C4346" s="4">
        <v>43812</v>
      </c>
      <c r="D4346" s="3">
        <v>0.85277777777777775</v>
      </c>
    </row>
    <row r="4347" spans="1:4" x14ac:dyDescent="0.2">
      <c r="A4347">
        <v>281112</v>
      </c>
      <c r="B4347" t="e">
        <f>HCHTelevDigital ya dejen el pais en paz Pucha Que gente mas chusma esta Que solo hacen  lo malo en el pais ya no mas porfavor</f>
        <v>#NAME?</v>
      </c>
      <c r="C4347" s="4">
        <v>43756</v>
      </c>
      <c r="D4347" s="3">
        <v>0.93472222222222223</v>
      </c>
    </row>
    <row r="4348" spans="1:4" x14ac:dyDescent="0.2">
      <c r="A4348">
        <v>281181</v>
      </c>
      <c r="B4348" t="e">
        <f>_xlfn.SINGLE(HCHTelevDigital _xlfn.SINGLE(JuanOrlandoH _xlfn.SINGLE(FNAMP_Honduras gracias a la buena labor Que hace el Presidente Que buenas cosas Que excelente gracias por demostrar ese gran apoyo a nuestra Honduras)))</f>
        <v>#NAME?</v>
      </c>
      <c r="C4348" s="4">
        <v>43717</v>
      </c>
      <c r="D4348" s="3">
        <v>0.75763888888888886</v>
      </c>
    </row>
    <row r="4349" spans="1:4" x14ac:dyDescent="0.2">
      <c r="A4349">
        <v>281182</v>
      </c>
      <c r="B4349" t="e">
        <f>HCHTelevDigital este rafael lo Que sabe Es inventar non entiendo por Que no tienen otra cosa Que hacer Que solo lo malo ven del pa√≠s</f>
        <v>#NAME?</v>
      </c>
      <c r="C4349" s="4">
        <v>43768</v>
      </c>
      <c r="D4349" s="3">
        <v>0.83333333333333337</v>
      </c>
    </row>
    <row r="4350" spans="1:4" x14ac:dyDescent="0.2">
      <c r="A4350">
        <v>281184</v>
      </c>
      <c r="B4350" t="e">
        <f>HCHTelevDigital Honduras se desarrolla grandemente con estas buenas oportunidades Que se haga lo bueno cada dia</f>
        <v>#NAME?</v>
      </c>
      <c r="C4350" s="4">
        <v>43810</v>
      </c>
      <c r="D4350" s="3">
        <v>0.6694444444444444</v>
      </c>
    </row>
    <row r="4351" spans="1:4" x14ac:dyDescent="0.2">
      <c r="A4351">
        <v>281216</v>
      </c>
      <c r="B4351" t="e">
        <f>HCHTelevDigital muy bien Es ver Que se ha hecho buenas cosechas para los Productores Que grandioso Es ver esto Que admirable gracias a nuestro gobierno</f>
        <v>#NAME?</v>
      </c>
      <c r="C4351" s="4">
        <v>43769</v>
      </c>
      <c r="D4351" s="3">
        <v>0.63263888888888886</v>
      </c>
    </row>
    <row r="4352" spans="1:4" x14ac:dyDescent="0.2">
      <c r="A4352">
        <v>281278</v>
      </c>
      <c r="B4352" t="e">
        <f>HCHTelevDigital gracias a nuestro gobierno por demostrar el gran cambio en el pais Que bien vamos por mas y mas avances excelente</f>
        <v>#NAME?</v>
      </c>
      <c r="C4352" s="4">
        <v>43763</v>
      </c>
      <c r="D4352" s="3">
        <v>0.74930555555555556</v>
      </c>
    </row>
    <row r="4353" spans="1:4" x14ac:dyDescent="0.2">
      <c r="A4353">
        <v>281305</v>
      </c>
      <c r="B4353" t="e">
        <f>HCHTelevDigital Es muy bueno lo Que dice el Presidente Que se haga lo bueno para mi Honduras y Que se apoye a los Productores de cafe</f>
        <v>#NAME?</v>
      </c>
      <c r="C4353" s="4">
        <v>43734</v>
      </c>
      <c r="D4353" s="3">
        <v>0.58402777777777781</v>
      </c>
    </row>
    <row r="4354" spans="1:4" x14ac:dyDescent="0.2">
      <c r="A4354">
        <v>281308</v>
      </c>
      <c r="B4354" t="e">
        <f>HCHTelevDigital a los Que les conviene Es a los de la oposici√≥n hacer quedar mal al gobierno por Que se sabe Que lo Que van buscando Es destruirlo Que ya no  se permita eso queremos lo mejor para la naci√≥n</f>
        <v>#NAME?</v>
      </c>
      <c r="C4354" s="4">
        <v>43766</v>
      </c>
      <c r="D4354" s="3">
        <v>0.54652777777777783</v>
      </c>
    </row>
    <row r="4355" spans="1:4" x14ac:dyDescent="0.2">
      <c r="A4355">
        <v>281370</v>
      </c>
      <c r="B4355" t="e">
        <f>HCHTelevDigital Es muy bueno Que se ha mejorado lo importante por Que se ha visto Que se han logrado grandes desarrollos en el pa√≠s Que bien</f>
        <v>#NAME?</v>
      </c>
      <c r="C4355" s="4">
        <v>43739</v>
      </c>
      <c r="D4355" s="3">
        <v>0.92291666666666661</v>
      </c>
    </row>
    <row r="4356" spans="1:4" x14ac:dyDescent="0.2">
      <c r="A4356">
        <v>281391</v>
      </c>
      <c r="B4356" t="e">
        <f>HCHTelevDigital Es Impresionante lo Que ha hecho el gobierno por mi Honduras Que se trabaje mas y mas por el pais Que bien</f>
        <v>#NAME?</v>
      </c>
      <c r="C4356" s="4">
        <v>43724</v>
      </c>
      <c r="D4356" s="3">
        <v>0.5625</v>
      </c>
    </row>
    <row r="4357" spans="1:4" x14ac:dyDescent="0.2">
      <c r="A4357">
        <v>281422</v>
      </c>
      <c r="B4357" t="e">
        <f>HCHTelevDigital lo Que pasa Que en esta vida Es de portarse bien por Que despues son las consecuencias Que se ponga mano dura cada dia</f>
        <v>#NAME?</v>
      </c>
      <c r="C4357" s="4">
        <v>43724</v>
      </c>
      <c r="D4357" s="3">
        <v>0.5625</v>
      </c>
    </row>
    <row r="4358" spans="1:4" x14ac:dyDescent="0.2">
      <c r="A4358">
        <v>281423</v>
      </c>
      <c r="B4358" t="e">
        <f>HCHTelevDigital Pucha no deben de causar da√±os ya Que se deje de hacer lo malo por el pais ya basta de Tanto odio</f>
        <v>#NAME?</v>
      </c>
      <c r="C4358" s="4">
        <v>43762</v>
      </c>
      <c r="D4358" s="3">
        <v>0.74375000000000002</v>
      </c>
    </row>
    <row r="4359" spans="1:4" x14ac:dyDescent="0.2">
      <c r="A4359">
        <v>281437</v>
      </c>
      <c r="B4359" t="e">
        <f>HCHTelevDigital Es una buena acci√≥n departe de nuestro gobierno Vemos lo bueno para el pais y Sobre todo para ayuda al pueblo hondure√±o</f>
        <v>#NAME?</v>
      </c>
      <c r="C4359" s="4">
        <v>43747</v>
      </c>
      <c r="D4359" s="3">
        <v>0.71527777777777779</v>
      </c>
    </row>
    <row r="4360" spans="1:4" x14ac:dyDescent="0.2">
      <c r="A4360">
        <v>281443</v>
      </c>
      <c r="B4360" t="e">
        <f>HCHTelevDigital Es un gran noticia Que gran manera de Que se haga lo bueno gracias se√±or Presidente estamos contentos vamos por mas</f>
        <v>#NAME?</v>
      </c>
      <c r="C4360" s="4">
        <v>43732</v>
      </c>
      <c r="D4360" s="3">
        <v>0.65972222222222221</v>
      </c>
    </row>
    <row r="4361" spans="1:4" x14ac:dyDescent="0.2">
      <c r="A4361">
        <v>281490</v>
      </c>
      <c r="B4361" t="e">
        <f>HCHTelevDigital Honduras mejora cada dia Que gran trabajo lo Que se ve estamos a lo bueno de nuestra econom√≠a Que bien Que se de este gran avance</f>
        <v>#NAME?</v>
      </c>
      <c r="C4361" s="4">
        <v>43734</v>
      </c>
      <c r="D4361" s="3">
        <v>0.58472222222222225</v>
      </c>
    </row>
    <row r="4362" spans="1:4" x14ac:dyDescent="0.2">
      <c r="A4362">
        <v>281499</v>
      </c>
      <c r="B4362" t="e">
        <f>_xlfn.SINGLE(HCHTelevDigital _xlfn.SINGLE(antonioguterres estamos muy contentos por su gran trabajo Que hace Presidente))</f>
        <v>#NAME?</v>
      </c>
      <c r="C4362" s="4">
        <v>43732</v>
      </c>
      <c r="D4362" s="3">
        <v>0.94374999999999998</v>
      </c>
    </row>
    <row r="4363" spans="1:4" x14ac:dyDescent="0.2">
      <c r="A4363">
        <v>281510</v>
      </c>
      <c r="B4363" t="e">
        <f>HCHTelevDigital Vemos lo principal Que se desarrolla Que bien Que se done esta comida Que bueno vamos por mas</f>
        <v>#NAME?</v>
      </c>
      <c r="C4363" s="4">
        <v>43768</v>
      </c>
      <c r="D4363" s="3">
        <v>0.8305555555555556</v>
      </c>
    </row>
    <row r="4364" spans="1:4" x14ac:dyDescent="0.2">
      <c r="A4364">
        <v>281563</v>
      </c>
      <c r="B4364" t="e">
        <f>_xlfn.SINGLE(HCHTelevDigital _xlfn.SINGLE(JuanOrlandoH Es muy cierto lo Que esta diciendo el Presidente))</f>
        <v>#NAME?</v>
      </c>
      <c r="C4364" s="4">
        <v>43727</v>
      </c>
      <c r="D4364" s="3">
        <v>0.66805555555555562</v>
      </c>
    </row>
    <row r="4365" spans="1:4" x14ac:dyDescent="0.2">
      <c r="A4365">
        <v>281569</v>
      </c>
      <c r="B4365" t="e">
        <f>HCHTelevDigital trabaje gente haragana Que solo ha ponerse a inventar marchas Que perjudican el pais les interes</f>
        <v>#NAME?</v>
      </c>
      <c r="C4365" s="4">
        <v>43682</v>
      </c>
      <c r="D4365" s="3">
        <v>0.70208333333333339</v>
      </c>
    </row>
    <row r="4366" spans="1:4" x14ac:dyDescent="0.2">
      <c r="A4366">
        <v>281581</v>
      </c>
      <c r="B4366" t="e">
        <f>HCHTelevDigital vaya se meti√≥ el agua Sin llover Que metiche este Que solo les interesa ver mal al pais ya no Que se permita esto</f>
        <v>#NAME?</v>
      </c>
      <c r="C4366" s="4">
        <v>43745</v>
      </c>
      <c r="D4366" s="3">
        <v>0.84305555555555556</v>
      </c>
    </row>
    <row r="4367" spans="1:4" x14ac:dyDescent="0.2">
      <c r="A4367">
        <v>281590</v>
      </c>
      <c r="B4367" t="e">
        <f>HCHTelevDigital muy buen desempe√±o Que se abran estas grandes oportunidades Que bien lo Que se ve estamos a lo mejor Que gran trabajo</f>
        <v>#NAME?</v>
      </c>
      <c r="C4367" s="4">
        <v>43747</v>
      </c>
      <c r="D4367" s="3">
        <v>0.71597222222222223</v>
      </c>
    </row>
    <row r="4368" spans="1:4" x14ac:dyDescent="0.2">
      <c r="A4368">
        <v>284660</v>
      </c>
      <c r="B4368" t="e">
        <f>TSiHonduras Es grandioso Que se inauguren estas proyectos para una Honduras mejor Que bueno lo Que se logra cada dia vamos por mas</f>
        <v>#NAME?</v>
      </c>
      <c r="C4368" s="4">
        <v>43817</v>
      </c>
      <c r="D4368" s="3">
        <v>0.71319444444444446</v>
      </c>
    </row>
    <row r="4369" spans="1:4" x14ac:dyDescent="0.2">
      <c r="A4369">
        <v>284760</v>
      </c>
      <c r="B4369" t="e">
        <f>TSiHonduras Que bueno Que nuestra Honduras Es lo mejor por Que tenemos la mayor capacidad de alcanzar miles de cosas Que bien</f>
        <v>#NAME?</v>
      </c>
      <c r="C4369" s="4">
        <v>43768</v>
      </c>
      <c r="D4369" s="3">
        <v>0.6875</v>
      </c>
    </row>
    <row r="4370" spans="1:4" x14ac:dyDescent="0.2">
      <c r="A4370">
        <v>284770</v>
      </c>
      <c r="B4370" t="e">
        <f>TSiHonduras estamos muy contentos Que nuestros hijos esten en clases porque as√≠ est√°n aprovechando el tiempo Que Que perdieron</f>
        <v>#NAME?</v>
      </c>
      <c r="C4370" s="4">
        <v>43654</v>
      </c>
      <c r="D4370" s="3">
        <v>0.60902777777777783</v>
      </c>
    </row>
    <row r="4371" spans="1:4" x14ac:dyDescent="0.2">
      <c r="A4371">
        <v>284797</v>
      </c>
      <c r="B4371" t="e">
        <f>TSiHonduras estamos contentos de la buen labor Que hace JOH por mi pqas Que gran trabajo vamos por mas</f>
        <v>#NAME?</v>
      </c>
      <c r="C4371" s="4">
        <v>43725</v>
      </c>
      <c r="D4371" s="3">
        <v>0.87152777777777779</v>
      </c>
    </row>
    <row r="4372" spans="1:4" x14ac:dyDescent="0.2">
      <c r="A4372">
        <v>284834</v>
      </c>
      <c r="B4372" t="e">
        <f>TSiHonduras creo Que ya Es tiempo Que castiguen o le pongan un alto a estos personajes de libre</f>
        <v>#NAME?</v>
      </c>
      <c r="C4372" s="4">
        <v>43663</v>
      </c>
      <c r="D4372" s="3">
        <v>0.60902777777777783</v>
      </c>
    </row>
    <row r="4373" spans="1:4" x14ac:dyDescent="0.2">
      <c r="A4373">
        <v>284872</v>
      </c>
      <c r="B4373" t="e">
        <f>TSiHonduras Definitivamente Que bueno lo Que se esta viendo por parte del Presidente Que gran trabajo estamos viendo los mayores resultados del cambio clim√°tico</f>
        <v>#NAME?</v>
      </c>
      <c r="C4373" s="4">
        <v>43801</v>
      </c>
      <c r="D4373" s="3">
        <v>0.91875000000000007</v>
      </c>
    </row>
    <row r="4374" spans="1:4" x14ac:dyDescent="0.2">
      <c r="A4374">
        <v>284884</v>
      </c>
      <c r="B4374" t="e">
        <f>TSiHonduras Wooo Que grandes maneras de apoyar la naci√≥n el se√±or Presidente gracias por afirmar lo bueno por nuestra Honduras Que excelente</f>
        <v>#NAME?</v>
      </c>
      <c r="C4374" s="4">
        <v>43788</v>
      </c>
      <c r="D4374" s="3">
        <v>0.89861111111111114</v>
      </c>
    </row>
    <row r="4375" spans="1:4" x14ac:dyDescent="0.2">
      <c r="A4375">
        <v>284957</v>
      </c>
      <c r="B4375" t="e">
        <f>TSiHonduras todos estamos muy ansiosos Que se los lleven a ustedes extraditados Salvador y Mel por andar quemando el pais</f>
        <v>#NAME?</v>
      </c>
      <c r="C4375" s="4">
        <v>43690</v>
      </c>
      <c r="D4375" s="3">
        <v>0.93958333333333333</v>
      </c>
    </row>
    <row r="4376" spans="1:4" x14ac:dyDescent="0.2">
      <c r="A4376">
        <v>284961</v>
      </c>
      <c r="B4376" t="e">
        <f>TSiHonduras favorable Es para el pueblo Que siempre permanecer√° el orden por Que se sabe Que lo Que mas queremos Es lo mejor para Honduras y Sobre todo la paz</f>
        <v>#NAME?</v>
      </c>
      <c r="C4376" s="4">
        <v>43760</v>
      </c>
      <c r="D4376" s="3">
        <v>0.71458333333333324</v>
      </c>
    </row>
    <row r="4377" spans="1:4" x14ac:dyDescent="0.2">
      <c r="A4377">
        <v>285005</v>
      </c>
      <c r="B4377" t="e">
        <f>TSiHonduras se√±or JOH gracias porque se esta combatiendo con esta vacuna la hepatitis uqe bueno lo Que se ve cada dia Que bien vamos por mas y mejores resultados Que bien</f>
        <v>#NAME?</v>
      </c>
      <c r="C4377" s="4">
        <v>43832</v>
      </c>
      <c r="D4377" s="3">
        <v>0.87430555555555556</v>
      </c>
    </row>
    <row r="4378" spans="1:4" x14ac:dyDescent="0.2">
      <c r="A4378">
        <v>285056</v>
      </c>
      <c r="B4378" t="e">
        <f>TSiHonduras muy bueno lo Que se ve estamos a la brecha de grandes cosas Honduras Es mi orgullo Es lo mejor Que bueno estamos muy bien</f>
        <v>#NAME?</v>
      </c>
      <c r="C4378" s="4">
        <v>43768</v>
      </c>
      <c r="D4378" s="3">
        <v>0.68819444444444444</v>
      </c>
    </row>
    <row r="4379" spans="1:4" x14ac:dyDescent="0.2">
      <c r="A4379">
        <v>285076</v>
      </c>
      <c r="B4379" t="e">
        <f>TSiHonduras Honduras esta apoyando a nuestro gobernante estamos con usted JOH gracias por demostrar Que Es un gran gobernante</f>
        <v>#NAME?</v>
      </c>
      <c r="C4379" s="4">
        <v>43760</v>
      </c>
      <c r="D4379" s="3">
        <v>0.71250000000000002</v>
      </c>
    </row>
    <row r="4380" spans="1:4" x14ac:dyDescent="0.2">
      <c r="A4380">
        <v>285158</v>
      </c>
      <c r="B4380" t="e">
        <f>TSiHonduras excelente trabajo Presidente usted si nos esta cumpliendo cada vez mas y lo estamos viendo con hechos</f>
        <v>#NAME?</v>
      </c>
      <c r="C4380" s="4">
        <v>43710</v>
      </c>
      <c r="D4380" s="3">
        <v>0.69861111111111107</v>
      </c>
    </row>
    <row r="4381" spans="1:4" x14ac:dyDescent="0.2">
      <c r="A4381">
        <v>285225</v>
      </c>
      <c r="B4381" t="e">
        <f>TSiHonduras Indispensable Es ver como se ve lo bueno Que gran trabajo estamos muy afirmados de ver Que gran proyecto y Que se dar√° un gran excito</f>
        <v>#NAME?</v>
      </c>
      <c r="C4381" s="4">
        <v>43769</v>
      </c>
      <c r="D4381" s="3">
        <v>0.81736111111111109</v>
      </c>
    </row>
    <row r="4382" spans="1:4" x14ac:dyDescent="0.2">
      <c r="A4382">
        <v>285263</v>
      </c>
      <c r="B4382" t="e">
        <f>TSiHonduras gracias al gobierno Que esta haciendo una gran campa√±a por el bienestar de todos los Hondure√±os</f>
        <v>#NAME?</v>
      </c>
      <c r="C4382" s="4">
        <v>43655</v>
      </c>
      <c r="D4382" s="3">
        <v>0.82361111111111107</v>
      </c>
    </row>
    <row r="4383" spans="1:4" x14ac:dyDescent="0.2">
      <c r="A4383">
        <v>285348</v>
      </c>
      <c r="B4383" t="e">
        <f>TSiHonduras importante Que se realice estos avances con el sector agr√≠cola Que se haga lo mejor por la econom√≠a del p√†is</f>
        <v>#NAME?</v>
      </c>
      <c r="C4383" s="4">
        <v>43775</v>
      </c>
      <c r="D4383" s="3">
        <v>0.89444444444444438</v>
      </c>
    </row>
    <row r="4384" spans="1:4" x14ac:dyDescent="0.2">
      <c r="A4384">
        <v>285354</v>
      </c>
      <c r="B4384" t="s">
        <v>566</v>
      </c>
      <c r="C4384" s="4">
        <v>43783</v>
      </c>
      <c r="D4384" s="3">
        <v>0.57777777777777783</v>
      </c>
    </row>
    <row r="4385" spans="1:4" x14ac:dyDescent="0.2">
      <c r="A4385">
        <v>285378</v>
      </c>
      <c r="B4385" t="e">
        <f>TSiHonduras Es el mejor Que hemos tenido Presidente</f>
        <v>#NAME?</v>
      </c>
      <c r="C4385" s="4">
        <v>43705</v>
      </c>
      <c r="D4385" s="3">
        <v>0.94513888888888886</v>
      </c>
    </row>
    <row r="4386" spans="1:4" x14ac:dyDescent="0.2">
      <c r="A4386">
        <v>285389</v>
      </c>
      <c r="B4386" t="e">
        <f>TSiHonduras esta si Es una buena estrategia Que bien Que Dios los bendiga y Que se llegue al mayor acuerdo al favor del inmigrante</f>
        <v>#NAME?</v>
      </c>
      <c r="C4386" s="4">
        <v>43733</v>
      </c>
      <c r="D4386" s="3">
        <v>0.84027777777777779</v>
      </c>
    </row>
    <row r="4387" spans="1:4" x14ac:dyDescent="0.2">
      <c r="A4387">
        <v>285407</v>
      </c>
      <c r="B4387" t="e">
        <f>TSiHonduras excelente Que esten recuperando el tiempo perdido</f>
        <v>#NAME?</v>
      </c>
      <c r="C4387" s="4">
        <v>43654</v>
      </c>
      <c r="D4387" s="3">
        <v>0.60833333333333328</v>
      </c>
    </row>
    <row r="4388" spans="1:4" x14ac:dyDescent="0.2">
      <c r="A4388">
        <v>285418</v>
      </c>
      <c r="B4388" t="e">
        <f>TSiHonduras estamos alegres de las buenas acciones Que hace el Presidente por mejorar el pais Que gran avance</f>
        <v>#NAME?</v>
      </c>
      <c r="C4388" s="4">
        <v>43725</v>
      </c>
      <c r="D4388" s="3">
        <v>0.86597222222222225</v>
      </c>
    </row>
    <row r="4389" spans="1:4" x14ac:dyDescent="0.2">
      <c r="A4389">
        <v>285469</v>
      </c>
      <c r="B4389" t="e">
        <f>_xlfn.SINGLE(TSiHonduras _xlfn.SINGLE(anagarciacarias Es muy bueno Que ya se haya llegado aun gran acuerdo por Que Es importante Que se haga lo bueno por el pais Que bien))</f>
        <v>#NAME?</v>
      </c>
      <c r="C4389" s="4">
        <v>43734</v>
      </c>
      <c r="D4389" s="3">
        <v>0.82986111111111116</v>
      </c>
    </row>
    <row r="4390" spans="1:4" x14ac:dyDescent="0.2">
      <c r="A4390">
        <v>285486</v>
      </c>
      <c r="B4390" t="e">
        <f>TSiHonduras Segui so√±ando voz corrupto voz crees Que la gente te elegir√≠a si haces le√±a a tu propia madre peor al pueblo se cerio ubicate</f>
        <v>#NAME?</v>
      </c>
      <c r="C4390" s="4">
        <v>43761</v>
      </c>
      <c r="D4390" s="3">
        <v>0.7055555555555556</v>
      </c>
    </row>
    <row r="4391" spans="1:4" x14ac:dyDescent="0.2">
      <c r="A4391">
        <v>285617</v>
      </c>
      <c r="B4391" t="e">
        <f>TSiHonduras si Es cierto felicitamos lo bueno Que el ha hecho por el pais porque si ha dado lo mejor para gobernar a nuestra naci√≥n Que Dios lo bendiga se√±or JOH</f>
        <v>#NAME?</v>
      </c>
      <c r="C4391" s="4">
        <v>43784</v>
      </c>
      <c r="D4391" s="3">
        <v>0.79375000000000007</v>
      </c>
    </row>
    <row r="4392" spans="1:4" x14ac:dyDescent="0.2">
      <c r="A4392">
        <v>285644</v>
      </c>
      <c r="B4392" t="e">
        <f>TSiHonduras Es una excelente noticia porque se ve Que el Presidente esta trabajando por cosas mejores Que bien vamos avanzando por mas y mas en la salud muy bien</f>
        <v>#NAME?</v>
      </c>
      <c r="C4392" s="4">
        <v>43832</v>
      </c>
      <c r="D4392" s="3">
        <v>0.87361111111111101</v>
      </c>
    </row>
    <row r="4393" spans="1:4" x14ac:dyDescent="0.2">
      <c r="A4393">
        <v>286423</v>
      </c>
      <c r="B4393" t="e">
        <f>Canal6Honduras Vemos Que gran trabajo hacen las autoridades Que bien Que se haga lo bueno por el pais</f>
        <v>#NAME?</v>
      </c>
      <c r="C4393" s="4">
        <v>43746</v>
      </c>
      <c r="D4393" s="3">
        <v>0.90486111111111101</v>
      </c>
    </row>
    <row r="4394" spans="1:4" x14ac:dyDescent="0.2">
      <c r="A4394">
        <v>286521</v>
      </c>
      <c r="B4394" t="e">
        <f>criteriohn lo Que quieren lograr Es Que el pais yeje en caos y Que ya no se pueda ver lo mejor por la naci√≥n ya no mas Que se ponga mano dura</f>
        <v>#NAME?</v>
      </c>
      <c r="C4394" s="4">
        <v>43762</v>
      </c>
      <c r="D4394" s="3">
        <v>0.68680555555555556</v>
      </c>
    </row>
    <row r="4395" spans="1:4" x14ac:dyDescent="0.2">
      <c r="A4395">
        <v>286618</v>
      </c>
      <c r="B4395" t="e">
        <f>Canal6Honduras muy bien Que se hagan esos patrullajes Que grandes alcances vamos por lo mejor en seguridad Que bien</f>
        <v>#NAME?</v>
      </c>
      <c r="C4395" s="4">
        <v>43746</v>
      </c>
      <c r="D4395" s="3">
        <v>0.90555555555555556</v>
      </c>
    </row>
    <row r="4396" spans="1:4" x14ac:dyDescent="0.2">
      <c r="A4396">
        <v>286690</v>
      </c>
      <c r="B4396" t="e">
        <f>Canal6Honduras Entendamos Que JOH ha demostrado lo mejor para el pais Que grandes avances se ven por mi Honduras aunque acusen a JOH Es inocente y el pueblo esta con el</f>
        <v>#NAME?</v>
      </c>
      <c r="C4396" s="4">
        <v>43745</v>
      </c>
      <c r="D4396" s="3">
        <v>0.91736111111111107</v>
      </c>
    </row>
    <row r="4397" spans="1:4" x14ac:dyDescent="0.2">
      <c r="A4397">
        <v>286730</v>
      </c>
      <c r="B4397" t="e">
        <f>criteriohn no degaremos Que se permitan estas cosas para el pais ya basta queremos la paz en el pais</f>
        <v>#NAME?</v>
      </c>
      <c r="C4397" s="4">
        <v>43756</v>
      </c>
      <c r="D4397" s="3">
        <v>0.9194444444444444</v>
      </c>
    </row>
    <row r="4398" spans="1:4" x14ac:dyDescent="0.2">
      <c r="A4398">
        <v>286755</v>
      </c>
      <c r="B4398" t="e">
        <f>criteriohn miren quien habla Que triste con este tipo Pobre deberian de sacarlo del pa√≠s mejor este √±angara ya Es demasiado</f>
        <v>#NAME?</v>
      </c>
      <c r="C4398" s="4">
        <v>43745</v>
      </c>
      <c r="D4398" s="3">
        <v>0.93263888888888891</v>
      </c>
    </row>
    <row r="4399" spans="1:4" x14ac:dyDescent="0.2">
      <c r="A4399">
        <v>286830</v>
      </c>
      <c r="B4399" t="e">
        <f>Canal6Honduras este se√±or solo hace Que le gusta llamar la atenci√≥n para Que la gente diga Que Es mentira lo Que dicen de el Que verg√ºenza</f>
        <v>#NAME?</v>
      </c>
      <c r="C4399" s="4">
        <v>43675</v>
      </c>
      <c r="D4399" s="3">
        <v>0.69930555555555562</v>
      </c>
    </row>
    <row r="4400" spans="1:4" x14ac:dyDescent="0.2">
      <c r="A4400">
        <v>286913</v>
      </c>
      <c r="B4400" t="e">
        <f>Canal6Honduras no cave duda Que lo Que dicen Es verdad por Que lo dicen lo Que el suena Es por Que Es Que trae piedras</f>
        <v>#NAME?</v>
      </c>
      <c r="C4400" s="4">
        <v>43675</v>
      </c>
      <c r="D4400" s="3">
        <v>0.69374999999999998</v>
      </c>
    </row>
    <row r="4401" spans="1:4" x14ac:dyDescent="0.2">
      <c r="A4401">
        <v>287231</v>
      </c>
      <c r="B4401" t="s">
        <v>98</v>
      </c>
      <c r="C4401" s="4">
        <v>43700</v>
      </c>
      <c r="D4401" s="3">
        <v>0.7284722222222223</v>
      </c>
    </row>
    <row r="4402" spans="1:4" x14ac:dyDescent="0.2">
      <c r="A4402">
        <v>287232</v>
      </c>
      <c r="B4402" t="s">
        <v>567</v>
      </c>
      <c r="C4402" s="4">
        <v>43774</v>
      </c>
      <c r="D4402" s="3">
        <v>0.14583333333333334</v>
      </c>
    </row>
    <row r="4403" spans="1:4" x14ac:dyDescent="0.2">
      <c r="A4403">
        <v>287233</v>
      </c>
      <c r="B4403" t="s">
        <v>568</v>
      </c>
      <c r="C4403" s="4">
        <v>43747</v>
      </c>
      <c r="D4403" s="3">
        <v>1.2499999999999999E-2</v>
      </c>
    </row>
    <row r="4404" spans="1:4" x14ac:dyDescent="0.2">
      <c r="A4404">
        <v>287234</v>
      </c>
      <c r="B4404" t="s">
        <v>569</v>
      </c>
      <c r="C4404" s="4">
        <v>43715</v>
      </c>
      <c r="D4404" s="3">
        <v>0.7090277777777777</v>
      </c>
    </row>
    <row r="4405" spans="1:4" x14ac:dyDescent="0.2">
      <c r="A4405">
        <v>287238</v>
      </c>
      <c r="B4405" t="s">
        <v>42</v>
      </c>
      <c r="C4405" s="4">
        <v>43683</v>
      </c>
      <c r="D4405" s="3">
        <v>0.7284722222222223</v>
      </c>
    </row>
    <row r="4406" spans="1:4" x14ac:dyDescent="0.2">
      <c r="A4406">
        <v>287308</v>
      </c>
      <c r="B4406" t="s">
        <v>121</v>
      </c>
      <c r="C4406" s="4">
        <v>43832</v>
      </c>
      <c r="D4406" s="3">
        <v>0.67013888888888884</v>
      </c>
    </row>
    <row r="4407" spans="1:4" x14ac:dyDescent="0.2">
      <c r="A4407">
        <v>287309</v>
      </c>
      <c r="B4407" s="2" t="s">
        <v>111</v>
      </c>
      <c r="C4407" s="4">
        <v>43804</v>
      </c>
      <c r="D4407" s="3">
        <v>0.84861111111111109</v>
      </c>
    </row>
    <row r="4408" spans="1:4" x14ac:dyDescent="0.2">
      <c r="A4408">
        <v>287310</v>
      </c>
      <c r="B4408" t="s">
        <v>12</v>
      </c>
      <c r="C4408" s="4">
        <v>43810</v>
      </c>
      <c r="D4408" s="3">
        <v>0.79583333333333339</v>
      </c>
    </row>
    <row r="4409" spans="1:4" x14ac:dyDescent="0.2">
      <c r="A4409">
        <v>287315</v>
      </c>
      <c r="B4409" t="s">
        <v>124</v>
      </c>
      <c r="C4409" s="4">
        <v>43731</v>
      </c>
      <c r="D4409" s="3">
        <v>0.56319444444444444</v>
      </c>
    </row>
    <row r="4410" spans="1:4" x14ac:dyDescent="0.2">
      <c r="A4410">
        <v>287638</v>
      </c>
      <c r="B4410" t="s">
        <v>45</v>
      </c>
      <c r="C4410" s="4">
        <v>43682</v>
      </c>
      <c r="D4410" s="3">
        <v>0.82291666666666663</v>
      </c>
    </row>
    <row r="4411" spans="1:4" x14ac:dyDescent="0.2">
      <c r="A4411">
        <v>287639</v>
      </c>
      <c r="B4411" t="s">
        <v>149</v>
      </c>
      <c r="C4411" s="4">
        <v>43678</v>
      </c>
      <c r="D4411" s="3">
        <v>0.73749999999999993</v>
      </c>
    </row>
    <row r="4412" spans="1:4" x14ac:dyDescent="0.2">
      <c r="A4412">
        <v>287745</v>
      </c>
      <c r="B4412" t="s">
        <v>44</v>
      </c>
      <c r="C4412" s="4">
        <v>43748</v>
      </c>
      <c r="D4412" s="3">
        <v>0.83263888888888893</v>
      </c>
    </row>
    <row r="4413" spans="1:4" x14ac:dyDescent="0.2">
      <c r="A4413">
        <v>287774</v>
      </c>
      <c r="B4413" t="s">
        <v>32</v>
      </c>
      <c r="C4413" s="4">
        <v>43801</v>
      </c>
      <c r="D4413" s="3">
        <v>0.79166666666666663</v>
      </c>
    </row>
    <row r="4414" spans="1:4" x14ac:dyDescent="0.2">
      <c r="A4414">
        <v>287775</v>
      </c>
      <c r="B4414" s="2" t="s">
        <v>111</v>
      </c>
      <c r="C4414" s="4">
        <v>43804</v>
      </c>
      <c r="D4414" s="3">
        <v>0.84861111111111109</v>
      </c>
    </row>
    <row r="4415" spans="1:4" x14ac:dyDescent="0.2">
      <c r="A4415">
        <v>287776</v>
      </c>
      <c r="B4415" t="s">
        <v>107</v>
      </c>
      <c r="C4415" s="4">
        <v>43784</v>
      </c>
      <c r="D4415" s="3">
        <v>0.70416666666666661</v>
      </c>
    </row>
    <row r="4416" spans="1:4" x14ac:dyDescent="0.2">
      <c r="A4416">
        <v>287975</v>
      </c>
      <c r="B4416" t="e">
        <f>_xlfn.SINGLE(IHToficial _xlfn.SINGLE(JuanOrlandoH a un Que haya gente Que no acepten sabemos Que JOH ha hecho lo mejor por cambiar Muchas cosas en el pais Que importante tema como el del narcotr√°fico vamos por la ruta correcta))</f>
        <v>#NAME?</v>
      </c>
      <c r="C4416" s="4">
        <v>43809</v>
      </c>
      <c r="D4416" s="3">
        <v>0.60833333333333328</v>
      </c>
    </row>
    <row r="4417" spans="1:4" x14ac:dyDescent="0.2">
      <c r="A4417">
        <v>288725</v>
      </c>
      <c r="B4417" t="e">
        <f>criteriohn se sabe Que Honduras cambia Que se ha demostrado lo bueno Que ha hecho nuestro gobernante LLore quien LLore no lograran sacarlo</f>
        <v>#NAME?</v>
      </c>
      <c r="C4417" s="4">
        <v>43756</v>
      </c>
      <c r="D4417" s="3">
        <v>0.91319444444444453</v>
      </c>
    </row>
    <row r="4418" spans="1:4" x14ac:dyDescent="0.2">
      <c r="A4418">
        <v>288952</v>
      </c>
      <c r="B4418" t="e">
        <f>Canal6Honduras muy bien por Que la poblaci√≥n si necesita el cambio en materia de seguridad Que grandes avances muy bien</f>
        <v>#NAME?</v>
      </c>
      <c r="C4418" s="4">
        <v>43746</v>
      </c>
      <c r="D4418" s="3">
        <v>0.90625</v>
      </c>
    </row>
    <row r="4419" spans="1:4" x14ac:dyDescent="0.2">
      <c r="A4419">
        <v>289040</v>
      </c>
      <c r="B4419" t="e">
        <f>criteriohn vaya ya no saben Que inventar ya degen en paz al pais el gobierno no tiene la culpa de estas cosa lo apoyamos  JOH</f>
        <v>#NAME?</v>
      </c>
      <c r="C4419" s="4">
        <v>43757</v>
      </c>
      <c r="D4419" s="3">
        <v>9.5138888888888884E-2</v>
      </c>
    </row>
    <row r="4420" spans="1:4" x14ac:dyDescent="0.2">
      <c r="A4420">
        <v>289192</v>
      </c>
      <c r="B4420" t="e">
        <f>criteriohn vamos por mas grandes cambios gracias al Presidente Que si   esta haciendo avanzar nuestra  Honduras</f>
        <v>#NAME?</v>
      </c>
      <c r="C4420" s="4">
        <v>43717</v>
      </c>
      <c r="D4420" s="3">
        <v>0.90555555555555556</v>
      </c>
    </row>
    <row r="4421" spans="1:4" x14ac:dyDescent="0.2">
      <c r="A4421">
        <v>291029</v>
      </c>
      <c r="B4421" t="s">
        <v>44</v>
      </c>
      <c r="C4421" s="4">
        <v>43748</v>
      </c>
      <c r="D4421" s="3">
        <v>0.83333333333333337</v>
      </c>
    </row>
    <row r="4422" spans="1:4" x14ac:dyDescent="0.2">
      <c r="A4422">
        <v>291042</v>
      </c>
      <c r="B4422" t="s">
        <v>77</v>
      </c>
      <c r="C4422" s="4">
        <v>43749</v>
      </c>
      <c r="D4422" s="3">
        <v>0.71111111111111114</v>
      </c>
    </row>
    <row r="4423" spans="1:4" x14ac:dyDescent="0.2">
      <c r="A4423">
        <v>291085</v>
      </c>
      <c r="B4423" t="s">
        <v>200</v>
      </c>
      <c r="C4423" s="4">
        <v>43819</v>
      </c>
      <c r="D4423" s="3">
        <v>0.74652777777777779</v>
      </c>
    </row>
    <row r="4424" spans="1:4" x14ac:dyDescent="0.2">
      <c r="A4424">
        <v>291097</v>
      </c>
      <c r="B4424" t="s">
        <v>48</v>
      </c>
      <c r="C4424" s="4">
        <v>43706</v>
      </c>
      <c r="D4424" s="3">
        <v>0.87361111111111101</v>
      </c>
    </row>
    <row r="4425" spans="1:4" x14ac:dyDescent="0.2">
      <c r="A4425">
        <v>291436</v>
      </c>
      <c r="B4425" t="s">
        <v>218</v>
      </c>
      <c r="C4425" s="4">
        <v>43698</v>
      </c>
      <c r="D4425" s="3">
        <v>0.78333333333333333</v>
      </c>
    </row>
    <row r="4426" spans="1:4" x14ac:dyDescent="0.2">
      <c r="A4426">
        <v>291438</v>
      </c>
      <c r="B4426" t="s">
        <v>103</v>
      </c>
      <c r="C4426" s="4">
        <v>43677</v>
      </c>
      <c r="D4426" s="3">
        <v>0.64583333333333337</v>
      </c>
    </row>
    <row r="4427" spans="1:4" x14ac:dyDescent="0.2">
      <c r="A4427">
        <v>291462</v>
      </c>
      <c r="B4427" t="s">
        <v>93</v>
      </c>
      <c r="C4427" s="4">
        <v>43703</v>
      </c>
      <c r="D4427" s="3">
        <v>0.67291666666666661</v>
      </c>
    </row>
    <row r="4428" spans="1:4" x14ac:dyDescent="0.2">
      <c r="A4428">
        <v>291595</v>
      </c>
      <c r="B4428" t="s">
        <v>17</v>
      </c>
      <c r="C4428" s="4">
        <v>43676</v>
      </c>
      <c r="D4428" s="3">
        <v>0.64166666666666672</v>
      </c>
    </row>
    <row r="4429" spans="1:4" x14ac:dyDescent="0.2">
      <c r="A4429">
        <v>293085</v>
      </c>
      <c r="B4429" t="s">
        <v>94</v>
      </c>
      <c r="C4429" s="4">
        <v>43726</v>
      </c>
      <c r="D4429" s="3">
        <v>0.87013888888888891</v>
      </c>
    </row>
    <row r="4430" spans="1:4" x14ac:dyDescent="0.2">
      <c r="A4430">
        <v>293086</v>
      </c>
      <c r="B4430" t="s">
        <v>51</v>
      </c>
      <c r="C4430" s="4">
        <v>43755</v>
      </c>
      <c r="D4430" s="3">
        <v>0.7368055555555556</v>
      </c>
    </row>
    <row r="4431" spans="1:4" x14ac:dyDescent="0.2">
      <c r="A4431">
        <v>293171</v>
      </c>
      <c r="B4431" t="s">
        <v>151</v>
      </c>
      <c r="C4431" s="4">
        <v>43801</v>
      </c>
      <c r="D4431" s="3">
        <v>0.84166666666666667</v>
      </c>
    </row>
    <row r="4432" spans="1:4" x14ac:dyDescent="0.2">
      <c r="A4432">
        <v>293172</v>
      </c>
      <c r="B4432" t="s">
        <v>386</v>
      </c>
      <c r="C4432" s="4">
        <v>43783</v>
      </c>
      <c r="D4432" s="3">
        <v>0.70486111111111116</v>
      </c>
    </row>
    <row r="4433" spans="1:4" x14ac:dyDescent="0.2">
      <c r="A4433">
        <v>293468</v>
      </c>
      <c r="B4433" t="s">
        <v>15</v>
      </c>
      <c r="C4433" s="4">
        <v>43809</v>
      </c>
      <c r="D4433" s="3">
        <v>0.68472222222222223</v>
      </c>
    </row>
    <row r="4434" spans="1:4" x14ac:dyDescent="0.2">
      <c r="A4434">
        <v>293469</v>
      </c>
      <c r="B4434" t="s">
        <v>80</v>
      </c>
      <c r="C4434" s="4">
        <v>43838</v>
      </c>
      <c r="D4434" s="3">
        <v>0.84930555555555554</v>
      </c>
    </row>
    <row r="4435" spans="1:4" x14ac:dyDescent="0.2">
      <c r="A4435">
        <v>293483</v>
      </c>
      <c r="B4435" t="s">
        <v>311</v>
      </c>
      <c r="C4435" s="4">
        <v>43685</v>
      </c>
      <c r="D4435" s="3">
        <v>0.73541666666666661</v>
      </c>
    </row>
    <row r="4436" spans="1:4" x14ac:dyDescent="0.2">
      <c r="A4436">
        <v>293484</v>
      </c>
      <c r="B4436" t="s">
        <v>2</v>
      </c>
      <c r="C4436" s="4">
        <v>43770</v>
      </c>
      <c r="D4436" s="3">
        <v>0.70138888888888884</v>
      </c>
    </row>
    <row r="4437" spans="1:4" x14ac:dyDescent="0.2">
      <c r="A4437">
        <v>293485</v>
      </c>
      <c r="B4437" t="s">
        <v>119</v>
      </c>
      <c r="C4437" s="4">
        <v>43734</v>
      </c>
      <c r="D4437" s="3">
        <v>0.63958333333333328</v>
      </c>
    </row>
    <row r="4438" spans="1:4" x14ac:dyDescent="0.2">
      <c r="A4438">
        <v>293538</v>
      </c>
      <c r="B4438" s="2" t="s">
        <v>102</v>
      </c>
      <c r="C4438" s="4">
        <v>43837</v>
      </c>
      <c r="D4438" s="3">
        <v>0.78888888888888886</v>
      </c>
    </row>
    <row r="4439" spans="1:4" x14ac:dyDescent="0.2">
      <c r="A4439">
        <v>293539</v>
      </c>
      <c r="B4439" t="s">
        <v>67</v>
      </c>
      <c r="C4439" s="4">
        <v>43810</v>
      </c>
      <c r="D4439" s="3">
        <v>0.82638888888888884</v>
      </c>
    </row>
    <row r="4440" spans="1:4" x14ac:dyDescent="0.2">
      <c r="A4440">
        <v>293547</v>
      </c>
      <c r="B4440" t="s">
        <v>570</v>
      </c>
      <c r="C4440" s="4">
        <v>43762</v>
      </c>
      <c r="D4440" s="3">
        <v>0.11041666666666666</v>
      </c>
    </row>
    <row r="4441" spans="1:4" x14ac:dyDescent="0.2">
      <c r="A4441">
        <v>293548</v>
      </c>
      <c r="B4441" t="s">
        <v>54</v>
      </c>
      <c r="C4441" s="4">
        <v>43685</v>
      </c>
      <c r="D4441" s="3">
        <v>0.6430555555555556</v>
      </c>
    </row>
    <row r="4442" spans="1:4" x14ac:dyDescent="0.2">
      <c r="A4442">
        <v>293549</v>
      </c>
      <c r="B4442" t="s">
        <v>571</v>
      </c>
      <c r="C4442" s="4">
        <v>43703</v>
      </c>
      <c r="D4442" s="3">
        <v>6.5972222222222224E-2</v>
      </c>
    </row>
    <row r="4443" spans="1:4" x14ac:dyDescent="0.2">
      <c r="A4443">
        <v>293550</v>
      </c>
      <c r="B4443" t="s">
        <v>572</v>
      </c>
      <c r="C4443" s="4">
        <v>43687</v>
      </c>
      <c r="D4443" s="3">
        <v>0.8930555555555556</v>
      </c>
    </row>
    <row r="4444" spans="1:4" x14ac:dyDescent="0.2">
      <c r="A4444">
        <v>293556</v>
      </c>
      <c r="B4444" t="s">
        <v>320</v>
      </c>
      <c r="C4444" s="4">
        <v>43654</v>
      </c>
      <c r="D4444" s="3">
        <v>0.78333333333333333</v>
      </c>
    </row>
    <row r="4445" spans="1:4" x14ac:dyDescent="0.2">
      <c r="A4445">
        <v>293557</v>
      </c>
      <c r="B4445" t="s">
        <v>186</v>
      </c>
      <c r="C4445" s="4">
        <v>43703</v>
      </c>
      <c r="D4445" s="3">
        <v>0.83333333333333337</v>
      </c>
    </row>
    <row r="4446" spans="1:4" x14ac:dyDescent="0.2">
      <c r="A4446">
        <v>293558</v>
      </c>
      <c r="B4446" s="2" t="s">
        <v>150</v>
      </c>
      <c r="C4446" s="4">
        <v>43718</v>
      </c>
      <c r="D4446" s="3">
        <v>0.69791666666666663</v>
      </c>
    </row>
    <row r="4447" spans="1:4" x14ac:dyDescent="0.2">
      <c r="A4447">
        <v>293847</v>
      </c>
      <c r="B4447" s="2" t="s">
        <v>55</v>
      </c>
      <c r="C4447" s="4">
        <v>43815</v>
      </c>
      <c r="D4447" s="3">
        <v>0.84861111111111109</v>
      </c>
    </row>
    <row r="4448" spans="1:4" x14ac:dyDescent="0.2">
      <c r="A4448">
        <v>293848</v>
      </c>
      <c r="B4448" t="s">
        <v>67</v>
      </c>
      <c r="C4448" s="4">
        <v>43810</v>
      </c>
      <c r="D4448" s="3">
        <v>0.82777777777777783</v>
      </c>
    </row>
    <row r="4449" spans="1:4" x14ac:dyDescent="0.2">
      <c r="A4449">
        <v>293849</v>
      </c>
      <c r="B4449" t="s">
        <v>133</v>
      </c>
      <c r="C4449" s="4">
        <v>43789</v>
      </c>
      <c r="D4449" s="3">
        <v>0.80069444444444438</v>
      </c>
    </row>
    <row r="4450" spans="1:4" x14ac:dyDescent="0.2">
      <c r="A4450">
        <v>294040</v>
      </c>
      <c r="B4450" t="s">
        <v>53</v>
      </c>
      <c r="C4450" s="4">
        <v>43770</v>
      </c>
      <c r="D4450" s="3">
        <v>0.79791666666666661</v>
      </c>
    </row>
    <row r="4451" spans="1:4" x14ac:dyDescent="0.2">
      <c r="A4451">
        <v>294041</v>
      </c>
      <c r="B4451" t="s">
        <v>100</v>
      </c>
      <c r="C4451" s="4">
        <v>43733</v>
      </c>
      <c r="D4451" s="3">
        <v>0.85625000000000007</v>
      </c>
    </row>
    <row r="4452" spans="1:4" x14ac:dyDescent="0.2">
      <c r="A4452">
        <v>294074</v>
      </c>
      <c r="B4452" t="s">
        <v>147</v>
      </c>
      <c r="C4452" s="4">
        <v>43819</v>
      </c>
      <c r="D4452" s="3">
        <v>0.80972222222222223</v>
      </c>
    </row>
    <row r="4453" spans="1:4" x14ac:dyDescent="0.2">
      <c r="A4453">
        <v>294075</v>
      </c>
      <c r="B4453" t="s">
        <v>78</v>
      </c>
      <c r="C4453" s="4">
        <v>43791</v>
      </c>
      <c r="D4453" s="3">
        <v>0.84861111111111109</v>
      </c>
    </row>
    <row r="4454" spans="1:4" x14ac:dyDescent="0.2">
      <c r="A4454">
        <v>294081</v>
      </c>
      <c r="B4454" s="2" t="s">
        <v>23</v>
      </c>
      <c r="C4454" s="4">
        <v>43768</v>
      </c>
      <c r="D4454" s="3">
        <v>0.65347222222222223</v>
      </c>
    </row>
    <row r="4455" spans="1:4" x14ac:dyDescent="0.2">
      <c r="A4455">
        <v>294082</v>
      </c>
      <c r="B4455" t="s">
        <v>573</v>
      </c>
      <c r="C4455" s="4">
        <v>43765</v>
      </c>
      <c r="D4455" s="3">
        <v>0.8666666666666667</v>
      </c>
    </row>
    <row r="4456" spans="1:4" x14ac:dyDescent="0.2">
      <c r="A4456">
        <v>294083</v>
      </c>
      <c r="B4456" t="s">
        <v>2</v>
      </c>
      <c r="C4456" s="4">
        <v>43770</v>
      </c>
      <c r="D4456" s="3">
        <v>0.70208333333333339</v>
      </c>
    </row>
    <row r="4457" spans="1:4" x14ac:dyDescent="0.2">
      <c r="A4457">
        <v>294084</v>
      </c>
      <c r="B4457" t="s">
        <v>311</v>
      </c>
      <c r="C4457" s="4">
        <v>43685</v>
      </c>
      <c r="D4457" s="3">
        <v>0.73611111111111116</v>
      </c>
    </row>
    <row r="4458" spans="1:4" x14ac:dyDescent="0.2">
      <c r="A4458">
        <v>294085</v>
      </c>
      <c r="B4458" t="s">
        <v>143</v>
      </c>
      <c r="C4458" s="4">
        <v>43706</v>
      </c>
      <c r="D4458" s="3">
        <v>0.81180555555555556</v>
      </c>
    </row>
    <row r="4459" spans="1:4" x14ac:dyDescent="0.2">
      <c r="A4459">
        <v>294088</v>
      </c>
      <c r="B4459" t="s">
        <v>98</v>
      </c>
      <c r="C4459" s="4">
        <v>43700</v>
      </c>
      <c r="D4459" s="3">
        <v>0.72777777777777775</v>
      </c>
    </row>
    <row r="4460" spans="1:4" x14ac:dyDescent="0.2">
      <c r="A4460">
        <v>294089</v>
      </c>
      <c r="B4460" t="s">
        <v>3</v>
      </c>
      <c r="C4460" s="4">
        <v>43686</v>
      </c>
      <c r="D4460" s="3">
        <v>0.64444444444444449</v>
      </c>
    </row>
    <row r="4461" spans="1:4" x14ac:dyDescent="0.2">
      <c r="A4461">
        <v>294415</v>
      </c>
      <c r="B4461" s="2" t="s">
        <v>92</v>
      </c>
      <c r="C4461" s="4">
        <v>43775</v>
      </c>
      <c r="D4461" s="3">
        <v>0.65694444444444444</v>
      </c>
    </row>
    <row r="4462" spans="1:4" x14ac:dyDescent="0.2">
      <c r="A4462">
        <v>294416</v>
      </c>
      <c r="B4462" t="s">
        <v>44</v>
      </c>
      <c r="C4462" s="4">
        <v>43748</v>
      </c>
      <c r="D4462" s="3">
        <v>0.83333333333333337</v>
      </c>
    </row>
    <row r="4463" spans="1:4" x14ac:dyDescent="0.2">
      <c r="A4463">
        <v>294599</v>
      </c>
      <c r="B4463" t="s">
        <v>226</v>
      </c>
      <c r="C4463" s="4">
        <v>43819</v>
      </c>
      <c r="D4463" s="3">
        <v>0.67013888888888884</v>
      </c>
    </row>
    <row r="4464" spans="1:4" x14ac:dyDescent="0.2">
      <c r="A4464">
        <v>294611</v>
      </c>
      <c r="B4464" t="s">
        <v>20</v>
      </c>
      <c r="C4464" s="4">
        <v>43705</v>
      </c>
      <c r="D4464" s="3">
        <v>0.6694444444444444</v>
      </c>
    </row>
    <row r="4465" spans="1:4" x14ac:dyDescent="0.2">
      <c r="A4465">
        <v>294612</v>
      </c>
      <c r="B4465" t="s">
        <v>499</v>
      </c>
      <c r="C4465" s="4">
        <v>43696</v>
      </c>
      <c r="D4465" s="3">
        <v>0.74444444444444446</v>
      </c>
    </row>
    <row r="4466" spans="1:4" x14ac:dyDescent="0.2">
      <c r="A4466">
        <v>294618</v>
      </c>
      <c r="B4466" t="s">
        <v>499</v>
      </c>
      <c r="C4466" s="4">
        <v>43696</v>
      </c>
      <c r="D4466" s="3">
        <v>0.74375000000000002</v>
      </c>
    </row>
    <row r="4467" spans="1:4" x14ac:dyDescent="0.2">
      <c r="A4467">
        <v>294697</v>
      </c>
      <c r="B4467" t="s">
        <v>198</v>
      </c>
      <c r="C4467" s="4">
        <v>43689</v>
      </c>
      <c r="D4467" s="3">
        <v>0.75</v>
      </c>
    </row>
    <row r="4468" spans="1:4" x14ac:dyDescent="0.2">
      <c r="A4468">
        <v>294698</v>
      </c>
      <c r="B4468" t="s">
        <v>134</v>
      </c>
      <c r="C4468" s="4">
        <v>43678</v>
      </c>
      <c r="D4468" s="3">
        <v>0.84027777777777779</v>
      </c>
    </row>
    <row r="4469" spans="1:4" x14ac:dyDescent="0.2">
      <c r="A4469">
        <v>295415</v>
      </c>
      <c r="B4469" t="s">
        <v>25</v>
      </c>
      <c r="C4469" s="4">
        <v>43774</v>
      </c>
      <c r="D4469" s="3">
        <v>0.83958333333333324</v>
      </c>
    </row>
    <row r="4470" spans="1:4" x14ac:dyDescent="0.2">
      <c r="A4470">
        <v>295441</v>
      </c>
      <c r="B4470" t="s">
        <v>5</v>
      </c>
      <c r="C4470" s="4">
        <v>43762</v>
      </c>
      <c r="D4470" s="3">
        <v>0.69374999999999998</v>
      </c>
    </row>
    <row r="4471" spans="1:4" x14ac:dyDescent="0.2">
      <c r="A4471">
        <v>295572</v>
      </c>
      <c r="B4471" t="s">
        <v>141</v>
      </c>
      <c r="C4471" s="4">
        <v>43783</v>
      </c>
      <c r="D4471" s="3">
        <v>0.83750000000000002</v>
      </c>
    </row>
    <row r="4472" spans="1:4" x14ac:dyDescent="0.2">
      <c r="A4472">
        <v>295616</v>
      </c>
      <c r="B4472" t="s">
        <v>21</v>
      </c>
      <c r="C4472" s="4">
        <v>43811</v>
      </c>
      <c r="D4472" s="3">
        <v>0.84097222222222223</v>
      </c>
    </row>
    <row r="4473" spans="1:4" x14ac:dyDescent="0.2">
      <c r="A4473">
        <v>295672</v>
      </c>
      <c r="B4473" t="s">
        <v>12</v>
      </c>
      <c r="C4473" s="4">
        <v>43810</v>
      </c>
      <c r="D4473" s="3">
        <v>0.79583333333333339</v>
      </c>
    </row>
    <row r="4474" spans="1:4" x14ac:dyDescent="0.2">
      <c r="A4474">
        <v>295953</v>
      </c>
      <c r="B4474" t="s">
        <v>9</v>
      </c>
      <c r="C4474" s="4">
        <v>43794</v>
      </c>
      <c r="D4474" s="3">
        <v>0.72291666666666676</v>
      </c>
    </row>
    <row r="4475" spans="1:4" x14ac:dyDescent="0.2">
      <c r="A4475">
        <v>295954</v>
      </c>
      <c r="B4475" t="s">
        <v>31</v>
      </c>
      <c r="C4475" s="4">
        <v>43804</v>
      </c>
      <c r="D4475" s="3">
        <v>0.79513888888888884</v>
      </c>
    </row>
    <row r="4476" spans="1:4" x14ac:dyDescent="0.2">
      <c r="A4476">
        <v>295991</v>
      </c>
      <c r="B4476" s="2" t="s">
        <v>111</v>
      </c>
      <c r="C4476" s="4">
        <v>43804</v>
      </c>
      <c r="D4476" s="3">
        <v>0.84861111111111109</v>
      </c>
    </row>
    <row r="4477" spans="1:4" x14ac:dyDescent="0.2">
      <c r="A4477">
        <v>297029</v>
      </c>
      <c r="B4477" t="e">
        <f>PEPE_LOBO esta bueno Que se ponga la mano dura para toda esa persona Que cometa corrupci√≥n en el pais principal tu esposa pepe</f>
        <v>#NAME?</v>
      </c>
      <c r="C4477" s="4">
        <v>43696</v>
      </c>
      <c r="D4477" s="3">
        <v>0.6743055555555556</v>
      </c>
    </row>
    <row r="4478" spans="1:4" x14ac:dyDescent="0.2">
      <c r="A4478">
        <v>297345</v>
      </c>
      <c r="B4478" t="e">
        <f>PEPE_LOBO Vemos Que hay personas Que no ce resignan para nada uqe bien Que se mejoren las cosas en el pais Que excelente</f>
        <v>#NAME?</v>
      </c>
      <c r="C4478" s="4">
        <v>43700</v>
      </c>
      <c r="D4478" s="3">
        <v>0.6333333333333333</v>
      </c>
    </row>
    <row r="4479" spans="1:4" x14ac:dyDescent="0.2">
      <c r="A4479">
        <v>297426</v>
      </c>
      <c r="B4479" t="e">
        <f>PEPE_LOBO sabemos Que los Que les interesa Es poner en mal a JOH pero no lo lograran por Que estamos con el tiene un pueblo Que lo apoya</f>
        <v>#NAME?</v>
      </c>
      <c r="C4479" s="4">
        <v>43696</v>
      </c>
      <c r="D4479" s="3">
        <v>0.67499999999999993</v>
      </c>
    </row>
    <row r="4480" spans="1:4" x14ac:dyDescent="0.2">
      <c r="A4480">
        <v>298719</v>
      </c>
      <c r="B4480" t="s">
        <v>121</v>
      </c>
      <c r="C4480" s="4">
        <v>43832</v>
      </c>
      <c r="D4480" s="3">
        <v>0.67013888888888884</v>
      </c>
    </row>
    <row r="4481" spans="1:4" x14ac:dyDescent="0.2">
      <c r="A4481">
        <v>298720</v>
      </c>
      <c r="B4481" t="s">
        <v>7</v>
      </c>
      <c r="C4481" s="4">
        <v>43837</v>
      </c>
      <c r="D4481" s="3">
        <v>0.66736111111111107</v>
      </c>
    </row>
    <row r="4482" spans="1:4" x14ac:dyDescent="0.2">
      <c r="A4482">
        <v>298722</v>
      </c>
      <c r="B4482" t="s">
        <v>52</v>
      </c>
      <c r="C4482" s="4">
        <v>43763</v>
      </c>
      <c r="D4482" s="3">
        <v>0.71388888888888891</v>
      </c>
    </row>
    <row r="4483" spans="1:4" x14ac:dyDescent="0.2">
      <c r="A4483">
        <v>298939</v>
      </c>
      <c r="B4483" t="s">
        <v>96</v>
      </c>
      <c r="C4483" s="4">
        <v>43745</v>
      </c>
      <c r="D4483" s="3">
        <v>0.85972222222222217</v>
      </c>
    </row>
    <row r="4484" spans="1:4" x14ac:dyDescent="0.2">
      <c r="A4484">
        <v>302528</v>
      </c>
      <c r="B4484" t="e">
        <f>ProcesoDigital Definitivamente estamos contentos por Que se ha generado esta nueva ley para el pueblo Que gran trabajo</f>
        <v>#NAME?</v>
      </c>
      <c r="C4484" s="4">
        <v>43788</v>
      </c>
      <c r="D4484" s="3">
        <v>0.75763888888888886</v>
      </c>
    </row>
    <row r="4485" spans="1:4" x14ac:dyDescent="0.2">
      <c r="A4485">
        <v>302544</v>
      </c>
      <c r="B4485" t="e">
        <f>ProcesoDigital Que bueno lo Que se ve por parte de las autoridades  Que bien Que se haga lo bueno por Honduras Que bien</f>
        <v>#NAME?</v>
      </c>
      <c r="C4485" s="4">
        <v>43829</v>
      </c>
      <c r="D4485" s="3">
        <v>0.65069444444444446</v>
      </c>
    </row>
    <row r="4486" spans="1:4" x14ac:dyDescent="0.2">
      <c r="A4486">
        <v>302561</v>
      </c>
      <c r="B4486" t="e">
        <f>ProcesoDigital mejor deber√≠a de buscar irte para santa Rosita estas demasiado loco viejo payaso</f>
        <v>#NAME?</v>
      </c>
      <c r="C4486" s="4">
        <v>43697</v>
      </c>
      <c r="D4486" s="3">
        <v>0.81041666666666667</v>
      </c>
    </row>
    <row r="4487" spans="1:4" x14ac:dyDescent="0.2">
      <c r="A4487">
        <v>302580</v>
      </c>
      <c r="B4487" t="e">
        <f>ProcesoDigital si  estoy muy de acuerdo esta gente Es lo peor Que le pudo haber pasado al pais</f>
        <v>#NAME?</v>
      </c>
      <c r="C4487" s="4">
        <v>43689</v>
      </c>
      <c r="D4487" s="3">
        <v>0.90625</v>
      </c>
    </row>
    <row r="4488" spans="1:4" x14ac:dyDescent="0.2">
      <c r="A4488">
        <v>302585</v>
      </c>
      <c r="B4488" t="e">
        <f>ProcesoDigital muy bueno Que se esta aumentando el salario para los maestros Que bueno lo Que se ve en nuestro pais est√°n trabajando por lo mejor</f>
        <v>#NAME?</v>
      </c>
      <c r="C4488" s="4">
        <v>43836</v>
      </c>
      <c r="D4488" s="3">
        <v>0.82708333333333339</v>
      </c>
    </row>
    <row r="4489" spans="1:4" x14ac:dyDescent="0.2">
      <c r="A4489">
        <v>302627</v>
      </c>
      <c r="B4489" t="e">
        <f>ProcesoDigital Pobre nasralla con lo Que sue√±a pobrecito deberian de mandarlo al psic√≥logo porque ya esta loco de remate</f>
        <v>#NAME?</v>
      </c>
      <c r="C4489" s="4">
        <v>43759</v>
      </c>
      <c r="D4489" s="3">
        <v>0.81458333333333333</v>
      </c>
    </row>
    <row r="4490" spans="1:4" x14ac:dyDescent="0.2">
      <c r="A4490">
        <v>302628</v>
      </c>
      <c r="B4490" t="e">
        <f>ProcesoDigital Que gran noticia lo Que esta haciendo el gobierno Que buenas acciones las Que se ven de parte de JOH</f>
        <v>#NAME?</v>
      </c>
      <c r="C4490" s="4">
        <v>43762</v>
      </c>
      <c r="D4490" s="3">
        <v>0.91041666666666676</v>
      </c>
    </row>
    <row r="4491" spans="1:4" x14ac:dyDescent="0.2">
      <c r="A4491">
        <v>302658</v>
      </c>
      <c r="B4491" t="e">
        <f>ProcesoDigital Definimos Que los de el partido liberal y libre solo perjudicar al pais hacen querer vivir haciendo chabacanadas Que sean cerios ya Que se manden al mamo</f>
        <v>#NAME?</v>
      </c>
      <c r="C4491" s="4">
        <v>43760</v>
      </c>
      <c r="D4491" s="3">
        <v>0.86388888888888893</v>
      </c>
    </row>
    <row r="4492" spans="1:4" x14ac:dyDescent="0.2">
      <c r="A4492">
        <v>302703</v>
      </c>
      <c r="B4492" t="e">
        <f>ProcesoDigital muy bueno Que se esta mejorando en la salud Que bien Que se mira las ayudas de mejorar en este tema muy bien</f>
        <v>#NAME?</v>
      </c>
      <c r="C4492" s="4">
        <v>43761</v>
      </c>
      <c r="D4492" s="3">
        <v>0.82430555555555562</v>
      </c>
    </row>
    <row r="4493" spans="1:4" x14ac:dyDescent="0.2">
      <c r="A4493">
        <v>302767</v>
      </c>
      <c r="B4493" t="e">
        <f>ProcesoDigital sabemos Que esta gente Es lo √∫nico Que buscan poner en mal la naci√≥n y ya Que dejen de tantas protestas en mi pais</f>
        <v>#NAME?</v>
      </c>
      <c r="C4493" s="4">
        <v>43759</v>
      </c>
      <c r="D4493" s="3">
        <v>0.86388888888888893</v>
      </c>
    </row>
    <row r="4494" spans="1:4" x14ac:dyDescent="0.2">
      <c r="A4494">
        <v>302830</v>
      </c>
      <c r="B4494" t="e">
        <f>ProcesoDigital Que se manden al pozo a estos Dos ratas por Que solo hacer caos y convertir en llamas el pais eso quieren Que barbaridad ya no mas queremos paz</f>
        <v>#NAME?</v>
      </c>
      <c r="C4494" s="4">
        <v>43759</v>
      </c>
      <c r="D4494" s="3">
        <v>0.72222222222222221</v>
      </c>
    </row>
    <row r="4495" spans="1:4" x14ac:dyDescent="0.2">
      <c r="A4495">
        <v>302831</v>
      </c>
      <c r="B4495" t="e">
        <f>ProcesoDigital estamos creciendo y vamos por mas cambios</f>
        <v>#NAME?</v>
      </c>
      <c r="C4495" s="4">
        <v>43711</v>
      </c>
      <c r="D4495" s="3">
        <v>0.90972222222222221</v>
      </c>
    </row>
    <row r="4496" spans="1:4" x14ac:dyDescent="0.2">
      <c r="A4496">
        <v>302855</v>
      </c>
      <c r="B4496" t="e">
        <f>ProcesoDigital paso a paso estamos caminando por la mejor ruta</f>
        <v>#NAME?</v>
      </c>
      <c r="C4496" s="4">
        <v>43711</v>
      </c>
      <c r="D4496" s="3">
        <v>0.73958333333333337</v>
      </c>
    </row>
    <row r="4497" spans="1:4" x14ac:dyDescent="0.2">
      <c r="A4497">
        <v>302903</v>
      </c>
      <c r="B4497" t="e">
        <f>ProcesoDigital Honduras esta mejorando cada dia en materia de seguridad Que bien Que se haga lo bueno por el pais vamos por mas y mas excelente</f>
        <v>#NAME?</v>
      </c>
      <c r="C4497" s="4">
        <v>43816</v>
      </c>
      <c r="D4497" s="3">
        <v>0.94236111111111109</v>
      </c>
    </row>
    <row r="4498" spans="1:4" x14ac:dyDescent="0.2">
      <c r="A4498">
        <v>303032</v>
      </c>
      <c r="B4498" t="e">
        <f>ProcesoDigital felicitaciones al gobierno y a las autoridades Que buen desempe√±o Es loo Que se ve gracias a lo importante estamos afirmado a grandes cosas</f>
        <v>#NAME?</v>
      </c>
      <c r="C4498" s="4">
        <v>43769</v>
      </c>
      <c r="D4498" s="3">
        <v>0.57222222222222219</v>
      </c>
    </row>
    <row r="4499" spans="1:4" x14ac:dyDescent="0.2">
      <c r="A4499">
        <v>303057</v>
      </c>
      <c r="B4499" t="e">
        <f>ProcesoDigital estamos muy contentos por Que se ha demostrado lo importante Que mi Honduras y su econom√≠a se desarrolle Que bien Que se haga lo bueno muy bien</f>
        <v>#NAME?</v>
      </c>
      <c r="C4499" s="4">
        <v>43754</v>
      </c>
      <c r="D4499" s="3">
        <v>0.71597222222222223</v>
      </c>
    </row>
    <row r="4500" spans="1:4" x14ac:dyDescent="0.2">
      <c r="A4500">
        <v>303111</v>
      </c>
      <c r="B4500" t="e">
        <f>ProcesoDigital Es Que esta gente solo se dedican a molestar Que barbaridad Que dejen de armar caos en el pais ya basta queremos p√†z</f>
        <v>#NAME?</v>
      </c>
      <c r="C4500" s="4">
        <v>43754</v>
      </c>
      <c r="D4500" s="3">
        <v>0.8125</v>
      </c>
    </row>
    <row r="4501" spans="1:4" x14ac:dyDescent="0.2">
      <c r="A4501">
        <v>303127</v>
      </c>
      <c r="B4501" t="e">
        <f>ProcesoDigital ya estamos cansado de esta gente solo esta da√±ando el pais</f>
        <v>#NAME?</v>
      </c>
      <c r="C4501" s="4">
        <v>43691</v>
      </c>
      <c r="D4501" s="3">
        <v>0.8881944444444444</v>
      </c>
    </row>
    <row r="4502" spans="1:4" x14ac:dyDescent="0.2">
      <c r="A4502">
        <v>303131</v>
      </c>
      <c r="B4502" t="e">
        <f>ProcesoDigital Es muy bueno lo Que se hace por el pais Que excelente vamos viendo lo bueno por parte de las autoridades</f>
        <v>#NAME?</v>
      </c>
      <c r="C4502" s="4">
        <v>43775</v>
      </c>
      <c r="D4502" s="3">
        <v>0.72222222222222221</v>
      </c>
    </row>
    <row r="4503" spans="1:4" x14ac:dyDescent="0.2">
      <c r="A4503">
        <v>303168</v>
      </c>
      <c r="B4503" t="e">
        <f>ProcesoDigital Es una grandiosa labor de parte de el gobierno Que grandes maneras de Que mio pais cambien gracias al Presidente y a la primera dama Es muy bueno</f>
        <v>#NAME?</v>
      </c>
      <c r="C4503" s="4">
        <v>43731</v>
      </c>
      <c r="D4503" s="3">
        <v>0.59513888888888888</v>
      </c>
    </row>
    <row r="4504" spans="1:4" x14ac:dyDescent="0.2">
      <c r="A4504">
        <v>303169</v>
      </c>
      <c r="B4504" t="e">
        <f>ProcesoDigital Jamas podran con el mejor Presidente del mundo Jamas asi Que les quede Claro ubiquense mejor sean cerios porfavor</f>
        <v>#NAME?</v>
      </c>
      <c r="C4504" s="4">
        <v>43731</v>
      </c>
      <c r="D4504" s="3">
        <v>0.8354166666666667</v>
      </c>
    </row>
    <row r="4505" spans="1:4" x14ac:dyDescent="0.2">
      <c r="A4505">
        <v>303919</v>
      </c>
      <c r="B4505" t="e">
        <f>_xlfn.SINGLE(JorgeCalixHN _xlfn.SINGLE(radioamericahn hemos visto los grandes avances departe de el Presidente Que grandes maneras porque el si ha puesto la mayor seguridad en el pais Que bien y aunque calix hable lo contrario sabemos Que se hace lo mejor))</f>
        <v>#NAME?</v>
      </c>
      <c r="C4505" s="4">
        <v>43794</v>
      </c>
      <c r="D4505" s="3">
        <v>0.61249999999999993</v>
      </c>
    </row>
    <row r="4506" spans="1:4" x14ac:dyDescent="0.2">
      <c r="A4506">
        <v>303981</v>
      </c>
      <c r="B4506" t="e">
        <f>_xlfn.SINGLE(JorgeCalixHN _xlfn.SINGLE(JuanOrlandoH LLor acalix Que solo asi sos feliz ya pareces mamita deber√°s ce cerio Que barbaridad la tuya sufris por todo pareces magdalena))</f>
        <v>#NAME?</v>
      </c>
      <c r="C4506" s="4">
        <v>43712</v>
      </c>
      <c r="D4506" s="3">
        <v>0.72291666666666676</v>
      </c>
    </row>
    <row r="4507" spans="1:4" x14ac:dyDescent="0.2">
      <c r="A4507">
        <v>304236</v>
      </c>
      <c r="B4507" t="e">
        <f>_xlfn.SINGLE(JorgeCalixHN _xlfn.SINGLE(Tito_alcalde Sinceramente sabemos Que se hace lo mejor por nuestra Honduras pero hay gente envidiosa Que si les gusta opinar Que barbaridad))</f>
        <v>#NAME?</v>
      </c>
      <c r="C4507" s="4">
        <v>43731</v>
      </c>
      <c r="D4507" s="3">
        <v>0.86388888888888893</v>
      </c>
    </row>
    <row r="4508" spans="1:4" x14ac:dyDescent="0.2">
      <c r="A4508">
        <v>304377</v>
      </c>
      <c r="B4508" t="e">
        <f>_xlfn.SINGLE(JorgeCalixHN _xlfn.SINGLE(JuanOrlandoH se sabe Que JOH Es inocente y estos hablan por Que no hayan Que hacer solo joder por Que eso Es lo Que les toca y Que mas no dejaremos Que se haga lo malo para mi pais JOH Es inocente))</f>
        <v>#NAME?</v>
      </c>
      <c r="C4508" s="4">
        <v>43748</v>
      </c>
      <c r="D4508" s="3">
        <v>0.67291666666666661</v>
      </c>
    </row>
    <row r="4509" spans="1:4" x14ac:dyDescent="0.2">
      <c r="A4509">
        <v>304441</v>
      </c>
      <c r="B4509" t="e">
        <f>_xlfn.SINGLE(JorgeCalixHN _xlfn.SINGLE(JuanOrlandoH Que tristeza da este se√±or Que solo sabe hablar y el no ha hecho nada por el pais))</f>
        <v>#NAME?</v>
      </c>
      <c r="C4509" s="4">
        <v>43712</v>
      </c>
      <c r="D4509" s="3">
        <v>0.83958333333333324</v>
      </c>
    </row>
    <row r="4510" spans="1:4" x14ac:dyDescent="0.2">
      <c r="A4510">
        <v>304533</v>
      </c>
      <c r="B4510" t="e">
        <f>_xlfn.SINGLE(JorgeCalixHN _xlfn.SINGLE(Tito_alcalde lo principal y importante Es Que el Presidente esta trabajando dia a dia por hacer lo bueno y aunque quieran opinar Es el mejor y punto y todo tendr√° excito))</f>
        <v>#NAME?</v>
      </c>
      <c r="C4510" s="4">
        <v>43731</v>
      </c>
      <c r="D4510" s="3">
        <v>0.86458333333333337</v>
      </c>
    </row>
    <row r="4511" spans="1:4" x14ac:dyDescent="0.2">
      <c r="A4511">
        <v>305408</v>
      </c>
      <c r="B4511" t="e">
        <f>_xlfn.SINGLE(XiomaraCastroZ _xlfn.SINGLE(JuanOrlandoH esta se√±ora no  sabe Que inventar ya Es demasiado con ustedes ya basta vamos por lo mejor por Honduras y ustedes no lo destruir√°n))</f>
        <v>#NAME?</v>
      </c>
      <c r="C4511" s="4">
        <v>43756</v>
      </c>
      <c r="D4511" s="3">
        <v>0.81666666666666676</v>
      </c>
    </row>
    <row r="4512" spans="1:4" x14ac:dyDescent="0.2">
      <c r="A4512">
        <v>305517</v>
      </c>
      <c r="B4512" t="e">
        <f>_xlfn.SINGLE(XiomaraCastroZ _xlfn.SINGLE(JuanOrlandoH golpe de estado Que te hagan avos √±angara Que barbaridad Que odio el Que demuestran ustedes Que barbarizad ya Es demasiado))</f>
        <v>#NAME?</v>
      </c>
      <c r="C4512" s="4">
        <v>43756</v>
      </c>
      <c r="D4512" s="3">
        <v>0.81597222222222221</v>
      </c>
    </row>
    <row r="4513" spans="1:4" x14ac:dyDescent="0.2">
      <c r="A4513">
        <v>306120</v>
      </c>
      <c r="B4513" t="s">
        <v>201</v>
      </c>
      <c r="C4513" s="4">
        <v>43691</v>
      </c>
      <c r="D4513" s="3">
        <v>0.86944444444444446</v>
      </c>
    </row>
    <row r="4514" spans="1:4" x14ac:dyDescent="0.2">
      <c r="A4514">
        <v>306284</v>
      </c>
      <c r="B4514" t="s">
        <v>68</v>
      </c>
      <c r="C4514" s="4">
        <v>43749</v>
      </c>
      <c r="D4514" s="3">
        <v>0.90625</v>
      </c>
    </row>
    <row r="4515" spans="1:4" x14ac:dyDescent="0.2">
      <c r="A4515">
        <v>306285</v>
      </c>
      <c r="B4515" t="s">
        <v>156</v>
      </c>
      <c r="C4515" s="4">
        <v>43684</v>
      </c>
      <c r="D4515" s="3">
        <v>0.71527777777777779</v>
      </c>
    </row>
    <row r="4516" spans="1:4" x14ac:dyDescent="0.2">
      <c r="A4516">
        <v>306286</v>
      </c>
      <c r="B4516" s="2" t="s">
        <v>155</v>
      </c>
      <c r="C4516" s="4">
        <v>43748</v>
      </c>
      <c r="D4516" s="3">
        <v>0.92569444444444438</v>
      </c>
    </row>
    <row r="4517" spans="1:4" x14ac:dyDescent="0.2">
      <c r="A4517">
        <v>306433</v>
      </c>
      <c r="B4517" t="s">
        <v>386</v>
      </c>
      <c r="C4517" s="4">
        <v>43783</v>
      </c>
      <c r="D4517" s="3">
        <v>0.7055555555555556</v>
      </c>
    </row>
    <row r="4518" spans="1:4" x14ac:dyDescent="0.2">
      <c r="A4518">
        <v>306655</v>
      </c>
      <c r="B4518" t="s">
        <v>54</v>
      </c>
      <c r="C4518" s="4">
        <v>43685</v>
      </c>
      <c r="D4518" s="3">
        <v>0.64236111111111105</v>
      </c>
    </row>
    <row r="4519" spans="1:4" x14ac:dyDescent="0.2">
      <c r="A4519">
        <v>306656</v>
      </c>
      <c r="B4519" t="s">
        <v>311</v>
      </c>
      <c r="C4519" s="4">
        <v>43685</v>
      </c>
      <c r="D4519" s="3">
        <v>0.73541666666666661</v>
      </c>
    </row>
    <row r="4520" spans="1:4" x14ac:dyDescent="0.2">
      <c r="A4520">
        <v>306718</v>
      </c>
      <c r="B4520" t="s">
        <v>96</v>
      </c>
      <c r="C4520" s="4">
        <v>43745</v>
      </c>
      <c r="D4520" s="3">
        <v>0.85833333333333339</v>
      </c>
    </row>
    <row r="4521" spans="1:4" x14ac:dyDescent="0.2">
      <c r="A4521">
        <v>307221</v>
      </c>
      <c r="B4521" t="e">
        <f>radiohrn Es muy bueno lo Que se demuestra en el pais Que importante manera de Que se apoye a los Hondure√±os en el sector de agricultura Que bien</f>
        <v>#NAME?</v>
      </c>
      <c r="C4521" s="4">
        <v>43787</v>
      </c>
      <c r="D4521" s="3">
        <v>0.9506944444444444</v>
      </c>
    </row>
    <row r="4522" spans="1:4" x14ac:dyDescent="0.2">
      <c r="A4522">
        <v>307240</v>
      </c>
      <c r="B4522" t="e">
        <f>radiohrn mil maneras Que se ha demostrado Que tenemos un pais muy rico y bello Que en Honduras se ve lo mejor en arqueolog√≠a y turismo Que bien</f>
        <v>#NAME?</v>
      </c>
      <c r="C4522" s="4">
        <v>43739</v>
      </c>
      <c r="D4522" s="3">
        <v>0.82361111111111107</v>
      </c>
    </row>
    <row r="4523" spans="1:4" x14ac:dyDescent="0.2">
      <c r="A4523">
        <v>307260</v>
      </c>
      <c r="B4523" t="e">
        <f>_xlfn.SINGLE(radiohrn _xlfn.SINGLE(OEA_oficial _xlfn.SINGLE(OEA_MACCIH Aplaudimos lo importante Que ha hecho las autoridades y el se√±or Presidente se ha combatido la corrupci√≥n Que bien)))</f>
        <v>#NAME?</v>
      </c>
      <c r="C4523" s="4">
        <v>43810</v>
      </c>
      <c r="D4523" s="3">
        <v>0.8354166666666667</v>
      </c>
    </row>
    <row r="4524" spans="1:4" x14ac:dyDescent="0.2">
      <c r="A4524">
        <v>307294</v>
      </c>
      <c r="B4524" t="e">
        <f>radiohrn estamos muy contentas de ver los desarrollos Que importante manera de Que mi Honduras avanza vamos por mas</f>
        <v>#NAME?</v>
      </c>
      <c r="C4524" s="4">
        <v>43782</v>
      </c>
      <c r="D4524" s="3">
        <v>0.80902777777777779</v>
      </c>
    </row>
    <row r="4525" spans="1:4" x14ac:dyDescent="0.2">
      <c r="A4525">
        <v>307307</v>
      </c>
      <c r="B4525" t="s">
        <v>574</v>
      </c>
      <c r="C4525" s="4">
        <v>43836</v>
      </c>
      <c r="D4525" s="3">
        <v>0.64374999999999993</v>
      </c>
    </row>
    <row r="4526" spans="1:4" x14ac:dyDescent="0.2">
      <c r="A4526">
        <v>307376</v>
      </c>
      <c r="B4526" t="e">
        <f>radiohrn Es muy excelente Que las FFAA tomen el control en las c√°rceles y se ponga el orden debido muy bien</f>
        <v>#NAME?</v>
      </c>
      <c r="C4526" s="4">
        <v>43817</v>
      </c>
      <c r="D4526" s="3">
        <v>0.84930555555555554</v>
      </c>
    </row>
    <row r="4527" spans="1:4" x14ac:dyDescent="0.2">
      <c r="A4527">
        <v>307377</v>
      </c>
      <c r="B4527" t="e">
        <f>radiohrn lo Que deber√≠an de ver Que todo marche bien en la naci√≥n ustedes solo buscando el desorden y tirar veneno para el pais ya vasta Que metan al mamo a este se√±or de Zelaya rosales</f>
        <v>#NAME?</v>
      </c>
      <c r="C4527" s="4">
        <v>43836</v>
      </c>
      <c r="D4527" s="3">
        <v>0.64444444444444449</v>
      </c>
    </row>
    <row r="4528" spans="1:4" x14ac:dyDescent="0.2">
      <c r="A4528">
        <v>307448</v>
      </c>
      <c r="B4528" t="e">
        <f>radiohrn Vemos lo mejor en el pais Que bien Que se esta ayudando a la poblaci√≥n Hondure√±as con estas oportunidades Que bien</f>
        <v>#NAME?</v>
      </c>
      <c r="C4528" s="4">
        <v>43754</v>
      </c>
      <c r="D4528" s="3">
        <v>0.72152777777777777</v>
      </c>
    </row>
    <row r="4529" spans="1:4" x14ac:dyDescent="0.2">
      <c r="A4529">
        <v>307480</v>
      </c>
      <c r="B4529" t="e">
        <f>radiohrn los √∫nicos Que tiene Que declarar por cada da√±o al paiss son los de libre el y el pepe por robarle</f>
        <v>#NAME?</v>
      </c>
      <c r="C4529" s="4">
        <v>43682</v>
      </c>
      <c r="D4529" s="3">
        <v>0.74375000000000002</v>
      </c>
    </row>
    <row r="4530" spans="1:4" x14ac:dyDescent="0.2">
      <c r="A4530">
        <v>307485</v>
      </c>
      <c r="B4530" t="e">
        <f>radiohrn siempre la gente de libre tirando su veneno como siempre ya estamos cansados de Que ustedes solo quieran lo malo para el pais ya no porfavor</f>
        <v>#NAME?</v>
      </c>
      <c r="C4530" s="4">
        <v>43768</v>
      </c>
      <c r="D4530" s="3">
        <v>0.84652777777777777</v>
      </c>
    </row>
    <row r="4531" spans="1:4" x14ac:dyDescent="0.2">
      <c r="A4531">
        <v>307514</v>
      </c>
      <c r="B4531" t="e">
        <f>radiohrn vamos caminando por la mejor ruta gracias  por su gran desempe√±o y esmero Que hacen</f>
        <v>#NAME?</v>
      </c>
      <c r="C4531" s="4">
        <v>43711</v>
      </c>
      <c r="D4531" s="3">
        <v>0.64861111111111114</v>
      </c>
    </row>
    <row r="4532" spans="1:4" x14ac:dyDescent="0.2">
      <c r="A4532">
        <v>307518</v>
      </c>
      <c r="B4532" t="e">
        <f>radiohrn Vemos las buenas cosas Que hacen lo bueno para nuestra vida gracias a Dios se√±or Presidente por lo bueno Que se hace</f>
        <v>#NAME?</v>
      </c>
      <c r="C4532" s="4">
        <v>43721</v>
      </c>
      <c r="D4532" s="3">
        <v>0.81319444444444444</v>
      </c>
    </row>
    <row r="4533" spans="1:4" x14ac:dyDescent="0.2">
      <c r="A4533">
        <v>307615</v>
      </c>
      <c r="B4533" t="s">
        <v>575</v>
      </c>
      <c r="C4533" s="4">
        <v>43760</v>
      </c>
      <c r="D4533" s="3">
        <v>0.65069444444444446</v>
      </c>
    </row>
    <row r="4534" spans="1:4" x14ac:dyDescent="0.2">
      <c r="A4534">
        <v>307664</v>
      </c>
      <c r="B4534" t="e">
        <f>radiohrn muy bueno lo Que se demuestra en mi pais Que gran manera de ver lo bueno para mi Honduras Que excelente</f>
        <v>#NAME?</v>
      </c>
      <c r="C4534" s="4">
        <v>43739</v>
      </c>
      <c r="D4534" s="3">
        <v>0.67986111111111114</v>
      </c>
    </row>
    <row r="4535" spans="1:4" x14ac:dyDescent="0.2">
      <c r="A4535">
        <v>307668</v>
      </c>
      <c r="B4535" t="e">
        <f>radiohrn no cave duda Que se les da un gran apoyo a las familias migrantes Que bueno excelente trabajo</f>
        <v>#NAME?</v>
      </c>
      <c r="C4535" s="4">
        <v>43690</v>
      </c>
      <c r="D4535" s="3">
        <v>0.65416666666666667</v>
      </c>
    </row>
    <row r="4536" spans="1:4" x14ac:dyDescent="0.2">
      <c r="A4536">
        <v>307722</v>
      </c>
      <c r="B4536" t="e">
        <f>radiohrn Pobre de este y sera Que a el lo quieren Tanto jajjajajajaa das lastima pepe ce cerio ubicarte mejor deja de sapo</f>
        <v>#NAME?</v>
      </c>
      <c r="C4536" s="4">
        <v>43809</v>
      </c>
      <c r="D4536" s="3">
        <v>0.6743055555555556</v>
      </c>
    </row>
    <row r="4537" spans="1:4" x14ac:dyDescent="0.2">
      <c r="A4537">
        <v>307737</v>
      </c>
      <c r="B4537" t="e">
        <f>radiohrn el pueblo siempre esta con el Presidente porque el si ha demostrado Que hace un buen gobierno y hace lo mejor para el pais y ni asi LLore quien LLore Es el mejor</f>
        <v>#NAME?</v>
      </c>
      <c r="C4537" s="4">
        <v>43775</v>
      </c>
      <c r="D4537" s="3">
        <v>0.94652777777777775</v>
      </c>
    </row>
    <row r="4538" spans="1:4" x14ac:dyDescent="0.2">
      <c r="A4538">
        <v>307756</v>
      </c>
      <c r="B4538" t="e">
        <f>radiohrn muy bien felicitamos a este gobierno por hacer un gran trabajo por Honduras Que excelente lo bueno se demuestra en el pais Que gran avance</f>
        <v>#NAME?</v>
      </c>
      <c r="C4538" s="4">
        <v>43672</v>
      </c>
      <c r="D4538" s="3">
        <v>0.8208333333333333</v>
      </c>
    </row>
    <row r="4539" spans="1:4" x14ac:dyDescent="0.2">
      <c r="A4539">
        <v>307769</v>
      </c>
      <c r="B4539" t="e">
        <f>radiohrn feliz aniversario ala comunidad de nacaome Que est√°n de fiestas felicitaciones Que todo les salga bien</f>
        <v>#NAME?</v>
      </c>
      <c r="C4539" s="4">
        <v>43739</v>
      </c>
      <c r="D4539" s="3">
        <v>0.6791666666666667</v>
      </c>
    </row>
    <row r="4540" spans="1:4" x14ac:dyDescent="0.2">
      <c r="A4540">
        <v>307805</v>
      </c>
      <c r="B4540" t="e">
        <f>radiohrn muy bien bienvenidos a nuestra naci√≥n Que Dios los bendiga grandemente y Que puedan disfrutar de las bellas cosas de mi Honduras</f>
        <v>#NAME?</v>
      </c>
      <c r="C4540" s="4">
        <v>43817</v>
      </c>
      <c r="D4540" s="3">
        <v>0.87638888888888899</v>
      </c>
    </row>
    <row r="4541" spans="1:4" x14ac:dyDescent="0.2">
      <c r="A4541">
        <v>307864</v>
      </c>
      <c r="B4541" t="s">
        <v>576</v>
      </c>
      <c r="C4541" s="4">
        <v>43812</v>
      </c>
      <c r="D4541" s="3">
        <v>0.72569444444444453</v>
      </c>
    </row>
    <row r="4542" spans="1:4" x14ac:dyDescent="0.2">
      <c r="A4542">
        <v>307914</v>
      </c>
      <c r="B4542" t="e">
        <f>radiohrn gracias a esta grandiosa noticia Que gran trabajo Que se regeneren buenas cosas por el pais</f>
        <v>#NAME?</v>
      </c>
      <c r="C4542" s="4">
        <v>43717</v>
      </c>
      <c r="D4542" s="3">
        <v>0.66527777777777775</v>
      </c>
    </row>
    <row r="4543" spans="1:4" x14ac:dyDescent="0.2">
      <c r="A4543">
        <v>307960</v>
      </c>
      <c r="B4543" t="e">
        <f>radiohrn todos estamos muy alegres de su gran trabajo Presidente</f>
        <v>#NAME?</v>
      </c>
      <c r="C4543" s="4">
        <v>43706</v>
      </c>
      <c r="D4543" s="3">
        <v>0.84791666666666676</v>
      </c>
    </row>
    <row r="4544" spans="1:4" x14ac:dyDescent="0.2">
      <c r="A4544">
        <v>308026</v>
      </c>
      <c r="B4544" t="e">
        <f>radiohrn muy bueno lo Que andan haciendo las enfermeras en los barrios y colonias para mejorar la salud de cada ni√±o y joven</f>
        <v>#NAME?</v>
      </c>
      <c r="C4544" s="4">
        <v>43727</v>
      </c>
      <c r="D4544" s="3">
        <v>0.67013888888888884</v>
      </c>
    </row>
    <row r="4545" spans="1:4" x14ac:dyDescent="0.2">
      <c r="A4545">
        <v>308044</v>
      </c>
      <c r="B4545" t="e">
        <f>radiohrn los √±angaras ya van con sus inventos Que barbaridad asa ver si ellos mismo hicieron esto para decir Que fue el gobierno</f>
        <v>#NAME?</v>
      </c>
      <c r="C4545" s="4">
        <v>43768</v>
      </c>
      <c r="D4545" s="3">
        <v>0.84583333333333333</v>
      </c>
    </row>
    <row r="4546" spans="1:4" x14ac:dyDescent="0.2">
      <c r="A4546">
        <v>308191</v>
      </c>
      <c r="B4546" t="e">
        <f>radiohrn Vemos Que el gobierno ha trabajando por Que tengamos un costo estable de energ√≠a Que bien vamos por lo bueno</f>
        <v>#NAME?</v>
      </c>
      <c r="C4546" s="4">
        <v>43804</v>
      </c>
      <c r="D4546" s="3">
        <v>0.89374999999999993</v>
      </c>
    </row>
    <row r="4547" spans="1:4" x14ac:dyDescent="0.2">
      <c r="A4547">
        <v>308197</v>
      </c>
      <c r="B4547" t="e">
        <f>radiohrn Aplaudimos la buena labor de el gobierno y de los enfermeros Que hacen estas buenas obras muy bien</f>
        <v>#NAME?</v>
      </c>
      <c r="C4547" s="4">
        <v>43727</v>
      </c>
      <c r="D4547" s="3">
        <v>0.67083333333333339</v>
      </c>
    </row>
    <row r="4548" spans="1:4" x14ac:dyDescent="0.2">
      <c r="A4548">
        <v>308224</v>
      </c>
      <c r="B4548" t="s">
        <v>577</v>
      </c>
      <c r="C4548" s="4">
        <v>43734</v>
      </c>
      <c r="D4548" s="3">
        <v>0.56458333333333333</v>
      </c>
    </row>
    <row r="4549" spans="1:4" x14ac:dyDescent="0.2">
      <c r="A4549">
        <v>308255</v>
      </c>
      <c r="B4549" t="e">
        <f>radiohrn Es muy bueno lo Que hace nuestro Presidente por nuestra Honduras Muchas gracias Que Dios lo bendiga siempre</f>
        <v>#NAME?</v>
      </c>
      <c r="C4549" s="4">
        <v>43817</v>
      </c>
      <c r="D4549" s="3">
        <v>0.8340277777777777</v>
      </c>
    </row>
    <row r="4550" spans="1:4" x14ac:dyDescent="0.2">
      <c r="A4550">
        <v>308256</v>
      </c>
      <c r="B4550" t="e">
        <f>radiohrn Honduras esta avanzando en seguridad y vamos por mas cambios</f>
        <v>#NAME?</v>
      </c>
      <c r="C4550" s="4">
        <v>43704</v>
      </c>
      <c r="D4550" s="3">
        <v>0.66736111111111107</v>
      </c>
    </row>
    <row r="4551" spans="1:4" x14ac:dyDescent="0.2">
      <c r="A4551">
        <v>308293</v>
      </c>
      <c r="B4551" t="e">
        <f>radiohrn Es muy bueno Que se est√° invirtiendo en estas carreteras en nuevos proyectos Que excelente trabajo lo Que se hace Que bien</f>
        <v>#NAME?</v>
      </c>
      <c r="C4551" s="4">
        <v>43769</v>
      </c>
      <c r="D4551" s="3">
        <v>0.84444444444444444</v>
      </c>
    </row>
    <row r="4552" spans="1:4" x14ac:dyDescent="0.2">
      <c r="A4552">
        <v>308299</v>
      </c>
      <c r="B4552" t="e">
        <f>radiohrn sabemos Que se hace el gran cambio en el pais estamos contentos porque sabemos Que se trabaja porque la gente se beneficie de medicamentos muy bien</f>
        <v>#NAME?</v>
      </c>
      <c r="C4552" s="4">
        <v>43791</v>
      </c>
      <c r="D4552" s="3">
        <v>0.63541666666666663</v>
      </c>
    </row>
    <row r="4553" spans="1:4" x14ac:dyDescent="0.2">
      <c r="A4553">
        <v>308325</v>
      </c>
      <c r="B4553" t="e">
        <f>radiohrn Aplaudimos lo bueno Que hace el gobierno en hacer y poner estas favorables reglas para lo mejor para la educaci√≥n</f>
        <v>#NAME?</v>
      </c>
      <c r="C4553" s="4">
        <v>43738</v>
      </c>
      <c r="D4553" s="3">
        <v>0.56805555555555554</v>
      </c>
    </row>
    <row r="4554" spans="1:4" x14ac:dyDescent="0.2">
      <c r="A4554">
        <v>308328</v>
      </c>
      <c r="B4554" t="e">
        <f>radiohrn Definimos los grandes logros Que se tenga excito en este maravilloso proyecto Que bien vamos por mas</f>
        <v>#NAME?</v>
      </c>
      <c r="C4554" s="4">
        <v>43773</v>
      </c>
      <c r="D4554" s="3">
        <v>0.72291666666666676</v>
      </c>
    </row>
    <row r="4555" spans="1:4" x14ac:dyDescent="0.2">
      <c r="A4555">
        <v>308366</v>
      </c>
      <c r="B4555" t="e">
        <f>_xlfn.SINGLE(radiohrn _xlfn.SINGLE(JuanOrlandoH contentos de ver las grandes acciones en el pais Que importante vamos por mas JOH gracias Que Dios lo bendiga por su apoyo))</f>
        <v>#NAME?</v>
      </c>
      <c r="C4555" s="4">
        <v>43784</v>
      </c>
      <c r="D4555" s="3">
        <v>0.72638888888888886</v>
      </c>
    </row>
    <row r="4556" spans="1:4" x14ac:dyDescent="0.2">
      <c r="A4556">
        <v>308371</v>
      </c>
      <c r="B4556" t="e">
        <f>radiohrn no dejaremos Que se siga haciendo estas malas cosas para el pais ni Que se siga perjudicando al Presidente ya vasta</f>
        <v>#NAME?</v>
      </c>
      <c r="C4556" s="4">
        <v>43762</v>
      </c>
      <c r="D4556" s="3">
        <v>0.66736111111111107</v>
      </c>
    </row>
    <row r="4557" spans="1:4" x14ac:dyDescent="0.2">
      <c r="A4557">
        <v>308479</v>
      </c>
      <c r="B4557" t="e">
        <f>radiohrn Honduras esta cambiando Que bien Que se afirmen nuevas reglas en las c√°rceles y Que los reos ya no puedan hacer lo Que quieran y Sobre todo Que se ponga orden</f>
        <v>#NAME?</v>
      </c>
      <c r="C4557" s="4">
        <v>43817</v>
      </c>
      <c r="D4557" s="3">
        <v>0.8979166666666667</v>
      </c>
    </row>
    <row r="4558" spans="1:4" x14ac:dyDescent="0.2">
      <c r="A4558">
        <v>308515</v>
      </c>
      <c r="B4558" t="e">
        <f>radiohrn gracias Que siempre esten pesando en el pueblo  Que mas lo necesita</f>
        <v>#NAME?</v>
      </c>
      <c r="C4558" s="4">
        <v>43703</v>
      </c>
      <c r="D4558" s="3">
        <v>0.94444444444444453</v>
      </c>
    </row>
    <row r="4559" spans="1:4" x14ac:dyDescent="0.2">
      <c r="A4559">
        <v>308537</v>
      </c>
      <c r="B4559" t="e">
        <f>radiohrn estamos muy agradecidos y Que reconozca el buen trabajo Que hace nuestras autoridades</f>
        <v>#NAME?</v>
      </c>
      <c r="C4559" s="4">
        <v>43706</v>
      </c>
      <c r="D4559" s="3">
        <v>0.84791666666666676</v>
      </c>
    </row>
    <row r="4560" spans="1:4" x14ac:dyDescent="0.2">
      <c r="A4560">
        <v>308565</v>
      </c>
      <c r="B4560" t="e">
        <f>_xlfn.SINGLE(radiohrn _xlfn.SINGLE(JuanOrlandoH estamos muy agradecidos Muchas gracias se esta demostrando el gran apoyo al pueblo y se apoya para agricultura agropecuaria Que bien))</f>
        <v>#NAME?</v>
      </c>
      <c r="C4560" s="4">
        <v>43784</v>
      </c>
      <c r="D4560" s="3">
        <v>0.72569444444444453</v>
      </c>
    </row>
    <row r="4561" spans="1:4" x14ac:dyDescent="0.2">
      <c r="A4561">
        <v>308596</v>
      </c>
      <c r="B4561" t="e">
        <f>radiohrn esta gente del MEU no se cansan solo se dedican a ver mal a pais y a destruirlos deber√≠an de aprovechar el tiempo y estudiar</f>
        <v>#NAME?</v>
      </c>
      <c r="C4561" s="4">
        <v>43748</v>
      </c>
      <c r="D4561" s="3">
        <v>0.8666666666666667</v>
      </c>
    </row>
    <row r="4562" spans="1:4" x14ac:dyDescent="0.2">
      <c r="A4562">
        <v>308598</v>
      </c>
      <c r="B4562" t="e">
        <f>radiohrn se√±or Presidente gracias por afirmar el cambio en el pais gracias bendiciones</f>
        <v>#NAME?</v>
      </c>
      <c r="C4562" s="4">
        <v>43732</v>
      </c>
      <c r="D4562" s="3">
        <v>0.72222222222222221</v>
      </c>
    </row>
    <row r="4563" spans="1:4" x14ac:dyDescent="0.2">
      <c r="A4563">
        <v>308619</v>
      </c>
      <c r="B4563" t="e">
        <f>radiohrn excelente el trabajo Que esta haciendo el Presidente por cada uno de nuestros agricultores</f>
        <v>#NAME?</v>
      </c>
      <c r="C4563" s="4">
        <v>43704</v>
      </c>
      <c r="D4563" s="3">
        <v>0.77430555555555547</v>
      </c>
    </row>
    <row r="4564" spans="1:4" x14ac:dyDescent="0.2">
      <c r="A4564">
        <v>308753</v>
      </c>
      <c r="B4564" t="e">
        <f>DiarioLaPrensa muy bien Que se esta trabajando para mejorar el turismo del pais Que gran trabajo lo Que se hace estamos muy contentos</f>
        <v>#NAME?</v>
      </c>
      <c r="C4564" s="4">
        <v>43711</v>
      </c>
      <c r="D4564" s="3">
        <v>0.76874999999999993</v>
      </c>
    </row>
    <row r="4565" spans="1:4" x14ac:dyDescent="0.2">
      <c r="A4565">
        <v>308759</v>
      </c>
      <c r="B4565" t="s">
        <v>578</v>
      </c>
      <c r="C4565" s="4">
        <v>43710</v>
      </c>
      <c r="D4565" s="3">
        <v>0.6972222222222223</v>
      </c>
    </row>
    <row r="4566" spans="1:4" x14ac:dyDescent="0.2">
      <c r="A4566">
        <v>308763</v>
      </c>
      <c r="B4566" t="e">
        <f>DiarioLaPrensa Contento de mi Honduras se ven los grandes avances estamos muy agradecidos</f>
        <v>#NAME?</v>
      </c>
      <c r="C4566" s="4">
        <v>43728</v>
      </c>
      <c r="D4566" s="3">
        <v>0.80138888888888893</v>
      </c>
    </row>
    <row r="4567" spans="1:4" x14ac:dyDescent="0.2">
      <c r="A4567">
        <v>308796</v>
      </c>
      <c r="B4567" t="e">
        <f>DiarioLaPrensa Damos las gracias al gobierno por hacer realidad estos proyectos Que bueno lo Que se ve gracias JOH por sus buenas obras</f>
        <v>#NAME?</v>
      </c>
      <c r="C4567" s="4">
        <v>43710</v>
      </c>
      <c r="D4567" s="3">
        <v>0.8354166666666667</v>
      </c>
    </row>
    <row r="4568" spans="1:4" x14ac:dyDescent="0.2">
      <c r="A4568">
        <v>308808</v>
      </c>
      <c r="B4568" t="e">
        <f>DiarioLaPrensa Es excelente Que bueno lo Que se ha hecho se√±or Presidente Que gran lazo de amistad qe todo salga bien y Que se tenga excito</f>
        <v>#NAME?</v>
      </c>
      <c r="C4568" s="4">
        <v>43788</v>
      </c>
      <c r="D4568" s="3">
        <v>0.85416666666666663</v>
      </c>
    </row>
    <row r="4569" spans="1:4" x14ac:dyDescent="0.2">
      <c r="A4569">
        <v>308853</v>
      </c>
      <c r="B4569" t="e">
        <f>DiarioLaPrensa gracias se√±or Presidente por demostrar estos buenos avances Que gran manera de ver el cambio en mi pais excelente</f>
        <v>#NAME?</v>
      </c>
      <c r="C4569" s="4">
        <v>43704</v>
      </c>
      <c r="D4569" s="3">
        <v>0.79027777777777775</v>
      </c>
    </row>
    <row r="4570" spans="1:4" x14ac:dyDescent="0.2">
      <c r="A4570">
        <v>308863</v>
      </c>
      <c r="B4570" t="e">
        <f>DiarioLaPrensa Que bien por Que asi podran disfrutar de estas maravillosas actividades Que se est√°n haciendo en santa barbara Que bueno lo Que se ve Que se disfrute a lo m√°ximo</f>
        <v>#NAME?</v>
      </c>
      <c r="C4570" s="4">
        <v>43791</v>
      </c>
      <c r="D4570" s="3">
        <v>0.94305555555555554</v>
      </c>
    </row>
    <row r="4571" spans="1:4" x14ac:dyDescent="0.2">
      <c r="A4571">
        <v>308948</v>
      </c>
      <c r="B4571" t="e">
        <f>DiarioLaPrensa el atago de pira√±as Que √±angaras Que solo se dedican hacer lo malo para el pais ya basta con Tanto odio</f>
        <v>#NAME?</v>
      </c>
      <c r="C4571" s="4">
        <v>43746</v>
      </c>
      <c r="D4571" s="3">
        <v>0.72430555555555554</v>
      </c>
    </row>
    <row r="4572" spans="1:4" x14ac:dyDescent="0.2">
      <c r="A4572">
        <v>309003</v>
      </c>
      <c r="B4572" t="e">
        <f>DiarioLaPrensa Que gran noticia lo Que se ve Es Que estamos cambiando cada dia Que gran trabajo lo Que se hace para mejorar en varias arias muy bien</f>
        <v>#NAME?</v>
      </c>
      <c r="C4572" s="4">
        <v>43711</v>
      </c>
      <c r="D4572" s="3">
        <v>0.62847222222222221</v>
      </c>
    </row>
    <row r="4573" spans="1:4" x14ac:dyDescent="0.2">
      <c r="A4573">
        <v>309052</v>
      </c>
      <c r="B4573" t="e">
        <f>DiarioLaPrensa vamos por mas grandes cambios porque lo bueno llego para quedarse</f>
        <v>#NAME?</v>
      </c>
      <c r="C4573" s="4">
        <v>43721</v>
      </c>
      <c r="D4573" s="3">
        <v>0.85902777777777783</v>
      </c>
    </row>
    <row r="4574" spans="1:4" x14ac:dyDescent="0.2">
      <c r="A4574">
        <v>309111</v>
      </c>
      <c r="B4574" t="e">
        <f>DiarioLaPrensa Es muy bueno lo Que se hace estamos contentos de Que se desarrolle la agricultura Es muy importante</f>
        <v>#NAME?</v>
      </c>
      <c r="C4574" s="4">
        <v>43775</v>
      </c>
      <c r="D4574" s="3">
        <v>0.87638888888888899</v>
      </c>
    </row>
    <row r="4575" spans="1:4" x14ac:dyDescent="0.2">
      <c r="A4575">
        <v>309131</v>
      </c>
      <c r="B4575" t="e">
        <f>DiarioLaPrensa Es excelente lo Que se logra en mejorar las calles Que bueno lo Que se ve cada dia estabamos muy contentos</f>
        <v>#NAME?</v>
      </c>
      <c r="C4575" s="4">
        <v>43710</v>
      </c>
      <c r="D4575" s="3">
        <v>0.83472222222222225</v>
      </c>
    </row>
    <row r="4576" spans="1:4" x14ac:dyDescent="0.2">
      <c r="A4576">
        <v>309132</v>
      </c>
      <c r="B4576" t="e">
        <f>DiarioLaPrensa son puros inventos Es demasiado con gente como esta Que solo en mal quieren poner ami gobernante pero no lo lograran</f>
        <v>#NAME?</v>
      </c>
      <c r="C4576" s="4">
        <v>43746</v>
      </c>
      <c r="D4576" s="3">
        <v>0.72361111111111109</v>
      </c>
    </row>
    <row r="4577" spans="1:4" x14ac:dyDescent="0.2">
      <c r="A4577">
        <v>309163</v>
      </c>
      <c r="B4577" t="e">
        <f>DiarioLaPrensa gracias Que Dios los guarde y bendiga sus vidas polic√≠as Que se haga lo bueno paar estas investigaciones</f>
        <v>#NAME?</v>
      </c>
      <c r="C4577" s="4">
        <v>43721</v>
      </c>
      <c r="D4577" s="3">
        <v>0.82916666666666661</v>
      </c>
    </row>
    <row r="4578" spans="1:4" x14ac:dyDescent="0.2">
      <c r="A4578">
        <v>309200</v>
      </c>
      <c r="B4578" t="e">
        <f>DiarioLaPrensa excelente trabajo Que estan realizando por el bienestar del pueblo</f>
        <v>#NAME?</v>
      </c>
      <c r="C4578" s="4">
        <v>43721</v>
      </c>
      <c r="D4578" s="3">
        <v>0.85972222222222217</v>
      </c>
    </row>
    <row r="4579" spans="1:4" x14ac:dyDescent="0.2">
      <c r="A4579">
        <v>309205</v>
      </c>
      <c r="B4579" t="e">
        <f>DiarioLaPrensa excelente trabajo JOH Dios lo bendiga grandemente gracias por Que usted Es una gran persona gracias</f>
        <v>#NAME?</v>
      </c>
      <c r="C4579" s="4">
        <v>43710</v>
      </c>
      <c r="D4579" s="3">
        <v>0.69861111111111107</v>
      </c>
    </row>
    <row r="4580" spans="1:4" x14ac:dyDescent="0.2">
      <c r="A4580">
        <v>309207</v>
      </c>
      <c r="B4580" t="e">
        <f>DiarioLaPrensa Definimos los grandes desarrollos Que hace JOH Que importante Es ver lo bueno vamos por lo mas bueno para la naci√≥n gracias JOH</f>
        <v>#NAME?</v>
      </c>
      <c r="C4580" s="4">
        <v>43788</v>
      </c>
      <c r="D4580" s="3">
        <v>0.85555555555555562</v>
      </c>
    </row>
    <row r="4581" spans="1:4" x14ac:dyDescent="0.2">
      <c r="A4581">
        <v>309757</v>
      </c>
      <c r="B4581" t="e">
        <f>_xlfn.SINGLE(NTQ1WzirXWVSm5RELmNPf7jbQXG)+Lu0YgsRt8Xoj7qo= _xlfn.SINGLE(JuanOrlandoH _xlfn.SINGLE(TN5Telenoticias se le aplaude a lo bueno Que hace por mi naci√≥n Muchas gracias JOH gracias por afirmar lo bueno por mi Honduras Muchas gracias))</f>
        <v>#NAME?</v>
      </c>
      <c r="C4581" s="4">
        <v>43731</v>
      </c>
      <c r="D4581" s="3">
        <v>0.81805555555555554</v>
      </c>
    </row>
    <row r="4582" spans="1:4" x14ac:dyDescent="0.2">
      <c r="A4582">
        <v>309758</v>
      </c>
      <c r="B4582" t="e">
        <f>_xlfn.SINGLE(NTQ1WzirXWVSm5RELmNPf7jbQXG)+Lu0YgsRt8Xoj7qo= _xlfn.SINGLE(JuanOrlandoH _xlfn.SINGLE(radiohrn desarrollando nuevas oportunidades Que buenas cosas se hacen Que bien estamos alegres Que bien vamos por mas))</f>
        <v>#NAME?</v>
      </c>
      <c r="C4582" s="4">
        <v>43693</v>
      </c>
      <c r="D4582" s="3">
        <v>0.65625</v>
      </c>
    </row>
    <row r="4583" spans="1:4" x14ac:dyDescent="0.2">
      <c r="A4583">
        <v>309794</v>
      </c>
      <c r="B4583" t="e">
        <f>_xlfn.SINGLE(NTQ1WzirXWVSm5RELmNPf7jbQXG)+Lu0YgsRt8Xoj7qo= _xlfn.SINGLE(JuanOrlandoH _xlfn.SINGLE(LaTribunahn no cave duda Que se hace lo mejor para Que cea un aniversario de independencia mejor Que genia _xlfn.SINGLE(HCHTelevDigital)))</f>
        <v>#NAME?</v>
      </c>
      <c r="C4583" s="4">
        <v>43721</v>
      </c>
      <c r="D4583" s="3">
        <v>0.84930555555555554</v>
      </c>
    </row>
    <row r="4584" spans="1:4" x14ac:dyDescent="0.2">
      <c r="A4584">
        <v>309806</v>
      </c>
      <c r="B4584" t="e">
        <f>_xlfn.SINGLE(NTQ1WzirXWVSm5RELmNPf7jbQXG)+Lu0YgsRt8Xoj7qo= _xlfn.SINGLE(JuanOrlandoH _xlfn.SINGLE(DiarioTiempo Definitivamente Honduras Es un pais para poder disfrutar de sus bellas cosas Que grandioso _xlfn.SINGLE(DiarioElDiez)))</f>
        <v>#NAME?</v>
      </c>
      <c r="C4584" s="4">
        <v>43727</v>
      </c>
      <c r="D4584" s="3">
        <v>0.70763888888888893</v>
      </c>
    </row>
    <row r="4585" spans="1:4" x14ac:dyDescent="0.2">
      <c r="A4585">
        <v>309835</v>
      </c>
      <c r="B4585" t="e">
        <f>_xlfn.SINGLE(NTQ1WzirXWVSm5RELmNPf7jbQXG)+Lu0YgsRt8Xoj7qo= _xlfn.SINGLE(JuanOrlandoH _xlfn.SINGLE(HCHTelevDigital demostrando las grandes acciones Que se han hecho en mi pa√≠s Que sea siga trabajando mas y mas por nuestra Honduras))</f>
        <v>#NAME?</v>
      </c>
      <c r="C4585" s="4">
        <v>43689</v>
      </c>
      <c r="D4585" s="3">
        <v>0.72152777777777777</v>
      </c>
    </row>
    <row r="4586" spans="1:4" x14ac:dyDescent="0.2">
      <c r="A4586">
        <v>309866</v>
      </c>
      <c r="B4586" t="s">
        <v>579</v>
      </c>
      <c r="C4586" s="4">
        <v>43731</v>
      </c>
      <c r="D4586" s="3">
        <v>0.72638888888888886</v>
      </c>
    </row>
    <row r="4587" spans="1:4" x14ac:dyDescent="0.2">
      <c r="A4587">
        <v>309882</v>
      </c>
      <c r="B4587" t="e">
        <f>_xlfn.SINGLE(NTQ1WzirXWVSm5RELmNPf7jbQXG)+Lu0YgsRt8Xoj7qo= _xlfn.SINGLE(JuanOrlandoH _xlfn.SINGLE(HCHTelevDigital lo principal Es Que la gente se beneficia Que bueno estamos muy alegres de ver lo bueno))</f>
        <v>#NAME?</v>
      </c>
      <c r="C4587" s="4">
        <v>43711</v>
      </c>
      <c r="D4587" s="3">
        <v>0.8520833333333333</v>
      </c>
    </row>
    <row r="4588" spans="1:4" x14ac:dyDescent="0.2">
      <c r="A4588">
        <v>309883</v>
      </c>
      <c r="B4588" t="e">
        <f>_xlfn.SINGLE(NTQ1WzirXWVSm5RELmNPf7jbQXG)+Lu0YgsRt8Xoj7qo= _xlfn.SINGLE(anagarciacarias _xlfn.SINGLE(JuanOrlandoH _xlfn.SINGLE(LaTribunahn Es un gran trabajo lo Que esta haciendo nuestro gobierno por mi paisa vamos por mejores cambios _xlfn.SINGLE(DiarioTiempo))))</f>
        <v>#NAME?</v>
      </c>
      <c r="C4588" s="4">
        <v>43703</v>
      </c>
      <c r="D4588" s="3">
        <v>0.83819444444444446</v>
      </c>
    </row>
    <row r="4589" spans="1:4" x14ac:dyDescent="0.2">
      <c r="A4589">
        <v>309907</v>
      </c>
      <c r="B4589" t="e">
        <f>_xlfn.SINGLE(NTQ1WzirXWVSm5RELmNPf7jbQXG)+Lu0YgsRt8Xoj7qo= _xlfn.SINGLE(JuanOrlandoH _xlfn.SINGLE(VidaMejorHN _xlfn.SINGLE(tencanal10 hemos aprendido Que nuestra Honduras avanza cada dia Que gran manera de hacer Que estas obras se desarrollen _xlfn.SINGLE(Canal6Honduras))))</f>
        <v>#NAME?</v>
      </c>
      <c r="C4589" s="4">
        <v>43719</v>
      </c>
      <c r="D4589" s="3">
        <v>0.67499999999999993</v>
      </c>
    </row>
    <row r="4590" spans="1:4" x14ac:dyDescent="0.2">
      <c r="A4590">
        <v>309910</v>
      </c>
      <c r="B4590" t="s">
        <v>580</v>
      </c>
      <c r="C4590" s="4">
        <v>43704</v>
      </c>
      <c r="D4590" s="3">
        <v>0.82291666666666663</v>
      </c>
    </row>
    <row r="4591" spans="1:4" x14ac:dyDescent="0.2">
      <c r="A4591">
        <v>309918</v>
      </c>
      <c r="B4591" t="s">
        <v>581</v>
      </c>
      <c r="C4591" s="4">
        <v>43696</v>
      </c>
      <c r="D4591" s="3">
        <v>0.84097222222222223</v>
      </c>
    </row>
    <row r="4592" spans="1:4" x14ac:dyDescent="0.2">
      <c r="A4592">
        <v>309919</v>
      </c>
      <c r="B4592" t="e">
        <f>_xlfn.SINGLE(NTQ1WzirXWVSm5RELmNPf7jbQXG)+Lu0YgsRt8Xoj7qo= _xlfn.SINGLE(JuanOrlandoH _xlfn.SINGLE(radiohrn todos los Hondure√±os estamos contentos y alegres de ver Que tenemos le gran apoyo de nuestro Presidente _xlfn.SINGLE(NTQ1WzirXWVSm5RELmNPf7jbQXG)))+Lu0YgsRt8Xoj7qo=  _xlfn.SINGLE(juanorlando  _xlfn.SINGLE(canal11))</f>
        <v>#NAME?</v>
      </c>
      <c r="C4592" s="4">
        <v>43693</v>
      </c>
      <c r="D4592" s="3">
        <v>0.66388888888888886</v>
      </c>
    </row>
    <row r="4593" spans="1:4" x14ac:dyDescent="0.2">
      <c r="A4593">
        <v>309949</v>
      </c>
      <c r="B4593" t="e">
        <f>_xlfn.SINGLE(NTQ1WzirXWVSm5RELmNPf7jbQXG)+Lu0YgsRt8Xoj7qo= _xlfn.SINGLE(JuanOrlandoH _xlfn.SINGLE(LaTribunahn _xlfn.SINGLE(VidaMejorHN no cave duda Que se esta construyendo estos parques de vida mejor para las personas por Que Es muy bueno lo Que se hace)))</f>
        <v>#NAME?</v>
      </c>
      <c r="C4593" s="4">
        <v>43691</v>
      </c>
      <c r="D4593" s="3">
        <v>0.70624999999999993</v>
      </c>
    </row>
    <row r="4594" spans="1:4" x14ac:dyDescent="0.2">
      <c r="A4594">
        <v>309953</v>
      </c>
      <c r="B4594" t="e">
        <f>_xlfn.SINGLE(NTQ1WzirXWVSm5RELmNPf7jbQXG)+Lu0YgsRt8Xoj7qo= _xlfn.SINGLE(JuanOrlandoH _xlfn.SINGLE(HCHTelevDigital _xlfn.SINGLE(VidaMejorHN grandes son los proyectos Que esta realizando el Presidente y Que est√°n ayudando a cada uno de los honudre√±os _xlfn.SINGLE(NTQ1WzirXWVSm5RELmNPf7jbQXG))))+Lu0YgsRt8Xoj7qo= _xlfn.SINGLE(tnh)</f>
        <v>#NAME?</v>
      </c>
      <c r="C4594" s="4">
        <v>43696</v>
      </c>
      <c r="D4594" s="3">
        <v>0.70833333333333337</v>
      </c>
    </row>
    <row r="4595" spans="1:4" x14ac:dyDescent="0.2">
      <c r="A4595">
        <v>309975</v>
      </c>
      <c r="B4595" t="e">
        <f>_xlfn.SINGLE(NTQ1WzirXWVSm5RELmNPf7jbQXG)+Lu0YgsRt8Xoj7qo= _xlfn.SINGLE(JuanOrlandoH _xlfn.SINGLE(radiohrn Bravo Que bien Que se desempe√±e esto tan bueno Es importante las grandiosas cosas Que garan manera de Que mi Honduras avanza _xlfn.SINGLE(diarioelheraldo)))</f>
        <v>#NAME?</v>
      </c>
      <c r="C4595" s="4">
        <v>43727</v>
      </c>
      <c r="D4595" s="3">
        <v>0.84513888888888899</v>
      </c>
    </row>
    <row r="4596" spans="1:4" x14ac:dyDescent="0.2">
      <c r="A4596">
        <v>309976</v>
      </c>
      <c r="B4596" t="e">
        <f>_xlfn.SINGLE(NTQ1WzirXWVSm5RELmNPf7jbQXG)+Lu0YgsRt8Xoj7qo= _xlfn.SINGLE(JuanOrlandoH _xlfn.SINGLE(VidaMejorHN _xlfn.SINGLE(tencanal10 excelente el trabajo Que est√°n realiazdno nuestras autoridades siempre al pendiente del mas lo necesita  _xlfn.SINGLE(NTQ1WzirXWVSm5RELmNPf7jbQXG))))+Lu0YgsRt8Xoj7qo=   _xlfn.SINGLE(JuanOrlandoH   _xlfn.SINGLE(TSiHonduras))</f>
        <v>#NAME?</v>
      </c>
      <c r="C4596" s="4">
        <v>43719</v>
      </c>
      <c r="D4596" s="3">
        <v>0.67361111111111116</v>
      </c>
    </row>
    <row r="4597" spans="1:4" x14ac:dyDescent="0.2">
      <c r="A4597">
        <v>309980</v>
      </c>
      <c r="B4597" t="e">
        <f>_xlfn.SINGLE(NTQ1WzirXWVSm5RELmNPf7jbQXG)+Lu0YgsRt8Xoj7qo= _xlfn.SINGLE(JuanOrlandoH _xlfn.SINGLE(radiohrn _xlfn.SINGLE(elpaishn no cave duda Que se desarrollan grandes cosas para nuestra naci√≥n Que bueno lo Que se estamos a lo mejor excelente trabajo
                                                                                                                                                                                                                                                                _xlfn.SINGLE(HCHTelevDigital))))</f>
        <v>#NAME?</v>
      </c>
      <c r="C4597" s="4">
        <v>43707</v>
      </c>
      <c r="D4597" s="3">
        <v>0.83263888888888893</v>
      </c>
    </row>
    <row r="4598" spans="1:4" x14ac:dyDescent="0.2">
      <c r="A4598">
        <v>310000</v>
      </c>
      <c r="B4598" t="e">
        <f>_xlfn.SINGLE(NTQ1WzirXWVSm5RELmNPf7jbQXG)+Lu0YgsRt8Xoj7qo= _xlfn.SINGLE(JuanOrlandoH _xlfn.SINGLE(diarioelheraldo Principalmente Vemos los mejores cambios Es muy bueno todo esto Que gran trabajo de las autoridades
                                                                                                                                                                                                                                                                _xlfn.SINGLE(HCHTelevDigital)))</f>
        <v>#NAME?</v>
      </c>
      <c r="C4598" s="4">
        <v>43712</v>
      </c>
      <c r="D4598" s="3">
        <v>0.83819444444444446</v>
      </c>
    </row>
    <row r="4599" spans="1:4" x14ac:dyDescent="0.2">
      <c r="A4599">
        <v>310010</v>
      </c>
      <c r="B4599" t="e">
        <f>_xlfn.SINGLE(NTQ1WzirXWVSm5RELmNPf7jbQXG)+Lu0YgsRt8Xoj7qo= _xlfn.SINGLE(JuanOrlandoH _xlfn.SINGLE(HCHTelevDigital _xlfn.SINGLE(HCHTelevDigital danl√≠ Es una comunidad muy maravillosa se ve Que se est√° demostrando las bellas cosas para promover el turismo de el pais)))</f>
        <v>#NAME?</v>
      </c>
      <c r="C4599" s="4">
        <v>43726</v>
      </c>
      <c r="D4599" s="3">
        <v>0.8354166666666667</v>
      </c>
    </row>
    <row r="4600" spans="1:4" x14ac:dyDescent="0.2">
      <c r="A4600">
        <v>310034</v>
      </c>
      <c r="B4600" t="e">
        <f>_xlfn.SINGLE(NTQ1WzirXWVSm5RELmNPf7jbQXG)+Lu0YgsRt8Xoj7qo= _xlfn.SINGLE(JuanOrlandoH _xlfn.SINGLE(radiohrn Que se tenga excito en estas excelentes cosas Que genial lo bueno se demuestra cada dia excelente trabajo _xlfn.SINGLE(DiarioDiezHn)))</f>
        <v>#NAME?</v>
      </c>
      <c r="C4600" s="4">
        <v>43717</v>
      </c>
      <c r="D4600" s="3">
        <v>0.8520833333333333</v>
      </c>
    </row>
    <row r="4601" spans="1:4" x14ac:dyDescent="0.2">
      <c r="A4601">
        <v>310066</v>
      </c>
      <c r="B4601" t="e">
        <f>_xlfn.SINGLE(NTQ1WzirXWVSm5RELmNPf7jbQXG)+Lu0YgsRt8Xoj7qo= _xlfn.SINGLE(JuanOrlandoH _xlfn.SINGLE(radiohrn _xlfn.SINGLE(elpaishn lo bueno se esta demostrando en cada Barrio y comunidad Que buenas cosas las Que se hacen por mi naci√≥n
                                                                                                                                                                                                                                                                _xlfn.SINGLE(DiarioTiempo))))</f>
        <v>#NAME?</v>
      </c>
      <c r="C4601" s="4">
        <v>43707</v>
      </c>
      <c r="D4601" s="3">
        <v>0.83124999999999993</v>
      </c>
    </row>
    <row r="4602" spans="1:4" x14ac:dyDescent="0.2">
      <c r="A4602">
        <v>310093</v>
      </c>
      <c r="B4602" t="e">
        <f>_xlfn.SINGLE(NTQ1WzirXWVSm5RELmNPf7jbQXG)+Lu0YgsRt8Xoj7qo= _xlfn.SINGLE(JuanOrlandoH _xlfn.SINGLE(radiohrn no cave duda por Que Es importante lo Que se brinda Dios me lo bendiga Presidente por Que usted hace lo bueno por el pais _xlfn.SINGLE(LaTribunahn)))</f>
        <v>#NAME?</v>
      </c>
      <c r="C4602" s="4">
        <v>43719</v>
      </c>
      <c r="D4602" s="3">
        <v>0.84861111111111109</v>
      </c>
    </row>
    <row r="4603" spans="1:4" x14ac:dyDescent="0.2">
      <c r="A4603">
        <v>310099</v>
      </c>
      <c r="B4603" t="e">
        <f>_xlfn.SINGLE(NTQ1WzirXWVSm5RELmNPf7jbQXG)+Lu0YgsRt8Xoj7qo= _xlfn.SINGLE(JuanOrlandoH _xlfn.SINGLE(DllSWqjvMbCrtUNGN0CA23hYgwPW83B5aBnYuBnEFZY))= Claro Que vamos a ese maravilloso carnaval Que los espera Que buenas cosas las Que se ven Que se campa√±as en realizar Que bien _xlfn.SINGLE(Canal6Honduras)</f>
        <v>#NAME?</v>
      </c>
      <c r="C4603" s="4">
        <v>43728</v>
      </c>
      <c r="D4603" s="3">
        <v>0.82013888888888886</v>
      </c>
    </row>
    <row r="4604" spans="1:4" x14ac:dyDescent="0.2">
      <c r="A4604">
        <v>310100</v>
      </c>
      <c r="B4604" t="e">
        <f>_xlfn.SINGLE(NTQ1WzirXWVSm5RELmNPf7jbQXG)+Lu0YgsRt8Xoj7qo= _xlfn.SINGLE(JuanOrlandoH _xlfn.SINGLE(DiarioLaPrensa estamos muy agradecidos por las buenas obras Que se hacen todo a favor de nuestro pueblo Que gran trabajo bendiciones))</f>
        <v>#NAME?</v>
      </c>
      <c r="C4604" s="4">
        <v>43703</v>
      </c>
      <c r="D4604" s="3">
        <v>0.7270833333333333</v>
      </c>
    </row>
    <row r="4605" spans="1:4" x14ac:dyDescent="0.2">
      <c r="A4605">
        <v>310115</v>
      </c>
      <c r="B4605" t="e">
        <f>_xlfn.SINGLE(NTQ1WzirXWVSm5RELmNPf7jbQXG)+Lu0YgsRt8Xoj7qo= _xlfn.SINGLE(JuanOrlandoH _xlfn.SINGLE(DiarioLaPrensa gracias JOH por demostrar Que en el pais hay lo mas hermoso gracias a Dios por darnos esta bella tierra par vivir y disfrutar _xlfn.SINGLE(Canal6Honduras)))</f>
        <v>#NAME?</v>
      </c>
      <c r="C4605" s="4">
        <v>43732</v>
      </c>
      <c r="D4605" s="3">
        <v>0.81319444444444444</v>
      </c>
    </row>
    <row r="4606" spans="1:4" x14ac:dyDescent="0.2">
      <c r="A4606">
        <v>310135</v>
      </c>
      <c r="B4606" t="e">
        <f>_xlfn.SINGLE(NTQ1WzirXWVSm5RELmNPf7jbQXG)+Lu0YgsRt8Xoj7qo= _xlfn.SINGLE(JuanOrlandoH _xlfn.SINGLE(LaTribunahn mil gracias se√±or Presidente porque gracias a estas obras se esta generando oportunidades de empleos dignos _xlfn.SINGLE(JuanOrlandoH _xlfn.SINGLE(NTQ1WzirXWVSm5RELmNPf7jbQXG))))+Lu0YgsRt8Xoj7qo= _xlfn.SINGLE(televicentrohn)</f>
        <v>#NAME?</v>
      </c>
      <c r="C4606" s="4">
        <v>43690</v>
      </c>
      <c r="D4606" s="3">
        <v>0.85416666666666663</v>
      </c>
    </row>
    <row r="4607" spans="1:4" x14ac:dyDescent="0.2">
      <c r="A4607">
        <v>310136</v>
      </c>
      <c r="B4607" t="s">
        <v>582</v>
      </c>
      <c r="C4607" s="4">
        <v>43700</v>
      </c>
      <c r="D4607" s="3">
        <v>0.69513888888888886</v>
      </c>
    </row>
    <row r="4608" spans="1:4" x14ac:dyDescent="0.2">
      <c r="A4608">
        <v>310164</v>
      </c>
      <c r="B4608" t="e">
        <f>_xlfn.SINGLE(NTQ1WzirXWVSm5RELmNPf7jbQXG)+Lu0YgsRt8Xoj7qo= _xlfn.SINGLE(JuanOrlandoH _xlfn.SINGLE(IHCIETI _xlfn.SINGLE(LaTribunahn Honduras Es una tierra belle fortalecida con bellas culturas y con grandes bendiciones Que bueno Es grandioso
                                                                                                                                                                                                                                                                _xlfn.SINGLE(elpaishn))))</f>
        <v>#NAME?</v>
      </c>
      <c r="C4608" s="4">
        <v>43714</v>
      </c>
      <c r="D4608" s="3">
        <v>0.70972222222222225</v>
      </c>
    </row>
    <row r="4609" spans="1:4" x14ac:dyDescent="0.2">
      <c r="A4609">
        <v>310202</v>
      </c>
      <c r="B4609" t="e">
        <f>_xlfn.SINGLE(NTQ1WzirXWVSm5RELmNPf7jbQXG)+Lu0YgsRt8Xoj7qo= _xlfn.SINGLE(JuanOrlandoH _xlfn.SINGLE(DllSWqjvMbCrtUNGN0CA23hYgwPW83B5aBnYuBnEFZY))= Que bien Que se esta brindado estos proyectos para Que la gente vaya disfrutar de lo bello del pais Que bien _xlfn.SINGLE(LaTribunahn)</f>
        <v>#NAME?</v>
      </c>
      <c r="C4609" s="4">
        <v>43728</v>
      </c>
      <c r="D4609" s="3">
        <v>0.81874999999999998</v>
      </c>
    </row>
    <row r="4610" spans="1:4" x14ac:dyDescent="0.2">
      <c r="A4610">
        <v>310236</v>
      </c>
      <c r="B4610" t="e">
        <f>_xlfn.SINGLE(NTQ1WzirXWVSm5RELmNPf7jbQXG)+Lu0YgsRt8Xoj7qo= _xlfn.SINGLE(JuanOrlandoH _xlfn.SINGLE(DiarioLaPrensa Que grandes acciones las Que se ven cada dia Que bueno estamos muy alegres excelente vamos por mas _xlfn.SINGLE(DiarioLaPrensa)))</f>
        <v>#NAME?</v>
      </c>
      <c r="C4610" s="4">
        <v>43705</v>
      </c>
      <c r="D4610" s="3">
        <v>0.79305555555555562</v>
      </c>
    </row>
    <row r="4611" spans="1:4" x14ac:dyDescent="0.2">
      <c r="A4611">
        <v>310239</v>
      </c>
      <c r="B4611" t="e">
        <f>_xlfn.SINGLE(NTQ1WzirXWVSm5RELmNPf7jbQXG)+Lu0YgsRt8Xoj7qo= _xlfn.SINGLE(JuanOrlandoH _xlfn.SINGLE(televicentrohn Es muy bueno lo Que se hace por gran apoyo a nuestro pueblo Que gran trabajo vamos por lo mejor JOH _xlfn.SINGLE(Canal6Honduras)))</f>
        <v>#NAME?</v>
      </c>
      <c r="C4611" s="4">
        <v>43706</v>
      </c>
      <c r="D4611" s="3">
        <v>0.64027777777777783</v>
      </c>
    </row>
    <row r="4612" spans="1:4" x14ac:dyDescent="0.2">
      <c r="A4612">
        <v>310240</v>
      </c>
      <c r="B4612" t="e">
        <f>_xlfn.SINGLE(NTQ1WzirXWVSm5RELmNPf7jbQXG)+Lu0YgsRt8Xoj7qo= _xlfn.SINGLE(JuanOrlandoH _xlfn.SINGLE(LaTribunahn Que se haga lo mejor por Que el pueblo vaya ver ese dia de los desfiles tranquila mente y Que haya mucha seguridad _xlfn.SINGLE(Canal6Honduras)))</f>
        <v>#NAME?</v>
      </c>
      <c r="C4612" s="4">
        <v>43721</v>
      </c>
      <c r="D4612" s="3">
        <v>0.85069444444444453</v>
      </c>
    </row>
    <row r="4613" spans="1:4" x14ac:dyDescent="0.2">
      <c r="A4613">
        <v>310275</v>
      </c>
      <c r="B4613" t="e">
        <f>_xlfn.SINGLE(NTQ1WzirXWVSm5RELmNPf7jbQXG)+Lu0YgsRt8Xoj7qo= _xlfn.SINGLE(JuanOrlandoH _xlfn.SINGLE(DllSWqjvMbCrtUNGN0CA23hYgwPW83B5aBnYuBnEFZY))= excelente las grandes actividades Que esta realizando el Presidente _xlfn.SINGLE(NTQ1WzirXWVSm5RELmNPf7jbQXG)+Lu0YgsRt8Xoj7qo=   _xlfn.SINGLE(JuanOrlandoH   _xlfn.SINGLE(tencanal10))</f>
        <v>#NAME?</v>
      </c>
      <c r="C4613" s="4">
        <v>43698</v>
      </c>
      <c r="D4613" s="3">
        <v>0.83472222222222225</v>
      </c>
    </row>
    <row r="4614" spans="1:4" x14ac:dyDescent="0.2">
      <c r="A4614">
        <v>310287</v>
      </c>
      <c r="B4614" t="e">
        <f>_xlfn.SINGLE(NTQ1WzirXWVSm5RELmNPf7jbQXG)+Lu0YgsRt8Xoj7qo= _xlfn.SINGLE(JuanOrlandoH _xlfn.SINGLE(LaTribunahn _xlfn.SINGLE(VidaMejorHN gracias a las buenas acciones Que hace JKOH Que ha demostrado lo bueno por nuestra naci√≥n Que bien vamos por mas)))</f>
        <v>#NAME?</v>
      </c>
      <c r="C4614" s="4">
        <v>43691</v>
      </c>
      <c r="D4614" s="3">
        <v>0.72013888888888899</v>
      </c>
    </row>
    <row r="4615" spans="1:4" x14ac:dyDescent="0.2">
      <c r="A4615">
        <v>310296</v>
      </c>
      <c r="B4615" t="e">
        <f>_xlfn.SINGLE(NTQ1WzirXWVSm5RELmNPf7jbQXG)+Lu0YgsRt8Xoj7qo= _xlfn.SINGLE(JuanOrlandoH _xlfn.SINGLE(televicentrohn _xlfn.SINGLE(canal11hn Es un gran trabajo lo Que hace el Presidente por Que mi pais este en mejores condiciones Que gran trabajo)))</f>
        <v>#NAME?</v>
      </c>
      <c r="C4615" s="4">
        <v>43718</v>
      </c>
      <c r="D4615" s="3">
        <v>0.81666666666666676</v>
      </c>
    </row>
    <row r="4616" spans="1:4" x14ac:dyDescent="0.2">
      <c r="A4616">
        <v>310301</v>
      </c>
      <c r="B4616" t="e">
        <f>_xlfn.SINGLE(NTQ1WzirXWVSm5RELmNPf7jbQXG)+Lu0YgsRt8Xoj7qo= _xlfn.SINGLE(VidaMejorHN _xlfn.SINGLE(JuanOrlandoH _xlfn.SINGLE(DiarioTiempo _xlfn.SINGLE(BANHPROVI_HN vamos por la mejor ruta gracias Presidente _xlfn.SINGLE(juanorlando por cumplirnos _xlfn.SINGLE(NTQ1WzirXWVSm5RELmNPf7jbQXG))))))+Lu0YgsRt8Xoj7qo= _xlfn.SINGLE(canal11)</f>
        <v>#NAME?</v>
      </c>
      <c r="C4616" s="4">
        <v>43691</v>
      </c>
      <c r="D4616" s="3">
        <v>0.87291666666666667</v>
      </c>
    </row>
    <row r="4617" spans="1:4" x14ac:dyDescent="0.2">
      <c r="A4617">
        <v>310348</v>
      </c>
      <c r="B4617" t="e">
        <f>_xlfn.SINGLE(NTQ1WzirXWVSm5RELmNPf7jbQXG)+Lu0YgsRt8Xoj7qo= _xlfn.SINGLE(JuanOrlandoH _xlfn.SINGLE(radiohrn cualidades espectaculares se desempe√±an Que tan magnificas Es nuestra Honduras bella y admirable vamos a disfrutar _xlfn.SINGLE(tencanal10)))</f>
        <v>#NAME?</v>
      </c>
      <c r="C4617" s="4">
        <v>43724</v>
      </c>
      <c r="D4617" s="3">
        <v>0.86111111111111116</v>
      </c>
    </row>
    <row r="4618" spans="1:4" x14ac:dyDescent="0.2">
      <c r="A4618">
        <v>310374</v>
      </c>
      <c r="B4618" t="e">
        <f>_xlfn.SINGLE(NTQ1WzirXWVSm5RELmNPf7jbQXG)+Lu0YgsRt8Xoj7qo= _xlfn.SINGLE(anagarciacarias _xlfn.SINGLE(JuanOrlandoH _xlfn.SINGLE(radiohrn unidos los Dos han logrado grandes avances para la naci√≥n Que bueno son la pareja elegida por Dios Que todos los planes salgan bien _xlfn.SINGLE(HCHTelevDigital))))</f>
        <v>#NAME?</v>
      </c>
      <c r="C4618" s="4">
        <v>43733</v>
      </c>
      <c r="D4618" s="3">
        <v>0.72222222222222221</v>
      </c>
    </row>
    <row r="4619" spans="1:4" x14ac:dyDescent="0.2">
      <c r="A4619">
        <v>310385</v>
      </c>
      <c r="B4619" t="e">
        <f>_xlfn.SINGLE(NTQ1WzirXWVSm5RELmNPf7jbQXG)+Lu0YgsRt8Xoj7qo= _xlfn.SINGLE(JuanOrlandoH _xlfn.SINGLE(HCHTelevDigital gran trabajo departe de el gobierno haciendo estas grandiosas obras para lo mejor del pais excelente
                                                                                                                                                                                                                                                                _xlfn.SINGLE(DiarioDiezHn)))</f>
        <v>#NAME?</v>
      </c>
      <c r="C4619" s="4">
        <v>43711</v>
      </c>
      <c r="D4619" s="3">
        <v>0.85069444444444453</v>
      </c>
    </row>
    <row r="4620" spans="1:4" x14ac:dyDescent="0.2">
      <c r="A4620">
        <v>310386</v>
      </c>
      <c r="B4620" t="e">
        <f>_xlfn.SINGLE(NTQ1WzirXWVSm5RELmNPf7jbQXG)+Lu0YgsRt8Xoj7qo= _xlfn.SINGLE(JuanOrlandoH _xlfn.SINGLE(LaTribunahn se esta trabajando por mas y mas gracias a nuestro gobierno se esta mejorando en el aria de turismo Que bien))</f>
        <v>#NAME?</v>
      </c>
      <c r="C4620" s="4">
        <v>43690</v>
      </c>
      <c r="D4620" s="3">
        <v>0.84513888888888899</v>
      </c>
    </row>
    <row r="4621" spans="1:4" x14ac:dyDescent="0.2">
      <c r="A4621">
        <v>310509</v>
      </c>
      <c r="B4621" t="e">
        <f>_xlfn.SINGLE(NTQ1WzirXWVSm5RELmNPf7jbQXG)+Lu0YgsRt8Xoj7qo= _xlfn.SINGLE(JuanOrlandoH _xlfn.SINGLE(BANHPROVI_HN _xlfn.SINGLE(DiarioLaPrensa siga adelante Presidente dando lo mejor de usted _xlfn.SINGLE(NTQ1WzirXWVSm5RELmNPf7jbQXG))))+Lu0YgsRt8Xoj7qo=  _xlfn.SINGLE(TN5)</f>
        <v>#NAME?</v>
      </c>
      <c r="C4621" s="4">
        <v>43690</v>
      </c>
      <c r="D4621" s="3">
        <v>0.71180555555555547</v>
      </c>
    </row>
    <row r="4622" spans="1:4" x14ac:dyDescent="0.2">
      <c r="A4622">
        <v>310525</v>
      </c>
      <c r="B4622" t="e">
        <f>_xlfn.SINGLE(NTQ1WzirXWVSm5RELmNPf7jbQXG)+Lu0YgsRt8Xoj7qo= _xlfn.SINGLE(JuanOrlandoH _xlfn.SINGLE(radiohrn Definitivamente se ha mejorado en Muchas arias Que gran maneras de Que mi pa√≠s cambie cada dia Muchas Felicidades JOH
                                                                                                                                                                                                                                                                _xlfn.SINGLE(televicentrohn)))</f>
        <v>#NAME?</v>
      </c>
      <c r="C4622" s="4">
        <v>43710</v>
      </c>
      <c r="D4622" s="3">
        <v>0.83888888888888891</v>
      </c>
    </row>
    <row r="4623" spans="1:4" x14ac:dyDescent="0.2">
      <c r="A4623">
        <v>310529</v>
      </c>
      <c r="B4623" t="e">
        <f>_xlfn.SINGLE(NTQ1WzirXWVSm5RELmNPf7jbQXG)+Lu0YgsRt8Xoj7qo= _xlfn.SINGLE(JuanOrlandoH _xlfn.SINGLE(radiohrn Aplaudimos las buenas obras Que hace se√±or JOH gracias por afirmar lo bueno por el pais))</f>
        <v>#NAME?</v>
      </c>
      <c r="C4623" s="4">
        <v>43698</v>
      </c>
      <c r="D4623" s="3">
        <v>0.84722222222222221</v>
      </c>
    </row>
    <row r="4624" spans="1:4" x14ac:dyDescent="0.2">
      <c r="A4624">
        <v>310531</v>
      </c>
      <c r="B4624" t="e">
        <f>_xlfn.SINGLE(NTQ1WzirXWVSm5RELmNPf7jbQXG)+Lu0YgsRt8Xoj7qo= _xlfn.SINGLE(JuanOrlandoH _xlfn.SINGLE(BecasHN2020 _xlfn.SINGLE(radiohrn Primeramente agradecemos lo bueno Que se ve estamos muy alegres de el gran trabajo Que desempe√±an po mi pa√≠s Que se haga lo mejor _xlfn.SINGLE(tencanal10))))</f>
        <v>#NAME?</v>
      </c>
      <c r="C4624" s="4">
        <v>43732</v>
      </c>
      <c r="D4624" s="3">
        <v>0.70208333333333339</v>
      </c>
    </row>
    <row r="4625" spans="1:4" x14ac:dyDescent="0.2">
      <c r="A4625">
        <v>310567</v>
      </c>
      <c r="B4625" t="e">
        <f>_xlfn.SINGLE(NTQ1WzirXWVSm5RELmNPf7jbQXG)+Lu0YgsRt8Xoj7qo= _xlfn.SINGLE(DllSWqjvMbCrtUNGN0CA23hYgwPW83B5aBnYuBnEFZY)= estamos muy agradecidos con los docentes por Que ellos dan su tiempo para ense√±arles la educaci√≥n a los ni√±os</f>
        <v>#NAME?</v>
      </c>
      <c r="C4625" s="4">
        <v>43725</v>
      </c>
      <c r="D4625" s="3">
        <v>0.80972222222222223</v>
      </c>
    </row>
    <row r="4626" spans="1:4" x14ac:dyDescent="0.2">
      <c r="A4626">
        <v>310569</v>
      </c>
      <c r="B4626" t="e">
        <f>_xlfn.SINGLE(NTQ1WzirXWVSm5RELmNPf7jbQXG)+Lu0YgsRt8Xoj7qo= _xlfn.SINGLE(JuanOrlandoH _xlfn.SINGLE(DiarioTiempo no cave duda Que se demuestra un gran avance en lo del turismo para estas vacaciones Que genial _xlfn.SINGLE(LaTribunahn)))</f>
        <v>#NAME?</v>
      </c>
      <c r="C4626" s="4">
        <v>43727</v>
      </c>
      <c r="D4626" s="3">
        <v>0.70833333333333337</v>
      </c>
    </row>
    <row r="4627" spans="1:4" x14ac:dyDescent="0.2">
      <c r="A4627">
        <v>310571</v>
      </c>
      <c r="B4627" t="s">
        <v>583</v>
      </c>
      <c r="C4627" s="4">
        <v>43717</v>
      </c>
      <c r="D4627" s="3">
        <v>0.68611111111111101</v>
      </c>
    </row>
    <row r="4628" spans="1:4" x14ac:dyDescent="0.2">
      <c r="A4628">
        <v>310606</v>
      </c>
      <c r="B4628" t="e">
        <f>_xlfn.SINGLE(NTQ1WzirXWVSm5RELmNPf7jbQXG)+Lu0YgsRt8Xoj7qo= _xlfn.SINGLE(JuanOrlandoH _xlfn.SINGLE(VidaMejorHN _xlfn.SINGLE(tencanal10 Sin ninguna duda Aplaudimos la buena labor departe de el Presidente gracias Que Dios lo bendiga grandemente _xlfn.SINGLE(LaTribunahn))))</f>
        <v>#NAME?</v>
      </c>
      <c r="C4628" s="4">
        <v>43719</v>
      </c>
      <c r="D4628" s="3">
        <v>0.6743055555555556</v>
      </c>
    </row>
    <row r="4629" spans="1:4" x14ac:dyDescent="0.2">
      <c r="A4629">
        <v>310617</v>
      </c>
      <c r="B4629" t="e">
        <f>HCHTelevDigital Pucha Que no dejen Que se siga haciendo estas cosas ya no dejen Que la polic√≠a ponga todo el peso de la ley y los agarren y los metan al pozo</f>
        <v>#NAME?</v>
      </c>
      <c r="C4629" s="4">
        <v>43762</v>
      </c>
      <c r="D4629" s="3">
        <v>0.75694444444444453</v>
      </c>
    </row>
    <row r="4630" spans="1:4" x14ac:dyDescent="0.2">
      <c r="A4630">
        <v>310644</v>
      </c>
      <c r="B4630" t="e">
        <f>hondudiario admirable Que se lleven a cavo estos buenos eventos muy bien Que se haga lo mejor por el pais muy bien</f>
        <v>#NAME?</v>
      </c>
      <c r="C4630" s="4">
        <v>43731</v>
      </c>
      <c r="D4630" s="3">
        <v>0.65833333333333333</v>
      </c>
    </row>
    <row r="4631" spans="1:4" x14ac:dyDescent="0.2">
      <c r="A4631">
        <v>310673</v>
      </c>
      <c r="B4631" t="e">
        <f>hondudiario Es excelente Que se elaboran estas obras en el pa√≠s Que importante manera de ver lo bueno por Que asi mejorara para cada a√±o</f>
        <v>#NAME?</v>
      </c>
      <c r="C4631" s="4">
        <v>43802</v>
      </c>
      <c r="D4631" s="3">
        <v>0.63402777777777775</v>
      </c>
    </row>
    <row r="4632" spans="1:4" x14ac:dyDescent="0.2">
      <c r="A4632">
        <v>310687</v>
      </c>
      <c r="B4632" t="e">
        <f>hondudiario Que bueno Que se aproxima la semana moraz√°nica Que bien Que se haga lo bueno por mi pais para disfrutar</f>
        <v>#NAME?</v>
      </c>
      <c r="C4632" s="4">
        <v>43726</v>
      </c>
      <c r="D4632" s="3">
        <v>0.70486111111111116</v>
      </c>
    </row>
    <row r="4633" spans="1:4" x14ac:dyDescent="0.2">
      <c r="A4633">
        <v>310718</v>
      </c>
      <c r="B4633" t="s">
        <v>584</v>
      </c>
      <c r="C4633" s="4">
        <v>43762</v>
      </c>
      <c r="D4633" s="3">
        <v>0.73055555555555562</v>
      </c>
    </row>
    <row r="4634" spans="1:4" x14ac:dyDescent="0.2">
      <c r="A4634">
        <v>310747</v>
      </c>
      <c r="B4634" t="e">
        <f>hondudiario muy alegres de ver Que los Hondure√±os tendremos bolsillos llenos Que gran manera de ver lo importante para el pais</f>
        <v>#NAME?</v>
      </c>
      <c r="C4634" s="4">
        <v>43763</v>
      </c>
      <c r="D4634" s="3">
        <v>0.77013888888888893</v>
      </c>
    </row>
    <row r="4635" spans="1:4" x14ac:dyDescent="0.2">
      <c r="A4635">
        <v>310755</v>
      </c>
      <c r="B4635" t="e">
        <f>hondudiario Aplaudimos el compromiso Que siempre el gobierno esta demostrando para Que el pais este en constante desarrollo social y econ√≥mico</f>
        <v>#NAME?</v>
      </c>
      <c r="C4635" s="4">
        <v>43718</v>
      </c>
      <c r="D4635" s="3">
        <v>0.67222222222222217</v>
      </c>
    </row>
    <row r="4636" spans="1:4" x14ac:dyDescent="0.2">
      <c r="A4636">
        <v>310814</v>
      </c>
      <c r="B4636" t="e">
        <f>hondudiario si se quiere se puede se ha visto lo bueno Que Es hacer el cambio en mi pais estamos alegres de grandes benef√≠cios</f>
        <v>#NAME?</v>
      </c>
      <c r="C4636" s="4">
        <v>43733</v>
      </c>
      <c r="D4636" s="3">
        <v>0.625</v>
      </c>
    </row>
    <row r="4637" spans="1:4" x14ac:dyDescent="0.2">
      <c r="A4637">
        <v>310827</v>
      </c>
      <c r="B4637" t="e">
        <f>hondudiario ya Es hora Que se extradite este se√±or mejor por Que lo Que le interesa Que nada prospere en Honduras</f>
        <v>#NAME?</v>
      </c>
      <c r="C4637" s="4">
        <v>43684</v>
      </c>
      <c r="D4637" s="3">
        <v>0.74652777777777779</v>
      </c>
    </row>
    <row r="4638" spans="1:4" x14ac:dyDescent="0.2">
      <c r="A4638">
        <v>310865</v>
      </c>
      <c r="B4638" t="e">
        <f>hondudiario Que bien Que se haga lo bueno para Que ya no hayan mas deudas en nuestro gobierno Que bien Que se ven grandes resultados</f>
        <v>#NAME?</v>
      </c>
      <c r="C4638" s="4">
        <v>43810</v>
      </c>
      <c r="D4638" s="3">
        <v>0.71736111111111101</v>
      </c>
    </row>
    <row r="4639" spans="1:4" x14ac:dyDescent="0.2">
      <c r="A4639">
        <v>310879</v>
      </c>
      <c r="B4639" t="e">
        <f>hondudiario Es excelente se√±or Presidente Que se apruebe lo mas posible esta ley de alivio de deuda Que bueno Que se haga lo correcto</f>
        <v>#NAME?</v>
      </c>
      <c r="C4639" s="4">
        <v>43780</v>
      </c>
      <c r="D4639" s="3">
        <v>0.74583333333333324</v>
      </c>
    </row>
    <row r="4640" spans="1:4" x14ac:dyDescent="0.2">
      <c r="A4640">
        <v>310880</v>
      </c>
      <c r="B4640" t="e">
        <f>hondudiario Vemos los grandes resultados y los buenos apoyos Que se les da a las comunidad de comayagua Muchas gracias al gobierno</f>
        <v>#NAME?</v>
      </c>
      <c r="C4640" s="4">
        <v>43782</v>
      </c>
      <c r="D4640" s="3">
        <v>0.65208333333333335</v>
      </c>
    </row>
    <row r="4641" spans="1:4" x14ac:dyDescent="0.2">
      <c r="A4641">
        <v>310881</v>
      </c>
      <c r="B4641" t="e">
        <f>hondudiario excelente noticia para todos los vendedores Que tendr√°n sus propio mercado</f>
        <v>#NAME?</v>
      </c>
      <c r="C4641" s="4">
        <v>43717</v>
      </c>
      <c r="D4641" s="3">
        <v>0.86249999999999993</v>
      </c>
    </row>
    <row r="4642" spans="1:4" x14ac:dyDescent="0.2">
      <c r="A4642">
        <v>310892</v>
      </c>
      <c r="B4642" t="e">
        <f>hondudiario me da tristeza Que haya gente asi en el pa√≠s Que solo les interese el bien estar de ellos no del pueblo Que barbaridad sean cerios</f>
        <v>#NAME?</v>
      </c>
      <c r="C4642" s="4">
        <v>43718</v>
      </c>
      <c r="D4642" s="3">
        <v>0.59097222222222223</v>
      </c>
    </row>
    <row r="4643" spans="1:4" x14ac:dyDescent="0.2">
      <c r="A4643">
        <v>310893</v>
      </c>
      <c r="B4643" t="e">
        <f>hondudiario Es muy bueno Que se esta tratando el tema de la migraci√≥n Que bien Que se haga lo bueno por mi Honduras</f>
        <v>#NAME?</v>
      </c>
      <c r="C4643" s="4">
        <v>43727</v>
      </c>
      <c r="D4643" s="3">
        <v>0.85069444444444453</v>
      </c>
    </row>
    <row r="4644" spans="1:4" x14ac:dyDescent="0.2">
      <c r="A4644">
        <v>310903</v>
      </c>
      <c r="B4644" t="e">
        <f>hondudiario Es muy bueno Que se brinde apoyo al pueblo Vemos los grandes avances en turismo Que genial</f>
        <v>#NAME?</v>
      </c>
      <c r="C4644" s="4">
        <v>43774</v>
      </c>
      <c r="D4644" s="3">
        <v>0.8354166666666667</v>
      </c>
    </row>
    <row r="4645" spans="1:4" x14ac:dyDescent="0.2">
      <c r="A4645">
        <v>310909</v>
      </c>
      <c r="B4645" t="e">
        <f>hondudiario con esta nueva ley se esta viendo nuevos cambios Que gran manera de ver bien las cosas en el pais Que bueno</f>
        <v>#NAME?</v>
      </c>
      <c r="C4645" s="4">
        <v>43747</v>
      </c>
      <c r="D4645" s="3">
        <v>0.65208333333333335</v>
      </c>
    </row>
    <row r="4646" spans="1:4" x14ac:dyDescent="0.2">
      <c r="A4646">
        <v>310930</v>
      </c>
      <c r="B4646" t="e">
        <f>hondudiario Honduras avanza Que importante Es ver lo bueno Que bien Que se demuestra lo hermoso Que hay en Roatan</f>
        <v>#NAME?</v>
      </c>
      <c r="C4646" s="4">
        <v>43790</v>
      </c>
      <c r="D4646" s="3">
        <v>0.75</v>
      </c>
    </row>
    <row r="4647" spans="1:4" x14ac:dyDescent="0.2">
      <c r="A4647">
        <v>310939</v>
      </c>
      <c r="B4647" t="e">
        <f>hondudiario muy buena lavor
 Que bien Que se trabaje en la aria de los macro riesgo Que gran trabajo estamos muy bien</f>
        <v>#NAME?</v>
      </c>
      <c r="C4647" s="4">
        <v>43735</v>
      </c>
      <c r="D4647" s="3">
        <v>0.66111111111111109</v>
      </c>
    </row>
    <row r="4648" spans="1:4" x14ac:dyDescent="0.2">
      <c r="A4648">
        <v>310941</v>
      </c>
      <c r="B4648" t="e">
        <f>hondudiario Que bueno Que se esta demostrando Que en nuestra Honduras hay turismo Que bien</f>
        <v>#NAME?</v>
      </c>
      <c r="C4648" s="4">
        <v>43788</v>
      </c>
      <c r="D4648" s="3">
        <v>0.74652777777777779</v>
      </c>
    </row>
    <row r="4649" spans="1:4" x14ac:dyDescent="0.2">
      <c r="A4649">
        <v>310943</v>
      </c>
      <c r="B4649" t="e">
        <f>hondudiario Es muy bueno lo Que se ve Que gran trabajo lo Que se hace dando el mayor apoyo a las mujeres Hondure√±a vamos por mas</f>
        <v>#NAME?</v>
      </c>
      <c r="C4649" s="4">
        <v>43809</v>
      </c>
      <c r="D4649" s="3">
        <v>0.7909722222222223</v>
      </c>
    </row>
    <row r="4650" spans="1:4" x14ac:dyDescent="0.2">
      <c r="A4650">
        <v>310950</v>
      </c>
      <c r="B4650" t="e">
        <f>hondudiario Definimos Que Es muy bueno lo Que se hace por mejorar en los Hospitales Muchas gracias JOH Dios lo bendiga</f>
        <v>#NAME?</v>
      </c>
      <c r="C4650" s="4">
        <v>43768</v>
      </c>
      <c r="D4650" s="3">
        <v>0.69513888888888886</v>
      </c>
    </row>
    <row r="4651" spans="1:4" x14ac:dyDescent="0.2">
      <c r="A4651">
        <v>310951</v>
      </c>
      <c r="B4651" t="e">
        <f>hondudiario se√±or Presidente ponga mano dura contra este √±angara Que solo ver mal al pais ya Es demasado con este</f>
        <v>#NAME?</v>
      </c>
      <c r="C4651" s="4">
        <v>43756</v>
      </c>
      <c r="D4651" s="3">
        <v>0.84236111111111101</v>
      </c>
    </row>
    <row r="4652" spans="1:4" x14ac:dyDescent="0.2">
      <c r="A4652">
        <v>310955</v>
      </c>
      <c r="B4652" t="e">
        <f>hondudiario Que grandes resultados Que gran desempe√±o Que bien Que se esta haciendo lo bueno por combatir estas cuestiones y Que el pais este en mejores condiciones</f>
        <v>#NAME?</v>
      </c>
      <c r="C4652" s="4">
        <v>43749</v>
      </c>
      <c r="D4652" s="3">
        <v>0.74652777777777779</v>
      </c>
    </row>
    <row r="4653" spans="1:4" x14ac:dyDescent="0.2">
      <c r="A4653">
        <v>310987</v>
      </c>
      <c r="B4653" t="e">
        <f>hondudiario Que excelente Que se impulsen nuevas oportunidades de educaci√≥n para los j√≥venes y ni√±os Que genial lo Que se hace</f>
        <v>#NAME?</v>
      </c>
      <c r="C4653" s="4">
        <v>43734</v>
      </c>
      <c r="D4653" s="3">
        <v>0.70277777777777783</v>
      </c>
    </row>
    <row r="4654" spans="1:4" x14ac:dyDescent="0.2">
      <c r="A4654">
        <v>311017</v>
      </c>
      <c r="B4654" t="e">
        <f>hondudiario este sinverguenza deber√≠a de regresarle la casa a la mama Que barbaro luis Que pena con voz</f>
        <v>#NAME?</v>
      </c>
      <c r="C4654" s="4">
        <v>43760</v>
      </c>
      <c r="D4654" s="3">
        <v>0.7993055555555556</v>
      </c>
    </row>
    <row r="4655" spans="1:4" x14ac:dyDescent="0.2">
      <c r="A4655">
        <v>311018</v>
      </c>
      <c r="B4655" t="e">
        <f>hondudiario se puede ver lo bueno para mi Honduras Que gran trabajo Que se siga mejorando cada dia con lo bueno</f>
        <v>#NAME?</v>
      </c>
      <c r="C4655" s="4">
        <v>43733</v>
      </c>
      <c r="D4655" s="3">
        <v>0.72916666666666663</v>
      </c>
    </row>
    <row r="4656" spans="1:4" x14ac:dyDescent="0.2">
      <c r="A4656">
        <v>311027</v>
      </c>
      <c r="B4656" t="e">
        <f>hondudiario estamos contentos de Que se est√°n dando estas becas para Que se fortalezca el turismo del pais Que bien vamos por mas cambios</f>
        <v>#NAME?</v>
      </c>
      <c r="C4656" s="4">
        <v>43783</v>
      </c>
      <c r="D4656" s="3">
        <v>0.69027777777777777</v>
      </c>
    </row>
    <row r="4657" spans="1:4" x14ac:dyDescent="0.2">
      <c r="A4657">
        <v>311041</v>
      </c>
      <c r="B4657" t="e">
        <f>hondudiario lo Que posa Que esta gente hace las cosas y no quieren pagar ya Es demasiado Que paguen por lo Que cometieron</f>
        <v>#NAME?</v>
      </c>
      <c r="C4657" s="4">
        <v>43728</v>
      </c>
      <c r="D4657" s="3">
        <v>0.65972222222222221</v>
      </c>
    </row>
    <row r="4658" spans="1:4" x14ac:dyDescent="0.2">
      <c r="A4658">
        <v>311064</v>
      </c>
      <c r="B4658" t="e">
        <f>hondudiario Definimos lo importante Que Es saber Que Honduras avanza cambios  por lo bueno gracias JOH</f>
        <v>#NAME?</v>
      </c>
      <c r="C4658" s="4">
        <v>43782</v>
      </c>
      <c r="D4658" s="3">
        <v>0.65208333333333335</v>
      </c>
    </row>
    <row r="4659" spans="1:4" x14ac:dyDescent="0.2">
      <c r="A4659">
        <v>311094</v>
      </c>
      <c r="B4659" t="e">
        <f>hondudiario Aplaudimos los grandes proyectos Que se alcanzan para el pais por parte de el Presidente gracias Dios me lo bendiga grande mente</f>
        <v>#NAME?</v>
      </c>
      <c r="C4659" s="4">
        <v>43732</v>
      </c>
      <c r="D4659" s="3">
        <v>0.64444444444444449</v>
      </c>
    </row>
    <row r="4660" spans="1:4" x14ac:dyDescent="0.2">
      <c r="A4660">
        <v>311107</v>
      </c>
      <c r="B4660" t="e">
        <f>hondudiario no cave duda Que lo Que le interesa Es hacer fracasar al gobierno pero no lo lograran por Que el pais esta avanzando y JOH Es lo mejor</f>
        <v>#NAME?</v>
      </c>
      <c r="C4660" s="4">
        <v>43762</v>
      </c>
      <c r="D4660" s="3">
        <v>0.72152777777777777</v>
      </c>
    </row>
    <row r="4661" spans="1:4" x14ac:dyDescent="0.2">
      <c r="A4661">
        <v>311139</v>
      </c>
      <c r="B4661" t="e">
        <f>hondudiario Definitivamente Damos las gracias al gobierno por Que ellos han demostrado Que el pais avanza muy bien Que gran trabajo Que se siga mejorando</f>
        <v>#NAME?</v>
      </c>
      <c r="C4661" s="4">
        <v>43775</v>
      </c>
      <c r="D4661" s="3">
        <v>0.74583333333333324</v>
      </c>
    </row>
    <row r="4662" spans="1:4" x14ac:dyDescent="0.2">
      <c r="A4662">
        <v>311159</v>
      </c>
      <c r="B4662" t="e">
        <f>hondudiario deber√≠an de ver lo bueno para la tranquilidad del pueblo ustedes solo exponiendo al pais para Que se atrace la econom√≠a ya basta</f>
        <v>#NAME?</v>
      </c>
      <c r="C4662" s="4">
        <v>43773</v>
      </c>
      <c r="D4662" s="3">
        <v>0.79027777777777775</v>
      </c>
    </row>
    <row r="4663" spans="1:4" x14ac:dyDescent="0.2">
      <c r="A4663">
        <v>311162</v>
      </c>
      <c r="B4663" t="e">
        <f>hondudiario Que mal Que no buscan ha hacer lo positivo en el pais ya deberian de ver Que Honduras esta cambiando ya no mas porfavor no queremos Que la destruyan</f>
        <v>#NAME?</v>
      </c>
      <c r="C4663" s="4">
        <v>43762</v>
      </c>
      <c r="D4663" s="3">
        <v>0.85138888888888886</v>
      </c>
    </row>
    <row r="4664" spans="1:4" x14ac:dyDescent="0.2">
      <c r="A4664">
        <v>311167</v>
      </c>
      <c r="B4664" t="e">
        <f>hondudiario Que bueno lo Que se hace Que se invierta en infraestructura Que excelente trabajo muy bien</f>
        <v>#NAME?</v>
      </c>
      <c r="C4664" s="4">
        <v>43811</v>
      </c>
      <c r="D4664" s="3">
        <v>0.63124999999999998</v>
      </c>
    </row>
    <row r="4665" spans="1:4" x14ac:dyDescent="0.2">
      <c r="A4665">
        <v>311183</v>
      </c>
      <c r="B4665" t="e">
        <f>hondudiario Es muy bueno lo Que usted esta haciendo mi Presidente se ve Que se esta mejorando con este nueva ley de alivio de deuda</f>
        <v>#NAME?</v>
      </c>
      <c r="C4665" s="4">
        <v>43763</v>
      </c>
      <c r="D4665" s="3">
        <v>0.76944444444444438</v>
      </c>
    </row>
    <row r="4666" spans="1:4" x14ac:dyDescent="0.2">
      <c r="A4666">
        <v>311200</v>
      </c>
      <c r="B4666" t="e">
        <f>hondudiario Aplaudimos su valent√≠a y su gran desarrollo de hacer Que mejore todo en el pais Muchas gracias se√±or Presidente</f>
        <v>#NAME?</v>
      </c>
      <c r="C4666" s="4">
        <v>43717</v>
      </c>
      <c r="D4666" s="3">
        <v>0.83750000000000002</v>
      </c>
    </row>
    <row r="4667" spans="1:4" x14ac:dyDescent="0.2">
      <c r="A4667">
        <v>311207</v>
      </c>
      <c r="B4667" t="e">
        <f>hondudiario Es muy excelente Que se demuestra Que el turismo esta mejorando cada dia Que buenas cosas las Que se ven en mi pais Que bueno</f>
        <v>#NAME?</v>
      </c>
      <c r="C4667" s="4">
        <v>43794</v>
      </c>
      <c r="D4667" s="3">
        <v>0.70694444444444438</v>
      </c>
    </row>
    <row r="4668" spans="1:4" x14ac:dyDescent="0.2">
      <c r="A4668">
        <v>311245</v>
      </c>
      <c r="B4668" t="e">
        <f>hondudiario Definimos los grandes trabajos Que desempe√±a el Presidente Que gran manera las Que se ven par el p√†oyo de Honduras gran trabajo JOH</f>
        <v>#NAME?</v>
      </c>
      <c r="C4668" s="4">
        <v>43732</v>
      </c>
      <c r="D4668" s="3">
        <v>0.64374999999999993</v>
      </c>
    </row>
    <row r="4669" spans="1:4" x14ac:dyDescent="0.2">
      <c r="A4669">
        <v>311262</v>
      </c>
      <c r="B4669" t="e">
        <f>hondudiario Vemos Que el turismo avanzando para Que se produzcan grandes cosas Que gran trabajo Es muy bueno</f>
        <v>#NAME?</v>
      </c>
      <c r="C4669" s="4">
        <v>43761</v>
      </c>
      <c r="D4669" s="3">
        <v>0.89583333333333337</v>
      </c>
    </row>
    <row r="4670" spans="1:4" x14ac:dyDescent="0.2">
      <c r="A4670">
        <v>311324</v>
      </c>
      <c r="B4670" t="e">
        <f>hondudiario gracias por la gran oportunidad Que hacen por el bien de cada uno de los hondure√±o</f>
        <v>#NAME?</v>
      </c>
      <c r="C4670" s="4">
        <v>43691</v>
      </c>
      <c r="D4670" s="3">
        <v>0.92222222222222217</v>
      </c>
    </row>
    <row r="4671" spans="1:4" x14ac:dyDescent="0.2">
      <c r="A4671">
        <v>311339</v>
      </c>
      <c r="B4671" t="e">
        <f>hondudiario Es un gran trabajo Que se est√°n entregando estas cosas en el pais Que bueno estamos a mas y mas excelente</f>
        <v>#NAME?</v>
      </c>
      <c r="C4671" s="4">
        <v>43691</v>
      </c>
      <c r="D4671" s="3">
        <v>0.9291666666666667</v>
      </c>
    </row>
    <row r="4672" spans="1:4" x14ac:dyDescent="0.2">
      <c r="A4672">
        <v>311340</v>
      </c>
      <c r="B4672" t="e">
        <f>hondudiario agradecemos Que los turistas hayan podido disfrutar lo bello Que tiene nuestra bella naci√≥n Que bien Que se haga lo bueno por mi naci√≥n</f>
        <v>#NAME?</v>
      </c>
      <c r="C4672" s="4">
        <v>43745</v>
      </c>
      <c r="D4672" s="3">
        <v>0.73472222222222217</v>
      </c>
    </row>
    <row r="4673" spans="1:4" x14ac:dyDescent="0.2">
      <c r="A4673">
        <v>311341</v>
      </c>
      <c r="B4673" t="e">
        <f>hondudiario se esta demostrando las grandes ayudas para Que el pueblo se beneficie Que gran alcance vamos por mas</f>
        <v>#NAME?</v>
      </c>
      <c r="C4673" s="4">
        <v>43717</v>
      </c>
      <c r="D4673" s="3">
        <v>0.85555555555555562</v>
      </c>
    </row>
    <row r="4674" spans="1:4" x14ac:dyDescent="0.2">
      <c r="A4674">
        <v>311374</v>
      </c>
      <c r="B4674" t="e">
        <f>hondudiario Honduras Es bella resaltamos lo nuestro</f>
        <v>#NAME?</v>
      </c>
      <c r="C4674" s="4">
        <v>43699</v>
      </c>
      <c r="D4674" s="3">
        <v>0.88194444444444453</v>
      </c>
    </row>
    <row r="4675" spans="1:4" x14ac:dyDescent="0.2">
      <c r="A4675">
        <v>311380</v>
      </c>
      <c r="B4675" t="e">
        <f>hondudiario Es muy bueno Que se ataque la sequ√≠a Que esta pasando en el apuis Que gran manera de Que se ap√≤ye en esta situaci√≥n muy bien</f>
        <v>#NAME?</v>
      </c>
      <c r="C4675" s="4">
        <v>43718</v>
      </c>
      <c r="D4675" s="3">
        <v>0.67291666666666661</v>
      </c>
    </row>
    <row r="4676" spans="1:4" x14ac:dyDescent="0.2">
      <c r="A4676">
        <v>311415</v>
      </c>
      <c r="B4676" t="e">
        <f>hondudiario Muchas gracias a a nuestras autoridades por seguir demostrando su compromiso de mejora la calidad de la salud Que se brinda en el m√°ximo centro asistencial del pais</f>
        <v>#NAME?</v>
      </c>
      <c r="C4676" s="4">
        <v>43735</v>
      </c>
      <c r="D4676" s="3">
        <v>0.9277777777777777</v>
      </c>
    </row>
    <row r="4677" spans="1:4" x14ac:dyDescent="0.2">
      <c r="A4677">
        <v>311444</v>
      </c>
      <c r="B4677" t="e">
        <f>hondudiario Definitivamente sabemos Que cada dia se hace lo bueno por la naci√≥n JOH Aplaudimos su gran trabajo y Que bueno Que se le apoye por Que Es un gran gobernante</f>
        <v>#NAME?</v>
      </c>
      <c r="C4677" s="4">
        <v>43759</v>
      </c>
      <c r="D4677" s="3">
        <v>0.8208333333333333</v>
      </c>
    </row>
    <row r="4678" spans="1:4" x14ac:dyDescent="0.2">
      <c r="A4678">
        <v>311446</v>
      </c>
      <c r="B4678" t="e">
        <f>hondudiario Vemos Que se hace lo bueno por mejorar al pais Que excelente trabajo gracias a nuestro gobierno</f>
        <v>#NAME?</v>
      </c>
      <c r="C4678" s="4">
        <v>43801</v>
      </c>
      <c r="D4678" s="3">
        <v>0.83263888888888893</v>
      </c>
    </row>
    <row r="4679" spans="1:4" x14ac:dyDescent="0.2">
      <c r="A4679">
        <v>311448</v>
      </c>
      <c r="B4679" t="e">
        <f>hondudiario Que sean bienvenidos a los turistas a nuestra bella naci√≥n Que bueno lo Que est√°n haciendo por nuestra bella Honduras Que bien</f>
        <v>#NAME?</v>
      </c>
      <c r="C4679" s="4">
        <v>43773</v>
      </c>
      <c r="D4679" s="3">
        <v>0.8965277777777777</v>
      </c>
    </row>
    <row r="4680" spans="1:4" x14ac:dyDescent="0.2">
      <c r="A4680">
        <v>311489</v>
      </c>
      <c r="B4680" t="e">
        <f>hondudiario se ha demostrado lo grandioso para el pais Que se mejore la econom√≠a y los grandes proyectos</f>
        <v>#NAME?</v>
      </c>
      <c r="C4680" s="4">
        <v>43719</v>
      </c>
      <c r="D4680" s="3">
        <v>0.80347222222222225</v>
      </c>
    </row>
    <row r="4681" spans="1:4" x14ac:dyDescent="0.2">
      <c r="A4681">
        <v>311514</v>
      </c>
      <c r="B4681" t="e">
        <f>hondudiario el turismo del pais Es muy importante Que grandioso Es saber Que se esta mejorando a cada instante Que bien Que buena noticia</f>
        <v>#NAME?</v>
      </c>
      <c r="C4681" s="4">
        <v>43794</v>
      </c>
      <c r="D4681" s="3">
        <v>0.70763888888888893</v>
      </c>
    </row>
    <row r="4682" spans="1:4" x14ac:dyDescent="0.2">
      <c r="A4682">
        <v>311516</v>
      </c>
      <c r="B4682" t="e">
        <f>hondudiario no cave duda Que el pa√≠s avanza grandemente Que bueno lo Que se ve estamos trabajando porque esta nueva ley sea de gran apoyo muy bien</f>
        <v>#NAME?</v>
      </c>
      <c r="C4682" s="4">
        <v>43791</v>
      </c>
      <c r="D4682" s="3">
        <v>0.87847222222222221</v>
      </c>
    </row>
    <row r="4683" spans="1:4" x14ac:dyDescent="0.2">
      <c r="A4683">
        <v>311520</v>
      </c>
      <c r="B4683" t="e">
        <f>hondudiario Honduras Es bella  y tenemos mucho Que ofrecer</f>
        <v>#NAME?</v>
      </c>
      <c r="C4683" s="4">
        <v>43703</v>
      </c>
      <c r="D4683" s="3">
        <v>0.84861111111111109</v>
      </c>
    </row>
    <row r="4684" spans="1:4" x14ac:dyDescent="0.2">
      <c r="A4684">
        <v>311522</v>
      </c>
      <c r="B4684" t="e">
        <f>hondudiario Aplaudimos lo bueno Que se demuestra Que grandiosas cosas estamos a lo bueno gracias se√±or Presidente por demostrar lo bueno</f>
        <v>#NAME?</v>
      </c>
      <c r="C4684" s="4">
        <v>43718</v>
      </c>
      <c r="D4684" s="3">
        <v>0.6694444444444444</v>
      </c>
    </row>
    <row r="4685" spans="1:4" x14ac:dyDescent="0.2">
      <c r="A4685">
        <v>311531</v>
      </c>
      <c r="B4685" t="e">
        <f>hondudiario Sinceramente este no se cansa no entiendo por Que solo viendo lo Que hace el Presidente cual Es tu dolor voz √±angara</f>
        <v>#NAME?</v>
      </c>
      <c r="C4685" s="4">
        <v>43791</v>
      </c>
      <c r="D4685" s="3">
        <v>0.89236111111111116</v>
      </c>
    </row>
    <row r="4686" spans="1:4" x14ac:dyDescent="0.2">
      <c r="A4686">
        <v>311548</v>
      </c>
      <c r="B4686" t="e">
        <f>hondudiario Es excelente lo Que se ve estamos muy alegres de Que se hagan estas grandiosas cosas muy buen trabajo</f>
        <v>#NAME?</v>
      </c>
      <c r="C4686" s="4">
        <v>43719</v>
      </c>
      <c r="D4686" s="3">
        <v>0.72499999999999998</v>
      </c>
    </row>
    <row r="4687" spans="1:4" x14ac:dyDescent="0.2">
      <c r="A4687">
        <v>311552</v>
      </c>
      <c r="B4687" t="e">
        <f>hondudiario Extensamente se sabe Que JOH solo ha demostrado lo bien Que trabaja por el pais ya sabemos Que se hace lo bueno por mi Honduras</f>
        <v>#NAME?</v>
      </c>
      <c r="C4687" s="4">
        <v>43759</v>
      </c>
      <c r="D4687" s="3">
        <v>0.81874999999999998</v>
      </c>
    </row>
    <row r="4688" spans="1:4" x14ac:dyDescent="0.2">
      <c r="A4688">
        <v>311565</v>
      </c>
      <c r="B4688" t="e">
        <f>hondudiario gracias Presidente por sacar adelante y el desarrollo del sector agricula</f>
        <v>#NAME?</v>
      </c>
      <c r="C4688" s="4">
        <v>43654</v>
      </c>
      <c r="D4688" s="3">
        <v>0.84791666666666676</v>
      </c>
    </row>
    <row r="4689" spans="1:4" x14ac:dyDescent="0.2">
      <c r="A4689">
        <v>311589</v>
      </c>
      <c r="B4689" t="e">
        <f>hondudiario se define lo Que se ve felicitaciones al gobierno por Que se pudo obtener lo bello de la navidad catracha Que bien</f>
        <v>#NAME?</v>
      </c>
      <c r="C4689" s="4">
        <v>43837</v>
      </c>
      <c r="D4689" s="3">
        <v>0.72638888888888886</v>
      </c>
    </row>
    <row r="4690" spans="1:4" x14ac:dyDescent="0.2">
      <c r="A4690">
        <v>311604</v>
      </c>
      <c r="B4690" t="e">
        <f>hondudiario estamos muy contentos de ver los buenos alcances Que gran trabajo lo Que se ve gracias a nuestro gobierno</f>
        <v>#NAME?</v>
      </c>
      <c r="C4690" s="4">
        <v>43774</v>
      </c>
      <c r="D4690" s="3">
        <v>0.83611111111111114</v>
      </c>
    </row>
    <row r="4691" spans="1:4" x14ac:dyDescent="0.2">
      <c r="A4691">
        <v>311625</v>
      </c>
      <c r="B4691" t="e">
        <f>hondudiario se han logrado los desarrollos para  Honduras Que bueno lo Que define por lo mejor del pueblo Que bien</f>
        <v>#NAME?</v>
      </c>
      <c r="C4691" s="4">
        <v>43714</v>
      </c>
      <c r="D4691" s="3">
        <v>0.65763888888888888</v>
      </c>
    </row>
    <row r="4692" spans="1:4" x14ac:dyDescent="0.2">
      <c r="A4692">
        <v>311626</v>
      </c>
      <c r="B4692" t="e">
        <f>hondudiario admirable Es ver como nuestro gobierno hace lo correcto para el pais Que grandes avances muy bien</f>
        <v>#NAME?</v>
      </c>
      <c r="C4692" s="4">
        <v>43738</v>
      </c>
      <c r="D4692" s="3">
        <v>0.85</v>
      </c>
    </row>
    <row r="4693" spans="1:4" x14ac:dyDescent="0.2">
      <c r="A4693">
        <v>311628</v>
      </c>
      <c r="B4693" t="e">
        <f>hondudiario muy buen trabajo JOH gracias por demostrar lo bueno para el pais combatiendo el narcotr√°fico Que bien</f>
        <v>#NAME?</v>
      </c>
      <c r="C4693" s="4">
        <v>43748</v>
      </c>
      <c r="D4693" s="3">
        <v>0.76388888888888884</v>
      </c>
    </row>
    <row r="4694" spans="1:4" x14ac:dyDescent="0.2">
      <c r="A4694">
        <v>311630</v>
      </c>
      <c r="B4694" t="e">
        <f>hondudiario Es muy bien lo Que se ve estamos muy Contento Que gran trabajo lo Que se ve Es muy bueno Que se pongan estas reglas de seguridad e el pa√≠s</f>
        <v>#NAME?</v>
      </c>
      <c r="C4694" s="4">
        <v>43738</v>
      </c>
      <c r="D4694" s="3">
        <v>0.84722222222222221</v>
      </c>
    </row>
    <row r="4695" spans="1:4" x14ac:dyDescent="0.2">
      <c r="A4695">
        <v>311651</v>
      </c>
      <c r="B4695" t="e">
        <f>hondudiario Definimos lo bueno Que hace JOH por nuestra Honduras Que bien estamos trabajando por la econom√≠a y el apoyo del pais</f>
        <v>#NAME?</v>
      </c>
      <c r="C4695" s="4">
        <v>43783</v>
      </c>
      <c r="D4695" s="3">
        <v>0.59722222222222221</v>
      </c>
    </row>
    <row r="4696" spans="1:4" x14ac:dyDescent="0.2">
      <c r="A4696">
        <v>311652</v>
      </c>
      <c r="B4696" t="e">
        <f>hondudiario Que bueno Que se est√°n viendo estos grandes alcances en mi pais Que bueno lo Que se ve en materia de seguridad Que bien</f>
        <v>#NAME?</v>
      </c>
      <c r="C4696" s="4">
        <v>43794</v>
      </c>
      <c r="D4696" s="3">
        <v>0.6958333333333333</v>
      </c>
    </row>
    <row r="4697" spans="1:4" x14ac:dyDescent="0.2">
      <c r="A4697">
        <v>311657</v>
      </c>
      <c r="B4697" t="e">
        <f>hondudiario muy bien sabemos Que nuestra econom√≠a mejore Que bien Que se haga lo bueno por el pais Que gran trabajo</f>
        <v>#NAME?</v>
      </c>
      <c r="C4697" s="4">
        <v>43745</v>
      </c>
      <c r="D4697" s="3">
        <v>0.73541666666666661</v>
      </c>
    </row>
    <row r="4698" spans="1:4" x14ac:dyDescent="0.2">
      <c r="A4698">
        <v>311714</v>
      </c>
      <c r="B4698" t="e">
        <f>hondudiario estamos muy contentos y agradecidos por su gran labor Presidente</f>
        <v>#NAME?</v>
      </c>
      <c r="C4698" s="4">
        <v>43693</v>
      </c>
      <c r="D4698" s="3">
        <v>0.69374999999999998</v>
      </c>
    </row>
    <row r="4699" spans="1:4" x14ac:dyDescent="0.2">
      <c r="A4699">
        <v>311761</v>
      </c>
      <c r="B4699" t="e">
        <f>hondudiario se ha visto Que estos √±angars solo les interesa el bien estar de ellos Que lastima Que no aman al pais</f>
        <v>#NAME?</v>
      </c>
      <c r="C4699" s="4">
        <v>43766</v>
      </c>
      <c r="D4699" s="3">
        <v>0.87222222222222223</v>
      </c>
    </row>
    <row r="4700" spans="1:4" x14ac:dyDescent="0.2">
      <c r="A4700">
        <v>311764</v>
      </c>
      <c r="B4700" t="e">
        <f>hondudiario Pucha Que barbaro ese luiz Que solo lo malo busca para el pais Que barbaridad ya no queremos gente como esta</f>
        <v>#NAME?</v>
      </c>
      <c r="C4700" s="4">
        <v>43760</v>
      </c>
      <c r="D4700" s="3">
        <v>0.79861111111111116</v>
      </c>
    </row>
    <row r="4701" spans="1:4" x14ac:dyDescent="0.2">
      <c r="A4701">
        <v>311773</v>
      </c>
      <c r="B4701" t="s">
        <v>585</v>
      </c>
      <c r="C4701" s="4">
        <v>43838</v>
      </c>
      <c r="D4701" s="3">
        <v>0.8618055555555556</v>
      </c>
    </row>
    <row r="4702" spans="1:4" x14ac:dyDescent="0.2">
      <c r="A4702">
        <v>311776</v>
      </c>
      <c r="B4702" t="e">
        <f>hondudiario Honduras esta avanzando Que gran manera de Que se demuestra lo Espectacular por el pais Que bueno vamos por mas</f>
        <v>#NAME?</v>
      </c>
      <c r="C4702" s="4">
        <v>43761</v>
      </c>
      <c r="D4702" s="3">
        <v>0.64583333333333337</v>
      </c>
    </row>
    <row r="4703" spans="1:4" x14ac:dyDescent="0.2">
      <c r="A4703">
        <v>311798</v>
      </c>
      <c r="B4703" t="e">
        <f>hondudiario Vemos Que este Hombre solo quiere perjudicar al pais si hace lo peor en contar de su mama no digamos de el pueblo o del gobierno</f>
        <v>#NAME?</v>
      </c>
      <c r="C4703" s="4">
        <v>43760</v>
      </c>
      <c r="D4703" s="3">
        <v>0.79999999999999993</v>
      </c>
    </row>
    <row r="4704" spans="1:4" x14ac:dyDescent="0.2">
      <c r="A4704">
        <v>311803</v>
      </c>
      <c r="B4704" t="e">
        <f>hondudiario vamos caminando por la mejor ruta gracias Presidente</f>
        <v>#NAME?</v>
      </c>
      <c r="C4704" s="4">
        <v>43724</v>
      </c>
      <c r="D4704" s="3">
        <v>0.86736111111111114</v>
      </c>
    </row>
    <row r="4705" spans="1:4" x14ac:dyDescent="0.2">
      <c r="A4705">
        <v>311835</v>
      </c>
      <c r="B4705" t="e">
        <f>hondudiario Aplaudimos la buena labor Que se desarrolle lo bueno por el pais vamos por lo mas bueno para nuestra Honduras vamos por mas</f>
        <v>#NAME?</v>
      </c>
      <c r="C4705" s="4">
        <v>43739</v>
      </c>
      <c r="D4705" s="3">
        <v>0.65</v>
      </c>
    </row>
    <row r="4706" spans="1:4" x14ac:dyDescent="0.2">
      <c r="A4706">
        <v>311837</v>
      </c>
      <c r="B4706" t="e">
        <f>hondudiario Es muy bueno Que se est√°n estableciendo los grandes cambios en el pais Que gran manera de ver lo bueno en el pa√≠s</f>
        <v>#NAME?</v>
      </c>
      <c r="C4706" s="4">
        <v>43735</v>
      </c>
      <c r="D4706" s="3">
        <v>0.8666666666666667</v>
      </c>
    </row>
    <row r="4707" spans="1:4" x14ac:dyDescent="0.2">
      <c r="A4707">
        <v>313812</v>
      </c>
      <c r="B4707" t="s">
        <v>586</v>
      </c>
      <c r="C4707" s="4">
        <v>43838</v>
      </c>
      <c r="D4707" s="3">
        <v>0.64652777777777781</v>
      </c>
    </row>
    <row r="4708" spans="1:4" x14ac:dyDescent="0.2">
      <c r="A4708">
        <v>314015</v>
      </c>
      <c r="B4708" t="s">
        <v>587</v>
      </c>
      <c r="C4708" s="4">
        <v>43838</v>
      </c>
      <c r="D4708" s="3">
        <v>0.64236111111111105</v>
      </c>
    </row>
    <row r="4709" spans="1:4" x14ac:dyDescent="0.2">
      <c r="A4709">
        <v>315465</v>
      </c>
      <c r="B4709" t="s">
        <v>97</v>
      </c>
      <c r="C4709" s="4">
        <v>43733</v>
      </c>
      <c r="D4709" s="3">
        <v>0.70833333333333337</v>
      </c>
    </row>
    <row r="4710" spans="1:4" x14ac:dyDescent="0.2">
      <c r="A4710">
        <v>315466</v>
      </c>
      <c r="B4710" t="s">
        <v>218</v>
      </c>
      <c r="C4710" s="4">
        <v>43698</v>
      </c>
      <c r="D4710" s="3">
        <v>0.78333333333333333</v>
      </c>
    </row>
    <row r="4711" spans="1:4" x14ac:dyDescent="0.2">
      <c r="A4711">
        <v>315530</v>
      </c>
      <c r="B4711" t="s">
        <v>46</v>
      </c>
      <c r="C4711" s="4">
        <v>43791</v>
      </c>
      <c r="D4711" s="3">
        <v>0.81666666666666676</v>
      </c>
    </row>
    <row r="4712" spans="1:4" x14ac:dyDescent="0.2">
      <c r="A4712">
        <v>315531</v>
      </c>
      <c r="B4712" t="s">
        <v>289</v>
      </c>
      <c r="C4712" s="4">
        <v>43782</v>
      </c>
      <c r="D4712" s="3">
        <v>0.81597222222222221</v>
      </c>
    </row>
    <row r="4713" spans="1:4" x14ac:dyDescent="0.2">
      <c r="A4713">
        <v>315980</v>
      </c>
      <c r="B4713" t="s">
        <v>21</v>
      </c>
      <c r="C4713" s="4">
        <v>43811</v>
      </c>
      <c r="D4713" s="3">
        <v>0.84097222222222223</v>
      </c>
    </row>
    <row r="4714" spans="1:4" x14ac:dyDescent="0.2">
      <c r="A4714">
        <v>316056</v>
      </c>
      <c r="B4714" t="s">
        <v>187</v>
      </c>
      <c r="C4714" s="4">
        <v>43735</v>
      </c>
      <c r="D4714" s="3">
        <v>0.67152777777777783</v>
      </c>
    </row>
    <row r="4715" spans="1:4" x14ac:dyDescent="0.2">
      <c r="A4715">
        <v>316057</v>
      </c>
      <c r="B4715" t="s">
        <v>25</v>
      </c>
      <c r="C4715" s="4">
        <v>43774</v>
      </c>
      <c r="D4715" s="3">
        <v>0.84027777777777779</v>
      </c>
    </row>
    <row r="4716" spans="1:4" x14ac:dyDescent="0.2">
      <c r="A4716">
        <v>316104</v>
      </c>
      <c r="B4716" t="s">
        <v>104</v>
      </c>
      <c r="C4716" s="4">
        <v>43787</v>
      </c>
      <c r="D4716" s="3">
        <v>0.79861111111111116</v>
      </c>
    </row>
    <row r="4717" spans="1:4" x14ac:dyDescent="0.2">
      <c r="A4717">
        <v>316109</v>
      </c>
      <c r="B4717" t="s">
        <v>119</v>
      </c>
      <c r="C4717" s="4">
        <v>43734</v>
      </c>
      <c r="D4717" s="3">
        <v>0.63958333333333328</v>
      </c>
    </row>
    <row r="4718" spans="1:4" x14ac:dyDescent="0.2">
      <c r="A4718">
        <v>317610</v>
      </c>
      <c r="B4718" t="e">
        <f>HoyMismoTSI excelente se esta regenerando nuevas cosas para lo mejor en salud felicitaciones al gobierno por hacer lo bueno por nuestro pueblo</f>
        <v>#NAME?</v>
      </c>
      <c r="C4718" s="4">
        <v>43836</v>
      </c>
      <c r="D4718" s="3">
        <v>0.65208333333333335</v>
      </c>
    </row>
    <row r="4719" spans="1:4" x14ac:dyDescent="0.2">
      <c r="A4719">
        <v>318592</v>
      </c>
      <c r="B4719" t="e">
        <f>diarioelheraldo Impresionante Es saber Que se ha tenido excito en estas giras Que se hicieron hacia EE UU Que bueno Que se vean los mayores resultados Que bien</f>
        <v>#NAME?</v>
      </c>
      <c r="C4719" s="4">
        <v>43815</v>
      </c>
      <c r="D4719" s="3">
        <v>0.72916666666666663</v>
      </c>
    </row>
    <row r="4720" spans="1:4" x14ac:dyDescent="0.2">
      <c r="A4720">
        <v>318757</v>
      </c>
      <c r="B4720" t="e">
        <f>diarioelheraldo Aplaudimos lo bueno Que hace JOH por nuestra naci√≥n Que bien estamos viendo los buenos proyectos favor de la economia y del pueblo</f>
        <v>#NAME?</v>
      </c>
      <c r="C4720" s="4">
        <v>43809</v>
      </c>
      <c r="D4720" s="3">
        <v>0.81180555555555556</v>
      </c>
    </row>
    <row r="4721" spans="1:4" x14ac:dyDescent="0.2">
      <c r="A4721">
        <v>318867</v>
      </c>
      <c r="B4721" t="e">
        <f>diarioelheraldo este se√±or no se cansa Que barbaridad deben de mandarlo al pozo para Que vea como son las leyes en el pais ya no mas porfavor ya vasta nasralla</f>
        <v>#NAME?</v>
      </c>
      <c r="C4721" s="4">
        <v>43745</v>
      </c>
      <c r="D4721" s="3">
        <v>0.84027777777777779</v>
      </c>
    </row>
    <row r="4722" spans="1:4" x14ac:dyDescent="0.2">
      <c r="A4722">
        <v>318910</v>
      </c>
      <c r="B4722" t="e">
        <f>diarioelheraldo espero Que la polic√≠a llegue a poner orden los negocios de la zona peligran con esos ladrones</f>
        <v>#NAME?</v>
      </c>
      <c r="C4722" s="4">
        <v>43756</v>
      </c>
      <c r="D4722" s="3">
        <v>0.95277777777777783</v>
      </c>
    </row>
    <row r="4723" spans="1:4" x14ac:dyDescent="0.2">
      <c r="A4723">
        <v>319266</v>
      </c>
      <c r="B4723" t="e">
        <f>diarioelheraldo bendiciones al gobierno y a las FFAA porque han demostrado su valent√≠a por defender y dar todo por nuestro pueblo</f>
        <v>#NAME?</v>
      </c>
      <c r="C4723" s="4">
        <v>43810</v>
      </c>
      <c r="D4723" s="3">
        <v>0.70486111111111116</v>
      </c>
    </row>
    <row r="4724" spans="1:4" x14ac:dyDescent="0.2">
      <c r="A4724">
        <v>319316</v>
      </c>
      <c r="B4724" t="e">
        <f>diarioelheraldo Es un gran resultado Que admirable Esperamos Que se haga lo correcto muy bien Que se haga mas y mas</f>
        <v>#NAME?</v>
      </c>
      <c r="C4724" s="4">
        <v>43790</v>
      </c>
      <c r="D4724" s="3">
        <v>0.87430555555555556</v>
      </c>
    </row>
    <row r="4725" spans="1:4" x14ac:dyDescent="0.2">
      <c r="A4725">
        <v>319632</v>
      </c>
      <c r="B4725" t="s">
        <v>588</v>
      </c>
      <c r="C4725" s="4">
        <v>43748</v>
      </c>
      <c r="D4725" s="3">
        <v>0.80486111111111114</v>
      </c>
    </row>
    <row r="4726" spans="1:4" x14ac:dyDescent="0.2">
      <c r="A4726">
        <v>319731</v>
      </c>
      <c r="B4726" t="e">
        <f>diarioelheraldo se sabe Que se trabaja por lo mejor para Honduras aunque nasralla no acepte el pueblo esta con JOH mas paz y menos desorden</f>
        <v>#NAME?</v>
      </c>
      <c r="C4726" s="4">
        <v>43745</v>
      </c>
      <c r="D4726" s="3">
        <v>0.84097222222222223</v>
      </c>
    </row>
    <row r="4727" spans="1:4" x14ac:dyDescent="0.2">
      <c r="A4727">
        <v>319958</v>
      </c>
      <c r="B4727" s="2" t="s">
        <v>65</v>
      </c>
      <c r="C4727" s="4">
        <v>43768</v>
      </c>
      <c r="D4727" s="3">
        <v>0.87430555555555556</v>
      </c>
    </row>
    <row r="4728" spans="1:4" x14ac:dyDescent="0.2">
      <c r="A4728">
        <v>319959</v>
      </c>
      <c r="B4728" s="2" t="s">
        <v>140</v>
      </c>
      <c r="C4728" s="4">
        <v>43755</v>
      </c>
      <c r="D4728" s="3">
        <v>0.85416666666666663</v>
      </c>
    </row>
    <row r="4729" spans="1:4" x14ac:dyDescent="0.2">
      <c r="A4729">
        <v>320009</v>
      </c>
      <c r="B4729" t="s">
        <v>26</v>
      </c>
      <c r="C4729" s="4">
        <v>43812</v>
      </c>
      <c r="D4729" s="3">
        <v>0.73055555555555562</v>
      </c>
    </row>
    <row r="4730" spans="1:4" x14ac:dyDescent="0.2">
      <c r="A4730">
        <v>320010</v>
      </c>
      <c r="B4730" t="s">
        <v>27</v>
      </c>
      <c r="C4730" s="4">
        <v>43809</v>
      </c>
      <c r="D4730" s="3">
        <v>0.81805555555555554</v>
      </c>
    </row>
    <row r="4731" spans="1:4" x14ac:dyDescent="0.2">
      <c r="A4731">
        <v>320011</v>
      </c>
      <c r="B4731" t="s">
        <v>80</v>
      </c>
      <c r="C4731" s="4">
        <v>43838</v>
      </c>
      <c r="D4731" s="3">
        <v>0.84930555555555554</v>
      </c>
    </row>
    <row r="4732" spans="1:4" x14ac:dyDescent="0.2">
      <c r="A4732">
        <v>320021</v>
      </c>
      <c r="B4732" t="s">
        <v>227</v>
      </c>
      <c r="C4732" s="4">
        <v>43700</v>
      </c>
      <c r="D4732" s="3">
        <v>0.93680555555555556</v>
      </c>
    </row>
    <row r="4733" spans="1:4" x14ac:dyDescent="0.2">
      <c r="A4733">
        <v>320022</v>
      </c>
      <c r="B4733" t="s">
        <v>589</v>
      </c>
      <c r="C4733" s="4">
        <v>43736</v>
      </c>
      <c r="D4733" s="3">
        <v>0.95972222222222225</v>
      </c>
    </row>
    <row r="4734" spans="1:4" x14ac:dyDescent="0.2">
      <c r="A4734">
        <v>320023</v>
      </c>
      <c r="B4734" t="s">
        <v>590</v>
      </c>
      <c r="C4734" s="4">
        <v>43707</v>
      </c>
      <c r="D4734" s="3">
        <v>0.22083333333333333</v>
      </c>
    </row>
    <row r="4735" spans="1:4" x14ac:dyDescent="0.2">
      <c r="A4735">
        <v>320024</v>
      </c>
      <c r="B4735" s="2" t="s">
        <v>49</v>
      </c>
      <c r="C4735" s="4">
        <v>43725</v>
      </c>
      <c r="D4735" s="3">
        <v>0.92638888888888893</v>
      </c>
    </row>
    <row r="4736" spans="1:4" x14ac:dyDescent="0.2">
      <c r="A4736">
        <v>320029</v>
      </c>
      <c r="B4736" t="s">
        <v>555</v>
      </c>
      <c r="C4736" s="4">
        <v>43663</v>
      </c>
      <c r="D4736" s="3">
        <v>0.88541666666666663</v>
      </c>
    </row>
    <row r="4737" spans="1:4" x14ac:dyDescent="0.2">
      <c r="A4737">
        <v>320122</v>
      </c>
      <c r="B4737" t="s">
        <v>11</v>
      </c>
      <c r="C4737" s="4">
        <v>43761</v>
      </c>
      <c r="D4737" s="3">
        <v>0.8569444444444444</v>
      </c>
    </row>
    <row r="4738" spans="1:4" x14ac:dyDescent="0.2">
      <c r="A4738">
        <v>320164</v>
      </c>
      <c r="B4738" t="s">
        <v>12</v>
      </c>
      <c r="C4738" s="4">
        <v>43810</v>
      </c>
      <c r="D4738" s="3">
        <v>0.79583333333333339</v>
      </c>
    </row>
    <row r="4739" spans="1:4" x14ac:dyDescent="0.2">
      <c r="A4739">
        <v>320165</v>
      </c>
      <c r="B4739" s="2" t="s">
        <v>102</v>
      </c>
      <c r="C4739" s="4">
        <v>43837</v>
      </c>
      <c r="D4739" s="3">
        <v>0.7895833333333333</v>
      </c>
    </row>
    <row r="4740" spans="1:4" x14ac:dyDescent="0.2">
      <c r="A4740">
        <v>320183</v>
      </c>
      <c r="B4740" t="s">
        <v>187</v>
      </c>
      <c r="C4740" s="4">
        <v>43735</v>
      </c>
      <c r="D4740" s="3">
        <v>0.67152777777777783</v>
      </c>
    </row>
    <row r="4741" spans="1:4" x14ac:dyDescent="0.2">
      <c r="A4741">
        <v>320184</v>
      </c>
      <c r="B4741" t="s">
        <v>50</v>
      </c>
      <c r="C4741" s="4">
        <v>43733</v>
      </c>
      <c r="D4741" s="3">
        <v>0.63263888888888886</v>
      </c>
    </row>
    <row r="4742" spans="1:4" x14ac:dyDescent="0.2">
      <c r="A4742">
        <v>320185</v>
      </c>
      <c r="B4742" t="s">
        <v>142</v>
      </c>
      <c r="C4742" s="4">
        <v>43697</v>
      </c>
      <c r="D4742" s="3">
        <v>0.875</v>
      </c>
    </row>
    <row r="4743" spans="1:4" x14ac:dyDescent="0.2">
      <c r="A4743">
        <v>320186</v>
      </c>
      <c r="B4743" t="s">
        <v>105</v>
      </c>
      <c r="C4743" s="4">
        <v>43746</v>
      </c>
      <c r="D4743" s="3">
        <v>0.86111111111111116</v>
      </c>
    </row>
    <row r="4744" spans="1:4" x14ac:dyDescent="0.2">
      <c r="A4744">
        <v>320247</v>
      </c>
      <c r="B4744" t="s">
        <v>70</v>
      </c>
      <c r="C4744" s="4">
        <v>43718</v>
      </c>
      <c r="D4744" s="3">
        <v>0.82291666666666663</v>
      </c>
    </row>
    <row r="4745" spans="1:4" x14ac:dyDescent="0.2">
      <c r="A4745">
        <v>320275</v>
      </c>
      <c r="B4745" t="s">
        <v>134</v>
      </c>
      <c r="C4745" s="4">
        <v>43678</v>
      </c>
      <c r="D4745" s="3">
        <v>0.84027777777777779</v>
      </c>
    </row>
    <row r="4746" spans="1:4" x14ac:dyDescent="0.2">
      <c r="A4746">
        <v>320333</v>
      </c>
      <c r="B4746" t="s">
        <v>139</v>
      </c>
      <c r="C4746" s="4">
        <v>43754</v>
      </c>
      <c r="D4746" s="3">
        <v>0.76527777777777783</v>
      </c>
    </row>
    <row r="4747" spans="1:4" x14ac:dyDescent="0.2">
      <c r="A4747">
        <v>320334</v>
      </c>
      <c r="B4747" t="s">
        <v>48</v>
      </c>
      <c r="C4747" s="4">
        <v>43706</v>
      </c>
      <c r="D4747" s="3">
        <v>0.87291666666666667</v>
      </c>
    </row>
    <row r="4748" spans="1:4" x14ac:dyDescent="0.2">
      <c r="A4748">
        <v>320445</v>
      </c>
      <c r="B4748" t="s">
        <v>103</v>
      </c>
      <c r="C4748" s="4">
        <v>43677</v>
      </c>
      <c r="D4748" s="3">
        <v>0.64652777777777781</v>
      </c>
    </row>
    <row r="4749" spans="1:4" x14ac:dyDescent="0.2">
      <c r="A4749">
        <v>320546</v>
      </c>
      <c r="B4749" t="s">
        <v>66</v>
      </c>
      <c r="C4749" s="4">
        <v>43745</v>
      </c>
      <c r="D4749" s="3">
        <v>0.65277777777777779</v>
      </c>
    </row>
    <row r="4750" spans="1:4" x14ac:dyDescent="0.2">
      <c r="A4750">
        <v>320587</v>
      </c>
      <c r="B4750" t="s">
        <v>9</v>
      </c>
      <c r="C4750" s="4">
        <v>43794</v>
      </c>
      <c r="D4750" s="3">
        <v>0.72222222222222221</v>
      </c>
    </row>
    <row r="4751" spans="1:4" x14ac:dyDescent="0.2">
      <c r="A4751">
        <v>320712</v>
      </c>
      <c r="B4751" t="s">
        <v>44</v>
      </c>
      <c r="C4751" s="4">
        <v>43748</v>
      </c>
      <c r="D4751" s="3">
        <v>0.83263888888888893</v>
      </c>
    </row>
    <row r="4752" spans="1:4" x14ac:dyDescent="0.2">
      <c r="A4752">
        <v>320716</v>
      </c>
      <c r="B4752" t="s">
        <v>10</v>
      </c>
      <c r="C4752" s="4">
        <v>43739</v>
      </c>
      <c r="D4752" s="3">
        <v>0.71250000000000002</v>
      </c>
    </row>
    <row r="4753" spans="1:4" x14ac:dyDescent="0.2">
      <c r="A4753">
        <v>320717</v>
      </c>
      <c r="B4753" t="s">
        <v>52</v>
      </c>
      <c r="C4753" s="4">
        <v>43763</v>
      </c>
      <c r="D4753" s="3">
        <v>0.71458333333333324</v>
      </c>
    </row>
    <row r="4754" spans="1:4" x14ac:dyDescent="0.2">
      <c r="A4754">
        <v>320785</v>
      </c>
      <c r="B4754" t="s">
        <v>109</v>
      </c>
      <c r="C4754" s="4">
        <v>43696</v>
      </c>
      <c r="D4754" s="3">
        <v>0.95208333333333339</v>
      </c>
    </row>
    <row r="4755" spans="1:4" x14ac:dyDescent="0.2">
      <c r="A4755">
        <v>320786</v>
      </c>
      <c r="B4755" t="s">
        <v>198</v>
      </c>
      <c r="C4755" s="4">
        <v>43689</v>
      </c>
      <c r="D4755" s="3">
        <v>0.74930555555555556</v>
      </c>
    </row>
    <row r="4756" spans="1:4" x14ac:dyDescent="0.2">
      <c r="A4756">
        <v>320787</v>
      </c>
      <c r="B4756" t="s">
        <v>103</v>
      </c>
      <c r="C4756" s="4">
        <v>43677</v>
      </c>
      <c r="D4756" s="3">
        <v>0.64652777777777781</v>
      </c>
    </row>
    <row r="4757" spans="1:4" x14ac:dyDescent="0.2">
      <c r="A4757">
        <v>320816</v>
      </c>
      <c r="B4757" t="s">
        <v>124</v>
      </c>
      <c r="C4757" s="4">
        <v>43731</v>
      </c>
      <c r="D4757" s="3">
        <v>0.5625</v>
      </c>
    </row>
    <row r="4758" spans="1:4" x14ac:dyDescent="0.2">
      <c r="A4758">
        <v>322338</v>
      </c>
      <c r="B4758" t="s">
        <v>237</v>
      </c>
      <c r="C4758" s="4">
        <v>43710</v>
      </c>
      <c r="D4758" s="3">
        <v>0.67152777777777783</v>
      </c>
    </row>
    <row r="4759" spans="1:4" x14ac:dyDescent="0.2">
      <c r="A4759">
        <v>322544</v>
      </c>
      <c r="B4759" t="s">
        <v>2</v>
      </c>
      <c r="C4759" s="4">
        <v>43770</v>
      </c>
      <c r="D4759" s="3">
        <v>0.70138888888888884</v>
      </c>
    </row>
    <row r="4760" spans="1:4" x14ac:dyDescent="0.2">
      <c r="A4760">
        <v>322760</v>
      </c>
      <c r="B4760" t="s">
        <v>61</v>
      </c>
      <c r="C4760" s="4">
        <v>43733</v>
      </c>
      <c r="D4760" s="3">
        <v>0.79791666666666661</v>
      </c>
    </row>
    <row r="4761" spans="1:4" x14ac:dyDescent="0.2">
      <c r="A4761">
        <v>322761</v>
      </c>
      <c r="B4761" t="s">
        <v>38</v>
      </c>
      <c r="C4761" s="4">
        <v>43689</v>
      </c>
      <c r="D4761" s="3">
        <v>0.83194444444444438</v>
      </c>
    </row>
    <row r="4762" spans="1:4" x14ac:dyDescent="0.2">
      <c r="A4762">
        <v>322762</v>
      </c>
      <c r="B4762" t="s">
        <v>152</v>
      </c>
      <c r="C4762" s="4">
        <v>43731</v>
      </c>
      <c r="D4762" s="3">
        <v>0.86597222222222225</v>
      </c>
    </row>
    <row r="4763" spans="1:4" x14ac:dyDescent="0.2">
      <c r="A4763">
        <v>322763</v>
      </c>
      <c r="B4763" t="s">
        <v>66</v>
      </c>
      <c r="C4763" s="4">
        <v>43745</v>
      </c>
      <c r="D4763" s="3">
        <v>0.65208333333333335</v>
      </c>
    </row>
    <row r="4764" spans="1:4" x14ac:dyDescent="0.2">
      <c r="A4764">
        <v>322832</v>
      </c>
      <c r="B4764" t="s">
        <v>289</v>
      </c>
      <c r="C4764" s="4">
        <v>43782</v>
      </c>
      <c r="D4764" s="3">
        <v>0.81527777777777777</v>
      </c>
    </row>
    <row r="4765" spans="1:4" x14ac:dyDescent="0.2">
      <c r="A4765">
        <v>322911</v>
      </c>
      <c r="B4765" t="s">
        <v>214</v>
      </c>
      <c r="C4765" s="4">
        <v>43801</v>
      </c>
      <c r="D4765" s="3">
        <v>0.69166666666666676</v>
      </c>
    </row>
    <row r="4766" spans="1:4" x14ac:dyDescent="0.2">
      <c r="A4766">
        <v>322914</v>
      </c>
      <c r="B4766" t="s">
        <v>72</v>
      </c>
      <c r="C4766" s="4">
        <v>43759</v>
      </c>
      <c r="D4766" s="3">
        <v>0.84166666666666667</v>
      </c>
    </row>
    <row r="4767" spans="1:4" x14ac:dyDescent="0.2">
      <c r="A4767">
        <v>322915</v>
      </c>
      <c r="B4767" t="s">
        <v>76</v>
      </c>
      <c r="C4767" s="4">
        <v>43767</v>
      </c>
      <c r="D4767" s="3">
        <v>0.80208333333333337</v>
      </c>
    </row>
    <row r="4768" spans="1:4" x14ac:dyDescent="0.2">
      <c r="A4768">
        <v>323074</v>
      </c>
      <c r="B4768" t="s">
        <v>260</v>
      </c>
      <c r="C4768" s="4">
        <v>43691</v>
      </c>
      <c r="D4768" s="3">
        <v>0.87777777777777777</v>
      </c>
    </row>
    <row r="4769" spans="1:4" x14ac:dyDescent="0.2">
      <c r="A4769">
        <v>323150</v>
      </c>
      <c r="B4769" t="e">
        <f>elpaishn favorable Es Que se haga lo mejor por nuestra Honduras Que se trabaje mas y mas por los grandes desarrollos de a naci√≥n muy bien JOH</f>
        <v>#NAME?</v>
      </c>
      <c r="C4769" s="4">
        <v>43724</v>
      </c>
      <c r="D4769" s="3">
        <v>0.55555555555555558</v>
      </c>
    </row>
    <row r="4770" spans="1:4" x14ac:dyDescent="0.2">
      <c r="A4770">
        <v>323151</v>
      </c>
      <c r="B4770" t="e">
        <f>elpaishn Aplaudimos la buena labor departe de el gobierno al desempe√±ar lo grandioso para el pais vamos por mas excelente</f>
        <v>#NAME?</v>
      </c>
      <c r="C4770" s="4">
        <v>43752</v>
      </c>
      <c r="D4770" s="3">
        <v>0.71736111111111101</v>
      </c>
    </row>
    <row r="4771" spans="1:4" x14ac:dyDescent="0.2">
      <c r="A4771">
        <v>323173</v>
      </c>
      <c r="B4771" t="e">
        <f>elpaishn este Es un excelente tema Que buen trabajo gracias se√±or Presidente por hacer lo bueno por el pais</f>
        <v>#NAME?</v>
      </c>
      <c r="C4771" s="4">
        <v>43721</v>
      </c>
      <c r="D4771" s="3">
        <v>0.82361111111111107</v>
      </c>
    </row>
    <row r="4772" spans="1:4" x14ac:dyDescent="0.2">
      <c r="A4772">
        <v>323205</v>
      </c>
      <c r="B4772" t="e">
        <f>elpaishn muy buenas oportunidades para la naci√≥n gracias al gran avance Que se ve el pais mejora y cambia para lo mejor del pueblo</f>
        <v>#NAME?</v>
      </c>
      <c r="C4772" s="4">
        <v>43748</v>
      </c>
      <c r="D4772" s="3">
        <v>0.66319444444444442</v>
      </c>
    </row>
    <row r="4773" spans="1:4" x14ac:dyDescent="0.2">
      <c r="A4773">
        <v>323207</v>
      </c>
      <c r="B4773" t="e">
        <f>elpaishn Aplaudimos la buena labor Que se hace por mi Honduras Que se hagan estas exportaciones para el pais Que gran manera de ver lo bueno para la naci√≥n</f>
        <v>#NAME?</v>
      </c>
      <c r="C4773" s="4">
        <v>43735</v>
      </c>
      <c r="D4773" s="3">
        <v>0.61319444444444449</v>
      </c>
    </row>
    <row r="4774" spans="1:4" x14ac:dyDescent="0.2">
      <c r="A4774">
        <v>323211</v>
      </c>
      <c r="B4774" t="e">
        <f>elpaishn agradecemos los grandes esfuerzos Que hace JOH porque Honduras esta cambiando cada dia vamos por mas y mas avances</f>
        <v>#NAME?</v>
      </c>
      <c r="C4774" s="4">
        <v>43762</v>
      </c>
      <c r="D4774" s="3">
        <v>0.86597222222222225</v>
      </c>
    </row>
    <row r="4775" spans="1:4" x14ac:dyDescent="0.2">
      <c r="A4775">
        <v>323226</v>
      </c>
      <c r="B4775" t="e">
        <f>elpaishn no cabe duda Que se ve y se ha demostrado las grandes acciones y ver como nuestra econom√≠a cambia cada d√≠a</f>
        <v>#NAME?</v>
      </c>
      <c r="C4775" s="4">
        <v>43748</v>
      </c>
      <c r="D4775" s="3">
        <v>0.66319444444444442</v>
      </c>
    </row>
    <row r="4776" spans="1:4" x14ac:dyDescent="0.2">
      <c r="A4776">
        <v>323291</v>
      </c>
      <c r="B4776" t="e">
        <f>elpaishn Es admirable lo Que esta haciendo el Presidente por el pais para Que podamos disfrutar de las vacaciones Que bueno</f>
        <v>#NAME?</v>
      </c>
      <c r="C4776" s="4">
        <v>43725</v>
      </c>
      <c r="D4776" s="3">
        <v>0.83750000000000002</v>
      </c>
    </row>
    <row r="4777" spans="1:4" x14ac:dyDescent="0.2">
      <c r="A4777">
        <v>323294</v>
      </c>
      <c r="B4777" t="e">
        <f>elpaishn excelente trabajo Que las personas est√°n aprendiendo a leer y a escribir Que buenas cosas las Que se hacen por el pueblo Que excelente</f>
        <v>#NAME?</v>
      </c>
      <c r="C4777" s="4">
        <v>43717</v>
      </c>
      <c r="D4777" s="3">
        <v>0.62777777777777777</v>
      </c>
    </row>
    <row r="4778" spans="1:4" x14ac:dyDescent="0.2">
      <c r="A4778">
        <v>323300</v>
      </c>
      <c r="B4778" t="e">
        <f>elpaishn Es muy importante Que se est√°n dando estos grandes apoyos Que bien Que excelente Es ver como mi pais cambia y se apoya e estas arias</f>
        <v>#NAME?</v>
      </c>
      <c r="C4778" s="4">
        <v>43784</v>
      </c>
      <c r="D4778" s="3">
        <v>0.68819444444444444</v>
      </c>
    </row>
    <row r="4779" spans="1:4" x14ac:dyDescent="0.2">
      <c r="A4779">
        <v>323306</v>
      </c>
      <c r="B4779" t="e">
        <f>elpaishn Es muy bueno lo Que se hace por reforestar arboles en mi pais Que gran trabajo Que se haga lo bueno</f>
        <v>#NAME?</v>
      </c>
      <c r="C4779" s="4">
        <v>43728</v>
      </c>
      <c r="D4779" s="3">
        <v>0.58263888888888882</v>
      </c>
    </row>
    <row r="4780" spans="1:4" x14ac:dyDescent="0.2">
      <c r="A4780">
        <v>323324</v>
      </c>
      <c r="B4780" t="e">
        <f>elpaishn Honduras Es muy bella Que bueno Que se implementan grandiosas villa navide√±as en ciertas partes de cada comunidad Que bueno lo Que se hace y mas en la comunidad de san pedro sula</f>
        <v>#NAME?</v>
      </c>
      <c r="C4780" s="4">
        <v>43817</v>
      </c>
      <c r="D4780" s="3">
        <v>0.67499999999999993</v>
      </c>
    </row>
    <row r="4781" spans="1:4" x14ac:dyDescent="0.2">
      <c r="A4781">
        <v>323327</v>
      </c>
      <c r="B4781" t="e">
        <f>elpaishn felicitamos al gobierno y alas autoridades por demostrar los grandes avances Que son paar el pais Que bien vamos por mas</f>
        <v>#NAME?</v>
      </c>
      <c r="C4781" s="4">
        <v>43774</v>
      </c>
      <c r="D4781" s="3">
        <v>0.93125000000000002</v>
      </c>
    </row>
    <row r="4782" spans="1:4" x14ac:dyDescent="0.2">
      <c r="A4782">
        <v>323355</v>
      </c>
      <c r="B4782" t="s">
        <v>591</v>
      </c>
      <c r="C4782" s="4">
        <v>43755</v>
      </c>
      <c r="D4782" s="3">
        <v>0.57500000000000007</v>
      </c>
    </row>
    <row r="4783" spans="1:4" x14ac:dyDescent="0.2">
      <c r="A4783">
        <v>323356</v>
      </c>
      <c r="B4783" t="e">
        <f>elpaishn Es un orgullo saber Que tenemos un gobierno Que hace lo mejor por mejorar nuestra Honduras Que gran maner de ver lasa cosas</f>
        <v>#NAME?</v>
      </c>
      <c r="C4783" s="4">
        <v>43712</v>
      </c>
      <c r="D4783" s="3">
        <v>0.55486111111111114</v>
      </c>
    </row>
    <row r="4784" spans="1:4" x14ac:dyDescent="0.2">
      <c r="A4784">
        <v>323366</v>
      </c>
      <c r="B4784" t="e">
        <f>elpaishn no cabe duda Que se hace lo bueno por el pueblo qe excelente Que se siga haciendo lo mejor</f>
        <v>#NAME?</v>
      </c>
      <c r="C4784" s="4">
        <v>43724</v>
      </c>
      <c r="D4784" s="3">
        <v>0.60138888888888886</v>
      </c>
    </row>
    <row r="4785" spans="1:4" x14ac:dyDescent="0.2">
      <c r="A4785">
        <v>323375</v>
      </c>
      <c r="B4785" t="e">
        <f>elpaishn Aplaudimos lo bueno Que esta haciendo el gobierno y la secretaria de trabaja trabajando por lo importante en el pais Que bien</f>
        <v>#NAME?</v>
      </c>
      <c r="C4785" s="4">
        <v>43801</v>
      </c>
      <c r="D4785" s="3">
        <v>0.67569444444444438</v>
      </c>
    </row>
    <row r="4786" spans="1:4" x14ac:dyDescent="0.2">
      <c r="A4786">
        <v>323379</v>
      </c>
      <c r="B4786" t="e">
        <f>elpaishn Es importante lo Que se hace todo por hacer lo acordado por mejorar las cosas en la naci√≥n y Sobre todo Que avance la econom√≠a para el pueblo</f>
        <v>#NAME?</v>
      </c>
      <c r="C4786" s="4">
        <v>43768</v>
      </c>
      <c r="D4786" s="3">
        <v>0.62986111111111109</v>
      </c>
    </row>
    <row r="4787" spans="1:4" x14ac:dyDescent="0.2">
      <c r="A4787">
        <v>323432</v>
      </c>
      <c r="B4787" t="e">
        <f>elpaishn estos son los grandes motivos Que se hacen en gran desempe√±o Que excelente Es Que mi pais esta mejorando dia a dia Que bien asi mejorara en el aria de las deudas</f>
        <v>#NAME?</v>
      </c>
      <c r="C4787" s="4">
        <v>43804</v>
      </c>
      <c r="D4787" s="3">
        <v>0.80833333333333324</v>
      </c>
    </row>
    <row r="4788" spans="1:4" x14ac:dyDescent="0.2">
      <c r="A4788">
        <v>323449</v>
      </c>
      <c r="B4788" t="e">
        <f>elpaishn Bendecimos ala familia Presidencial Que bien Que se haga lo bueno para mi pais gracias Que se tenga excito en estas ayudas</f>
        <v>#NAME?</v>
      </c>
      <c r="C4788" s="4">
        <v>43731</v>
      </c>
      <c r="D4788" s="3">
        <v>0.68125000000000002</v>
      </c>
    </row>
    <row r="4789" spans="1:4" x14ac:dyDescent="0.2">
      <c r="A4789">
        <v>323457</v>
      </c>
      <c r="B4789" t="e">
        <f>elpaishn muy bueno Que se hagan para Que se combata el dengue Que bien vamos avanzando para combatir esta terrible epidemia</f>
        <v>#NAME?</v>
      </c>
      <c r="C4789" s="4">
        <v>43833</v>
      </c>
      <c r="D4789" s="3">
        <v>0.72222222222222221</v>
      </c>
    </row>
    <row r="4790" spans="1:4" x14ac:dyDescent="0.2">
      <c r="A4790">
        <v>323460</v>
      </c>
      <c r="B4790" t="e">
        <f>elpaishn muy bien Que se est√°n dando estos bombillos para Que los hogares no est√°n en oscuridad y Que les sea de gran beneficios</f>
        <v>#NAME?</v>
      </c>
      <c r="C4790" s="4">
        <v>43746</v>
      </c>
      <c r="D4790" s="3">
        <v>0.65486111111111112</v>
      </c>
    </row>
    <row r="4791" spans="1:4" x14ac:dyDescent="0.2">
      <c r="A4791">
        <v>323475</v>
      </c>
      <c r="B4791" t="e">
        <f>elpaishn muy bueno Que se esta trabajando por el cambio clim√°tico Que gran trabajo se√±or Presidente Que bueno</f>
        <v>#NAME?</v>
      </c>
      <c r="C4791" s="4">
        <v>43731</v>
      </c>
      <c r="D4791" s="3">
        <v>0.84513888888888899</v>
      </c>
    </row>
    <row r="4792" spans="1:4" x14ac:dyDescent="0.2">
      <c r="A4792">
        <v>323482</v>
      </c>
      <c r="B4792" t="e">
        <f>elpaishn vamos caminando por la mejor ruta</f>
        <v>#NAME?</v>
      </c>
      <c r="C4792" s="4">
        <v>43721</v>
      </c>
      <c r="D4792" s="3">
        <v>0.86111111111111116</v>
      </c>
    </row>
    <row r="4793" spans="1:4" x14ac:dyDescent="0.2">
      <c r="A4793">
        <v>323492</v>
      </c>
      <c r="B4793" t="e">
        <f>elpaishn Es muy Impresionante lo Que se ve para el pais toda las cosas se han demostrado lo bueno Que gran trabajo</f>
        <v>#NAME?</v>
      </c>
      <c r="C4793" s="4">
        <v>43738</v>
      </c>
      <c r="D4793" s="3">
        <v>0.69236111111111109</v>
      </c>
    </row>
    <row r="4794" spans="1:4" x14ac:dyDescent="0.2">
      <c r="A4794">
        <v>323514</v>
      </c>
      <c r="B4794" t="s">
        <v>592</v>
      </c>
      <c r="C4794" s="4">
        <v>43837</v>
      </c>
      <c r="D4794" s="3">
        <v>0.69305555555555554</v>
      </c>
    </row>
    <row r="4795" spans="1:4" x14ac:dyDescent="0.2">
      <c r="A4795">
        <v>323515</v>
      </c>
      <c r="B4795" t="e">
        <f>elpaishn admitimos Que se ven grandes cambios Que excelente vamos por mas Que bien</f>
        <v>#NAME?</v>
      </c>
      <c r="C4795" s="4">
        <v>43832</v>
      </c>
      <c r="D4795" s="3">
        <v>0.66666666666666663</v>
      </c>
    </row>
    <row r="4796" spans="1:4" x14ac:dyDescent="0.2">
      <c r="A4796">
        <v>323561</v>
      </c>
      <c r="B4796" t="e">
        <f>elpaishn estamos alegres de Que se demuestre lo bueno para mi pais Que bien Es un gran trabajo vamos por mejores cambios muy bien</f>
        <v>#NAME?</v>
      </c>
      <c r="C4796" s="4">
        <v>43738</v>
      </c>
      <c r="D4796" s="3">
        <v>0.6333333333333333</v>
      </c>
    </row>
    <row r="4797" spans="1:4" x14ac:dyDescent="0.2">
      <c r="A4797">
        <v>323578</v>
      </c>
      <c r="B4797" t="e">
        <f>elpaishn Vemos los mayores resultados Que gran trabajo Es muy admirable Que JOH este dando este mayor apoyo a la poblaci√≥n Muchas gracias</f>
        <v>#NAME?</v>
      </c>
      <c r="C4797" s="4">
        <v>43752</v>
      </c>
      <c r="D4797" s="3">
        <v>0.54999999999999993</v>
      </c>
    </row>
    <row r="4798" spans="1:4" x14ac:dyDescent="0.2">
      <c r="A4798">
        <v>323581</v>
      </c>
      <c r="B4798" t="e">
        <f>elpaishn Que bueno Que se hagan estas entregas para los microempresarios Que bueno lo Que se hace por mi Honduras</f>
        <v>#NAME?</v>
      </c>
      <c r="C4798" s="4">
        <v>43769</v>
      </c>
      <c r="D4798" s="3">
        <v>0.54861111111111105</v>
      </c>
    </row>
    <row r="4799" spans="1:4" x14ac:dyDescent="0.2">
      <c r="A4799">
        <v>323587</v>
      </c>
      <c r="B4799" t="e">
        <f>elpaishn con esta nueva ley de alivio de deuda se esta mejorando la vida de miles de personas felicitamos al gobierno</f>
        <v>#NAME?</v>
      </c>
      <c r="C4799" s="4">
        <v>43760</v>
      </c>
      <c r="D4799" s="3">
        <v>0.90972222222222221</v>
      </c>
    </row>
    <row r="4800" spans="1:4" x14ac:dyDescent="0.2">
      <c r="A4800">
        <v>323613</v>
      </c>
      <c r="B4800" t="e">
        <f>elpaishn muy buen trabajo lo Que hace el maestro Es Impresionante por Que hacen lo mejor por la educaci√≥n gran trabajo</f>
        <v>#NAME?</v>
      </c>
      <c r="C4800" s="4">
        <v>43734</v>
      </c>
      <c r="D4800" s="3">
        <v>0.55902777777777779</v>
      </c>
    </row>
    <row r="4801" spans="1:4" x14ac:dyDescent="0.2">
      <c r="A4801">
        <v>323617</v>
      </c>
      <c r="B4801" t="e">
        <f>elpaishn se ha trabajado por lograr las grandiosas cosas Que hacen Que el pais cambie cada dia</f>
        <v>#NAME?</v>
      </c>
      <c r="C4801" s="4">
        <v>43721</v>
      </c>
      <c r="D4801" s="3">
        <v>0.82430555555555562</v>
      </c>
    </row>
    <row r="4802" spans="1:4" x14ac:dyDescent="0.2">
      <c r="A4802">
        <v>323621</v>
      </c>
      <c r="B4802" t="e">
        <f>elpaishn Honduras ha demostrado Que se hace lo importante de eventos para Que los Hondure√±os disfrutemos Que bien vamos por mas y mas demostraciones Que bien</f>
        <v>#NAME?</v>
      </c>
      <c r="C4802" s="4">
        <v>43801</v>
      </c>
      <c r="D4802" s="3">
        <v>0.6791666666666667</v>
      </c>
    </row>
    <row r="4803" spans="1:4" x14ac:dyDescent="0.2">
      <c r="A4803">
        <v>323629</v>
      </c>
      <c r="B4803" t="e">
        <f>elpaishn Es importante saber en las arias del tema clim√°tico Que bueno gracias se√±or Presidente por demostrar lo bueno</f>
        <v>#NAME?</v>
      </c>
      <c r="C4803" s="4">
        <v>43724</v>
      </c>
      <c r="D4803" s="3">
        <v>0.63750000000000007</v>
      </c>
    </row>
    <row r="4804" spans="1:4" x14ac:dyDescent="0.2">
      <c r="A4804">
        <v>323630</v>
      </c>
      <c r="B4804" t="e">
        <f>elpaishn Definimos lo Que se ve se esta demostrando Que el pais cambia cada dia Que excelente vamos por mas</f>
        <v>#NAME?</v>
      </c>
      <c r="C4804" s="4">
        <v>43735</v>
      </c>
      <c r="D4804" s="3">
        <v>0.74375000000000002</v>
      </c>
    </row>
    <row r="4805" spans="1:4" x14ac:dyDescent="0.2">
      <c r="A4805">
        <v>323633</v>
      </c>
      <c r="B4805" t="e">
        <f>elpaishn Es bueno saber Que se est√°n abriendo grandes oportunidades en el pais para Que Honduras se desarrolle en oportunidades de empleos</f>
        <v>#NAME?</v>
      </c>
      <c r="C4805" s="4">
        <v>43801</v>
      </c>
      <c r="D4805" s="3">
        <v>0.67499999999999993</v>
      </c>
    </row>
    <row r="4806" spans="1:4" x14ac:dyDescent="0.2">
      <c r="A4806">
        <v>323677</v>
      </c>
      <c r="B4806" t="e">
        <f>elpaishn son lacances excelentes Que se demostraron uqe bien nuestro gobierno siempre compartiendo la alegr√≠a para Que la gente disfrute Que bien</f>
        <v>#NAME?</v>
      </c>
      <c r="C4806" s="4">
        <v>43837</v>
      </c>
      <c r="D4806" s="3">
        <v>0.69374999999999998</v>
      </c>
    </row>
    <row r="4807" spans="1:4" x14ac:dyDescent="0.2">
      <c r="A4807">
        <v>323689</v>
      </c>
      <c r="B4807" t="e">
        <f>elpaishn excelente Que quieran mejorar el turismo del pa√≠s Que buenas cosas Que excelente Es Que se hag lo bueno por mi pa√≠s muy bien</f>
        <v>#NAME?</v>
      </c>
      <c r="C4807" s="4">
        <v>43726</v>
      </c>
      <c r="D4807" s="3">
        <v>0.58194444444444449</v>
      </c>
    </row>
    <row r="4808" spans="1:4" x14ac:dyDescent="0.2">
      <c r="A4808">
        <v>323716</v>
      </c>
      <c r="B4808" t="e">
        <f>elpaishn Aplaudimos la buena labor Que hace el gobierno Que importante Que se vea lo bueno para el pais excelente</f>
        <v>#NAME?</v>
      </c>
      <c r="C4808" s="4">
        <v>43728</v>
      </c>
      <c r="D4808" s="3">
        <v>0.55972222222222223</v>
      </c>
    </row>
    <row r="4809" spans="1:4" x14ac:dyDescent="0.2">
      <c r="A4809">
        <v>323717</v>
      </c>
      <c r="B4809" t="e">
        <f>elpaishn Es un gran desarrollo para los j√≥venes de cada comunidad Que gran trabajo Que se haga lo bueno por el pais</f>
        <v>#NAME?</v>
      </c>
      <c r="C4809" s="4">
        <v>43752</v>
      </c>
      <c r="D4809" s="3">
        <v>0.56874999999999998</v>
      </c>
    </row>
    <row r="4810" spans="1:4" x14ac:dyDescent="0.2">
      <c r="A4810">
        <v>323743</v>
      </c>
      <c r="B4810" t="e">
        <f>elpaishn Es una excelente ayuda Que se les brinda  las personas discapacitadas Que gran trabajo lo bueno se demuestra</f>
        <v>#NAME?</v>
      </c>
      <c r="C4810" s="4">
        <v>43714</v>
      </c>
      <c r="D4810" s="3">
        <v>0.82986111111111116</v>
      </c>
    </row>
    <row r="4811" spans="1:4" x14ac:dyDescent="0.2">
      <c r="A4811">
        <v>323745</v>
      </c>
      <c r="B4811" t="e">
        <f>elpaishn Es muy excelente lo Que se esta haciendo para evitar las enfermedad de dengue por Que limpiando y en fumigaci√≥n se puede evitar esta epidemia</f>
        <v>#NAME?</v>
      </c>
      <c r="C4811" s="4">
        <v>43732</v>
      </c>
      <c r="D4811" s="3">
        <v>0.56666666666666665</v>
      </c>
    </row>
    <row r="4812" spans="1:4" x14ac:dyDescent="0.2">
      <c r="A4812">
        <v>323752</v>
      </c>
      <c r="B4812" t="e">
        <f>elpaishn Que se tenga excito en estas reunions de Que mejoren los negocios Que bien estamos muy alegres de Que mi pais cambie</f>
        <v>#NAME?</v>
      </c>
      <c r="C4812" s="4">
        <v>43726</v>
      </c>
      <c r="D4812" s="3">
        <v>0.55972222222222223</v>
      </c>
    </row>
    <row r="4813" spans="1:4" x14ac:dyDescent="0.2">
      <c r="A4813">
        <v>323769</v>
      </c>
      <c r="B4813" t="e">
        <f>elpaishn estamos contentos de lo bueno Que gran trabajo Que se haga lo Que se tenga Que hacer en apoyo</f>
        <v>#NAME?</v>
      </c>
      <c r="C4813" s="4">
        <v>43735</v>
      </c>
      <c r="D4813" s="3">
        <v>0.55625000000000002</v>
      </c>
    </row>
    <row r="4814" spans="1:4" x14ac:dyDescent="0.2">
      <c r="A4814">
        <v>323784</v>
      </c>
      <c r="B4814" t="e">
        <f>elpaishn Que bueno Que se hagan estas campa√±as de mejorar el ambiente Que buenas acciones las Que se hacen muy bien</f>
        <v>#NAME?</v>
      </c>
      <c r="C4814" s="4">
        <v>43794</v>
      </c>
      <c r="D4814" s="3">
        <v>0.58958333333333335</v>
      </c>
    </row>
    <row r="4815" spans="1:4" x14ac:dyDescent="0.2">
      <c r="A4815">
        <v>323802</v>
      </c>
      <c r="B4815" t="s">
        <v>593</v>
      </c>
      <c r="C4815" s="4">
        <v>43752</v>
      </c>
      <c r="D4815" s="3">
        <v>0.71736111111111101</v>
      </c>
    </row>
    <row r="4816" spans="1:4" x14ac:dyDescent="0.2">
      <c r="A4816">
        <v>323845</v>
      </c>
      <c r="B4816" t="e">
        <f>elpaishn muy bien Que haya acceso al sector agroalimentarios y alos de peque√±as empresa Que puedan regenerar lo bueno para el pais</f>
        <v>#NAME?</v>
      </c>
      <c r="C4816" s="4">
        <v>43833</v>
      </c>
      <c r="D4816" s="3">
        <v>0.65555555555555556</v>
      </c>
    </row>
    <row r="4817" spans="1:4" x14ac:dyDescent="0.2">
      <c r="A4817">
        <v>323858</v>
      </c>
      <c r="B4817" t="e">
        <f>elpaishn todos los Hondure√±os estamos muy agradecidos</f>
        <v>#NAME?</v>
      </c>
      <c r="C4817" s="4">
        <v>43721</v>
      </c>
      <c r="D4817" s="3">
        <v>0.86111111111111116</v>
      </c>
    </row>
    <row r="4818" spans="1:4" x14ac:dyDescent="0.2">
      <c r="A4818">
        <v>323891</v>
      </c>
      <c r="B4818" t="e">
        <f>elpaishn Es excelente lo Que dice ebal d√≠as Que las maras y pandillas son grupos insurgentes y Que bueno Que se est√°n combatiendo</f>
        <v>#NAME?</v>
      </c>
      <c r="C4818" s="4">
        <v>43759</v>
      </c>
      <c r="D4818" s="3">
        <v>0.94930555555555562</v>
      </c>
    </row>
    <row r="4819" spans="1:4" x14ac:dyDescent="0.2">
      <c r="A4819">
        <v>323892</v>
      </c>
      <c r="B4819" t="e">
        <f>elpaishn Honduras se esta demostrando esos grandes avances para la mejora de la alimentaci√≥n Que gran trabajo Que se haga lo bueno por mi Honduras</f>
        <v>#NAME?</v>
      </c>
      <c r="C4819" s="4">
        <v>43738</v>
      </c>
      <c r="D4819" s="3">
        <v>0.63124999999999998</v>
      </c>
    </row>
    <row r="4820" spans="1:4" x14ac:dyDescent="0.2">
      <c r="A4820">
        <v>323942</v>
      </c>
      <c r="B4820" t="e">
        <f>elpaishn contentos de ver los grandes cambios en el pais Que importante manera mi Presidente vamos por mas</f>
        <v>#NAME?</v>
      </c>
      <c r="C4820" s="4">
        <v>43780</v>
      </c>
      <c r="D4820" s="3">
        <v>0.82638888888888884</v>
      </c>
    </row>
    <row r="4821" spans="1:4" x14ac:dyDescent="0.2">
      <c r="A4821">
        <v>323949</v>
      </c>
      <c r="B4821" t="e">
        <f>elpaishn excelente se√±or Presidente lo felicitamos por Que usted hace lo bueno por el pa√≠s y Sobre todo ha puesto mano dura en contra de los narcotraficantes</f>
        <v>#NAME?</v>
      </c>
      <c r="C4821" s="4">
        <v>43749</v>
      </c>
      <c r="D4821" s="3">
        <v>0.95000000000000007</v>
      </c>
    </row>
    <row r="4822" spans="1:4" x14ac:dyDescent="0.2">
      <c r="A4822">
        <v>323959</v>
      </c>
      <c r="B4822" t="e">
        <f>elpaishn hemos visto los mayores resultados Que se ven cada dia Que gran trabajo lo Que se hace por Que Es muy bueno Que se trasladen estos reos y Que paguen por sus crimines</f>
        <v>#NAME?</v>
      </c>
      <c r="C4822" s="4">
        <v>43763</v>
      </c>
      <c r="D4822" s="3">
        <v>0.70833333333333337</v>
      </c>
    </row>
    <row r="4823" spans="1:4" x14ac:dyDescent="0.2">
      <c r="A4823">
        <v>323979</v>
      </c>
      <c r="B4823" t="e">
        <f>elpaishn muy bueno Que se regeneren estas maravillosas cosas para mi Honduras Que grandes cambios los Que se ven para el pa√çs</f>
        <v>#NAME?</v>
      </c>
      <c r="C4823" s="4">
        <v>43724</v>
      </c>
      <c r="D4823" s="3">
        <v>0.6333333333333333</v>
      </c>
    </row>
    <row r="4824" spans="1:4" x14ac:dyDescent="0.2">
      <c r="A4824">
        <v>323984</v>
      </c>
      <c r="B4824" t="e">
        <f>elpaishn Es muy admirable lo Que se ve departe de el gobierno Que grandes maneras de ver Que mi Honduras esta cambiando muy bien</f>
        <v>#NAME?</v>
      </c>
      <c r="C4824" s="4">
        <v>43775</v>
      </c>
      <c r="D4824" s="3">
        <v>0.86597222222222225</v>
      </c>
    </row>
    <row r="4825" spans="1:4" x14ac:dyDescent="0.2">
      <c r="A4825">
        <v>324033</v>
      </c>
      <c r="B4825" t="s">
        <v>366</v>
      </c>
      <c r="C4825" s="4">
        <v>43816</v>
      </c>
      <c r="D4825" s="3">
        <v>0.81874999999999998</v>
      </c>
    </row>
    <row r="4826" spans="1:4" x14ac:dyDescent="0.2">
      <c r="A4826">
        <v>324197</v>
      </c>
      <c r="B4826" t="s">
        <v>60</v>
      </c>
      <c r="C4826" s="4">
        <v>43761</v>
      </c>
      <c r="D4826" s="3">
        <v>0.71111111111111114</v>
      </c>
    </row>
    <row r="4827" spans="1:4" x14ac:dyDescent="0.2">
      <c r="A4827">
        <v>324198</v>
      </c>
      <c r="B4827" t="s">
        <v>52</v>
      </c>
      <c r="C4827" s="4">
        <v>43763</v>
      </c>
      <c r="D4827" s="3">
        <v>0.71388888888888891</v>
      </c>
    </row>
    <row r="4828" spans="1:4" x14ac:dyDescent="0.2">
      <c r="A4828">
        <v>324199</v>
      </c>
      <c r="B4828" t="s">
        <v>129</v>
      </c>
      <c r="C4828" s="4">
        <v>43738</v>
      </c>
      <c r="D4828" s="3">
        <v>0.70486111111111116</v>
      </c>
    </row>
    <row r="4829" spans="1:4" x14ac:dyDescent="0.2">
      <c r="A4829">
        <v>324230</v>
      </c>
      <c r="B4829" t="s">
        <v>226</v>
      </c>
      <c r="C4829" s="4">
        <v>43819</v>
      </c>
      <c r="D4829" s="3">
        <v>0.67083333333333339</v>
      </c>
    </row>
    <row r="4830" spans="1:4" x14ac:dyDescent="0.2">
      <c r="A4830">
        <v>324601</v>
      </c>
      <c r="B4830" t="s">
        <v>6</v>
      </c>
      <c r="C4830" s="4">
        <v>43829</v>
      </c>
      <c r="D4830" s="3">
        <v>0.75902777777777775</v>
      </c>
    </row>
    <row r="4831" spans="1:4" x14ac:dyDescent="0.2">
      <c r="A4831">
        <v>324670</v>
      </c>
      <c r="B4831" t="s">
        <v>204</v>
      </c>
      <c r="C4831" s="4">
        <v>43670</v>
      </c>
      <c r="D4831" s="3">
        <v>0.6479166666666667</v>
      </c>
    </row>
    <row r="4832" spans="1:4" x14ac:dyDescent="0.2">
      <c r="A4832">
        <v>324780</v>
      </c>
      <c r="B4832" t="s">
        <v>31</v>
      </c>
      <c r="C4832" s="4">
        <v>43804</v>
      </c>
      <c r="D4832" s="3">
        <v>0.7944444444444444</v>
      </c>
    </row>
    <row r="4833" spans="1:4" x14ac:dyDescent="0.2">
      <c r="A4833">
        <v>329008</v>
      </c>
      <c r="B4833" t="e">
        <f>_xlfn.SINGLE(HoyMismoTSI _xlfn.SINGLE(TSiHonduras Que triste Es Que en mi pais haya gente asi tan hip√≥crita como esta se√±ora Que ya se deje de tonteras por favor Que la manden al mamo))</f>
        <v>#NAME?</v>
      </c>
      <c r="C4833" s="4">
        <v>43812</v>
      </c>
      <c r="D4833" s="3">
        <v>0.65763888888888888</v>
      </c>
    </row>
    <row r="4834" spans="1:4" x14ac:dyDescent="0.2">
      <c r="A4834">
        <v>329515</v>
      </c>
      <c r="B4834" t="s">
        <v>594</v>
      </c>
      <c r="C4834" s="4">
        <v>43767</v>
      </c>
      <c r="D4834" s="3">
        <v>0.74305555555555547</v>
      </c>
    </row>
    <row r="4835" spans="1:4" x14ac:dyDescent="0.2">
      <c r="A4835">
        <v>329516</v>
      </c>
      <c r="B4835" t="e">
        <f>HoyMismoTSI Es muy bueno Que iremos a disfrutar en esta semana moraz√°nica Que gran trabajo lo bueno se demuestra cada dia</f>
        <v>#NAME?</v>
      </c>
      <c r="C4835" s="4">
        <v>43735</v>
      </c>
      <c r="D4835" s="3">
        <v>0.82152777777777775</v>
      </c>
    </row>
    <row r="4836" spans="1:4" x14ac:dyDescent="0.2">
      <c r="A4836">
        <v>329879</v>
      </c>
      <c r="B4836" t="e">
        <f>_xlfn.SINGLE(PartidoLibre _xlfn.SINGLE(manuelzr se ver Que Mel hoy se esta hechando chorros por Que sabe Que aya en ese pais no tendr√° justificaci√≥n hay papito alistece))</f>
        <v>#NAME?</v>
      </c>
      <c r="C4836" s="4">
        <v>43676</v>
      </c>
      <c r="D4836" s="3">
        <v>0.79166666666666663</v>
      </c>
    </row>
    <row r="4837" spans="1:4" x14ac:dyDescent="0.2">
      <c r="A4837">
        <v>330105</v>
      </c>
      <c r="B4837" t="e">
        <f>_xlfn.SINGLE(PartidoLibre _xlfn.SINGLE(manuelzr sabemos Que como dec√≠a el gobierno caiga quien caiga asi van cayendo los picaros Que solo cometen fraude))</f>
        <v>#NAME?</v>
      </c>
      <c r="C4837" s="4">
        <v>43676</v>
      </c>
      <c r="D4837" s="3">
        <v>0.79236111111111107</v>
      </c>
    </row>
    <row r="4838" spans="1:4" x14ac:dyDescent="0.2">
      <c r="A4838">
        <v>330109</v>
      </c>
      <c r="B4838" t="e">
        <f>_xlfn.SINGLE(PartidoLibre _xlfn.SINGLE(manuelzr se sabe Que el p√†is ha mejorado lo Que pasa Que Mel como sabe Que las pagara pobrecito papa))</f>
        <v>#NAME?</v>
      </c>
      <c r="C4838" s="4">
        <v>43676</v>
      </c>
      <c r="D4838" s="3">
        <v>0.7909722222222223</v>
      </c>
    </row>
    <row r="4839" spans="1:4" x14ac:dyDescent="0.2">
      <c r="A4839">
        <v>331446</v>
      </c>
      <c r="B4839" t="e">
        <f>_xlfn.SINGLE(XiomaraCastroZ _xlfn.SINGLE(JuanOrlandoH Definimos Que esta gente de libre solo quieren ver mal al pais y a nuestro Presidente ya vasta de Tanto relajo))</f>
        <v>#NAME?</v>
      </c>
      <c r="C4839" s="4">
        <v>43756</v>
      </c>
      <c r="D4839" s="3">
        <v>0.81736111111111109</v>
      </c>
    </row>
    <row r="4840" spans="1:4" x14ac:dyDescent="0.2">
      <c r="A4840">
        <v>331857</v>
      </c>
      <c r="B4840" t="s">
        <v>129</v>
      </c>
      <c r="C4840" s="4">
        <v>43738</v>
      </c>
      <c r="D4840" s="3">
        <v>0.70486111111111116</v>
      </c>
    </row>
    <row r="4841" spans="1:4" x14ac:dyDescent="0.2">
      <c r="A4841">
        <v>332140</v>
      </c>
      <c r="B4841" t="s">
        <v>40</v>
      </c>
      <c r="C4841" s="4">
        <v>43677</v>
      </c>
      <c r="D4841" s="3">
        <v>0.75</v>
      </c>
    </row>
    <row r="4842" spans="1:4" x14ac:dyDescent="0.2">
      <c r="A4842">
        <v>332193</v>
      </c>
      <c r="B4842" t="s">
        <v>197</v>
      </c>
      <c r="C4842" s="4">
        <v>43774</v>
      </c>
      <c r="D4842" s="3">
        <v>0.73055555555555562</v>
      </c>
    </row>
    <row r="4843" spans="1:4" x14ac:dyDescent="0.2">
      <c r="A4843">
        <v>332277</v>
      </c>
      <c r="B4843" t="s">
        <v>93</v>
      </c>
      <c r="C4843" s="4">
        <v>43703</v>
      </c>
      <c r="D4843" s="3">
        <v>0.67222222222222217</v>
      </c>
    </row>
    <row r="4844" spans="1:4" x14ac:dyDescent="0.2">
      <c r="A4844">
        <v>332278</v>
      </c>
      <c r="B4844" t="s">
        <v>36</v>
      </c>
      <c r="C4844" s="4">
        <v>43724</v>
      </c>
      <c r="D4844" s="3">
        <v>0.84861111111111109</v>
      </c>
    </row>
    <row r="4845" spans="1:4" x14ac:dyDescent="0.2">
      <c r="A4845">
        <v>332281</v>
      </c>
      <c r="B4845" t="s">
        <v>228</v>
      </c>
      <c r="C4845" s="4">
        <v>43672</v>
      </c>
      <c r="D4845" s="3">
        <v>0.72986111111111107</v>
      </c>
    </row>
    <row r="4846" spans="1:4" x14ac:dyDescent="0.2">
      <c r="A4846">
        <v>332302</v>
      </c>
      <c r="B4846" t="s">
        <v>19</v>
      </c>
      <c r="C4846" s="4">
        <v>43773</v>
      </c>
      <c r="D4846" s="3">
        <v>0.7055555555555556</v>
      </c>
    </row>
    <row r="4847" spans="1:4" x14ac:dyDescent="0.2">
      <c r="A4847">
        <v>332304</v>
      </c>
      <c r="B4847" t="s">
        <v>43</v>
      </c>
      <c r="C4847" s="4">
        <v>43717</v>
      </c>
      <c r="D4847" s="3">
        <v>0.78472222222222221</v>
      </c>
    </row>
    <row r="4848" spans="1:4" x14ac:dyDescent="0.2">
      <c r="A4848">
        <v>332321</v>
      </c>
      <c r="B4848" t="s">
        <v>15</v>
      </c>
      <c r="C4848" s="4">
        <v>43809</v>
      </c>
      <c r="D4848" s="3">
        <v>0.68541666666666667</v>
      </c>
    </row>
    <row r="4849" spans="1:4" x14ac:dyDescent="0.2">
      <c r="A4849">
        <v>332548</v>
      </c>
      <c r="B4849" t="s">
        <v>3</v>
      </c>
      <c r="C4849" s="4">
        <v>43686</v>
      </c>
      <c r="D4849" s="3">
        <v>0.64444444444444449</v>
      </c>
    </row>
    <row r="4850" spans="1:4" x14ac:dyDescent="0.2">
      <c r="A4850">
        <v>332549</v>
      </c>
      <c r="B4850" t="s">
        <v>198</v>
      </c>
      <c r="C4850" s="4">
        <v>43689</v>
      </c>
      <c r="D4850" s="3">
        <v>0.75</v>
      </c>
    </row>
    <row r="4851" spans="1:4" x14ac:dyDescent="0.2">
      <c r="A4851">
        <v>332550</v>
      </c>
      <c r="B4851" t="s">
        <v>94</v>
      </c>
      <c r="C4851" s="4">
        <v>43726</v>
      </c>
      <c r="D4851" s="3">
        <v>0.87083333333333324</v>
      </c>
    </row>
    <row r="4852" spans="1:4" x14ac:dyDescent="0.2">
      <c r="A4852">
        <v>336689</v>
      </c>
      <c r="B4852" t="e">
        <f>ProcesoDigital se ve uqe lo Que le tiene a JOH Es odio Que barbaridad ya dejense de tantos inventos ya basta</f>
        <v>#NAME?</v>
      </c>
      <c r="C4852" s="4">
        <v>43768</v>
      </c>
      <c r="D4852" s="3">
        <v>0.85555555555555562</v>
      </c>
    </row>
    <row r="4853" spans="1:4" x14ac:dyDescent="0.2">
      <c r="A4853">
        <v>336723</v>
      </c>
      <c r="B4853" t="e">
        <f>ProcesoDigital Sinceramente Es demasiado con estos bajos ya dejen en paz el pais ya vasta de Tanto relajo</f>
        <v>#NAME?</v>
      </c>
      <c r="C4853" s="4">
        <v>43759</v>
      </c>
      <c r="D4853" s="3">
        <v>0.69930555555555562</v>
      </c>
    </row>
    <row r="4854" spans="1:4" x14ac:dyDescent="0.2">
      <c r="A4854">
        <v>336740</v>
      </c>
      <c r="B4854" t="e">
        <f>ProcesoDigital Que gran trabajo se√±or JOH Que bueno lo Que usted demuestra en el pais Que bueno vamos por mas avance</f>
        <v>#NAME?</v>
      </c>
      <c r="C4854" s="4">
        <v>43788</v>
      </c>
      <c r="D4854" s="3">
        <v>0.75694444444444453</v>
      </c>
    </row>
    <row r="4855" spans="1:4" x14ac:dyDescent="0.2">
      <c r="A4855">
        <v>336741</v>
      </c>
      <c r="B4855" t="e">
        <f>ProcesoDigital ya basta queremos paz para nuestra naci√≥n por favor deben de ver Que el pais necesita grandes avances no Que est√°n atrasando la econom√≠a</f>
        <v>#NAME?</v>
      </c>
      <c r="C4855" s="4">
        <v>43759</v>
      </c>
      <c r="D4855" s="3">
        <v>0.7006944444444444</v>
      </c>
    </row>
    <row r="4856" spans="1:4" x14ac:dyDescent="0.2">
      <c r="A4856">
        <v>336742</v>
      </c>
      <c r="B4856" t="e">
        <f>ProcesoDigital esta bueno Que se ponga mano dura en contra de los Que quisieron asesinar al Presidente por Que Es un agran persona</f>
        <v>#NAME?</v>
      </c>
      <c r="C4856" s="4">
        <v>43749</v>
      </c>
      <c r="D4856" s="3">
        <v>0.93680555555555556</v>
      </c>
    </row>
    <row r="4857" spans="1:4" x14ac:dyDescent="0.2">
      <c r="A4857">
        <v>336744</v>
      </c>
      <c r="B4857" t="s">
        <v>595</v>
      </c>
      <c r="C4857" s="4">
        <v>43837</v>
      </c>
      <c r="D4857" s="3">
        <v>0.8208333333333333</v>
      </c>
    </row>
    <row r="4858" spans="1:4" x14ac:dyDescent="0.2">
      <c r="A4858">
        <v>336763</v>
      </c>
      <c r="B4858" t="e">
        <f>ProcesoDigital estamos muy contentos por su gran labor Que hacen</f>
        <v>#NAME?</v>
      </c>
      <c r="C4858" s="4">
        <v>43711</v>
      </c>
      <c r="D4858" s="3">
        <v>0.94930555555555562</v>
      </c>
    </row>
    <row r="4859" spans="1:4" x14ac:dyDescent="0.2">
      <c r="A4859">
        <v>336905</v>
      </c>
      <c r="B4859" t="e">
        <f>ProcesoDigital estamos agradecidos con israel Que buenas cosas las Que se ven para lo bueno del pais Que excelente</f>
        <v>#NAME?</v>
      </c>
      <c r="C4859" s="4">
        <v>43762</v>
      </c>
      <c r="D4859" s="3">
        <v>0.92569444444444438</v>
      </c>
    </row>
    <row r="4860" spans="1:4" x14ac:dyDescent="0.2">
      <c r="A4860">
        <v>336974</v>
      </c>
      <c r="B4860" t="e">
        <f>ProcesoDigital vamos por la mejor ruta</f>
        <v>#NAME?</v>
      </c>
      <c r="C4860" s="4">
        <v>43711</v>
      </c>
      <c r="D4860" s="3">
        <v>0.90972222222222221</v>
      </c>
    </row>
    <row r="4861" spans="1:4" x14ac:dyDescent="0.2">
      <c r="A4861">
        <v>337019</v>
      </c>
      <c r="B4861" t="e">
        <f>ProcesoDigital no cave duda Que el gobierno ha demostrado Que se brinda el mayor apoyo Que bien vamos avanzando Que excelente</f>
        <v>#NAME?</v>
      </c>
      <c r="C4861" s="4">
        <v>43837</v>
      </c>
      <c r="D4861" s="3">
        <v>0.57986111111111105</v>
      </c>
    </row>
    <row r="4862" spans="1:4" x14ac:dyDescent="0.2">
      <c r="A4862">
        <v>337050</v>
      </c>
      <c r="B4862" t="e">
        <f>ProcesoDigital Que viejo mas est√∫pido ya estamos cansado de el</f>
        <v>#NAME?</v>
      </c>
      <c r="C4862" s="4">
        <v>43717</v>
      </c>
      <c r="D4862" s="3">
        <v>0.9375</v>
      </c>
    </row>
    <row r="4863" spans="1:4" x14ac:dyDescent="0.2">
      <c r="A4863">
        <v>337059</v>
      </c>
      <c r="B4863" t="e">
        <f>ProcesoDigital ve ya va esta se√±ora de bufona Que triste y la hora de la hora solo son llorazones</f>
        <v>#NAME?</v>
      </c>
      <c r="C4863" s="4">
        <v>43838</v>
      </c>
      <c r="D4863" s="3">
        <v>0.71250000000000002</v>
      </c>
    </row>
    <row r="4864" spans="1:4" x14ac:dyDescent="0.2">
      <c r="A4864">
        <v>337101</v>
      </c>
      <c r="B4864" t="e">
        <f>ProcesoDigital Es muy bueno lo Que se ve por Que se ha demostrado Que se trabaja por mejorar la econom√≠a y Que hayan mejores inversiones en cafe</f>
        <v>#NAME?</v>
      </c>
      <c r="C4864" s="4">
        <v>43775</v>
      </c>
      <c r="D4864" s="3">
        <v>0.91111111111111109</v>
      </c>
    </row>
    <row r="4865" spans="1:4" x14ac:dyDescent="0.2">
      <c r="A4865">
        <v>337170</v>
      </c>
      <c r="B4865" t="e">
        <f>ProcesoDigital y siguen los √±angaras con sus relajos Que barbaridad hay no Que degen en paz al pais</f>
        <v>#NAME?</v>
      </c>
      <c r="C4865" s="4">
        <v>43756</v>
      </c>
      <c r="D4865" s="3">
        <v>0.94930555555555562</v>
      </c>
    </row>
    <row r="4866" spans="1:4" x14ac:dyDescent="0.2">
      <c r="A4866">
        <v>337213</v>
      </c>
      <c r="B4866" t="e">
        <f>ProcesoDigital mas Que traidor Que voz no hay en ves de andar haciendo estas ridiculeces deja de andar de metido total lo Que voz digas luiz los da igual ok</f>
        <v>#NAME?</v>
      </c>
      <c r="C4866" s="4">
        <v>43787</v>
      </c>
      <c r="D4866" s="3">
        <v>0.73541666666666661</v>
      </c>
    </row>
    <row r="4867" spans="1:4" x14ac:dyDescent="0.2">
      <c r="A4867">
        <v>337268</v>
      </c>
      <c r="B4867" t="e">
        <f>ProcesoDigital vamos caminando por la mejor ruta</f>
        <v>#NAME?</v>
      </c>
      <c r="C4867" s="4">
        <v>43704</v>
      </c>
      <c r="D4867" s="3">
        <v>0.85972222222222217</v>
      </c>
    </row>
    <row r="4868" spans="1:4" x14ac:dyDescent="0.2">
      <c r="A4868">
        <v>337272</v>
      </c>
      <c r="B4868" t="e">
        <f>ProcesoDigital Definimos los grandes cambios Que se demuestran cada dia gracias Que Dios bendiga sus ayudas y sus acciones Que hacen por el pueblo</f>
        <v>#NAME?</v>
      </c>
      <c r="C4868" s="4">
        <v>43731</v>
      </c>
      <c r="D4868" s="3">
        <v>0.59583333333333333</v>
      </c>
    </row>
    <row r="4869" spans="1:4" x14ac:dyDescent="0.2">
      <c r="A4869">
        <v>337298</v>
      </c>
      <c r="B4869" t="e">
        <f>ProcesoDigital Honduras avanza en seguridad gracias al buen trabajo  Que hace el Presidente y nuestros militares y polic√≠as</f>
        <v>#NAME?</v>
      </c>
      <c r="C4869" s="4">
        <v>43705</v>
      </c>
      <c r="D4869" s="3">
        <v>0.74375000000000002</v>
      </c>
    </row>
    <row r="4870" spans="1:4" x14ac:dyDescent="0.2">
      <c r="A4870">
        <v>337299</v>
      </c>
      <c r="B4870" t="e">
        <f>ProcesoDigital ya va esta gente chusma como siempre haciendo mal al pais Que barbaridad ya no queremos relajos queremos lo mejor por Honduras</f>
        <v>#NAME?</v>
      </c>
      <c r="C4870" s="4">
        <v>43754</v>
      </c>
      <c r="D4870" s="3">
        <v>0.81458333333333333</v>
      </c>
    </row>
    <row r="4871" spans="1:4" x14ac:dyDescent="0.2">
      <c r="A4871">
        <v>337327</v>
      </c>
      <c r="B4871" t="e">
        <f>ProcesoDigital Ciertamente se ven los grandes alcances por parte de las autoridades Que bueno Que se agarraron estas personas Que paguen por lo Que han hecho</f>
        <v>#NAME?</v>
      </c>
      <c r="C4871" s="4">
        <v>43816</v>
      </c>
      <c r="D4871" s="3">
        <v>0.94097222222222221</v>
      </c>
    </row>
    <row r="4872" spans="1:4" x14ac:dyDescent="0.2">
      <c r="A4872">
        <v>337385</v>
      </c>
      <c r="B4872" t="e">
        <f>ProcesoDigital sabemos Que el Es inocente y Que Dios le ayudara asalir de esto Vemos lo bueno para el</f>
        <v>#NAME?</v>
      </c>
      <c r="C4872" s="4">
        <v>43749</v>
      </c>
      <c r="D4872" s="3">
        <v>0.64583333333333337</v>
      </c>
    </row>
    <row r="4873" spans="1:4" x14ac:dyDescent="0.2">
      <c r="A4873">
        <v>337399</v>
      </c>
      <c r="B4873" t="e">
        <f>ProcesoDigital Que mal Que se haga esto por Que lo Que hacen Es atrazar la econom√≠a ya basta ya Es demasiado lo Que hacen ya no porfavor</f>
        <v>#NAME?</v>
      </c>
      <c r="C4873" s="4">
        <v>43766</v>
      </c>
      <c r="D4873" s="3">
        <v>0.875</v>
      </c>
    </row>
    <row r="4874" spans="1:4" x14ac:dyDescent="0.2">
      <c r="A4874">
        <v>337410</v>
      </c>
      <c r="B4874" t="e">
        <f>ProcesoDigital felicitaciones Que Dios bendiga a cada policia por demostrar Que hay seguridad para el pueblo vamos avanzando</f>
        <v>#NAME?</v>
      </c>
      <c r="C4874" s="4">
        <v>43732</v>
      </c>
      <c r="D4874" s="3">
        <v>0.59236111111111112</v>
      </c>
    </row>
    <row r="4875" spans="1:4" x14ac:dyDescent="0.2">
      <c r="A4875">
        <v>337414</v>
      </c>
      <c r="B4875" t="e">
        <f>ProcesoDigital Aplaudimos la buena obra y el gran proyecto departe de JOH por  Que ha demostrado el cambio por mi naci√≥n Que excelente vamos por lo bueno</f>
        <v>#NAME?</v>
      </c>
      <c r="C4875" s="4">
        <v>43763</v>
      </c>
      <c r="D4875" s="3">
        <v>0.95000000000000007</v>
      </c>
    </row>
    <row r="4876" spans="1:4" x14ac:dyDescent="0.2">
      <c r="A4876">
        <v>337477</v>
      </c>
      <c r="B4876" t="e">
        <f>ProcesoDigital Poresito este se va quedar esperando das pesar mejor busca Que hacer y debolvele las cosas atu mama</f>
        <v>#NAME?</v>
      </c>
      <c r="C4876" s="4">
        <v>43787</v>
      </c>
      <c r="D4876" s="3">
        <v>0.7368055555555556</v>
      </c>
    </row>
    <row r="4877" spans="1:4" x14ac:dyDescent="0.2">
      <c r="A4877">
        <v>337523</v>
      </c>
      <c r="B4877" t="e">
        <f>ProcesoDigital Sinceramente a nasralla lo Que le interesa Es ver mal al pais ya Es demasiado Que se haga lo bueno por la naci√≥n Que se ponga mano dura con esta gente</f>
        <v>#NAME?</v>
      </c>
      <c r="C4877" s="4">
        <v>43759</v>
      </c>
      <c r="D4877" s="3">
        <v>0.81388888888888899</v>
      </c>
    </row>
    <row r="4878" spans="1:4" x14ac:dyDescent="0.2">
      <c r="A4878">
        <v>337525</v>
      </c>
      <c r="B4878" t="e">
        <f>ProcesoDigital Honduras esta cambiando Que impactante Es saber Que JOHJ demuestra Que si se quiere se puede Que bien</f>
        <v>#NAME?</v>
      </c>
      <c r="C4878" s="4">
        <v>43819</v>
      </c>
      <c r="D4878" s="3">
        <v>0.82777777777777783</v>
      </c>
    </row>
    <row r="4879" spans="1:4" x14ac:dyDescent="0.2">
      <c r="A4879">
        <v>337562</v>
      </c>
      <c r="B4879" t="e">
        <f>ProcesoDigital ya basta de querer destruir al pais ya Que se haga lo bueno por la naci√≥n Que bueno Que JOH Es lo mejor para el pais le duela a quien le duela Es el mejor</f>
        <v>#NAME?</v>
      </c>
      <c r="C4879" s="4">
        <v>43759</v>
      </c>
      <c r="D4879" s="3">
        <v>0.72222222222222221</v>
      </c>
    </row>
    <row r="4880" spans="1:4" x14ac:dyDescent="0.2">
      <c r="A4880">
        <v>337566</v>
      </c>
      <c r="B4880" t="e">
        <f>ProcesoDigital muy bueno Que se desempe√±e seguridad en los defiles por Que Es muy importante Que se haga esto Que bien</f>
        <v>#NAME?</v>
      </c>
      <c r="C4880" s="4">
        <v>43717</v>
      </c>
      <c r="D4880" s="3">
        <v>0.73055555555555562</v>
      </c>
    </row>
    <row r="4881" spans="1:4" x14ac:dyDescent="0.2">
      <c r="A4881">
        <v>337567</v>
      </c>
      <c r="B4881" t="e">
        <f>ProcesoDigital Que excelente Es saber Que los docentes se est√°n beneficiando y lograran obtener un salario digno gracias a nuestro gobierno</f>
        <v>#NAME?</v>
      </c>
      <c r="C4881" s="4">
        <v>43775</v>
      </c>
      <c r="D4881" s="3">
        <v>0.95000000000000007</v>
      </c>
    </row>
    <row r="4882" spans="1:4" x14ac:dyDescent="0.2">
      <c r="A4882">
        <v>337614</v>
      </c>
      <c r="B4882" t="e">
        <f>ProcesoDigital Definimos los grandes avances Que se han visto Que excelente Es saber Que el pais avanza con estas nuevas oportunidades</f>
        <v>#NAME?</v>
      </c>
      <c r="C4882" s="4">
        <v>43763</v>
      </c>
      <c r="D4882" s="3">
        <v>0.94930555555555562</v>
      </c>
    </row>
    <row r="4883" spans="1:4" x14ac:dyDescent="0.2">
      <c r="A4883">
        <v>337618</v>
      </c>
      <c r="B4883" t="e">
        <f>ProcesoDigital ya el pueblo estamos cansado de ustedes par de payaso y farsasntes</f>
        <v>#NAME?</v>
      </c>
      <c r="C4883" s="4">
        <v>43693</v>
      </c>
      <c r="D4883" s="3">
        <v>0.85138888888888886</v>
      </c>
    </row>
    <row r="4884" spans="1:4" x14ac:dyDescent="0.2">
      <c r="A4884">
        <v>337622</v>
      </c>
      <c r="B4884" t="e">
        <f>ProcesoDigital Que gran trabajo esta si Es una gran obra Que no tienen precio como siempre nuestro gobierno haciendo lo bueno para el pais</f>
        <v>#NAME?</v>
      </c>
      <c r="C4884" s="4">
        <v>43775</v>
      </c>
      <c r="D4884" s="3">
        <v>0.95138888888888884</v>
      </c>
    </row>
    <row r="4885" spans="1:4" x14ac:dyDescent="0.2">
      <c r="A4885">
        <v>337635</v>
      </c>
      <c r="B4885" t="e">
        <f>ProcesoDigital gracias al gobierno se hacen estos bellos eventos Que se tenga excito en su viaje y todo les salga muy bien</f>
        <v>#NAME?</v>
      </c>
      <c r="C4885" s="4">
        <v>43775</v>
      </c>
      <c r="D4885" s="3">
        <v>0.91249999999999998</v>
      </c>
    </row>
    <row r="4886" spans="1:4" x14ac:dyDescent="0.2">
      <c r="A4886">
        <v>337657</v>
      </c>
      <c r="B4886" t="e">
        <f>ProcesoDigital se hace lo primero Que gran estrategia lo Que se esta haciendo muy bien JOH Que se ponga mano dura a estos sinverguenzas</f>
        <v>#NAME?</v>
      </c>
      <c r="C4886" s="4">
        <v>43675</v>
      </c>
      <c r="D4886" s="3">
        <v>0.8534722222222223</v>
      </c>
    </row>
    <row r="4887" spans="1:4" x14ac:dyDescent="0.2">
      <c r="A4887">
        <v>337666</v>
      </c>
      <c r="B4887" t="s">
        <v>596</v>
      </c>
      <c r="C4887" s="4">
        <v>43704</v>
      </c>
      <c r="D4887" s="3">
        <v>0.81388888888888899</v>
      </c>
    </row>
    <row r="4888" spans="1:4" x14ac:dyDescent="0.2">
      <c r="A4888">
        <v>337717</v>
      </c>
      <c r="B4888" t="s">
        <v>121</v>
      </c>
      <c r="C4888" s="4">
        <v>43832</v>
      </c>
      <c r="D4888" s="3">
        <v>0.6694444444444444</v>
      </c>
    </row>
    <row r="4889" spans="1:4" x14ac:dyDescent="0.2">
      <c r="A4889">
        <v>337779</v>
      </c>
      <c r="B4889" t="s">
        <v>149</v>
      </c>
      <c r="C4889" s="4">
        <v>43678</v>
      </c>
      <c r="D4889" s="3">
        <v>0.7368055555555556</v>
      </c>
    </row>
    <row r="4890" spans="1:4" x14ac:dyDescent="0.2">
      <c r="A4890">
        <v>337929</v>
      </c>
      <c r="B4890" t="s">
        <v>100</v>
      </c>
      <c r="C4890" s="4">
        <v>43733</v>
      </c>
      <c r="D4890" s="3">
        <v>0.8569444444444444</v>
      </c>
    </row>
    <row r="4891" spans="1:4" x14ac:dyDescent="0.2">
      <c r="A4891">
        <v>337943</v>
      </c>
      <c r="B4891" s="2" t="s">
        <v>150</v>
      </c>
      <c r="C4891" s="4">
        <v>43718</v>
      </c>
      <c r="D4891" s="3">
        <v>0.69652777777777775</v>
      </c>
    </row>
    <row r="4892" spans="1:4" x14ac:dyDescent="0.2">
      <c r="A4892">
        <v>337944</v>
      </c>
      <c r="B4892" t="s">
        <v>79</v>
      </c>
      <c r="C4892" s="4">
        <v>43707</v>
      </c>
      <c r="D4892" s="3">
        <v>0.66736111111111107</v>
      </c>
    </row>
    <row r="4893" spans="1:4" x14ac:dyDescent="0.2">
      <c r="A4893">
        <v>337972</v>
      </c>
      <c r="B4893" t="s">
        <v>70</v>
      </c>
      <c r="C4893" s="4">
        <v>43718</v>
      </c>
      <c r="D4893" s="3">
        <v>0.82291666666666663</v>
      </c>
    </row>
    <row r="4894" spans="1:4" x14ac:dyDescent="0.2">
      <c r="A4894">
        <v>337973</v>
      </c>
      <c r="B4894" t="s">
        <v>5</v>
      </c>
      <c r="C4894" s="4">
        <v>43762</v>
      </c>
      <c r="D4894" s="3">
        <v>0.69444444444444453</v>
      </c>
    </row>
    <row r="4895" spans="1:4" x14ac:dyDescent="0.2">
      <c r="A4895">
        <v>338017</v>
      </c>
      <c r="B4895" t="s">
        <v>27</v>
      </c>
      <c r="C4895" s="4">
        <v>43809</v>
      </c>
      <c r="D4895" s="3">
        <v>0.81944444444444453</v>
      </c>
    </row>
    <row r="4896" spans="1:4" x14ac:dyDescent="0.2">
      <c r="A4896">
        <v>338019</v>
      </c>
      <c r="B4896" t="s">
        <v>21</v>
      </c>
      <c r="C4896" s="4">
        <v>43811</v>
      </c>
      <c r="D4896" s="3">
        <v>0.84097222222222223</v>
      </c>
    </row>
    <row r="4897" spans="1:4" x14ac:dyDescent="0.2">
      <c r="A4897">
        <v>338094</v>
      </c>
      <c r="B4897" t="s">
        <v>289</v>
      </c>
      <c r="C4897" s="4">
        <v>43782</v>
      </c>
      <c r="D4897" s="3">
        <v>0.81527777777777777</v>
      </c>
    </row>
    <row r="4898" spans="1:4" x14ac:dyDescent="0.2">
      <c r="A4898">
        <v>338095</v>
      </c>
      <c r="B4898" t="s">
        <v>67</v>
      </c>
      <c r="C4898" s="4">
        <v>43810</v>
      </c>
      <c r="D4898" s="3">
        <v>0.82638888888888884</v>
      </c>
    </row>
    <row r="4899" spans="1:4" x14ac:dyDescent="0.2">
      <c r="A4899">
        <v>338101</v>
      </c>
      <c r="B4899" t="s">
        <v>108</v>
      </c>
      <c r="C4899" s="4">
        <v>43718</v>
      </c>
      <c r="D4899" s="3">
        <v>0.7284722222222223</v>
      </c>
    </row>
    <row r="4900" spans="1:4" x14ac:dyDescent="0.2">
      <c r="A4900">
        <v>338135</v>
      </c>
      <c r="B4900" t="s">
        <v>509</v>
      </c>
      <c r="C4900" s="4">
        <v>43656</v>
      </c>
      <c r="D4900" s="3">
        <v>0.79722222222222217</v>
      </c>
    </row>
    <row r="4901" spans="1:4" x14ac:dyDescent="0.2">
      <c r="A4901">
        <v>338136</v>
      </c>
      <c r="B4901" t="s">
        <v>54</v>
      </c>
      <c r="C4901" s="4">
        <v>43685</v>
      </c>
      <c r="D4901" s="3">
        <v>0.64166666666666672</v>
      </c>
    </row>
    <row r="4902" spans="1:4" x14ac:dyDescent="0.2">
      <c r="A4902">
        <v>338402</v>
      </c>
      <c r="B4902" s="2" t="s">
        <v>47</v>
      </c>
      <c r="C4902" s="4">
        <v>43832</v>
      </c>
      <c r="D4902" s="3">
        <v>0.83263888888888893</v>
      </c>
    </row>
    <row r="4903" spans="1:4" x14ac:dyDescent="0.2">
      <c r="A4903">
        <v>338403</v>
      </c>
      <c r="B4903" s="2" t="s">
        <v>47</v>
      </c>
      <c r="C4903" s="4">
        <v>43832</v>
      </c>
      <c r="D4903" s="3">
        <v>0.83333333333333337</v>
      </c>
    </row>
    <row r="4904" spans="1:4" x14ac:dyDescent="0.2">
      <c r="A4904">
        <v>338411</v>
      </c>
      <c r="B4904" t="s">
        <v>597</v>
      </c>
      <c r="C4904" s="4">
        <v>43747</v>
      </c>
      <c r="D4904" s="3">
        <v>7.2222222222222229E-2</v>
      </c>
    </row>
    <row r="4905" spans="1:4" x14ac:dyDescent="0.2">
      <c r="A4905">
        <v>338412</v>
      </c>
      <c r="B4905" t="s">
        <v>8</v>
      </c>
      <c r="C4905" s="4">
        <v>43752</v>
      </c>
      <c r="D4905" s="3">
        <v>0.67708333333333337</v>
      </c>
    </row>
    <row r="4906" spans="1:4" x14ac:dyDescent="0.2">
      <c r="A4906">
        <v>338413</v>
      </c>
      <c r="B4906" t="s">
        <v>598</v>
      </c>
      <c r="C4906" s="4">
        <v>43726</v>
      </c>
      <c r="D4906" s="3">
        <v>0.92569444444444438</v>
      </c>
    </row>
    <row r="4907" spans="1:4" x14ac:dyDescent="0.2">
      <c r="A4907">
        <v>338418</v>
      </c>
      <c r="B4907" t="s">
        <v>14</v>
      </c>
      <c r="C4907" s="4">
        <v>43690</v>
      </c>
      <c r="D4907" s="3">
        <v>0.95277777777777783</v>
      </c>
    </row>
    <row r="4908" spans="1:4" x14ac:dyDescent="0.2">
      <c r="A4908">
        <v>338419</v>
      </c>
      <c r="B4908" t="s">
        <v>20</v>
      </c>
      <c r="C4908" s="4">
        <v>43705</v>
      </c>
      <c r="D4908" s="3">
        <v>0.67013888888888884</v>
      </c>
    </row>
    <row r="4909" spans="1:4" x14ac:dyDescent="0.2">
      <c r="A4909">
        <v>339624</v>
      </c>
      <c r="B4909" t="s">
        <v>599</v>
      </c>
      <c r="C4909" s="4">
        <v>43739</v>
      </c>
      <c r="D4909" s="3">
        <v>0.82013888888888886</v>
      </c>
    </row>
    <row r="4910" spans="1:4" x14ac:dyDescent="0.2">
      <c r="A4910">
        <v>340260</v>
      </c>
      <c r="B4910" t="e">
        <f>_xlfn.SINGLE(HoyMismoTSI _xlfn.SINGLE(JuanOrlandoH muy bien Que la juventud esta haciendo estas impactantes obras para Que cea de gran desempe√±o para ellos mismo Que bien Que se haga lo mejor por nuestra Honduras))</f>
        <v>#NAME?</v>
      </c>
      <c r="C4910" s="4">
        <v>43829</v>
      </c>
      <c r="D4910" s="3">
        <v>0.66597222222222219</v>
      </c>
    </row>
    <row r="4911" spans="1:4" x14ac:dyDescent="0.2">
      <c r="A4911">
        <v>342235</v>
      </c>
      <c r="B4911" t="e">
        <f>RocioIzabel se ven grandes y buenos resultados Que bien Que gran trabajo lo Que se hace por mi Honduras y mas por el pueblo</f>
        <v>#NAME?</v>
      </c>
      <c r="C4911" s="4">
        <v>43771</v>
      </c>
      <c r="D4911" s="3">
        <v>8.1250000000000003E-2</v>
      </c>
    </row>
    <row r="4912" spans="1:4" x14ac:dyDescent="0.2">
      <c r="A4912">
        <v>342259</v>
      </c>
      <c r="B4912" t="e">
        <f>RocioIzabel Definimos los grandes logros qe se estan viendo Que bueno vamos por mas</f>
        <v>#NAME?</v>
      </c>
      <c r="C4912" s="4">
        <v>43771</v>
      </c>
      <c r="D4912" s="3">
        <v>7.4305555555555555E-2</v>
      </c>
    </row>
    <row r="4913" spans="1:4" x14ac:dyDescent="0.2">
      <c r="A4913">
        <v>343379</v>
      </c>
      <c r="B4913" t="e">
        <f>tencanal10 se esta demostrando los bellos lugares Que hay para ir a disfrutar en familia para pasarla bien en estos pueblo</f>
        <v>#NAME?</v>
      </c>
      <c r="C4913" s="4">
        <v>43728</v>
      </c>
      <c r="D4913" s="3">
        <v>0.71736111111111101</v>
      </c>
    </row>
    <row r="4914" spans="1:4" x14ac:dyDescent="0.2">
      <c r="A4914">
        <v>343426</v>
      </c>
      <c r="B4914" t="e">
        <f>tencanal10 gente como esta Es la Que molesta Sinceramente son gente baga Que lo Que hacen Es lo malo para el pais</f>
        <v>#NAME?</v>
      </c>
      <c r="C4914" s="4">
        <v>43748</v>
      </c>
      <c r="D4914" s="3">
        <v>0.94444444444444453</v>
      </c>
    </row>
    <row r="4915" spans="1:4" x14ac:dyDescent="0.2">
      <c r="A4915">
        <v>343483</v>
      </c>
      <c r="B4915" t="e">
        <f>tencanal10 Es admirable ver como se celebra en familia la navidad catracha Que bueno lo Que se ve en el pais Que excelente manera de ver lo bueno por la naci√≥n</f>
        <v>#NAME?</v>
      </c>
      <c r="C4915" s="4">
        <v>43819</v>
      </c>
      <c r="D4915" s="3">
        <v>0.71111111111111114</v>
      </c>
    </row>
    <row r="4916" spans="1:4" x14ac:dyDescent="0.2">
      <c r="A4916">
        <v>343490</v>
      </c>
      <c r="B4916" t="e">
        <f>tencanal10 muy bien Que se va regenerando el turismo Que excelente vamos por buenos cambios</f>
        <v>#NAME?</v>
      </c>
      <c r="C4916" s="4">
        <v>43770</v>
      </c>
      <c r="D4916" s="3">
        <v>0.86458333333333337</v>
      </c>
    </row>
    <row r="4917" spans="1:4" x14ac:dyDescent="0.2">
      <c r="A4917">
        <v>343522</v>
      </c>
      <c r="B4917" t="e">
        <f>tencanal10 Honduras esta mejorando Que bueno Que admirable lo Que hace el gobierno ayudando para Que el pais mejore en el aria de empleos</f>
        <v>#NAME?</v>
      </c>
      <c r="C4917" s="4">
        <v>43816</v>
      </c>
      <c r="D4917" s="3">
        <v>0.64861111111111114</v>
      </c>
    </row>
    <row r="4918" spans="1:4" x14ac:dyDescent="0.2">
      <c r="A4918">
        <v>343551</v>
      </c>
      <c r="B4918" t="e">
        <f>tencanal10 Que bueno lo Que se ve cada dia para lo mejor del pais Es un gran trabajo lo Que se hace gracias por hacer el cambio</f>
        <v>#NAME?</v>
      </c>
      <c r="C4918" s="4">
        <v>43747</v>
      </c>
      <c r="D4918" s="3">
        <v>0.69236111111111109</v>
      </c>
    </row>
    <row r="4919" spans="1:4" x14ac:dyDescent="0.2">
      <c r="A4919">
        <v>343614</v>
      </c>
      <c r="B4919" t="e">
        <f>tencanal10 Es una gran labor  de parte de nuestro Presidente y de las autoridades de combatir estas grandiosas cosas excelente vamos por mas</f>
        <v>#NAME?</v>
      </c>
      <c r="C4919" s="4">
        <v>43719</v>
      </c>
      <c r="D4919" s="3">
        <v>0.64513888888888882</v>
      </c>
    </row>
    <row r="4920" spans="1:4" x14ac:dyDescent="0.2">
      <c r="A4920">
        <v>343630</v>
      </c>
      <c r="B4920" t="e">
        <f>tencanal10 Es bello saver qe tenemos estas marabillosas cosas en nuestra Honduras Que bueno Que se demuestre lo bueno por el pais y su cultura muy bien</f>
        <v>#NAME?</v>
      </c>
      <c r="C4920" s="4">
        <v>43714</v>
      </c>
      <c r="D4920" s="3">
        <v>0.67013888888888884</v>
      </c>
    </row>
    <row r="4921" spans="1:4" x14ac:dyDescent="0.2">
      <c r="A4921">
        <v>343681</v>
      </c>
      <c r="B4921" t="e">
        <f>tencanal10 Es muy bueno departe de el gobierno hacer estas c√°rceles peo Que lo bueno se demuestra dia con dia</f>
        <v>#NAME?</v>
      </c>
      <c r="C4921" s="4">
        <v>43775</v>
      </c>
      <c r="D4921" s="3">
        <v>0.85833333333333339</v>
      </c>
    </row>
    <row r="4922" spans="1:4" x14ac:dyDescent="0.2">
      <c r="A4922">
        <v>343683</v>
      </c>
      <c r="B4922" t="e">
        <f>tencanal10 admiramos la buena labor del Presidente Que solo el se encarga de estas maravillosas cosas Que genial Que se haga lo bueno por el maestro</f>
        <v>#NAME?</v>
      </c>
      <c r="C4922" s="4">
        <v>43725</v>
      </c>
      <c r="D4922" s="3">
        <v>0.92013888888888884</v>
      </c>
    </row>
    <row r="4923" spans="1:4" x14ac:dyDescent="0.2">
      <c r="A4923">
        <v>343714</v>
      </c>
      <c r="B4923" t="e">
        <f>tencanal10 orgullosos de ver Que Honduras avanza se demuestra las grandes acciones a favor del pueblo Que bien</f>
        <v>#NAME?</v>
      </c>
      <c r="C4923" s="4">
        <v>43773</v>
      </c>
      <c r="D4923" s="3">
        <v>0.74236111111111114</v>
      </c>
    </row>
    <row r="4924" spans="1:4" x14ac:dyDescent="0.2">
      <c r="A4924">
        <v>343719</v>
      </c>
      <c r="B4924" t="e">
        <f>tencanal10 Es muy bueno lo Que se logra son grandes desarrollos Que bien gracias</f>
        <v>#NAME?</v>
      </c>
      <c r="C4924" s="4">
        <v>43675</v>
      </c>
      <c r="D4924" s="3">
        <v>0.81666666666666676</v>
      </c>
    </row>
    <row r="4925" spans="1:4" x14ac:dyDescent="0.2">
      <c r="A4925">
        <v>343805</v>
      </c>
      <c r="B4925" t="e">
        <f>tencanal10 se est√°n viendo los lugares espectaculares de valle de angeles Que bueno lo Que se reconoce Honduras Es belleza</f>
        <v>#NAME?</v>
      </c>
      <c r="C4925" s="4">
        <v>43784</v>
      </c>
      <c r="D4925" s="3">
        <v>0.71666666666666667</v>
      </c>
    </row>
    <row r="4926" spans="1:4" x14ac:dyDescent="0.2">
      <c r="A4926">
        <v>343838</v>
      </c>
      <c r="B4926" t="e">
        <f>tencanal10 Es muy bueno lo Que esta diciendo nuestro Presidente haciendo lo buen o por el pais Que se trabaje mas para lo mejor</f>
        <v>#NAME?</v>
      </c>
      <c r="C4926" s="4">
        <v>43735</v>
      </c>
      <c r="D4926" s="3">
        <v>0.68888888888888899</v>
      </c>
    </row>
    <row r="4927" spans="1:4" x14ac:dyDescent="0.2">
      <c r="A4927">
        <v>343858</v>
      </c>
      <c r="B4927" t="e">
        <f>tencanal10 Que buen trabajo lo Que est√°n haciendo las autoridades por Que se ve lo bueno en el pais por Que se esta demostrando mas y mas por la seguridad</f>
        <v>#NAME?</v>
      </c>
      <c r="C4927" s="4">
        <v>43739</v>
      </c>
      <c r="D4927" s="3">
        <v>0.83263888888888893</v>
      </c>
    </row>
    <row r="4928" spans="1:4" x14ac:dyDescent="0.2">
      <c r="A4928">
        <v>343874</v>
      </c>
      <c r="B4928" t="e">
        <f>tencanal10 Definitivamente se desarrolla lo bueno para la naci√≥n Muchas gracias JOH por demostrar el cambio para nuestra Honduras</f>
        <v>#NAME?</v>
      </c>
      <c r="C4928" s="4">
        <v>43815</v>
      </c>
      <c r="D4928" s="3">
        <v>0.93194444444444446</v>
      </c>
    </row>
    <row r="4929" spans="1:4" x14ac:dyDescent="0.2">
      <c r="A4929">
        <v>343878</v>
      </c>
      <c r="B4929" t="e">
        <f>tencanal10 Que se trabaje mas y mas por detener estas bandas Que excelente manera de hacer el cambio por la seguridad</f>
        <v>#NAME?</v>
      </c>
      <c r="C4929" s="4">
        <v>43719</v>
      </c>
      <c r="D4929" s="3">
        <v>0.64513888888888882</v>
      </c>
    </row>
    <row r="4930" spans="1:4" x14ac:dyDescent="0.2">
      <c r="A4930">
        <v>343887</v>
      </c>
      <c r="B4930" t="e">
        <f>tencanal10 Felicidades maestros en su dia gracias por dar de todo su empe√±o para el pueblo gracias Que Dios los bendiga grandemente</f>
        <v>#NAME?</v>
      </c>
      <c r="C4930" s="4">
        <v>43725</v>
      </c>
      <c r="D4930" s="3">
        <v>0.92083333333333339</v>
      </c>
    </row>
    <row r="4931" spans="1:4" x14ac:dyDescent="0.2">
      <c r="A4931">
        <v>343932</v>
      </c>
      <c r="B4931" t="e">
        <f>tencanal10 vamos por mas Que buenas obras Que se haga lo mejor excelente Que se tenga excito en todo</f>
        <v>#NAME?</v>
      </c>
      <c r="C4931" s="4">
        <v>43769</v>
      </c>
      <c r="D4931" s="3">
        <v>0.80138888888888893</v>
      </c>
    </row>
    <row r="4932" spans="1:4" x14ac:dyDescent="0.2">
      <c r="A4932">
        <v>343952</v>
      </c>
      <c r="B4932" t="e">
        <f>tencanal10 grandioso Que ya se espera la semana moraz√°nica para Que podamos ir a disfrutar Que gran trabajo</f>
        <v>#NAME?</v>
      </c>
      <c r="C4932" s="4">
        <v>43727</v>
      </c>
      <c r="D4932" s="3">
        <v>0.66388888888888886</v>
      </c>
    </row>
    <row r="4933" spans="1:4" x14ac:dyDescent="0.2">
      <c r="A4933">
        <v>343959</v>
      </c>
      <c r="B4933" t="e">
        <f>tencanal10 Sobre todo se ha visto Que estamos viendo los grandes alcances Que bien Es lo bueno excelente vamos por mas muy bien Que se haga lo mejor</f>
        <v>#NAME?</v>
      </c>
      <c r="C4933" s="4">
        <v>43787</v>
      </c>
      <c r="D4933" s="3">
        <v>0.69930555555555562</v>
      </c>
    </row>
    <row r="4934" spans="1:4" x14ac:dyDescent="0.2">
      <c r="A4934">
        <v>343962</v>
      </c>
      <c r="B4934" t="e">
        <f>tencanal10 Es admirable saber Que mi Honduras esta cambiando gracias a estas nuevas oportunidades Que bien</f>
        <v>#NAME?</v>
      </c>
      <c r="C4934" s="4">
        <v>43770</v>
      </c>
      <c r="D4934" s="3">
        <v>0.86875000000000002</v>
      </c>
    </row>
    <row r="4935" spans="1:4" x14ac:dyDescent="0.2">
      <c r="A4935">
        <v>344021</v>
      </c>
      <c r="B4935" t="e">
        <f>tencanal10 se demuestra un gran desarrollo Que esta haciendo BANHPROVI por el pueblo Que bien vamos por mas gracias JOH</f>
        <v>#NAME?</v>
      </c>
      <c r="C4935" s="4">
        <v>43677</v>
      </c>
      <c r="D4935" s="3">
        <v>0.86736111111111114</v>
      </c>
    </row>
    <row r="4936" spans="1:4" x14ac:dyDescent="0.2">
      <c r="A4936">
        <v>344022</v>
      </c>
      <c r="B4936" t="e">
        <f>tencanal10 Muchas gracias al gobierno por demostrar Que si apoya al pueblo Muchas gracias Que Dios los bendiga</f>
        <v>#NAME?</v>
      </c>
      <c r="C4936" s="4">
        <v>43773</v>
      </c>
      <c r="D4936" s="3">
        <v>0.8222222222222223</v>
      </c>
    </row>
    <row r="4937" spans="1:4" x14ac:dyDescent="0.2">
      <c r="A4937">
        <v>344082</v>
      </c>
      <c r="B4937" t="e">
        <f>tencanal10 Es muy buena noticia Que el feriado moraz√°nico haya dejado lo bueno para el pais Que gran trabajo</f>
        <v>#NAME?</v>
      </c>
      <c r="C4937" s="4">
        <v>43745</v>
      </c>
      <c r="D4937" s="3">
        <v>0.71666666666666667</v>
      </c>
    </row>
    <row r="4938" spans="1:4" x14ac:dyDescent="0.2">
      <c r="A4938">
        <v>344088</v>
      </c>
      <c r="B4938" t="e">
        <f>tencanal10 Presidente hern√°ndez Que se tenga excito en estas grandiosas acciones para el pais Que gran trabajo muy bien</f>
        <v>#NAME?</v>
      </c>
      <c r="C4938" s="4">
        <v>43705</v>
      </c>
      <c r="D4938" s="3">
        <v>0.87083333333333324</v>
      </c>
    </row>
    <row r="4939" spans="1:4" x14ac:dyDescent="0.2">
      <c r="A4939">
        <v>344093</v>
      </c>
      <c r="B4939" t="e">
        <f>tencanal10 Honduras avanza viendo los grandes desarrollos para la naci√≥n Que bien Vemos por lo mejor para la agricultura</f>
        <v>#NAME?</v>
      </c>
      <c r="C4939" s="4">
        <v>43747</v>
      </c>
      <c r="D4939" s="3">
        <v>0.69305555555555554</v>
      </c>
    </row>
    <row r="4940" spans="1:4" x14ac:dyDescent="0.2">
      <c r="A4940">
        <v>344138</v>
      </c>
      <c r="B4940" t="e">
        <f>tencanal10 estamos muy contentos de esta grandioso noticia Que gran trabajo lo Que hace JOH en detener estas cabecias  de maras y pandillas Que bien</f>
        <v>#NAME?</v>
      </c>
      <c r="C4940" s="4">
        <v>43719</v>
      </c>
      <c r="D4940" s="3">
        <v>0.64444444444444449</v>
      </c>
    </row>
    <row r="4941" spans="1:4" x14ac:dyDescent="0.2">
      <c r="A4941">
        <v>344139</v>
      </c>
      <c r="B4941" t="e">
        <f>tencanal10 Es muy bueno Que se tome la mayor decisi√≥n por nuestra Honduras estamos deacuerdo Que las FFAA tomen el control de esto</f>
        <v>#NAME?</v>
      </c>
      <c r="C4941" s="4">
        <v>43788</v>
      </c>
      <c r="D4941" s="3">
        <v>0.7597222222222223</v>
      </c>
    </row>
    <row r="4942" spans="1:4" x14ac:dyDescent="0.2">
      <c r="A4942">
        <v>344183</v>
      </c>
      <c r="B4942" t="e">
        <f>tencanal10 Sobre todo Es muy bien por Que asi todo el Que tenga delitos Que  pague Que se ponga orden en el pais Que bueno</f>
        <v>#NAME?</v>
      </c>
      <c r="C4942" s="4">
        <v>43775</v>
      </c>
      <c r="D4942" s="3">
        <v>0.85902777777777783</v>
      </c>
    </row>
    <row r="4943" spans="1:4" x14ac:dyDescent="0.2">
      <c r="A4943">
        <v>344283</v>
      </c>
      <c r="B4943" t="e">
        <f>tencanal10 gracias a este feriado se esta viendo lo bueno para mi pais agradecemos Que bien estamos por mas</f>
        <v>#NAME?</v>
      </c>
      <c r="C4943" s="4">
        <v>43745</v>
      </c>
      <c r="D4943" s="3">
        <v>0.71736111111111101</v>
      </c>
    </row>
    <row r="4944" spans="1:4" x14ac:dyDescent="0.2">
      <c r="A4944">
        <v>345070</v>
      </c>
      <c r="B4944" t="e">
        <f>RocioIzabel Es muy bueno lo Que dice esta se√±ora Que bueno Es ver Que el pais mejora sabemos Que la iglesia no tienen nada Que verr en politica Que bueno</f>
        <v>#NAME?</v>
      </c>
      <c r="C4944" s="4">
        <v>43623</v>
      </c>
      <c r="D4944" s="3">
        <v>0.92361111111111116</v>
      </c>
    </row>
    <row r="4945" spans="1:4" x14ac:dyDescent="0.2">
      <c r="A4945">
        <v>345273</v>
      </c>
      <c r="B4945" t="e">
        <f>RocioIzabel Definitibamente se demuestran los grandes apoyos para los Hondure√±os qe tenga excito</f>
        <v>#NAME?</v>
      </c>
      <c r="C4945" s="4">
        <v>43771</v>
      </c>
      <c r="D4945" s="3">
        <v>8.0555555555555561E-2</v>
      </c>
    </row>
    <row r="4946" spans="1:4" x14ac:dyDescent="0.2">
      <c r="A4946">
        <v>345450</v>
      </c>
      <c r="B4946" t="e">
        <f>RocioIzabel excelente qe se den estas grandiosas oportunidades qe bien Es una buena ayuda para el pueblo</f>
        <v>#NAME?</v>
      </c>
      <c r="C4946" s="4">
        <v>43771</v>
      </c>
      <c r="D4946" s="3">
        <v>7.8472222222222221E-2</v>
      </c>
    </row>
    <row r="4947" spans="1:4" x14ac:dyDescent="0.2">
      <c r="A4947">
        <v>345502</v>
      </c>
      <c r="B4947" t="e">
        <f>RocioIzabel muy buen trabajo por Que se sigue demostrando Que Honduras esta cambiando Que excelente trabajo Es un gran beneficio para el pueblo</f>
        <v>#NAME?</v>
      </c>
      <c r="C4947" s="4">
        <v>43771</v>
      </c>
      <c r="D4947" s="3">
        <v>8.6805555555555566E-2</v>
      </c>
    </row>
    <row r="4948" spans="1:4" x14ac:dyDescent="0.2">
      <c r="A4948">
        <v>345832</v>
      </c>
      <c r="B4948" t="e">
        <f>RocioIzabel Vemos Que Es de gran manera lo Que se hace a apoyo de nuestro pueblo Muchas gracias</f>
        <v>#NAME?</v>
      </c>
      <c r="C4948" s="4">
        <v>43771</v>
      </c>
      <c r="D4948" s="3">
        <v>7.7777777777777779E-2</v>
      </c>
    </row>
    <row r="4949" spans="1:4" x14ac:dyDescent="0.2">
      <c r="A4949">
        <v>346198</v>
      </c>
      <c r="B4949" t="e">
        <f>RocioIzabel estamos muy contentos por Que el pueblo esta ciendo beneficiado de estas buenas obras Que gran trabajo</f>
        <v>#NAME?</v>
      </c>
      <c r="C4949" s="4">
        <v>43771</v>
      </c>
      <c r="D4949" s="3">
        <v>9.0972222222222218E-2</v>
      </c>
    </row>
    <row r="4950" spans="1:4" x14ac:dyDescent="0.2">
      <c r="A4950">
        <v>346626</v>
      </c>
      <c r="B4950" t="e">
        <f>HoyMismoTSI muy bien Que los turistas visiten nuestra bella naci√≥n Que bien lo Que se ve cada dia Que Impresionante Es copan</f>
        <v>#NAME?</v>
      </c>
      <c r="C4950" s="4">
        <v>43829</v>
      </c>
      <c r="D4950" s="3">
        <v>0.74791666666666667</v>
      </c>
    </row>
    <row r="4951" spans="1:4" x14ac:dyDescent="0.2">
      <c r="A4951">
        <v>350780</v>
      </c>
      <c r="B4951" t="e">
        <f>HoyMismoTSI Definimos los buenos logros Que ha hecho el Presiente Que buenas maneras de ver como Honduras mejora</f>
        <v>#NAME?</v>
      </c>
      <c r="C4951" s="4">
        <v>43819</v>
      </c>
      <c r="D4951" s="3">
        <v>0.92499999999999993</v>
      </c>
    </row>
    <row r="4952" spans="1:4" x14ac:dyDescent="0.2">
      <c r="A4952">
        <v>350782</v>
      </c>
      <c r="B4952" t="s">
        <v>600</v>
      </c>
      <c r="C4952" s="4">
        <v>43689</v>
      </c>
      <c r="D4952" s="3">
        <v>0.84513888888888899</v>
      </c>
    </row>
    <row r="4953" spans="1:4" x14ac:dyDescent="0.2">
      <c r="A4953">
        <v>350998</v>
      </c>
      <c r="B4953" t="s">
        <v>18</v>
      </c>
      <c r="C4953" s="4">
        <v>43774</v>
      </c>
      <c r="D4953" s="3">
        <v>0.79166666666666663</v>
      </c>
    </row>
    <row r="4954" spans="1:4" x14ac:dyDescent="0.2">
      <c r="A4954">
        <v>350999</v>
      </c>
      <c r="B4954" t="s">
        <v>14</v>
      </c>
      <c r="C4954" s="4">
        <v>43690</v>
      </c>
      <c r="D4954" s="3">
        <v>0.95277777777777783</v>
      </c>
    </row>
    <row r="4955" spans="1:4" x14ac:dyDescent="0.2">
      <c r="A4955">
        <v>351000</v>
      </c>
      <c r="B4955" t="s">
        <v>62</v>
      </c>
      <c r="C4955" s="4">
        <v>43703</v>
      </c>
      <c r="D4955" s="3">
        <v>0.73611111111111116</v>
      </c>
    </row>
    <row r="4956" spans="1:4" x14ac:dyDescent="0.2">
      <c r="A4956">
        <v>351001</v>
      </c>
      <c r="B4956" t="s">
        <v>59</v>
      </c>
      <c r="C4956" s="4">
        <v>43684</v>
      </c>
      <c r="D4956" s="3">
        <v>0.88194444444444453</v>
      </c>
    </row>
    <row r="4957" spans="1:4" x14ac:dyDescent="0.2">
      <c r="A4957">
        <v>351020</v>
      </c>
      <c r="B4957" t="s">
        <v>37</v>
      </c>
      <c r="C4957" s="4">
        <v>43690</v>
      </c>
      <c r="D4957" s="3">
        <v>0.88611111111111107</v>
      </c>
    </row>
    <row r="4958" spans="1:4" x14ac:dyDescent="0.2">
      <c r="A4958">
        <v>351021</v>
      </c>
      <c r="B4958" t="s">
        <v>143</v>
      </c>
      <c r="C4958" s="4">
        <v>43706</v>
      </c>
      <c r="D4958" s="3">
        <v>0.81180555555555556</v>
      </c>
    </row>
    <row r="4959" spans="1:4" x14ac:dyDescent="0.2">
      <c r="A4959">
        <v>351640</v>
      </c>
      <c r="B4959" t="s">
        <v>96</v>
      </c>
      <c r="C4959" s="4">
        <v>43745</v>
      </c>
      <c r="D4959" s="3">
        <v>0.85902777777777783</v>
      </c>
    </row>
    <row r="4960" spans="1:4" x14ac:dyDescent="0.2">
      <c r="A4960">
        <v>351643</v>
      </c>
      <c r="B4960" t="s">
        <v>146</v>
      </c>
      <c r="C4960" s="4">
        <v>43705</v>
      </c>
      <c r="D4960" s="3">
        <v>0.70277777777777783</v>
      </c>
    </row>
    <row r="4961" spans="1:4" x14ac:dyDescent="0.2">
      <c r="A4961">
        <v>351709</v>
      </c>
      <c r="B4961" t="s">
        <v>131</v>
      </c>
      <c r="C4961" s="4">
        <v>43775</v>
      </c>
      <c r="D4961" s="3">
        <v>0.7055555555555556</v>
      </c>
    </row>
    <row r="4962" spans="1:4" x14ac:dyDescent="0.2">
      <c r="A4962">
        <v>351710</v>
      </c>
      <c r="B4962" t="s">
        <v>93</v>
      </c>
      <c r="C4962" s="4">
        <v>43703</v>
      </c>
      <c r="D4962" s="3">
        <v>0.67222222222222217</v>
      </c>
    </row>
    <row r="4963" spans="1:4" x14ac:dyDescent="0.2">
      <c r="A4963">
        <v>351731</v>
      </c>
      <c r="B4963" t="s">
        <v>87</v>
      </c>
      <c r="C4963" s="4">
        <v>43816</v>
      </c>
      <c r="D4963" s="3">
        <v>0.8666666666666667</v>
      </c>
    </row>
    <row r="4964" spans="1:4" x14ac:dyDescent="0.2">
      <c r="A4964">
        <v>352056</v>
      </c>
      <c r="B4964" t="e">
        <f>_xlfn.SINGLE(HoyMismoTSI _xlfn.SINGLE(JuanOrlandoH s ganan las luchas uqe bien Es Que se vea lo bueno para la naci√≥n Que excelente))</f>
        <v>#NAME?</v>
      </c>
      <c r="C4964" s="4">
        <v>43756</v>
      </c>
      <c r="D4964" s="3">
        <v>0.83194444444444438</v>
      </c>
    </row>
    <row r="4965" spans="1:4" x14ac:dyDescent="0.2">
      <c r="A4965">
        <v>353361</v>
      </c>
      <c r="B4965" t="e">
        <f>HoyMismoTSI Es muy excelente Que se brinde la mayor seguridad en los desfiles Que gran trabajo estamos muy alegres</f>
        <v>#NAME?</v>
      </c>
      <c r="C4965" s="4">
        <v>43719</v>
      </c>
      <c r="D4965" s="3">
        <v>0.81388888888888899</v>
      </c>
    </row>
    <row r="4966" spans="1:4" x14ac:dyDescent="0.2">
      <c r="A4966">
        <v>353579</v>
      </c>
      <c r="B4966" t="s">
        <v>601</v>
      </c>
      <c r="C4966" s="4">
        <v>43651</v>
      </c>
      <c r="D4966" s="3">
        <v>0.78263888888888899</v>
      </c>
    </row>
    <row r="4967" spans="1:4" x14ac:dyDescent="0.2">
      <c r="A4967">
        <v>353997</v>
      </c>
      <c r="B4967" t="e">
        <f>HoyMismoTSI Es excelente saber Que esta dando el mayor apoyo en nuestro pais Que gran trabajo Que nuestro gobierno hace lo bueno</f>
        <v>#NAME?</v>
      </c>
      <c r="C4967" s="4">
        <v>43766</v>
      </c>
      <c r="D4967" s="3">
        <v>0.86041666666666661</v>
      </c>
    </row>
    <row r="4968" spans="1:4" x14ac:dyDescent="0.2">
      <c r="A4968">
        <v>354177</v>
      </c>
      <c r="B4968" t="s">
        <v>602</v>
      </c>
      <c r="C4968" s="4">
        <v>43767</v>
      </c>
      <c r="D4968" s="3">
        <v>0.7368055555555556</v>
      </c>
    </row>
    <row r="4969" spans="1:4" x14ac:dyDescent="0.2">
      <c r="A4969">
        <v>354250</v>
      </c>
      <c r="B4969" t="e">
        <f>HoyMismoTSI estamos muy agradecidos por Que esta poniendo mano dura a todos los delincuentes Que son un mal para nuestro pa√≠s</f>
        <v>#NAME?</v>
      </c>
      <c r="C4969" s="4">
        <v>43685</v>
      </c>
      <c r="D4969" s="3">
        <v>0.65</v>
      </c>
    </row>
    <row r="4970" spans="1:4" x14ac:dyDescent="0.2">
      <c r="A4970">
        <v>354419</v>
      </c>
      <c r="B4970" t="e">
        <f>HoyMismoTSI muy buen trabajo lo Que hace la primera dama Que grandes acciones vamos por mas</f>
        <v>#NAME?</v>
      </c>
      <c r="C4970" s="4">
        <v>43754</v>
      </c>
      <c r="D4970" s="3">
        <v>0.82361111111111107</v>
      </c>
    </row>
    <row r="4971" spans="1:4" x14ac:dyDescent="0.2">
      <c r="A4971">
        <v>354523</v>
      </c>
      <c r="B4971" t="e">
        <f>HoyMismoTSI felicitamos al gobierno ya la primera dama por firmar los convenios Que son de gran beneficio para el pueblo muy bien</f>
        <v>#NAME?</v>
      </c>
      <c r="C4971" s="4">
        <v>43773</v>
      </c>
      <c r="D4971" s="3">
        <v>0.85</v>
      </c>
    </row>
    <row r="4972" spans="1:4" x14ac:dyDescent="0.2">
      <c r="A4972">
        <v>355259</v>
      </c>
      <c r="B4972" t="s">
        <v>603</v>
      </c>
      <c r="C4972" s="4">
        <v>43693</v>
      </c>
      <c r="D4972" s="3">
        <v>0.20694444444444446</v>
      </c>
    </row>
    <row r="4973" spans="1:4" x14ac:dyDescent="0.2">
      <c r="A4973">
        <v>355260</v>
      </c>
      <c r="B4973" t="s">
        <v>604</v>
      </c>
      <c r="C4973" s="4">
        <v>43693</v>
      </c>
      <c r="D4973" s="3">
        <v>0.18055555555555555</v>
      </c>
    </row>
    <row r="4974" spans="1:4" x14ac:dyDescent="0.2">
      <c r="A4974">
        <v>355261</v>
      </c>
      <c r="B4974" t="s">
        <v>605</v>
      </c>
      <c r="C4974" s="4">
        <v>43729</v>
      </c>
      <c r="D4974" s="3">
        <v>3.3333333333333333E-2</v>
      </c>
    </row>
    <row r="4975" spans="1:4" x14ac:dyDescent="0.2">
      <c r="A4975">
        <v>355262</v>
      </c>
      <c r="B4975" t="s">
        <v>606</v>
      </c>
      <c r="C4975" s="4">
        <v>43756</v>
      </c>
      <c r="D4975" s="3">
        <v>0.59583333333333333</v>
      </c>
    </row>
    <row r="4976" spans="1:4" x14ac:dyDescent="0.2">
      <c r="A4976">
        <v>355263</v>
      </c>
      <c r="B4976" t="s">
        <v>607</v>
      </c>
      <c r="C4976" s="4">
        <v>43712</v>
      </c>
      <c r="D4976" s="3">
        <v>3.3333333333333333E-2</v>
      </c>
    </row>
    <row r="4977" spans="1:4" x14ac:dyDescent="0.2">
      <c r="A4977">
        <v>355264</v>
      </c>
      <c r="B4977" t="s">
        <v>608</v>
      </c>
      <c r="C4977" s="4">
        <v>43747</v>
      </c>
      <c r="D4977" s="3">
        <v>0.1388888888888889</v>
      </c>
    </row>
    <row r="4978" spans="1:4" x14ac:dyDescent="0.2">
      <c r="A4978">
        <v>355268</v>
      </c>
      <c r="B4978" t="s">
        <v>59</v>
      </c>
      <c r="C4978" s="4">
        <v>43684</v>
      </c>
      <c r="D4978" s="3">
        <v>0.88124999999999998</v>
      </c>
    </row>
    <row r="4979" spans="1:4" x14ac:dyDescent="0.2">
      <c r="A4979">
        <v>355269</v>
      </c>
      <c r="B4979" t="s">
        <v>90</v>
      </c>
      <c r="C4979" s="4">
        <v>43689</v>
      </c>
      <c r="D4979" s="3">
        <v>0.89444444444444438</v>
      </c>
    </row>
    <row r="4980" spans="1:4" x14ac:dyDescent="0.2">
      <c r="A4980">
        <v>355324</v>
      </c>
      <c r="B4980" t="s">
        <v>16</v>
      </c>
      <c r="C4980" s="4">
        <v>43719</v>
      </c>
      <c r="D4980" s="3">
        <v>0.7368055555555556</v>
      </c>
    </row>
    <row r="4981" spans="1:4" x14ac:dyDescent="0.2">
      <c r="A4981">
        <v>355414</v>
      </c>
      <c r="B4981" s="2" t="s">
        <v>65</v>
      </c>
      <c r="C4981" s="4">
        <v>43768</v>
      </c>
      <c r="D4981" s="3">
        <v>0.87291666666666667</v>
      </c>
    </row>
    <row r="4982" spans="1:4" x14ac:dyDescent="0.2">
      <c r="A4982">
        <v>355415</v>
      </c>
      <c r="B4982" t="s">
        <v>2</v>
      </c>
      <c r="C4982" s="4">
        <v>43770</v>
      </c>
      <c r="D4982" s="3">
        <v>0.70138888888888884</v>
      </c>
    </row>
    <row r="4983" spans="1:4" x14ac:dyDescent="0.2">
      <c r="A4983">
        <v>355481</v>
      </c>
      <c r="B4983" t="s">
        <v>76</v>
      </c>
      <c r="C4983" s="4">
        <v>43767</v>
      </c>
      <c r="D4983" s="3">
        <v>0.80138888888888893</v>
      </c>
    </row>
    <row r="4984" spans="1:4" x14ac:dyDescent="0.2">
      <c r="A4984">
        <v>355685</v>
      </c>
      <c r="B4984" t="s">
        <v>29</v>
      </c>
      <c r="C4984" s="4">
        <v>43836</v>
      </c>
      <c r="D4984" s="3">
        <v>0.60625000000000007</v>
      </c>
    </row>
    <row r="4985" spans="1:4" x14ac:dyDescent="0.2">
      <c r="A4985">
        <v>355733</v>
      </c>
      <c r="B4985" t="s">
        <v>73</v>
      </c>
      <c r="C4985" s="4">
        <v>43710</v>
      </c>
      <c r="D4985" s="3">
        <v>0.85972222222222217</v>
      </c>
    </row>
    <row r="4986" spans="1:4" x14ac:dyDescent="0.2">
      <c r="A4986">
        <v>356021</v>
      </c>
      <c r="B4986" t="s">
        <v>66</v>
      </c>
      <c r="C4986" s="4">
        <v>43745</v>
      </c>
      <c r="D4986" s="3">
        <v>0.65277777777777779</v>
      </c>
    </row>
    <row r="4987" spans="1:4" x14ac:dyDescent="0.2">
      <c r="A4987">
        <v>356022</v>
      </c>
      <c r="B4987" t="s">
        <v>96</v>
      </c>
      <c r="C4987" s="4">
        <v>43745</v>
      </c>
      <c r="D4987" s="3">
        <v>0.85972222222222217</v>
      </c>
    </row>
    <row r="4988" spans="1:4" x14ac:dyDescent="0.2">
      <c r="A4988">
        <v>356023</v>
      </c>
      <c r="B4988" t="s">
        <v>50</v>
      </c>
      <c r="C4988" s="4">
        <v>43733</v>
      </c>
      <c r="D4988" s="3">
        <v>0.6333333333333333</v>
      </c>
    </row>
    <row r="4989" spans="1:4" x14ac:dyDescent="0.2">
      <c r="A4989">
        <v>356050</v>
      </c>
      <c r="B4989" s="2" t="s">
        <v>23</v>
      </c>
      <c r="C4989" s="4">
        <v>43768</v>
      </c>
      <c r="D4989" s="3">
        <v>0.65347222222222223</v>
      </c>
    </row>
    <row r="4990" spans="1:4" x14ac:dyDescent="0.2">
      <c r="A4990">
        <v>356051</v>
      </c>
      <c r="B4990" t="s">
        <v>143</v>
      </c>
      <c r="C4990" s="4">
        <v>43706</v>
      </c>
      <c r="D4990" s="3">
        <v>0.81180555555555556</v>
      </c>
    </row>
    <row r="4991" spans="1:4" x14ac:dyDescent="0.2">
      <c r="A4991">
        <v>356345</v>
      </c>
      <c r="B4991" t="s">
        <v>137</v>
      </c>
      <c r="C4991" s="4">
        <v>43705</v>
      </c>
      <c r="D4991" s="3">
        <v>0.82152777777777775</v>
      </c>
    </row>
    <row r="4992" spans="1:4" x14ac:dyDescent="0.2">
      <c r="A4992">
        <v>356346</v>
      </c>
      <c r="B4992" t="s">
        <v>120</v>
      </c>
      <c r="C4992" s="4">
        <v>43704</v>
      </c>
      <c r="D4992" s="3">
        <v>0.83611111111111114</v>
      </c>
    </row>
    <row r="4993" spans="1:4" x14ac:dyDescent="0.2">
      <c r="A4993">
        <v>356414</v>
      </c>
      <c r="B4993" t="s">
        <v>148</v>
      </c>
      <c r="C4993" s="4">
        <v>43767</v>
      </c>
      <c r="D4993" s="3">
        <v>0.86319444444444438</v>
      </c>
    </row>
    <row r="4994" spans="1:4" x14ac:dyDescent="0.2">
      <c r="A4994">
        <v>356415</v>
      </c>
      <c r="B4994" t="s">
        <v>152</v>
      </c>
      <c r="C4994" s="4">
        <v>43731</v>
      </c>
      <c r="D4994" s="3">
        <v>0.8666666666666667</v>
      </c>
    </row>
    <row r="4995" spans="1:4" x14ac:dyDescent="0.2">
      <c r="A4995">
        <v>356593</v>
      </c>
      <c r="B4995" t="s">
        <v>114</v>
      </c>
      <c r="C4995" s="4">
        <v>43746</v>
      </c>
      <c r="D4995" s="3">
        <v>0.88611111111111107</v>
      </c>
    </row>
    <row r="4996" spans="1:4" x14ac:dyDescent="0.2">
      <c r="A4996">
        <v>356604</v>
      </c>
      <c r="B4996" t="s">
        <v>176</v>
      </c>
      <c r="C4996" s="4">
        <v>43705</v>
      </c>
      <c r="D4996" s="3">
        <v>0.90694444444444444</v>
      </c>
    </row>
    <row r="4997" spans="1:4" x14ac:dyDescent="0.2">
      <c r="A4997">
        <v>356686</v>
      </c>
      <c r="B4997" t="s">
        <v>61</v>
      </c>
      <c r="C4997" s="4">
        <v>43733</v>
      </c>
      <c r="D4997" s="3">
        <v>0.79722222222222217</v>
      </c>
    </row>
    <row r="4998" spans="1:4" x14ac:dyDescent="0.2">
      <c r="A4998">
        <v>356687</v>
      </c>
      <c r="B4998" s="2" t="s">
        <v>49</v>
      </c>
      <c r="C4998" s="4">
        <v>43725</v>
      </c>
      <c r="D4998" s="3">
        <v>0.92361111111111116</v>
      </c>
    </row>
    <row r="4999" spans="1:4" x14ac:dyDescent="0.2">
      <c r="A4999">
        <v>356712</v>
      </c>
      <c r="B4999" t="s">
        <v>147</v>
      </c>
      <c r="C4999" s="4">
        <v>43819</v>
      </c>
      <c r="D4999" s="3">
        <v>0.81041666666666667</v>
      </c>
    </row>
    <row r="5000" spans="1:4" x14ac:dyDescent="0.2">
      <c r="A5000">
        <v>356818</v>
      </c>
      <c r="B5000" t="s">
        <v>52</v>
      </c>
      <c r="C5000" s="4">
        <v>43763</v>
      </c>
      <c r="D5000" s="3">
        <v>0.71458333333333324</v>
      </c>
    </row>
    <row r="5001" spans="1:4" x14ac:dyDescent="0.2">
      <c r="A5001">
        <v>357089</v>
      </c>
      <c r="B5001" t="s">
        <v>105</v>
      </c>
      <c r="C5001" s="4">
        <v>43746</v>
      </c>
      <c r="D5001" s="3">
        <v>0.86111111111111116</v>
      </c>
    </row>
    <row r="5002" spans="1:4" x14ac:dyDescent="0.2">
      <c r="A5002">
        <v>357090</v>
      </c>
      <c r="B5002" t="s">
        <v>5</v>
      </c>
      <c r="C5002" s="4">
        <v>43762</v>
      </c>
      <c r="D5002" s="3">
        <v>0.69374999999999998</v>
      </c>
    </row>
    <row r="5003" spans="1:4" x14ac:dyDescent="0.2">
      <c r="A5003">
        <v>357102</v>
      </c>
      <c r="B5003" t="s">
        <v>48</v>
      </c>
      <c r="C5003" s="4">
        <v>43706</v>
      </c>
      <c r="D5003" s="3">
        <v>0.87361111111111101</v>
      </c>
    </row>
    <row r="5004" spans="1:4" x14ac:dyDescent="0.2">
      <c r="A5004">
        <v>357103</v>
      </c>
      <c r="B5004" s="2" t="s">
        <v>23</v>
      </c>
      <c r="C5004" s="4">
        <v>43768</v>
      </c>
      <c r="D5004" s="3">
        <v>0.65347222222222223</v>
      </c>
    </row>
    <row r="5005" spans="1:4" x14ac:dyDescent="0.2">
      <c r="A5005">
        <v>357104</v>
      </c>
      <c r="B5005" s="2" t="s">
        <v>140</v>
      </c>
      <c r="C5005" s="4">
        <v>43755</v>
      </c>
      <c r="D5005" s="3">
        <v>0.85416666666666663</v>
      </c>
    </row>
    <row r="5006" spans="1:4" x14ac:dyDescent="0.2">
      <c r="A5006">
        <v>357174</v>
      </c>
      <c r="B5006" t="s">
        <v>36</v>
      </c>
      <c r="C5006" s="4">
        <v>43724</v>
      </c>
      <c r="D5006" s="3">
        <v>0.84930555555555554</v>
      </c>
    </row>
    <row r="5007" spans="1:4" x14ac:dyDescent="0.2">
      <c r="A5007">
        <v>357175</v>
      </c>
      <c r="B5007" t="s">
        <v>53</v>
      </c>
      <c r="C5007" s="4">
        <v>43770</v>
      </c>
      <c r="D5007" s="3">
        <v>0.79861111111111116</v>
      </c>
    </row>
    <row r="5008" spans="1:4" x14ac:dyDescent="0.2">
      <c r="A5008">
        <v>357562</v>
      </c>
      <c r="B5008" t="e">
        <f>_xlfn.SINGLE(HoyMismoTSI _xlfn.SINGLE(TSiHonduras muy buenas acciones mi Presidente busqemos la paz por Honduras))</f>
        <v>#NAME?</v>
      </c>
      <c r="C5008" s="4">
        <v>43638</v>
      </c>
      <c r="D5008" s="3">
        <v>0.70972222222222225</v>
      </c>
    </row>
    <row r="5009" spans="1:4" x14ac:dyDescent="0.2">
      <c r="A5009">
        <v>357601</v>
      </c>
      <c r="B5009" t="s">
        <v>609</v>
      </c>
      <c r="C5009" s="4">
        <v>43714</v>
      </c>
      <c r="D5009" s="3">
        <v>0.59097222222222223</v>
      </c>
    </row>
    <row r="5010" spans="1:4" x14ac:dyDescent="0.2">
      <c r="A5010">
        <v>358680</v>
      </c>
      <c r="B5010" t="e">
        <f>HoyMismoTSI Vemos Que se esta demostrando lo bueno en nuestro pais porque se ve Que se mejora la salud vamos por mas</f>
        <v>#NAME?</v>
      </c>
      <c r="C5010" s="4">
        <v>43752</v>
      </c>
      <c r="D5010" s="3">
        <v>0.69513888888888886</v>
      </c>
    </row>
    <row r="5011" spans="1:4" x14ac:dyDescent="0.2">
      <c r="A5011">
        <v>360725</v>
      </c>
      <c r="B5011" t="s">
        <v>31</v>
      </c>
      <c r="C5011" s="4">
        <v>43804</v>
      </c>
      <c r="D5011" s="3">
        <v>0.7944444444444444</v>
      </c>
    </row>
    <row r="5012" spans="1:4" x14ac:dyDescent="0.2">
      <c r="A5012">
        <v>360731</v>
      </c>
      <c r="B5012" t="s">
        <v>610</v>
      </c>
      <c r="C5012" s="4">
        <v>43713</v>
      </c>
      <c r="D5012" s="3">
        <v>0.12708333333333333</v>
      </c>
    </row>
    <row r="5013" spans="1:4" x14ac:dyDescent="0.2">
      <c r="A5013">
        <v>360732</v>
      </c>
      <c r="B5013" t="s">
        <v>611</v>
      </c>
      <c r="C5013" s="4">
        <v>43776</v>
      </c>
      <c r="D5013" s="3">
        <v>7.9861111111111105E-2</v>
      </c>
    </row>
    <row r="5014" spans="1:4" x14ac:dyDescent="0.2">
      <c r="A5014">
        <v>360733</v>
      </c>
      <c r="B5014" s="2" t="s">
        <v>65</v>
      </c>
      <c r="C5014" s="4">
        <v>43768</v>
      </c>
      <c r="D5014" s="3">
        <v>0.87361111111111101</v>
      </c>
    </row>
    <row r="5015" spans="1:4" x14ac:dyDescent="0.2">
      <c r="A5015">
        <v>360734</v>
      </c>
      <c r="B5015" t="s">
        <v>237</v>
      </c>
      <c r="C5015" s="4">
        <v>43710</v>
      </c>
      <c r="D5015" s="3">
        <v>0.67152777777777783</v>
      </c>
    </row>
    <row r="5016" spans="1:4" x14ac:dyDescent="0.2">
      <c r="A5016">
        <v>360882</v>
      </c>
      <c r="B5016" t="s">
        <v>386</v>
      </c>
      <c r="C5016" s="4">
        <v>43783</v>
      </c>
      <c r="D5016" s="3">
        <v>0.70624999999999993</v>
      </c>
    </row>
    <row r="5017" spans="1:4" x14ac:dyDescent="0.2">
      <c r="A5017">
        <v>360912</v>
      </c>
      <c r="B5017" t="s">
        <v>26</v>
      </c>
      <c r="C5017" s="4">
        <v>43812</v>
      </c>
      <c r="D5017" s="3">
        <v>0.73125000000000007</v>
      </c>
    </row>
    <row r="5018" spans="1:4" x14ac:dyDescent="0.2">
      <c r="A5018">
        <v>360916</v>
      </c>
      <c r="B5018" t="s">
        <v>123</v>
      </c>
      <c r="C5018" s="4">
        <v>43763</v>
      </c>
      <c r="D5018" s="3">
        <v>0.8208333333333333</v>
      </c>
    </row>
    <row r="5019" spans="1:4" x14ac:dyDescent="0.2">
      <c r="A5019">
        <v>360978</v>
      </c>
      <c r="B5019" t="s">
        <v>151</v>
      </c>
      <c r="C5019" s="4">
        <v>43801</v>
      </c>
      <c r="D5019" s="3">
        <v>0.84166666666666667</v>
      </c>
    </row>
    <row r="5020" spans="1:4" x14ac:dyDescent="0.2">
      <c r="A5020">
        <v>360992</v>
      </c>
      <c r="B5020" t="s">
        <v>135</v>
      </c>
      <c r="C5020" s="4">
        <v>43721</v>
      </c>
      <c r="D5020" s="3">
        <v>0.82847222222222217</v>
      </c>
    </row>
    <row r="5021" spans="1:4" x14ac:dyDescent="0.2">
      <c r="A5021">
        <v>360993</v>
      </c>
      <c r="B5021" t="s">
        <v>122</v>
      </c>
      <c r="C5021" s="4">
        <v>43746</v>
      </c>
      <c r="D5021" s="3">
        <v>0.73402777777777783</v>
      </c>
    </row>
    <row r="5022" spans="1:4" x14ac:dyDescent="0.2">
      <c r="A5022">
        <v>360994</v>
      </c>
      <c r="B5022" t="s">
        <v>75</v>
      </c>
      <c r="C5022" s="4">
        <v>43676</v>
      </c>
      <c r="D5022" s="3">
        <v>0.80138888888888893</v>
      </c>
    </row>
    <row r="5023" spans="1:4" x14ac:dyDescent="0.2">
      <c r="A5023">
        <v>360995</v>
      </c>
      <c r="B5023" t="s">
        <v>62</v>
      </c>
      <c r="C5023" s="4">
        <v>43703</v>
      </c>
      <c r="D5023" s="3">
        <v>0.7368055555555556</v>
      </c>
    </row>
    <row r="5024" spans="1:4" x14ac:dyDescent="0.2">
      <c r="A5024">
        <v>361131</v>
      </c>
      <c r="B5024" t="s">
        <v>75</v>
      </c>
      <c r="C5024" s="4">
        <v>43676</v>
      </c>
      <c r="D5024" s="3">
        <v>0.80208333333333337</v>
      </c>
    </row>
    <row r="5025" spans="1:4" x14ac:dyDescent="0.2">
      <c r="A5025">
        <v>361298</v>
      </c>
      <c r="B5025" t="s">
        <v>18</v>
      </c>
      <c r="C5025" s="4">
        <v>43774</v>
      </c>
      <c r="D5025" s="3">
        <v>0.79166666666666663</v>
      </c>
    </row>
    <row r="5026" spans="1:4" x14ac:dyDescent="0.2">
      <c r="A5026">
        <v>361299</v>
      </c>
      <c r="B5026" t="s">
        <v>114</v>
      </c>
      <c r="C5026" s="4">
        <v>43746</v>
      </c>
      <c r="D5026" s="3">
        <v>0.88541666666666663</v>
      </c>
    </row>
    <row r="5027" spans="1:4" x14ac:dyDescent="0.2">
      <c r="A5027">
        <v>361547</v>
      </c>
      <c r="B5027" t="s">
        <v>13</v>
      </c>
      <c r="C5027" s="4">
        <v>43689</v>
      </c>
      <c r="D5027" s="3">
        <v>0.64027777777777783</v>
      </c>
    </row>
    <row r="5028" spans="1:4" x14ac:dyDescent="0.2">
      <c r="A5028">
        <v>361843</v>
      </c>
      <c r="B5028" t="e">
        <f>HoyMismoTSI se ha visto Que los t√≠teres de Mel solo lo malo quieren hacer pero Que se ponga mano dura</f>
        <v>#NAME?</v>
      </c>
      <c r="C5028" s="4">
        <v>43759</v>
      </c>
      <c r="D5028" s="3">
        <v>0.95208333333333339</v>
      </c>
    </row>
    <row r="5029" spans="1:4" x14ac:dyDescent="0.2">
      <c r="A5029">
        <v>361919</v>
      </c>
      <c r="B5029" t="e">
        <f>HoyMismoTSI muy bueno Que se desarrollen estas buenas donaciones a Hospitales Que bien Que se hag lo bueno por la naci√≥n muy bien</f>
        <v>#NAME?</v>
      </c>
      <c r="C5029" s="4">
        <v>43768</v>
      </c>
      <c r="D5029" s="3">
        <v>0.72291666666666676</v>
      </c>
    </row>
    <row r="5030" spans="1:4" x14ac:dyDescent="0.2">
      <c r="A5030">
        <v>361920</v>
      </c>
      <c r="B5030" t="e">
        <f>_xlfn.SINGLE(HoyMismoTSI _xlfn.SINGLE(JuanOrlandoH buen trabajo Que se hagan estos resultados para mi Honduras Que excelente trabajo vamos por mas))</f>
        <v>#NAME?</v>
      </c>
      <c r="C5030" s="4">
        <v>43756</v>
      </c>
      <c r="D5030" s="3">
        <v>0.83124999999999993</v>
      </c>
    </row>
    <row r="5031" spans="1:4" x14ac:dyDescent="0.2">
      <c r="A5031">
        <v>362099</v>
      </c>
      <c r="B5031" t="e">
        <f>HoyMismoTSI Honduras avanza Que bueno lo Que se ve Que gran trabajo lo Que se desarrolla vamos por grandes avances vamos por mas</f>
        <v>#NAME?</v>
      </c>
      <c r="C5031" s="4">
        <v>43748</v>
      </c>
      <c r="D5031" s="3">
        <v>0.64166666666666672</v>
      </c>
    </row>
    <row r="5032" spans="1:4" x14ac:dyDescent="0.2">
      <c r="A5032">
        <v>362329</v>
      </c>
      <c r="B5032" t="e">
        <f>HoyMismoTSI Aplaudimos la buena labor gracias por desempe√±ar grandiosas cosas para Honduras y ala seguridad</f>
        <v>#NAME?</v>
      </c>
      <c r="C5032" s="4">
        <v>43717</v>
      </c>
      <c r="D5032" s="3">
        <v>0.70416666666666661</v>
      </c>
    </row>
    <row r="5033" spans="1:4" x14ac:dyDescent="0.2">
      <c r="A5033">
        <v>364015</v>
      </c>
      <c r="B5033" t="s">
        <v>46</v>
      </c>
      <c r="C5033" s="4">
        <v>43791</v>
      </c>
      <c r="D5033" s="3">
        <v>0.81527777777777777</v>
      </c>
    </row>
    <row r="5034" spans="1:4" x14ac:dyDescent="0.2">
      <c r="A5034">
        <v>364016</v>
      </c>
      <c r="B5034" t="s">
        <v>21</v>
      </c>
      <c r="C5034" s="4">
        <v>43811</v>
      </c>
      <c r="D5034" s="3">
        <v>0.84027777777777779</v>
      </c>
    </row>
    <row r="5035" spans="1:4" x14ac:dyDescent="0.2">
      <c r="A5035">
        <v>364110</v>
      </c>
      <c r="B5035" t="s">
        <v>76</v>
      </c>
      <c r="C5035" s="4">
        <v>43767</v>
      </c>
      <c r="D5035" s="3">
        <v>0.80069444444444438</v>
      </c>
    </row>
    <row r="5036" spans="1:4" x14ac:dyDescent="0.2">
      <c r="A5036">
        <v>364271</v>
      </c>
      <c r="B5036" t="s">
        <v>137</v>
      </c>
      <c r="C5036" s="4">
        <v>43705</v>
      </c>
      <c r="D5036" s="3">
        <v>0.7368055555555556</v>
      </c>
    </row>
    <row r="5037" spans="1:4" x14ac:dyDescent="0.2">
      <c r="A5037">
        <v>364272</v>
      </c>
      <c r="B5037" t="s">
        <v>66</v>
      </c>
      <c r="C5037" s="4">
        <v>43745</v>
      </c>
      <c r="D5037" s="3">
        <v>0.65138888888888891</v>
      </c>
    </row>
    <row r="5038" spans="1:4" x14ac:dyDescent="0.2">
      <c r="A5038">
        <v>364273</v>
      </c>
      <c r="B5038" t="s">
        <v>43</v>
      </c>
      <c r="C5038" s="4">
        <v>43717</v>
      </c>
      <c r="D5038" s="3">
        <v>0.78472222222222221</v>
      </c>
    </row>
    <row r="5039" spans="1:4" x14ac:dyDescent="0.2">
      <c r="A5039">
        <v>364274</v>
      </c>
      <c r="B5039" t="s">
        <v>11</v>
      </c>
      <c r="C5039" s="4">
        <v>43761</v>
      </c>
      <c r="D5039" s="3">
        <v>0.85625000000000007</v>
      </c>
    </row>
    <row r="5040" spans="1:4" x14ac:dyDescent="0.2">
      <c r="A5040">
        <v>364424</v>
      </c>
      <c r="B5040" t="s">
        <v>148</v>
      </c>
      <c r="C5040" s="4">
        <v>43767</v>
      </c>
      <c r="D5040" s="3">
        <v>0.86249999999999993</v>
      </c>
    </row>
    <row r="5041" spans="1:4" x14ac:dyDescent="0.2">
      <c r="A5041">
        <v>364425</v>
      </c>
      <c r="B5041" t="s">
        <v>612</v>
      </c>
      <c r="C5041" s="4">
        <v>43670</v>
      </c>
      <c r="D5041" s="3">
        <v>0.73541666666666661</v>
      </c>
    </row>
    <row r="5042" spans="1:4" x14ac:dyDescent="0.2">
      <c r="A5042">
        <v>364426</v>
      </c>
      <c r="B5042" t="s">
        <v>60</v>
      </c>
      <c r="C5042" s="4">
        <v>43761</v>
      </c>
      <c r="D5042" s="3">
        <v>0.71180555555555547</v>
      </c>
    </row>
    <row r="5043" spans="1:4" x14ac:dyDescent="0.2">
      <c r="A5043">
        <v>364449</v>
      </c>
      <c r="B5043" t="s">
        <v>53</v>
      </c>
      <c r="C5043" s="4">
        <v>43770</v>
      </c>
      <c r="D5043" s="3">
        <v>0.79791666666666661</v>
      </c>
    </row>
    <row r="5044" spans="1:4" x14ac:dyDescent="0.2">
      <c r="A5044">
        <v>364498</v>
      </c>
      <c r="B5044" t="s">
        <v>131</v>
      </c>
      <c r="C5044" s="4">
        <v>43775</v>
      </c>
      <c r="D5044" s="3">
        <v>0.7055555555555556</v>
      </c>
    </row>
    <row r="5045" spans="1:4" x14ac:dyDescent="0.2">
      <c r="A5045">
        <v>364621</v>
      </c>
      <c r="B5045" t="s">
        <v>125</v>
      </c>
      <c r="C5045" s="4">
        <v>43754</v>
      </c>
      <c r="D5045" s="3">
        <v>0.85902777777777783</v>
      </c>
    </row>
    <row r="5046" spans="1:4" x14ac:dyDescent="0.2">
      <c r="A5046">
        <v>364622</v>
      </c>
      <c r="B5046" t="s">
        <v>62</v>
      </c>
      <c r="C5046" s="4">
        <v>43703</v>
      </c>
      <c r="D5046" s="3">
        <v>0.7368055555555556</v>
      </c>
    </row>
    <row r="5047" spans="1:4" x14ac:dyDescent="0.2">
      <c r="A5047">
        <v>364683</v>
      </c>
      <c r="B5047" s="2" t="s">
        <v>49</v>
      </c>
      <c r="C5047" s="4">
        <v>43725</v>
      </c>
      <c r="D5047" s="3">
        <v>0.9243055555555556</v>
      </c>
    </row>
    <row r="5048" spans="1:4" x14ac:dyDescent="0.2">
      <c r="A5048">
        <v>364826</v>
      </c>
      <c r="B5048" s="2" t="s">
        <v>92</v>
      </c>
      <c r="C5048" s="4">
        <v>43775</v>
      </c>
      <c r="D5048" s="3">
        <v>0.65694444444444444</v>
      </c>
    </row>
    <row r="5049" spans="1:4" x14ac:dyDescent="0.2">
      <c r="A5049">
        <v>364944</v>
      </c>
      <c r="B5049" t="s">
        <v>613</v>
      </c>
      <c r="C5049" s="4">
        <v>43767</v>
      </c>
      <c r="D5049" s="3">
        <v>0.73263888888888884</v>
      </c>
    </row>
    <row r="5050" spans="1:4" x14ac:dyDescent="0.2">
      <c r="A5050">
        <v>369196</v>
      </c>
      <c r="B5050" t="e">
        <f>_xlfn.SINGLE(HoyMismoTSI _xlfn.SINGLE(raseltome _xlfn.SINGLE(PartidoLibre Definitivamente se esta viendo Que el pais ha cambiado y se sabe Que los √±angaras solo quieren lo malo para la naci√≥n)))</f>
        <v>#NAME?</v>
      </c>
      <c r="C5050" s="4">
        <v>43759</v>
      </c>
      <c r="D5050" s="3">
        <v>0.9194444444444444</v>
      </c>
    </row>
    <row r="5051" spans="1:4" x14ac:dyDescent="0.2">
      <c r="A5051">
        <v>371428</v>
      </c>
      <c r="B5051" s="2" t="s">
        <v>71</v>
      </c>
      <c r="C5051" s="4">
        <v>43774</v>
      </c>
      <c r="D5051" s="3">
        <v>0.66875000000000007</v>
      </c>
    </row>
    <row r="5052" spans="1:4" x14ac:dyDescent="0.2">
      <c r="A5052">
        <v>371571</v>
      </c>
      <c r="B5052" t="s">
        <v>259</v>
      </c>
      <c r="C5052" s="4">
        <v>43675</v>
      </c>
      <c r="D5052" s="3">
        <v>0.87708333333333333</v>
      </c>
    </row>
    <row r="5053" spans="1:4" x14ac:dyDescent="0.2">
      <c r="A5053">
        <v>371722</v>
      </c>
      <c r="B5053" t="s">
        <v>27</v>
      </c>
      <c r="C5053" s="4">
        <v>43809</v>
      </c>
      <c r="D5053" s="3">
        <v>0.81874999999999998</v>
      </c>
    </row>
    <row r="5054" spans="1:4" x14ac:dyDescent="0.2">
      <c r="A5054">
        <v>371723</v>
      </c>
      <c r="B5054" t="s">
        <v>9</v>
      </c>
      <c r="C5054" s="4">
        <v>43794</v>
      </c>
      <c r="D5054" s="3">
        <v>0.72291666666666676</v>
      </c>
    </row>
    <row r="5055" spans="1:4" x14ac:dyDescent="0.2">
      <c r="A5055">
        <v>371735</v>
      </c>
      <c r="B5055" t="s">
        <v>157</v>
      </c>
      <c r="C5055" s="4">
        <v>43710</v>
      </c>
      <c r="D5055" s="3">
        <v>0.63194444444444442</v>
      </c>
    </row>
    <row r="5056" spans="1:4" x14ac:dyDescent="0.2">
      <c r="A5056">
        <v>371736</v>
      </c>
      <c r="B5056" t="s">
        <v>20</v>
      </c>
      <c r="C5056" s="4">
        <v>43705</v>
      </c>
      <c r="D5056" s="3">
        <v>0.66875000000000007</v>
      </c>
    </row>
    <row r="5057" spans="1:4" x14ac:dyDescent="0.2">
      <c r="A5057">
        <v>371737</v>
      </c>
      <c r="B5057" s="2" t="s">
        <v>4</v>
      </c>
      <c r="C5057" s="4">
        <v>43731</v>
      </c>
      <c r="D5057" s="3">
        <v>0.66249999999999998</v>
      </c>
    </row>
    <row r="5058" spans="1:4" x14ac:dyDescent="0.2">
      <c r="A5058">
        <v>371738</v>
      </c>
      <c r="B5058" s="2" t="s">
        <v>95</v>
      </c>
      <c r="C5058" s="4">
        <v>43690</v>
      </c>
      <c r="D5058" s="3">
        <v>0.68194444444444446</v>
      </c>
    </row>
    <row r="5059" spans="1:4" x14ac:dyDescent="0.2">
      <c r="A5059">
        <v>371984</v>
      </c>
      <c r="B5059" t="s">
        <v>122</v>
      </c>
      <c r="C5059" s="4">
        <v>43746</v>
      </c>
      <c r="D5059" s="3">
        <v>0.73402777777777783</v>
      </c>
    </row>
    <row r="5060" spans="1:4" x14ac:dyDescent="0.2">
      <c r="A5060">
        <v>372008</v>
      </c>
      <c r="B5060" t="s">
        <v>237</v>
      </c>
      <c r="C5060" s="4">
        <v>43710</v>
      </c>
      <c r="D5060" s="3">
        <v>0.67152777777777783</v>
      </c>
    </row>
    <row r="5061" spans="1:4" x14ac:dyDescent="0.2">
      <c r="A5061">
        <v>379605</v>
      </c>
      <c r="B5061" t="e">
        <f>_xlfn.SINGLE(HoyMismoTSI _xlfn.SINGLE(melgar3030 no cave duda Que JOH esta trabajando por lo esperado para el pais Que gran trabajo Que mi Honduras cambia vamos por grandes metas))</f>
        <v>#NAME?</v>
      </c>
      <c r="C5061" s="4">
        <v>43733</v>
      </c>
      <c r="D5061" s="3">
        <v>0.56805555555555554</v>
      </c>
    </row>
    <row r="5062" spans="1:4" x14ac:dyDescent="0.2">
      <c r="A5062">
        <v>385231</v>
      </c>
      <c r="B5062" t="s">
        <v>46</v>
      </c>
      <c r="C5062" s="4">
        <v>43791</v>
      </c>
      <c r="D5062" s="3">
        <v>0.81527777777777777</v>
      </c>
    </row>
    <row r="5063" spans="1:4" x14ac:dyDescent="0.2">
      <c r="A5063">
        <v>385255</v>
      </c>
      <c r="B5063" t="s">
        <v>73</v>
      </c>
      <c r="C5063" s="4">
        <v>43710</v>
      </c>
      <c r="D5063" s="3">
        <v>0.86041666666666661</v>
      </c>
    </row>
    <row r="5064" spans="1:4" x14ac:dyDescent="0.2">
      <c r="A5064">
        <v>385284</v>
      </c>
      <c r="B5064" t="s">
        <v>204</v>
      </c>
      <c r="C5064" s="4">
        <v>43670</v>
      </c>
      <c r="D5064" s="3">
        <v>0.64861111111111114</v>
      </c>
    </row>
    <row r="5065" spans="1:4" x14ac:dyDescent="0.2">
      <c r="A5065">
        <v>385507</v>
      </c>
      <c r="B5065" t="s">
        <v>64</v>
      </c>
      <c r="C5065" s="4">
        <v>43735</v>
      </c>
      <c r="D5065" s="3">
        <v>0.71388888888888891</v>
      </c>
    </row>
    <row r="5066" spans="1:4" x14ac:dyDescent="0.2">
      <c r="A5066">
        <v>385508</v>
      </c>
      <c r="B5066" t="s">
        <v>39</v>
      </c>
      <c r="C5066" s="4">
        <v>43719</v>
      </c>
      <c r="D5066" s="3">
        <v>0.68541666666666667</v>
      </c>
    </row>
    <row r="5067" spans="1:4" x14ac:dyDescent="0.2">
      <c r="A5067">
        <v>385550</v>
      </c>
      <c r="B5067" t="s">
        <v>60</v>
      </c>
      <c r="C5067" s="4">
        <v>43761</v>
      </c>
      <c r="D5067" s="3">
        <v>0.71250000000000002</v>
      </c>
    </row>
    <row r="5068" spans="1:4" x14ac:dyDescent="0.2">
      <c r="A5068">
        <v>385551</v>
      </c>
      <c r="B5068" t="s">
        <v>51</v>
      </c>
      <c r="C5068" s="4">
        <v>43755</v>
      </c>
      <c r="D5068" s="3">
        <v>0.73749999999999993</v>
      </c>
    </row>
    <row r="5069" spans="1:4" x14ac:dyDescent="0.2">
      <c r="A5069">
        <v>385552</v>
      </c>
      <c r="B5069" t="s">
        <v>105</v>
      </c>
      <c r="C5069" s="4">
        <v>43746</v>
      </c>
      <c r="D5069" s="3">
        <v>0.86111111111111116</v>
      </c>
    </row>
    <row r="5070" spans="1:4" x14ac:dyDescent="0.2">
      <c r="A5070">
        <v>385784</v>
      </c>
      <c r="B5070" t="s">
        <v>151</v>
      </c>
      <c r="C5070" s="4">
        <v>43801</v>
      </c>
      <c r="D5070" s="3">
        <v>0.84166666666666667</v>
      </c>
    </row>
    <row r="5071" spans="1:4" x14ac:dyDescent="0.2">
      <c r="A5071">
        <v>385950</v>
      </c>
      <c r="B5071" t="s">
        <v>336</v>
      </c>
      <c r="C5071" s="4">
        <v>43784</v>
      </c>
      <c r="D5071" s="3">
        <v>0.64513888888888882</v>
      </c>
    </row>
    <row r="5072" spans="1:4" x14ac:dyDescent="0.2">
      <c r="A5072">
        <v>392974</v>
      </c>
      <c r="B5072" t="e">
        <f>elpulsohn todos estamos muy contentos por su gran trabajo</f>
        <v>#NAME?</v>
      </c>
      <c r="C5072" s="4">
        <v>43705</v>
      </c>
      <c r="D5072" s="3">
        <v>0.89097222222222217</v>
      </c>
    </row>
    <row r="5073" spans="1:4" x14ac:dyDescent="0.2">
      <c r="A5073">
        <v>398987</v>
      </c>
      <c r="B5073" t="s">
        <v>198</v>
      </c>
      <c r="C5073" s="4">
        <v>43689</v>
      </c>
      <c r="D5073" s="3">
        <v>0.74930555555555556</v>
      </c>
    </row>
    <row r="5074" spans="1:4" x14ac:dyDescent="0.2">
      <c r="A5074">
        <v>399072</v>
      </c>
      <c r="B5074" t="s">
        <v>289</v>
      </c>
      <c r="C5074" s="4">
        <v>43782</v>
      </c>
      <c r="D5074" s="3">
        <v>0.81458333333333333</v>
      </c>
    </row>
    <row r="5075" spans="1:4" x14ac:dyDescent="0.2">
      <c r="A5075">
        <v>399279</v>
      </c>
      <c r="B5075" t="s">
        <v>64</v>
      </c>
      <c r="C5075" s="4">
        <v>43735</v>
      </c>
      <c r="D5075" s="3">
        <v>0.71319444444444446</v>
      </c>
    </row>
    <row r="5076" spans="1:4" x14ac:dyDescent="0.2">
      <c r="A5076">
        <v>399434</v>
      </c>
      <c r="B5076" t="s">
        <v>70</v>
      </c>
      <c r="C5076" s="4">
        <v>43718</v>
      </c>
      <c r="D5076" s="3">
        <v>0.82291666666666663</v>
      </c>
    </row>
    <row r="5077" spans="1:4" x14ac:dyDescent="0.2">
      <c r="A5077">
        <v>399536</v>
      </c>
      <c r="B5077" t="s">
        <v>156</v>
      </c>
      <c r="C5077" s="4">
        <v>43684</v>
      </c>
      <c r="D5077" s="3">
        <v>0.71527777777777779</v>
      </c>
    </row>
    <row r="5078" spans="1:4" x14ac:dyDescent="0.2">
      <c r="A5078">
        <v>399537</v>
      </c>
      <c r="B5078" t="s">
        <v>10</v>
      </c>
      <c r="C5078" s="4">
        <v>43739</v>
      </c>
      <c r="D5078" s="3">
        <v>0.71180555555555547</v>
      </c>
    </row>
    <row r="5079" spans="1:4" x14ac:dyDescent="0.2">
      <c r="A5079">
        <v>399723</v>
      </c>
      <c r="B5079" s="2" t="s">
        <v>111</v>
      </c>
      <c r="C5079" s="4">
        <v>43804</v>
      </c>
      <c r="D5079" s="3">
        <v>0.84861111111111109</v>
      </c>
    </row>
    <row r="5080" spans="1:4" x14ac:dyDescent="0.2">
      <c r="A5080">
        <v>399774</v>
      </c>
      <c r="B5080" t="s">
        <v>58</v>
      </c>
      <c r="C5080" s="4">
        <v>43817</v>
      </c>
      <c r="D5080" s="3">
        <v>0.7270833333333333</v>
      </c>
    </row>
    <row r="5081" spans="1:4" x14ac:dyDescent="0.2">
      <c r="A5081">
        <v>399775</v>
      </c>
      <c r="B5081" t="s">
        <v>519</v>
      </c>
      <c r="C5081" s="4">
        <v>43780</v>
      </c>
      <c r="D5081" s="3">
        <v>0.87847222222222221</v>
      </c>
    </row>
    <row r="5082" spans="1:4" x14ac:dyDescent="0.2">
      <c r="A5082">
        <v>402446</v>
      </c>
      <c r="B5082" s="2" t="s">
        <v>614</v>
      </c>
      <c r="C5082" s="4">
        <v>43657</v>
      </c>
      <c r="D5082" s="3">
        <v>0.9145833333333333</v>
      </c>
    </row>
    <row r="5083" spans="1:4" x14ac:dyDescent="0.2">
      <c r="A5083">
        <v>406486</v>
      </c>
      <c r="B5083" t="s">
        <v>615</v>
      </c>
      <c r="C5083" s="4">
        <v>43659</v>
      </c>
      <c r="D5083" s="3">
        <v>0.62152777777777779</v>
      </c>
    </row>
    <row r="5084" spans="1:4" x14ac:dyDescent="0.2">
      <c r="A5084">
        <v>408959</v>
      </c>
      <c r="B5084" s="2" t="s">
        <v>616</v>
      </c>
      <c r="C5084" s="4">
        <v>43678</v>
      </c>
      <c r="D5084" s="3">
        <v>0.7368055555555556</v>
      </c>
    </row>
    <row r="5085" spans="1:4" x14ac:dyDescent="0.2">
      <c r="A5085">
        <v>410751</v>
      </c>
      <c r="B5085" t="s">
        <v>617</v>
      </c>
      <c r="C5085" s="4">
        <v>43754</v>
      </c>
      <c r="D5085" s="3">
        <v>0.65</v>
      </c>
    </row>
    <row r="5086" spans="1:4" x14ac:dyDescent="0.2">
      <c r="A5086">
        <v>411050</v>
      </c>
      <c r="B5086" t="s">
        <v>617</v>
      </c>
      <c r="C5086" s="4">
        <v>43754</v>
      </c>
      <c r="D5086" s="3">
        <v>0.12430555555555556</v>
      </c>
    </row>
    <row r="5087" spans="1:4" x14ac:dyDescent="0.2">
      <c r="A5087">
        <v>411151</v>
      </c>
      <c r="B5087" t="s">
        <v>617</v>
      </c>
      <c r="C5087" s="4">
        <v>43754</v>
      </c>
      <c r="D5087" s="3">
        <v>0.65138888888888891</v>
      </c>
    </row>
    <row r="5088" spans="1:4" x14ac:dyDescent="0.2">
      <c r="A5088">
        <v>436908</v>
      </c>
      <c r="B5088" t="e">
        <f>elpulsohn muy bien lo Que hace el gobierno Que bien Que se mejore la cituasion en roaran Que bien Que buenos alcances vamos por lo bueno</f>
        <v>#NAME?</v>
      </c>
      <c r="C5088" s="4">
        <v>43816</v>
      </c>
      <c r="D5088" s="3">
        <v>0.80138888888888893</v>
      </c>
    </row>
    <row r="5089" spans="1:4" x14ac:dyDescent="0.2">
      <c r="A5089">
        <v>437823</v>
      </c>
      <c r="B5089" t="s">
        <v>618</v>
      </c>
      <c r="C5089" s="4">
        <v>43767</v>
      </c>
      <c r="D5089" s="3">
        <v>0.72916666666666663</v>
      </c>
    </row>
    <row r="5090" spans="1:4" x14ac:dyDescent="0.2">
      <c r="A5090">
        <v>437856</v>
      </c>
      <c r="B5090" t="e">
        <f>HoyMismoTSI Ciertamente se esta viendo los grandes avances departe de el gobierno Muchas gracias JOH por demostrar el cambio</f>
        <v>#NAME?</v>
      </c>
      <c r="C5090" s="4">
        <v>43812</v>
      </c>
      <c r="D5090" s="3">
        <v>0.74305555555555547</v>
      </c>
    </row>
    <row r="5091" spans="1:4" x14ac:dyDescent="0.2">
      <c r="A5091">
        <v>438010</v>
      </c>
      <c r="B5091" t="s">
        <v>619</v>
      </c>
      <c r="C5091" s="4">
        <v>43810</v>
      </c>
      <c r="D5091" s="3">
        <v>0.58124999999999993</v>
      </c>
    </row>
    <row r="5092" spans="1:4" x14ac:dyDescent="0.2">
      <c r="A5092">
        <v>438343</v>
      </c>
      <c r="B5092" t="e">
        <f>HoyMismoTSI se ven grandes resultados Que buenas cosas las Que se hacen cada dia Que bien lo Que se mira gracias al gobierno</f>
        <v>#NAME?</v>
      </c>
      <c r="C5092" s="4">
        <v>43748</v>
      </c>
      <c r="D5092" s="3">
        <v>0.64166666666666672</v>
      </c>
    </row>
    <row r="5093" spans="1:4" x14ac:dyDescent="0.2">
      <c r="A5093">
        <v>438517</v>
      </c>
      <c r="B5093" t="e">
        <f>HoyMismoTSI Presidente hern√°ndez le enviamos miles de saludos por Que usted Es una gran persona Que hace lo bueno por mi pais gracias por demostrarlo</f>
        <v>#NAME?</v>
      </c>
      <c r="C5093" s="4">
        <v>43719</v>
      </c>
      <c r="D5093" s="3">
        <v>0.8305555555555556</v>
      </c>
    </row>
    <row r="5094" spans="1:4" x14ac:dyDescent="0.2">
      <c r="A5094">
        <v>438521</v>
      </c>
      <c r="B5094" t="e">
        <f>HoyMismoTSI siempre se ve los grandes avances Que Dios me lo bendiga se√±or Presidente gracias</f>
        <v>#NAME?</v>
      </c>
      <c r="C5094" s="4">
        <v>43733</v>
      </c>
      <c r="D5094" s="3">
        <v>0.71875</v>
      </c>
    </row>
    <row r="5095" spans="1:4" x14ac:dyDescent="0.2">
      <c r="A5095">
        <v>442843</v>
      </c>
      <c r="B5095" t="s">
        <v>620</v>
      </c>
      <c r="C5095" s="4">
        <v>43651</v>
      </c>
      <c r="D5095" s="3">
        <v>0.78055555555555556</v>
      </c>
    </row>
    <row r="5096" spans="1:4" x14ac:dyDescent="0.2">
      <c r="A5096">
        <v>443670</v>
      </c>
      <c r="B5096" t="s">
        <v>12</v>
      </c>
      <c r="C5096" s="4">
        <v>43810</v>
      </c>
      <c r="D5096" s="3">
        <v>0.79652777777777783</v>
      </c>
    </row>
    <row r="5097" spans="1:4" x14ac:dyDescent="0.2">
      <c r="A5097">
        <v>443901</v>
      </c>
      <c r="B5097" t="s">
        <v>63</v>
      </c>
      <c r="C5097" s="4">
        <v>43773</v>
      </c>
      <c r="D5097" s="3">
        <v>0.65208333333333335</v>
      </c>
    </row>
    <row r="5098" spans="1:4" x14ac:dyDescent="0.2">
      <c r="A5098">
        <v>443978</v>
      </c>
      <c r="B5098" t="s">
        <v>116</v>
      </c>
      <c r="C5098" s="4">
        <v>43685</v>
      </c>
      <c r="D5098" s="3">
        <v>0.8340277777777777</v>
      </c>
    </row>
    <row r="5099" spans="1:4" x14ac:dyDescent="0.2">
      <c r="A5099">
        <v>443979</v>
      </c>
      <c r="B5099" t="s">
        <v>43</v>
      </c>
      <c r="C5099" s="4">
        <v>43717</v>
      </c>
      <c r="D5099" s="3">
        <v>0.78472222222222221</v>
      </c>
    </row>
    <row r="5100" spans="1:4" x14ac:dyDescent="0.2">
      <c r="A5100">
        <v>444298</v>
      </c>
      <c r="B5100" t="s">
        <v>59</v>
      </c>
      <c r="C5100" s="4">
        <v>43684</v>
      </c>
      <c r="D5100" s="3">
        <v>0.88263888888888886</v>
      </c>
    </row>
    <row r="5101" spans="1:4" x14ac:dyDescent="0.2">
      <c r="A5101">
        <v>444373</v>
      </c>
      <c r="B5101" t="s">
        <v>121</v>
      </c>
      <c r="C5101" s="4">
        <v>43832</v>
      </c>
      <c r="D5101" s="3">
        <v>0.67083333333333339</v>
      </c>
    </row>
    <row r="5102" spans="1:4" x14ac:dyDescent="0.2">
      <c r="A5102">
        <v>444640</v>
      </c>
      <c r="B5102" t="s">
        <v>125</v>
      </c>
      <c r="C5102" s="4">
        <v>43754</v>
      </c>
      <c r="D5102" s="3">
        <v>0.85902777777777783</v>
      </c>
    </row>
    <row r="5103" spans="1:4" x14ac:dyDescent="0.2">
      <c r="A5103">
        <v>444654</v>
      </c>
      <c r="B5103" t="s">
        <v>20</v>
      </c>
      <c r="C5103" s="4">
        <v>43705</v>
      </c>
      <c r="D5103" s="3">
        <v>0.67013888888888884</v>
      </c>
    </row>
    <row r="5104" spans="1:4" x14ac:dyDescent="0.2">
      <c r="A5104">
        <v>444655</v>
      </c>
      <c r="B5104" s="2" t="s">
        <v>95</v>
      </c>
      <c r="C5104" s="4">
        <v>43690</v>
      </c>
      <c r="D5104" s="3">
        <v>0.68194444444444446</v>
      </c>
    </row>
    <row r="5105" spans="1:4" x14ac:dyDescent="0.2">
      <c r="A5105">
        <v>444770</v>
      </c>
      <c r="B5105" t="s">
        <v>185</v>
      </c>
      <c r="C5105" s="4">
        <v>43721</v>
      </c>
      <c r="D5105" s="3">
        <v>0.6743055555555556</v>
      </c>
    </row>
    <row r="5106" spans="1:4" x14ac:dyDescent="0.2">
      <c r="A5106">
        <v>444821</v>
      </c>
      <c r="B5106" t="s">
        <v>201</v>
      </c>
      <c r="C5106" s="4">
        <v>43691</v>
      </c>
      <c r="D5106" s="3">
        <v>0.87013888888888891</v>
      </c>
    </row>
    <row r="5107" spans="1:4" x14ac:dyDescent="0.2">
      <c r="A5107">
        <v>445103</v>
      </c>
      <c r="B5107" t="s">
        <v>66</v>
      </c>
      <c r="C5107" s="4">
        <v>43745</v>
      </c>
      <c r="D5107" s="3">
        <v>0.65208333333333335</v>
      </c>
    </row>
    <row r="5108" spans="1:4" x14ac:dyDescent="0.2">
      <c r="A5108">
        <v>445367</v>
      </c>
      <c r="B5108" t="s">
        <v>30</v>
      </c>
      <c r="C5108" s="4">
        <v>43802</v>
      </c>
      <c r="D5108" s="3">
        <v>0.71319444444444446</v>
      </c>
    </row>
    <row r="5109" spans="1:4" x14ac:dyDescent="0.2">
      <c r="A5109">
        <v>445375</v>
      </c>
      <c r="B5109" t="s">
        <v>66</v>
      </c>
      <c r="C5109" s="4">
        <v>43745</v>
      </c>
      <c r="D5109" s="3">
        <v>0.65208333333333335</v>
      </c>
    </row>
    <row r="5110" spans="1:4" x14ac:dyDescent="0.2">
      <c r="A5110">
        <v>445376</v>
      </c>
      <c r="B5110" t="s">
        <v>621</v>
      </c>
      <c r="C5110" s="4">
        <v>43704</v>
      </c>
      <c r="D5110" s="3">
        <v>8.4027777777777771E-2</v>
      </c>
    </row>
    <row r="5111" spans="1:4" x14ac:dyDescent="0.2">
      <c r="A5111">
        <v>445377</v>
      </c>
      <c r="B5111" t="s">
        <v>216</v>
      </c>
      <c r="C5111" s="4">
        <v>43683</v>
      </c>
      <c r="D5111" s="3">
        <v>5.4166666666666669E-2</v>
      </c>
    </row>
    <row r="5112" spans="1:4" x14ac:dyDescent="0.2">
      <c r="A5112">
        <v>445378</v>
      </c>
      <c r="B5112" t="s">
        <v>622</v>
      </c>
      <c r="C5112" s="4">
        <v>43746</v>
      </c>
      <c r="D5112" s="3">
        <v>9.7916666666666666E-2</v>
      </c>
    </row>
    <row r="5113" spans="1:4" x14ac:dyDescent="0.2">
      <c r="A5113">
        <v>445385</v>
      </c>
      <c r="B5113" t="s">
        <v>227</v>
      </c>
      <c r="C5113" s="4">
        <v>43700</v>
      </c>
      <c r="D5113" s="3">
        <v>0.93472222222222223</v>
      </c>
    </row>
    <row r="5114" spans="1:4" x14ac:dyDescent="0.2">
      <c r="A5114">
        <v>445464</v>
      </c>
      <c r="B5114" t="s">
        <v>148</v>
      </c>
      <c r="C5114" s="4">
        <v>43767</v>
      </c>
      <c r="D5114" s="3">
        <v>0.86319444444444438</v>
      </c>
    </row>
    <row r="5115" spans="1:4" x14ac:dyDescent="0.2">
      <c r="A5115">
        <v>445465</v>
      </c>
      <c r="B5115" t="s">
        <v>143</v>
      </c>
      <c r="C5115" s="4">
        <v>43706</v>
      </c>
      <c r="D5115" s="3">
        <v>0.81180555555555556</v>
      </c>
    </row>
    <row r="5116" spans="1:4" x14ac:dyDescent="0.2">
      <c r="A5116">
        <v>447578</v>
      </c>
      <c r="B5116" t="s">
        <v>623</v>
      </c>
      <c r="C5116" s="4">
        <v>43657</v>
      </c>
      <c r="D5116" s="3">
        <v>0.73611111111111116</v>
      </c>
    </row>
    <row r="5117" spans="1:4" x14ac:dyDescent="0.2">
      <c r="A5117">
        <v>454389</v>
      </c>
      <c r="B5117" t="s">
        <v>624</v>
      </c>
      <c r="C5117" s="4">
        <v>43669</v>
      </c>
      <c r="D5117" s="3">
        <v>0.67222222222222217</v>
      </c>
    </row>
    <row r="5118" spans="1:4" x14ac:dyDescent="0.2">
      <c r="A5118">
        <v>466646</v>
      </c>
      <c r="B5118" t="s">
        <v>625</v>
      </c>
      <c r="C5118" s="4">
        <v>43662</v>
      </c>
      <c r="D5118" s="3">
        <v>0.70000000000000007</v>
      </c>
    </row>
    <row r="5119" spans="1:4" x14ac:dyDescent="0.2">
      <c r="A5119">
        <v>487623</v>
      </c>
      <c r="B5119" t="s">
        <v>626</v>
      </c>
      <c r="C5119" s="4">
        <v>43736</v>
      </c>
      <c r="D5119" s="3">
        <v>0.83680555555555547</v>
      </c>
    </row>
    <row r="5120" spans="1:4" x14ac:dyDescent="0.2">
      <c r="A5120">
        <v>519874</v>
      </c>
      <c r="B5120" t="s">
        <v>627</v>
      </c>
      <c r="C5120" s="4">
        <v>43651</v>
      </c>
      <c r="D5120" s="3">
        <v>0.77916666666666667</v>
      </c>
    </row>
    <row r="5121" spans="1:4" x14ac:dyDescent="0.2">
      <c r="A5121">
        <v>519877</v>
      </c>
      <c r="B5121" t="s">
        <v>617</v>
      </c>
      <c r="C5121" s="4">
        <v>43754</v>
      </c>
      <c r="D5121" s="3">
        <v>0.12847222222222224</v>
      </c>
    </row>
    <row r="5122" spans="1:4" x14ac:dyDescent="0.2">
      <c r="A5122">
        <v>519991</v>
      </c>
      <c r="B5122" t="s">
        <v>617</v>
      </c>
      <c r="C5122" s="4">
        <v>43754</v>
      </c>
      <c r="D5122" s="3">
        <v>0.65138888888888891</v>
      </c>
    </row>
    <row r="5123" spans="1:4" x14ac:dyDescent="0.2">
      <c r="A5123">
        <v>520287</v>
      </c>
      <c r="B5123" t="s">
        <v>617</v>
      </c>
      <c r="C5123" s="4">
        <v>43754</v>
      </c>
      <c r="D5123" s="3">
        <v>0.65138888888888891</v>
      </c>
    </row>
    <row r="5124" spans="1:4" x14ac:dyDescent="0.2">
      <c r="A5124">
        <v>520376</v>
      </c>
      <c r="B5124" t="s">
        <v>617</v>
      </c>
      <c r="C5124" s="4">
        <v>43754</v>
      </c>
      <c r="D5124" s="3">
        <v>0.65208333333333335</v>
      </c>
    </row>
    <row r="5125" spans="1:4" x14ac:dyDescent="0.2">
      <c r="A5125">
        <v>520394</v>
      </c>
      <c r="B5125" t="s">
        <v>617</v>
      </c>
      <c r="C5125" s="4">
        <v>43754</v>
      </c>
      <c r="D5125" s="3">
        <v>0.65208333333333335</v>
      </c>
    </row>
    <row r="5126" spans="1:4" x14ac:dyDescent="0.2">
      <c r="A5126">
        <v>520395</v>
      </c>
      <c r="B5126" t="s">
        <v>617</v>
      </c>
      <c r="C5126" s="4">
        <v>43754</v>
      </c>
      <c r="D5126" s="3">
        <v>0.12222222222222223</v>
      </c>
    </row>
    <row r="5127" spans="1:4" x14ac:dyDescent="0.2">
      <c r="A5127">
        <v>520602</v>
      </c>
      <c r="B5127" t="s">
        <v>617</v>
      </c>
      <c r="C5127" s="4">
        <v>43754</v>
      </c>
      <c r="D5127" s="3">
        <v>0.13055555555555556</v>
      </c>
    </row>
    <row r="5128" spans="1:4" x14ac:dyDescent="0.2">
      <c r="A5128">
        <v>520772</v>
      </c>
      <c r="B5128" t="s">
        <v>617</v>
      </c>
      <c r="C5128" s="4">
        <v>43754</v>
      </c>
      <c r="D5128" s="3">
        <v>0.65138888888888891</v>
      </c>
    </row>
    <row r="5129" spans="1:4" x14ac:dyDescent="0.2">
      <c r="A5129">
        <v>520778</v>
      </c>
      <c r="B5129" t="s">
        <v>617</v>
      </c>
      <c r="C5129" s="4">
        <v>43754</v>
      </c>
      <c r="D5129" s="3">
        <v>0.65138888888888891</v>
      </c>
    </row>
    <row r="5130" spans="1:4" x14ac:dyDescent="0.2">
      <c r="A5130">
        <v>521335</v>
      </c>
      <c r="B5130" t="s">
        <v>617</v>
      </c>
      <c r="C5130" s="4">
        <v>43754</v>
      </c>
      <c r="D5130" s="3">
        <v>0.65208333333333335</v>
      </c>
    </row>
    <row r="5131" spans="1:4" x14ac:dyDescent="0.2">
      <c r="A5131">
        <v>521375</v>
      </c>
      <c r="B5131" t="s">
        <v>617</v>
      </c>
      <c r="C5131" s="4">
        <v>43754</v>
      </c>
      <c r="D5131" s="3">
        <v>0.65138888888888891</v>
      </c>
    </row>
    <row r="5132" spans="1:4" x14ac:dyDescent="0.2">
      <c r="A5132">
        <v>521724</v>
      </c>
      <c r="B5132" t="s">
        <v>617</v>
      </c>
      <c r="C5132" s="4">
        <v>43754</v>
      </c>
      <c r="D5132" s="3">
        <v>0.12361111111111112</v>
      </c>
    </row>
    <row r="5133" spans="1:4" x14ac:dyDescent="0.2">
      <c r="A5133">
        <v>521730</v>
      </c>
      <c r="B5133" t="s">
        <v>617</v>
      </c>
      <c r="C5133" s="4">
        <v>43754</v>
      </c>
      <c r="D5133" s="3">
        <v>0.125</v>
      </c>
    </row>
    <row r="5134" spans="1:4" x14ac:dyDescent="0.2">
      <c r="A5134">
        <v>521994</v>
      </c>
      <c r="B5134" t="s">
        <v>617</v>
      </c>
      <c r="C5134" s="4">
        <v>43754</v>
      </c>
      <c r="D5134" s="3">
        <v>0.13125000000000001</v>
      </c>
    </row>
    <row r="5135" spans="1:4" x14ac:dyDescent="0.2">
      <c r="A5135">
        <v>522372</v>
      </c>
      <c r="B5135" t="s">
        <v>617</v>
      </c>
      <c r="C5135" s="4">
        <v>43754</v>
      </c>
      <c r="D5135" s="3">
        <v>0.65208333333333335</v>
      </c>
    </row>
    <row r="5136" spans="1:4" x14ac:dyDescent="0.2">
      <c r="A5136">
        <v>528554</v>
      </c>
      <c r="B5136" t="s">
        <v>628</v>
      </c>
      <c r="C5136" s="4">
        <v>43663</v>
      </c>
      <c r="D5136" s="3">
        <v>0.6694444444444444</v>
      </c>
    </row>
    <row r="5137" spans="1:4" x14ac:dyDescent="0.2">
      <c r="A5137">
        <v>532593</v>
      </c>
      <c r="B5137" t="s">
        <v>629</v>
      </c>
      <c r="C5137" s="4">
        <v>43651</v>
      </c>
      <c r="D5137" s="3">
        <v>0.78125</v>
      </c>
    </row>
    <row r="5138" spans="1:4" x14ac:dyDescent="0.2">
      <c r="A5138">
        <v>590163</v>
      </c>
      <c r="B5138" t="s">
        <v>630</v>
      </c>
      <c r="C5138" s="4">
        <v>43669</v>
      </c>
      <c r="D5138" s="3">
        <v>0.67222222222222217</v>
      </c>
    </row>
    <row r="5139" spans="1:4" x14ac:dyDescent="0.2">
      <c r="A5139">
        <v>635058</v>
      </c>
      <c r="B5139" t="e">
        <f>HoyMismoTSI gracias por ese gran esfuerzo Que brindan por ver lo bueno en el pais excelente vamos por nuevos cambios</f>
        <v>#NAME?</v>
      </c>
      <c r="C5139" s="4">
        <v>43712</v>
      </c>
      <c r="D5139" s="3">
        <v>0.54513888888888895</v>
      </c>
    </row>
    <row r="5140" spans="1:4" x14ac:dyDescent="0.2">
      <c r="A5140">
        <v>635166</v>
      </c>
      <c r="B5140" t="e">
        <f>_xlfn.SINGLE(PrensaLIBRE_HN _xlfn.SINGLE(PartidoLibre Sinceramente da tristeza Que este Hombre solo lo malo mira para el pais Que ya no se permita masa desastres ya basta queremos paz))</f>
        <v>#NAME?</v>
      </c>
      <c r="C5140" s="4">
        <v>43789</v>
      </c>
      <c r="D5140" s="3">
        <v>0.72638888888888886</v>
      </c>
    </row>
    <row r="5141" spans="1:4" x14ac:dyDescent="0.2">
      <c r="A5141">
        <v>635296</v>
      </c>
      <c r="B5141" t="e">
        <f>HoyMismoTSI yo digo Que a ese alexander le pagaron para Que hablara cosas malas en contra de JOH ya basta voz √±angara</f>
        <v>#NAME?</v>
      </c>
      <c r="C5141" s="4">
        <v>43746</v>
      </c>
      <c r="D5141" s="3">
        <v>0.77708333333333324</v>
      </c>
    </row>
    <row r="5142" spans="1:4" x14ac:dyDescent="0.2">
      <c r="A5142">
        <v>637897</v>
      </c>
      <c r="B5142" t="e">
        <f>HoyMismoTSI Es un excelente trabajo departe de la policia Que est√°n dando el mayor esfuerzo por Que tengamos una navidad segura Que bien</f>
        <v>#NAME?</v>
      </c>
      <c r="C5142" s="4">
        <v>43817</v>
      </c>
      <c r="D5142" s="3">
        <v>0.68194444444444446</v>
      </c>
    </row>
    <row r="5143" spans="1:4" x14ac:dyDescent="0.2">
      <c r="A5143">
        <v>638130</v>
      </c>
      <c r="B5143" t="e">
        <f>elpulsohn Es admirable lo Que se hace Que bien estamos trabajando por grandes proyectos Que son de gran beneficio para el pais</f>
        <v>#NAME?</v>
      </c>
      <c r="C5143" s="4">
        <v>43791</v>
      </c>
      <c r="D5143" s="3">
        <v>0.68472222222222223</v>
      </c>
    </row>
    <row r="5144" spans="1:4" x14ac:dyDescent="0.2">
      <c r="A5144">
        <v>639056</v>
      </c>
      <c r="B5144" t="e">
        <f>_xlfn.SINGLE(HoyMismoTSI _xlfn.SINGLE(TSiHonduras la vedad Es Que esta gente lo √∫nico Que desean Es hacer ver mal a las autoridades ya dejen en paz la econom√≠a del pa√≠s))</f>
        <v>#NAME?</v>
      </c>
      <c r="C5144" s="4">
        <v>43655</v>
      </c>
      <c r="D5144" s="3">
        <v>0.81458333333333333</v>
      </c>
    </row>
    <row r="5145" spans="1:4" x14ac:dyDescent="0.2">
      <c r="A5145">
        <v>639328</v>
      </c>
      <c r="B5145" t="e">
        <f>HoyMismoTSI Que Dios bendiga su vida JOH porque ha demostrado lo bueno por la naci√≥n Que grandes avances vamos por lo bueno en el pais Que bien</f>
        <v>#NAME?</v>
      </c>
      <c r="C5145" s="4">
        <v>43769</v>
      </c>
      <c r="D5145" s="3">
        <v>0.73055555555555562</v>
      </c>
    </row>
    <row r="5146" spans="1:4" x14ac:dyDescent="0.2">
      <c r="A5146">
        <v>639349</v>
      </c>
      <c r="B5146" s="2" t="s">
        <v>631</v>
      </c>
      <c r="C5146" s="4">
        <v>43714</v>
      </c>
      <c r="D5146" s="3">
        <v>0.58333333333333337</v>
      </c>
    </row>
    <row r="5147" spans="1:4" x14ac:dyDescent="0.2">
      <c r="A5147">
        <v>639504</v>
      </c>
      <c r="B5147" t="e">
        <f>elpulsohn Que se haga lo Que se tenga Que hacer Que bueno lo Que se ve en el pais Que importante manera de ver lo bueno por nuestra Honduras Que bien</f>
        <v>#NAME?</v>
      </c>
      <c r="C5147" s="4">
        <v>43791</v>
      </c>
      <c r="D5147" s="3">
        <v>0.68402777777777779</v>
      </c>
    </row>
    <row r="5148" spans="1:4" x14ac:dyDescent="0.2">
      <c r="A5148">
        <v>640761</v>
      </c>
      <c r="B5148" t="e">
        <f>elpulsohn se sabe Que lo Que les da Es envidia por Que ning√∫n gobierno ha hecho lo Que JOH hizo y ese Es el dolor de muchos</f>
        <v>#NAME?</v>
      </c>
      <c r="C5148" s="4">
        <v>43763</v>
      </c>
      <c r="D5148" s="3">
        <v>0.68402777777777779</v>
      </c>
    </row>
    <row r="5149" spans="1:4" x14ac:dyDescent="0.2">
      <c r="A5149">
        <v>641213</v>
      </c>
      <c r="B5149" t="e">
        <f>_xlfn.SINGLE(HoyMismoTSI _xlfn.SINGLE(JuanOrlandoH Ciertamente vamos por mas logros para los Jovenes Que Dios los bendiga y Que este proyecto les salga bien en todo))</f>
        <v>#NAME?</v>
      </c>
      <c r="C5149" s="4">
        <v>43829</v>
      </c>
      <c r="D5149" s="3">
        <v>0.66666666666666663</v>
      </c>
    </row>
    <row r="5150" spans="1:4" x14ac:dyDescent="0.2">
      <c r="A5150">
        <v>642563</v>
      </c>
      <c r="B5150" t="e">
        <f>HoyMismoTSI Es muy bueno Que se reconozca lo bueno en el pais Que gran manera de ver como mi pais avanza Muchas gracias al gobierno</f>
        <v>#NAME?</v>
      </c>
      <c r="C5150" s="4">
        <v>43766</v>
      </c>
      <c r="D5150" s="3">
        <v>0.79305555555555562</v>
      </c>
    </row>
    <row r="5151" spans="1:4" x14ac:dyDescent="0.2">
      <c r="A5151">
        <v>642652</v>
      </c>
      <c r="B5151" t="e">
        <f>HoyMismoTSI estamos muy contentos y orgullosos de usted Es el mejor Que hemos tenido</f>
        <v>#NAME?</v>
      </c>
      <c r="C5151" s="4">
        <v>43711</v>
      </c>
      <c r="D5151" s="3">
        <v>0.69930555555555562</v>
      </c>
    </row>
    <row r="5152" spans="1:4" x14ac:dyDescent="0.2">
      <c r="A5152">
        <v>645708</v>
      </c>
      <c r="B5152" t="s">
        <v>101</v>
      </c>
      <c r="C5152" s="4">
        <v>43766</v>
      </c>
      <c r="D5152" s="3">
        <v>0.68194444444444446</v>
      </c>
    </row>
    <row r="5153" spans="1:4" x14ac:dyDescent="0.2">
      <c r="A5153">
        <v>645853</v>
      </c>
      <c r="B5153" t="s">
        <v>218</v>
      </c>
      <c r="C5153" s="4">
        <v>43698</v>
      </c>
      <c r="D5153" s="3">
        <v>0.78402777777777777</v>
      </c>
    </row>
    <row r="5154" spans="1:4" x14ac:dyDescent="0.2">
      <c r="A5154">
        <v>645854</v>
      </c>
      <c r="B5154" t="s">
        <v>20</v>
      </c>
      <c r="C5154" s="4">
        <v>43705</v>
      </c>
      <c r="D5154" s="3">
        <v>0.6694444444444444</v>
      </c>
    </row>
    <row r="5155" spans="1:4" x14ac:dyDescent="0.2">
      <c r="A5155">
        <v>645855</v>
      </c>
      <c r="B5155" t="s">
        <v>94</v>
      </c>
      <c r="C5155" s="4">
        <v>43726</v>
      </c>
      <c r="D5155" s="3">
        <v>0.87083333333333324</v>
      </c>
    </row>
    <row r="5156" spans="1:4" x14ac:dyDescent="0.2">
      <c r="A5156">
        <v>645909</v>
      </c>
      <c r="B5156" t="s">
        <v>94</v>
      </c>
      <c r="C5156" s="4">
        <v>43726</v>
      </c>
      <c r="D5156" s="3">
        <v>0.87083333333333324</v>
      </c>
    </row>
    <row r="5157" spans="1:4" x14ac:dyDescent="0.2">
      <c r="A5157">
        <v>645949</v>
      </c>
      <c r="B5157" t="s">
        <v>69</v>
      </c>
      <c r="C5157" s="4">
        <v>43756</v>
      </c>
      <c r="D5157" s="3">
        <v>0.74930555555555556</v>
      </c>
    </row>
    <row r="5158" spans="1:4" x14ac:dyDescent="0.2">
      <c r="A5158">
        <v>645960</v>
      </c>
      <c r="B5158" t="s">
        <v>17</v>
      </c>
      <c r="C5158" s="4">
        <v>43676</v>
      </c>
      <c r="D5158" s="3">
        <v>0.6430555555555556</v>
      </c>
    </row>
    <row r="5159" spans="1:4" x14ac:dyDescent="0.2">
      <c r="A5159">
        <v>646151</v>
      </c>
      <c r="B5159" t="s">
        <v>80</v>
      </c>
      <c r="C5159" s="4">
        <v>43838</v>
      </c>
      <c r="D5159" s="3">
        <v>0.84861111111111109</v>
      </c>
    </row>
    <row r="5160" spans="1:4" x14ac:dyDescent="0.2">
      <c r="A5160">
        <v>646160</v>
      </c>
      <c r="B5160" t="s">
        <v>217</v>
      </c>
      <c r="C5160" s="4">
        <v>43705</v>
      </c>
      <c r="D5160" s="3">
        <v>0.55763888888888891</v>
      </c>
    </row>
    <row r="5161" spans="1:4" x14ac:dyDescent="0.2">
      <c r="A5161">
        <v>646161</v>
      </c>
      <c r="B5161" t="s">
        <v>632</v>
      </c>
      <c r="C5161" s="4">
        <v>43693</v>
      </c>
      <c r="D5161" s="3">
        <v>0.14861111111111111</v>
      </c>
    </row>
    <row r="5162" spans="1:4" x14ac:dyDescent="0.2">
      <c r="A5162">
        <v>646162</v>
      </c>
      <c r="B5162" t="s">
        <v>633</v>
      </c>
      <c r="C5162" s="4">
        <v>43728</v>
      </c>
      <c r="D5162" s="3">
        <v>7.0833333333333331E-2</v>
      </c>
    </row>
    <row r="5163" spans="1:4" x14ac:dyDescent="0.2">
      <c r="A5163">
        <v>646163</v>
      </c>
      <c r="B5163" t="s">
        <v>634</v>
      </c>
      <c r="C5163" s="4">
        <v>43709</v>
      </c>
      <c r="D5163" s="3">
        <v>7.6388888888888886E-3</v>
      </c>
    </row>
    <row r="5164" spans="1:4" x14ac:dyDescent="0.2">
      <c r="A5164">
        <v>646164</v>
      </c>
      <c r="B5164" t="s">
        <v>63</v>
      </c>
      <c r="C5164" s="4">
        <v>43773</v>
      </c>
      <c r="D5164" s="3">
        <v>0.65277777777777779</v>
      </c>
    </row>
    <row r="5165" spans="1:4" x14ac:dyDescent="0.2">
      <c r="A5165">
        <v>646165</v>
      </c>
      <c r="B5165" t="s">
        <v>635</v>
      </c>
      <c r="C5165" s="4">
        <v>43699</v>
      </c>
      <c r="D5165" s="3">
        <v>0.74236111111111114</v>
      </c>
    </row>
    <row r="5166" spans="1:4" x14ac:dyDescent="0.2">
      <c r="A5166">
        <v>646166</v>
      </c>
      <c r="B5166" t="s">
        <v>636</v>
      </c>
      <c r="C5166" s="4">
        <v>43701</v>
      </c>
      <c r="D5166" s="3">
        <v>9.2361111111111116E-2</v>
      </c>
    </row>
    <row r="5167" spans="1:4" x14ac:dyDescent="0.2">
      <c r="A5167">
        <v>646283</v>
      </c>
      <c r="B5167" t="s">
        <v>139</v>
      </c>
      <c r="C5167" s="4">
        <v>43754</v>
      </c>
      <c r="D5167" s="3">
        <v>0.76597222222222217</v>
      </c>
    </row>
    <row r="5168" spans="1:4" x14ac:dyDescent="0.2">
      <c r="A5168">
        <v>646284</v>
      </c>
      <c r="B5168" s="2" t="s">
        <v>49</v>
      </c>
      <c r="C5168" s="4">
        <v>43725</v>
      </c>
      <c r="D5168" s="3">
        <v>0.9243055555555556</v>
      </c>
    </row>
    <row r="5169" spans="1:4" x14ac:dyDescent="0.2">
      <c r="A5169">
        <v>646289</v>
      </c>
      <c r="B5169" s="2" t="s">
        <v>92</v>
      </c>
      <c r="C5169" s="4">
        <v>43775</v>
      </c>
      <c r="D5169" s="3">
        <v>0.65555555555555556</v>
      </c>
    </row>
    <row r="5170" spans="1:4" x14ac:dyDescent="0.2">
      <c r="A5170">
        <v>646290</v>
      </c>
      <c r="B5170" s="2" t="s">
        <v>95</v>
      </c>
      <c r="C5170" s="4">
        <v>43690</v>
      </c>
      <c r="D5170" s="3">
        <v>0.68125000000000002</v>
      </c>
    </row>
    <row r="5171" spans="1:4" x14ac:dyDescent="0.2">
      <c r="A5171">
        <v>646291</v>
      </c>
      <c r="B5171" t="s">
        <v>149</v>
      </c>
      <c r="C5171" s="4">
        <v>43678</v>
      </c>
      <c r="D5171" s="3">
        <v>0.7368055555555556</v>
      </c>
    </row>
    <row r="5172" spans="1:4" x14ac:dyDescent="0.2">
      <c r="A5172">
        <v>646315</v>
      </c>
      <c r="B5172" t="s">
        <v>199</v>
      </c>
      <c r="C5172" s="4">
        <v>43836</v>
      </c>
      <c r="D5172" s="3">
        <v>0.7270833333333333</v>
      </c>
    </row>
    <row r="5173" spans="1:4" x14ac:dyDescent="0.2">
      <c r="A5173">
        <v>646329</v>
      </c>
      <c r="B5173" t="s">
        <v>51</v>
      </c>
      <c r="C5173" s="4">
        <v>43755</v>
      </c>
      <c r="D5173" s="3">
        <v>0.7368055555555556</v>
      </c>
    </row>
    <row r="5174" spans="1:4" x14ac:dyDescent="0.2">
      <c r="A5174">
        <v>646330</v>
      </c>
      <c r="B5174" t="s">
        <v>201</v>
      </c>
      <c r="C5174" s="4">
        <v>43691</v>
      </c>
      <c r="D5174" s="3">
        <v>0.87013888888888891</v>
      </c>
    </row>
    <row r="5175" spans="1:4" x14ac:dyDescent="0.2">
      <c r="A5175">
        <v>646724</v>
      </c>
      <c r="B5175" t="s">
        <v>57</v>
      </c>
      <c r="C5175" s="4">
        <v>43762</v>
      </c>
      <c r="D5175" s="3">
        <v>0.83194444444444438</v>
      </c>
    </row>
    <row r="5176" spans="1:4" x14ac:dyDescent="0.2">
      <c r="A5176">
        <v>646788</v>
      </c>
      <c r="B5176" t="s">
        <v>109</v>
      </c>
      <c r="C5176" s="4">
        <v>43696</v>
      </c>
      <c r="D5176" s="3">
        <v>0.95277777777777783</v>
      </c>
    </row>
    <row r="5177" spans="1:4" x14ac:dyDescent="0.2">
      <c r="A5177">
        <v>646829</v>
      </c>
      <c r="B5177" t="s">
        <v>214</v>
      </c>
      <c r="C5177" s="4">
        <v>43801</v>
      </c>
      <c r="D5177" s="3">
        <v>0.69097222222222221</v>
      </c>
    </row>
    <row r="5178" spans="1:4" x14ac:dyDescent="0.2">
      <c r="A5178">
        <v>646870</v>
      </c>
      <c r="B5178" s="2" t="s">
        <v>49</v>
      </c>
      <c r="C5178" s="4">
        <v>43725</v>
      </c>
      <c r="D5178" s="3">
        <v>0.92499999999999993</v>
      </c>
    </row>
    <row r="5179" spans="1:4" x14ac:dyDescent="0.2">
      <c r="A5179">
        <v>646949</v>
      </c>
      <c r="B5179" s="2" t="s">
        <v>65</v>
      </c>
      <c r="C5179" s="4">
        <v>43768</v>
      </c>
      <c r="D5179" s="3">
        <v>0.87361111111111101</v>
      </c>
    </row>
    <row r="5180" spans="1:4" x14ac:dyDescent="0.2">
      <c r="A5180">
        <v>646950</v>
      </c>
      <c r="B5180" t="s">
        <v>142</v>
      </c>
      <c r="C5180" s="4">
        <v>43697</v>
      </c>
      <c r="D5180" s="3">
        <v>0.87569444444444444</v>
      </c>
    </row>
    <row r="5181" spans="1:4" x14ac:dyDescent="0.2">
      <c r="A5181">
        <v>647058</v>
      </c>
      <c r="B5181" t="s">
        <v>108</v>
      </c>
      <c r="C5181" s="4">
        <v>43718</v>
      </c>
      <c r="D5181" s="3">
        <v>0.7284722222222223</v>
      </c>
    </row>
    <row r="5182" spans="1:4" x14ac:dyDescent="0.2">
      <c r="A5182">
        <v>647059</v>
      </c>
      <c r="B5182" t="s">
        <v>20</v>
      </c>
      <c r="C5182" s="4">
        <v>43705</v>
      </c>
      <c r="D5182" s="3">
        <v>0.63472222222222219</v>
      </c>
    </row>
    <row r="5183" spans="1:4" x14ac:dyDescent="0.2">
      <c r="A5183">
        <v>647060</v>
      </c>
      <c r="B5183" t="s">
        <v>37</v>
      </c>
      <c r="C5183" s="4">
        <v>43690</v>
      </c>
      <c r="D5183" s="3">
        <v>0.88541666666666663</v>
      </c>
    </row>
    <row r="5184" spans="1:4" x14ac:dyDescent="0.2">
      <c r="A5184">
        <v>647125</v>
      </c>
      <c r="B5184" t="s">
        <v>137</v>
      </c>
      <c r="C5184" s="4">
        <v>43705</v>
      </c>
      <c r="D5184" s="3">
        <v>0.82152777777777775</v>
      </c>
    </row>
    <row r="5185" spans="1:4" x14ac:dyDescent="0.2">
      <c r="A5185">
        <v>647336</v>
      </c>
      <c r="B5185" t="s">
        <v>38</v>
      </c>
      <c r="C5185" s="4">
        <v>43689</v>
      </c>
      <c r="D5185" s="3">
        <v>0.83124999999999993</v>
      </c>
    </row>
    <row r="5186" spans="1:4" x14ac:dyDescent="0.2">
      <c r="A5186">
        <v>647463</v>
      </c>
      <c r="B5186" t="s">
        <v>152</v>
      </c>
      <c r="C5186" s="4">
        <v>43731</v>
      </c>
      <c r="D5186" s="3">
        <v>0.86597222222222225</v>
      </c>
    </row>
    <row r="5187" spans="1:4" x14ac:dyDescent="0.2">
      <c r="A5187">
        <v>647464</v>
      </c>
      <c r="B5187" t="s">
        <v>149</v>
      </c>
      <c r="C5187" s="4">
        <v>43678</v>
      </c>
      <c r="D5187" s="3">
        <v>0.7368055555555556</v>
      </c>
    </row>
    <row r="5188" spans="1:4" x14ac:dyDescent="0.2">
      <c r="A5188">
        <v>647465</v>
      </c>
      <c r="B5188" t="s">
        <v>40</v>
      </c>
      <c r="C5188" s="4">
        <v>43677</v>
      </c>
      <c r="D5188" s="3">
        <v>0.75</v>
      </c>
    </row>
    <row r="5189" spans="1:4" x14ac:dyDescent="0.2">
      <c r="A5189">
        <v>647466</v>
      </c>
      <c r="B5189" t="s">
        <v>2</v>
      </c>
      <c r="C5189" s="4">
        <v>43770</v>
      </c>
      <c r="D5189" s="3">
        <v>0.7006944444444444</v>
      </c>
    </row>
    <row r="5190" spans="1:4" x14ac:dyDescent="0.2">
      <c r="A5190">
        <v>647507</v>
      </c>
      <c r="B5190" t="s">
        <v>21</v>
      </c>
      <c r="C5190" s="4">
        <v>43811</v>
      </c>
      <c r="D5190" s="3">
        <v>0.84097222222222223</v>
      </c>
    </row>
    <row r="5191" spans="1:4" x14ac:dyDescent="0.2">
      <c r="A5191">
        <v>647911</v>
      </c>
      <c r="B5191" t="s">
        <v>146</v>
      </c>
      <c r="C5191" s="4">
        <v>43705</v>
      </c>
      <c r="D5191" s="3">
        <v>0.70208333333333339</v>
      </c>
    </row>
    <row r="5192" spans="1:4" x14ac:dyDescent="0.2">
      <c r="A5192">
        <v>647912</v>
      </c>
      <c r="B5192" t="s">
        <v>43</v>
      </c>
      <c r="C5192" s="4">
        <v>43717</v>
      </c>
      <c r="D5192" s="3">
        <v>0.78472222222222221</v>
      </c>
    </row>
    <row r="5193" spans="1:4" x14ac:dyDescent="0.2">
      <c r="A5193">
        <v>647913</v>
      </c>
      <c r="B5193" t="s">
        <v>259</v>
      </c>
      <c r="C5193" s="4">
        <v>43675</v>
      </c>
      <c r="D5193" s="3">
        <v>0.87638888888888899</v>
      </c>
    </row>
    <row r="5194" spans="1:4" x14ac:dyDescent="0.2">
      <c r="A5194">
        <v>647988</v>
      </c>
      <c r="B5194" t="s">
        <v>29</v>
      </c>
      <c r="C5194" s="4">
        <v>43836</v>
      </c>
      <c r="D5194" s="3">
        <v>0.60486111111111118</v>
      </c>
    </row>
    <row r="5195" spans="1:4" x14ac:dyDescent="0.2">
      <c r="A5195">
        <v>647989</v>
      </c>
      <c r="B5195" t="s">
        <v>87</v>
      </c>
      <c r="C5195" s="4">
        <v>43816</v>
      </c>
      <c r="D5195" s="3">
        <v>0.86597222222222225</v>
      </c>
    </row>
    <row r="5196" spans="1:4" x14ac:dyDescent="0.2">
      <c r="A5196">
        <v>647990</v>
      </c>
      <c r="B5196" t="s">
        <v>6</v>
      </c>
      <c r="C5196" s="4">
        <v>43829</v>
      </c>
      <c r="D5196" s="3">
        <v>0.7583333333333333</v>
      </c>
    </row>
    <row r="5197" spans="1:4" x14ac:dyDescent="0.2">
      <c r="A5197">
        <v>648240</v>
      </c>
      <c r="B5197" t="s">
        <v>366</v>
      </c>
      <c r="C5197" s="4">
        <v>43816</v>
      </c>
      <c r="D5197" s="3">
        <v>0.81944444444444453</v>
      </c>
    </row>
    <row r="5198" spans="1:4" x14ac:dyDescent="0.2">
      <c r="A5198">
        <v>648281</v>
      </c>
      <c r="B5198" t="s">
        <v>66</v>
      </c>
      <c r="C5198" s="4">
        <v>43745</v>
      </c>
      <c r="D5198" s="3">
        <v>0.65138888888888891</v>
      </c>
    </row>
    <row r="5199" spans="1:4" x14ac:dyDescent="0.2">
      <c r="A5199">
        <v>648346</v>
      </c>
      <c r="B5199" t="s">
        <v>10</v>
      </c>
      <c r="C5199" s="4">
        <v>43739</v>
      </c>
      <c r="D5199" s="3">
        <v>0.71319444444444446</v>
      </c>
    </row>
    <row r="5200" spans="1:4" x14ac:dyDescent="0.2">
      <c r="A5200">
        <v>648533</v>
      </c>
      <c r="B5200" t="s">
        <v>37</v>
      </c>
      <c r="C5200" s="4">
        <v>43690</v>
      </c>
      <c r="D5200" s="3">
        <v>0.88541666666666663</v>
      </c>
    </row>
    <row r="5201" spans="1:4" x14ac:dyDescent="0.2">
      <c r="A5201">
        <v>648578</v>
      </c>
      <c r="B5201" t="s">
        <v>217</v>
      </c>
      <c r="C5201" s="4">
        <v>43705</v>
      </c>
      <c r="D5201" s="3">
        <v>0.55694444444444446</v>
      </c>
    </row>
    <row r="5202" spans="1:4" x14ac:dyDescent="0.2">
      <c r="A5202">
        <v>648579</v>
      </c>
      <c r="B5202" t="s">
        <v>76</v>
      </c>
      <c r="C5202" s="4">
        <v>43767</v>
      </c>
      <c r="D5202" s="3">
        <v>0.80138888888888893</v>
      </c>
    </row>
    <row r="5203" spans="1:4" x14ac:dyDescent="0.2">
      <c r="A5203">
        <v>648896</v>
      </c>
      <c r="B5203" t="s">
        <v>25</v>
      </c>
      <c r="C5203" s="4">
        <v>43774</v>
      </c>
      <c r="D5203" s="3">
        <v>0.84097222222222223</v>
      </c>
    </row>
    <row r="5204" spans="1:4" x14ac:dyDescent="0.2">
      <c r="A5204">
        <v>648897</v>
      </c>
      <c r="B5204" t="s">
        <v>52</v>
      </c>
      <c r="C5204" s="4">
        <v>43763</v>
      </c>
      <c r="D5204" s="3">
        <v>0.71527777777777779</v>
      </c>
    </row>
    <row r="5205" spans="1:4" x14ac:dyDescent="0.2">
      <c r="A5205">
        <v>648906</v>
      </c>
      <c r="B5205" s="2" t="s">
        <v>95</v>
      </c>
      <c r="C5205" s="4">
        <v>43690</v>
      </c>
      <c r="D5205" s="3">
        <v>0.68263888888888891</v>
      </c>
    </row>
    <row r="5206" spans="1:4" x14ac:dyDescent="0.2">
      <c r="A5206">
        <v>648949</v>
      </c>
      <c r="B5206" t="s">
        <v>46</v>
      </c>
      <c r="C5206" s="4">
        <v>43791</v>
      </c>
      <c r="D5206" s="3">
        <v>0.81527777777777777</v>
      </c>
    </row>
    <row r="5207" spans="1:4" x14ac:dyDescent="0.2">
      <c r="A5207">
        <v>649033</v>
      </c>
      <c r="B5207" t="s">
        <v>15</v>
      </c>
      <c r="C5207" s="4">
        <v>43809</v>
      </c>
      <c r="D5207" s="3">
        <v>0.68402777777777779</v>
      </c>
    </row>
    <row r="5208" spans="1:4" x14ac:dyDescent="0.2">
      <c r="A5208">
        <v>649340</v>
      </c>
      <c r="B5208" t="s">
        <v>137</v>
      </c>
      <c r="C5208" s="4">
        <v>43705</v>
      </c>
      <c r="D5208" s="3">
        <v>0.8222222222222223</v>
      </c>
    </row>
    <row r="5209" spans="1:4" x14ac:dyDescent="0.2">
      <c r="A5209">
        <v>649341</v>
      </c>
      <c r="B5209" t="s">
        <v>146</v>
      </c>
      <c r="C5209" s="4">
        <v>43705</v>
      </c>
      <c r="D5209" s="3">
        <v>0.70277777777777783</v>
      </c>
    </row>
    <row r="5210" spans="1:4" x14ac:dyDescent="0.2">
      <c r="A5210">
        <v>649708</v>
      </c>
      <c r="B5210" s="2" t="s">
        <v>637</v>
      </c>
      <c r="C5210" s="4">
        <v>43668</v>
      </c>
      <c r="D5210" s="3">
        <v>0.77916666666666667</v>
      </c>
    </row>
    <row r="5211" spans="1:4" x14ac:dyDescent="0.2">
      <c r="A5211">
        <v>649734</v>
      </c>
      <c r="B5211" t="s">
        <v>10</v>
      </c>
      <c r="C5211" s="4">
        <v>43739</v>
      </c>
      <c r="D5211" s="3">
        <v>0.71180555555555547</v>
      </c>
    </row>
    <row r="5212" spans="1:4" x14ac:dyDescent="0.2">
      <c r="A5212">
        <v>649735</v>
      </c>
      <c r="B5212" t="s">
        <v>5</v>
      </c>
      <c r="C5212" s="4">
        <v>43762</v>
      </c>
      <c r="D5212" s="3">
        <v>0.69374999999999998</v>
      </c>
    </row>
    <row r="5213" spans="1:4" x14ac:dyDescent="0.2">
      <c r="A5213">
        <v>649736</v>
      </c>
      <c r="B5213" t="s">
        <v>122</v>
      </c>
      <c r="C5213" s="4">
        <v>43746</v>
      </c>
      <c r="D5213" s="3">
        <v>0.73333333333333339</v>
      </c>
    </row>
    <row r="5214" spans="1:4" x14ac:dyDescent="0.2">
      <c r="A5214">
        <v>649842</v>
      </c>
      <c r="B5214" s="2" t="s">
        <v>132</v>
      </c>
      <c r="C5214" s="4">
        <v>43812</v>
      </c>
      <c r="D5214" s="3">
        <v>0.8569444444444444</v>
      </c>
    </row>
    <row r="5215" spans="1:4" x14ac:dyDescent="0.2">
      <c r="A5215">
        <v>649843</v>
      </c>
      <c r="B5215" t="s">
        <v>56</v>
      </c>
      <c r="C5215" s="4">
        <v>43810</v>
      </c>
      <c r="D5215" s="3">
        <v>0.64027777777777783</v>
      </c>
    </row>
    <row r="5216" spans="1:4" x14ac:dyDescent="0.2">
      <c r="A5216">
        <v>649900</v>
      </c>
      <c r="B5216" t="s">
        <v>125</v>
      </c>
      <c r="C5216" s="4">
        <v>43754</v>
      </c>
      <c r="D5216" s="3">
        <v>0.85902777777777783</v>
      </c>
    </row>
    <row r="5217" spans="1:4" x14ac:dyDescent="0.2">
      <c r="A5217">
        <v>649901</v>
      </c>
      <c r="B5217" t="s">
        <v>10</v>
      </c>
      <c r="C5217" s="4">
        <v>43739</v>
      </c>
      <c r="D5217" s="3">
        <v>0.71250000000000002</v>
      </c>
    </row>
    <row r="5218" spans="1:4" x14ac:dyDescent="0.2">
      <c r="A5218">
        <v>649902</v>
      </c>
      <c r="B5218" t="s">
        <v>69</v>
      </c>
      <c r="C5218" s="4">
        <v>43756</v>
      </c>
      <c r="D5218" s="3">
        <v>0.74861111111111101</v>
      </c>
    </row>
    <row r="5219" spans="1:4" x14ac:dyDescent="0.2">
      <c r="A5219">
        <v>650128</v>
      </c>
      <c r="B5219" t="s">
        <v>151</v>
      </c>
      <c r="C5219" s="4">
        <v>43801</v>
      </c>
      <c r="D5219" s="3">
        <v>0.84097222222222223</v>
      </c>
    </row>
    <row r="5220" spans="1:4" x14ac:dyDescent="0.2">
      <c r="A5220">
        <v>650348</v>
      </c>
      <c r="B5220" s="2" t="s">
        <v>4</v>
      </c>
      <c r="C5220" s="4">
        <v>43731</v>
      </c>
      <c r="D5220" s="3">
        <v>0.66249999999999998</v>
      </c>
    </row>
    <row r="5221" spans="1:4" x14ac:dyDescent="0.2">
      <c r="A5221">
        <v>650349</v>
      </c>
      <c r="B5221" t="s">
        <v>41</v>
      </c>
      <c r="C5221" s="4">
        <v>43710</v>
      </c>
      <c r="D5221" s="3">
        <v>0.72013888888888899</v>
      </c>
    </row>
    <row r="5222" spans="1:4" x14ac:dyDescent="0.2">
      <c r="A5222">
        <v>650350</v>
      </c>
      <c r="B5222" t="s">
        <v>59</v>
      </c>
      <c r="C5222" s="4">
        <v>43684</v>
      </c>
      <c r="D5222" s="3">
        <v>0.88194444444444453</v>
      </c>
    </row>
    <row r="5223" spans="1:4" x14ac:dyDescent="0.2">
      <c r="A5223">
        <v>650555</v>
      </c>
      <c r="B5223" t="s">
        <v>75</v>
      </c>
      <c r="C5223" s="4">
        <v>43676</v>
      </c>
      <c r="D5223" s="3">
        <v>0.80208333333333337</v>
      </c>
    </row>
    <row r="5224" spans="1:4" x14ac:dyDescent="0.2">
      <c r="A5224">
        <v>650720</v>
      </c>
      <c r="B5224" t="s">
        <v>638</v>
      </c>
      <c r="C5224" s="4">
        <v>43719</v>
      </c>
      <c r="D5224" s="3">
        <v>0.92638888888888893</v>
      </c>
    </row>
    <row r="5225" spans="1:4" x14ac:dyDescent="0.2">
      <c r="A5225">
        <v>650775</v>
      </c>
      <c r="B5225" t="s">
        <v>237</v>
      </c>
      <c r="C5225" s="4">
        <v>43710</v>
      </c>
      <c r="D5225" s="3">
        <v>0.67222222222222217</v>
      </c>
    </row>
    <row r="5226" spans="1:4" x14ac:dyDescent="0.2">
      <c r="A5226">
        <v>650776</v>
      </c>
      <c r="B5226" s="2" t="s">
        <v>639</v>
      </c>
      <c r="C5226" s="4">
        <v>43690</v>
      </c>
      <c r="D5226" s="3">
        <v>0.76597222222222217</v>
      </c>
    </row>
    <row r="5227" spans="1:4" x14ac:dyDescent="0.2">
      <c r="A5227">
        <v>650820</v>
      </c>
      <c r="B5227" t="s">
        <v>136</v>
      </c>
      <c r="C5227" s="4">
        <v>43819</v>
      </c>
      <c r="D5227" s="3">
        <v>0.87708333333333333</v>
      </c>
    </row>
    <row r="5228" spans="1:4" x14ac:dyDescent="0.2">
      <c r="A5228">
        <v>650821</v>
      </c>
      <c r="B5228" t="s">
        <v>366</v>
      </c>
      <c r="C5228" s="4">
        <v>43816</v>
      </c>
      <c r="D5228" s="3">
        <v>0.81874999999999998</v>
      </c>
    </row>
    <row r="5229" spans="1:4" x14ac:dyDescent="0.2">
      <c r="A5229">
        <v>650954</v>
      </c>
      <c r="B5229" t="s">
        <v>7</v>
      </c>
      <c r="C5229" s="4">
        <v>43837</v>
      </c>
      <c r="D5229" s="3">
        <v>0.66666666666666663</v>
      </c>
    </row>
    <row r="5230" spans="1:4" x14ac:dyDescent="0.2">
      <c r="A5230">
        <v>650955</v>
      </c>
      <c r="B5230" t="s">
        <v>9</v>
      </c>
      <c r="C5230" s="4">
        <v>43794</v>
      </c>
      <c r="D5230" s="3">
        <v>0.72222222222222221</v>
      </c>
    </row>
    <row r="5231" spans="1:4" x14ac:dyDescent="0.2">
      <c r="A5231">
        <v>650961</v>
      </c>
      <c r="B5231" t="s">
        <v>640</v>
      </c>
      <c r="C5231" s="4">
        <v>43707</v>
      </c>
      <c r="D5231" s="3">
        <v>0.17916666666666667</v>
      </c>
    </row>
    <row r="5232" spans="1:4" x14ac:dyDescent="0.2">
      <c r="A5232">
        <v>650962</v>
      </c>
      <c r="B5232" t="s">
        <v>641</v>
      </c>
      <c r="C5232" s="4">
        <v>43704</v>
      </c>
      <c r="D5232" s="3">
        <v>0.12708333333333333</v>
      </c>
    </row>
    <row r="5233" spans="1:4" x14ac:dyDescent="0.2">
      <c r="A5233">
        <v>650969</v>
      </c>
      <c r="B5233" s="2" t="s">
        <v>82</v>
      </c>
      <c r="C5233" s="4">
        <v>43665</v>
      </c>
      <c r="D5233" s="3">
        <v>0.67291666666666661</v>
      </c>
    </row>
    <row r="5234" spans="1:4" x14ac:dyDescent="0.2">
      <c r="A5234">
        <v>650970</v>
      </c>
      <c r="B5234" t="s">
        <v>116</v>
      </c>
      <c r="C5234" s="4">
        <v>43685</v>
      </c>
      <c r="D5234" s="3">
        <v>0.8340277777777777</v>
      </c>
    </row>
    <row r="5235" spans="1:4" x14ac:dyDescent="0.2">
      <c r="A5235">
        <v>651038</v>
      </c>
      <c r="B5235" t="s">
        <v>201</v>
      </c>
      <c r="C5235" s="4">
        <v>43691</v>
      </c>
      <c r="D5235" s="3">
        <v>0.86944444444444446</v>
      </c>
    </row>
    <row r="5236" spans="1:4" x14ac:dyDescent="0.2">
      <c r="A5236">
        <v>651039</v>
      </c>
      <c r="B5236" t="s">
        <v>69</v>
      </c>
      <c r="C5236" s="4">
        <v>43756</v>
      </c>
      <c r="D5236" s="3">
        <v>0.74861111111111101</v>
      </c>
    </row>
    <row r="5237" spans="1:4" x14ac:dyDescent="0.2">
      <c r="A5237">
        <v>651040</v>
      </c>
      <c r="B5237" t="s">
        <v>28</v>
      </c>
      <c r="C5237" s="4">
        <v>43693</v>
      </c>
      <c r="D5237" s="3">
        <v>0.72152777777777777</v>
      </c>
    </row>
    <row r="5238" spans="1:4" x14ac:dyDescent="0.2">
      <c r="A5238">
        <v>651158</v>
      </c>
      <c r="B5238" s="2" t="s">
        <v>65</v>
      </c>
      <c r="C5238" s="4">
        <v>43768</v>
      </c>
      <c r="D5238" s="3">
        <v>0.87361111111111101</v>
      </c>
    </row>
    <row r="5239" spans="1:4" x14ac:dyDescent="0.2">
      <c r="A5239">
        <v>651214</v>
      </c>
      <c r="B5239" t="s">
        <v>26</v>
      </c>
      <c r="C5239" s="4">
        <v>43812</v>
      </c>
      <c r="D5239" s="3">
        <v>0.73125000000000007</v>
      </c>
    </row>
    <row r="5240" spans="1:4" x14ac:dyDescent="0.2">
      <c r="A5240">
        <v>651305</v>
      </c>
      <c r="B5240" t="s">
        <v>122</v>
      </c>
      <c r="C5240" s="4">
        <v>43746</v>
      </c>
      <c r="D5240" s="3">
        <v>0.73402777777777783</v>
      </c>
    </row>
    <row r="5241" spans="1:4" x14ac:dyDescent="0.2">
      <c r="A5241">
        <v>651306</v>
      </c>
      <c r="B5241" t="s">
        <v>13</v>
      </c>
      <c r="C5241" s="4">
        <v>43689</v>
      </c>
      <c r="D5241" s="3">
        <v>0.64097222222222217</v>
      </c>
    </row>
    <row r="5242" spans="1:4" x14ac:dyDescent="0.2">
      <c r="A5242">
        <v>651459</v>
      </c>
      <c r="B5242" t="s">
        <v>119</v>
      </c>
      <c r="C5242" s="4">
        <v>43734</v>
      </c>
      <c r="D5242" s="3">
        <v>0.63888888888888895</v>
      </c>
    </row>
    <row r="5243" spans="1:4" x14ac:dyDescent="0.2">
      <c r="A5243">
        <v>651460</v>
      </c>
      <c r="B5243" t="s">
        <v>218</v>
      </c>
      <c r="C5243" s="4">
        <v>43698</v>
      </c>
      <c r="D5243" s="3">
        <v>0.78333333333333333</v>
      </c>
    </row>
    <row r="5244" spans="1:4" x14ac:dyDescent="0.2">
      <c r="A5244">
        <v>651709</v>
      </c>
      <c r="B5244" t="s">
        <v>200</v>
      </c>
      <c r="C5244" s="4">
        <v>43819</v>
      </c>
      <c r="D5244" s="3">
        <v>0.74583333333333324</v>
      </c>
    </row>
    <row r="5245" spans="1:4" x14ac:dyDescent="0.2">
      <c r="A5245">
        <v>651757</v>
      </c>
      <c r="B5245" t="s">
        <v>122</v>
      </c>
      <c r="C5245" s="4">
        <v>43746</v>
      </c>
      <c r="D5245" s="3">
        <v>0.73333333333333339</v>
      </c>
    </row>
    <row r="5246" spans="1:4" x14ac:dyDescent="0.2">
      <c r="A5246">
        <v>651758</v>
      </c>
      <c r="B5246" t="s">
        <v>2</v>
      </c>
      <c r="C5246" s="4">
        <v>43770</v>
      </c>
      <c r="D5246" s="3">
        <v>0.70138888888888884</v>
      </c>
    </row>
    <row r="5247" spans="1:4" x14ac:dyDescent="0.2">
      <c r="A5247">
        <v>651759</v>
      </c>
      <c r="B5247" s="2" t="s">
        <v>140</v>
      </c>
      <c r="C5247" s="4">
        <v>43755</v>
      </c>
      <c r="D5247" s="3">
        <v>0.8534722222222223</v>
      </c>
    </row>
    <row r="5248" spans="1:4" x14ac:dyDescent="0.2">
      <c r="A5248">
        <v>651806</v>
      </c>
      <c r="B5248" t="s">
        <v>519</v>
      </c>
      <c r="C5248" s="4">
        <v>43780</v>
      </c>
      <c r="D5248" s="3">
        <v>0.87847222222222221</v>
      </c>
    </row>
    <row r="5249" spans="1:4" x14ac:dyDescent="0.2">
      <c r="A5249">
        <v>651942</v>
      </c>
      <c r="B5249" t="s">
        <v>54</v>
      </c>
      <c r="C5249" s="4">
        <v>43685</v>
      </c>
      <c r="D5249" s="3">
        <v>0.64236111111111105</v>
      </c>
    </row>
    <row r="5250" spans="1:4" x14ac:dyDescent="0.2">
      <c r="A5250">
        <v>652068</v>
      </c>
      <c r="B5250" t="s">
        <v>336</v>
      </c>
      <c r="C5250" s="4">
        <v>43784</v>
      </c>
      <c r="D5250" s="3">
        <v>0.64513888888888882</v>
      </c>
    </row>
    <row r="5251" spans="1:4" x14ac:dyDescent="0.2">
      <c r="A5251">
        <v>652110</v>
      </c>
      <c r="B5251" t="s">
        <v>185</v>
      </c>
      <c r="C5251" s="4">
        <v>43721</v>
      </c>
      <c r="D5251" s="3">
        <v>0.67361111111111116</v>
      </c>
    </row>
    <row r="5252" spans="1:4" x14ac:dyDescent="0.2">
      <c r="A5252">
        <v>652138</v>
      </c>
      <c r="B5252" t="s">
        <v>149</v>
      </c>
      <c r="C5252" s="4">
        <v>43678</v>
      </c>
      <c r="D5252" s="3">
        <v>0.7368055555555556</v>
      </c>
    </row>
    <row r="5253" spans="1:4" x14ac:dyDescent="0.2">
      <c r="A5253">
        <v>652191</v>
      </c>
      <c r="B5253" s="2" t="s">
        <v>126</v>
      </c>
      <c r="C5253" s="4">
        <v>43732</v>
      </c>
      <c r="D5253" s="3">
        <v>0.83680555555555547</v>
      </c>
    </row>
    <row r="5254" spans="1:4" x14ac:dyDescent="0.2">
      <c r="A5254">
        <v>652198</v>
      </c>
      <c r="B5254" t="s">
        <v>83</v>
      </c>
      <c r="C5254" s="4">
        <v>43663</v>
      </c>
      <c r="D5254" s="3">
        <v>4.7222222222222221E-2</v>
      </c>
    </row>
    <row r="5255" spans="1:4" x14ac:dyDescent="0.2">
      <c r="A5255">
        <v>652363</v>
      </c>
      <c r="B5255" t="s">
        <v>8</v>
      </c>
      <c r="C5255" s="4">
        <v>43752</v>
      </c>
      <c r="D5255" s="3">
        <v>0.67708333333333337</v>
      </c>
    </row>
    <row r="5256" spans="1:4" x14ac:dyDescent="0.2">
      <c r="A5256">
        <v>652364</v>
      </c>
      <c r="B5256" t="s">
        <v>16</v>
      </c>
      <c r="C5256" s="4">
        <v>43719</v>
      </c>
      <c r="D5256" s="3">
        <v>0.73749999999999993</v>
      </c>
    </row>
    <row r="5257" spans="1:4" x14ac:dyDescent="0.2">
      <c r="A5257">
        <v>652495</v>
      </c>
      <c r="B5257" t="s">
        <v>15</v>
      </c>
      <c r="C5257" s="4">
        <v>43809</v>
      </c>
      <c r="D5257" s="3">
        <v>0.68402777777777779</v>
      </c>
    </row>
    <row r="5258" spans="1:4" x14ac:dyDescent="0.2">
      <c r="A5258">
        <v>652617</v>
      </c>
      <c r="B5258" t="s">
        <v>50</v>
      </c>
      <c r="C5258" s="4">
        <v>43733</v>
      </c>
      <c r="D5258" s="3">
        <v>0.6333333333333333</v>
      </c>
    </row>
    <row r="5259" spans="1:4" x14ac:dyDescent="0.2">
      <c r="A5259">
        <v>652798</v>
      </c>
      <c r="B5259" t="s">
        <v>76</v>
      </c>
      <c r="C5259" s="4">
        <v>43767</v>
      </c>
      <c r="D5259" s="3">
        <v>0.80138888888888893</v>
      </c>
    </row>
    <row r="5260" spans="1:4" x14ac:dyDescent="0.2">
      <c r="A5260">
        <v>652950</v>
      </c>
      <c r="B5260" t="s">
        <v>642</v>
      </c>
      <c r="C5260" s="4">
        <v>43725</v>
      </c>
      <c r="D5260" s="3">
        <v>0.67986111111111114</v>
      </c>
    </row>
    <row r="5261" spans="1:4" x14ac:dyDescent="0.2">
      <c r="A5261">
        <v>652955</v>
      </c>
      <c r="B5261" t="s">
        <v>48</v>
      </c>
      <c r="C5261" s="4">
        <v>43706</v>
      </c>
      <c r="D5261" s="3">
        <v>0.87361111111111101</v>
      </c>
    </row>
    <row r="5262" spans="1:4" x14ac:dyDescent="0.2">
      <c r="A5262">
        <v>659796</v>
      </c>
      <c r="B5262" t="s">
        <v>643</v>
      </c>
      <c r="C5262" s="4">
        <v>43658</v>
      </c>
      <c r="D5262" s="3">
        <v>0.68402777777777779</v>
      </c>
    </row>
    <row r="5263" spans="1:4" x14ac:dyDescent="0.2">
      <c r="A5263">
        <v>678121</v>
      </c>
      <c r="B5263" t="s">
        <v>200</v>
      </c>
      <c r="C5263" s="4">
        <v>43819</v>
      </c>
      <c r="D5263" s="3">
        <v>0.74652777777777779</v>
      </c>
    </row>
    <row r="5264" spans="1:4" x14ac:dyDescent="0.2">
      <c r="A5264">
        <v>678122</v>
      </c>
      <c r="B5264" s="2" t="s">
        <v>47</v>
      </c>
      <c r="C5264" s="4">
        <v>43832</v>
      </c>
      <c r="D5264" s="3">
        <v>0.8340277777777777</v>
      </c>
    </row>
    <row r="5265" spans="1:4" x14ac:dyDescent="0.2">
      <c r="A5265">
        <v>678128</v>
      </c>
      <c r="B5265" t="s">
        <v>148</v>
      </c>
      <c r="C5265" s="4">
        <v>43767</v>
      </c>
      <c r="D5265" s="3">
        <v>0.86319444444444438</v>
      </c>
    </row>
    <row r="5266" spans="1:4" x14ac:dyDescent="0.2">
      <c r="A5266">
        <v>678129</v>
      </c>
      <c r="B5266" s="2" t="s">
        <v>71</v>
      </c>
      <c r="C5266" s="4">
        <v>43774</v>
      </c>
      <c r="D5266" s="3">
        <v>0.6694444444444444</v>
      </c>
    </row>
    <row r="5267" spans="1:4" x14ac:dyDescent="0.2">
      <c r="A5267">
        <v>678197</v>
      </c>
      <c r="B5267" t="s">
        <v>67</v>
      </c>
      <c r="C5267" s="4">
        <v>43810</v>
      </c>
      <c r="D5267" s="3">
        <v>0.82708333333333339</v>
      </c>
    </row>
    <row r="5268" spans="1:4" x14ac:dyDescent="0.2">
      <c r="A5268">
        <v>678214</v>
      </c>
      <c r="B5268" t="s">
        <v>186</v>
      </c>
      <c r="C5268" s="4">
        <v>43703</v>
      </c>
      <c r="D5268" s="3">
        <v>0.83333333333333337</v>
      </c>
    </row>
    <row r="5269" spans="1:4" x14ac:dyDescent="0.2">
      <c r="A5269">
        <v>678278</v>
      </c>
      <c r="B5269" t="s">
        <v>3</v>
      </c>
      <c r="C5269" s="4">
        <v>43686</v>
      </c>
      <c r="D5269" s="3">
        <v>0.64444444444444449</v>
      </c>
    </row>
    <row r="5270" spans="1:4" x14ac:dyDescent="0.2">
      <c r="A5270">
        <v>678279</v>
      </c>
      <c r="B5270" t="s">
        <v>73</v>
      </c>
      <c r="C5270" s="4">
        <v>43710</v>
      </c>
      <c r="D5270" s="3">
        <v>0.85972222222222217</v>
      </c>
    </row>
    <row r="5271" spans="1:4" x14ac:dyDescent="0.2">
      <c r="A5271">
        <v>678567</v>
      </c>
      <c r="B5271" t="s">
        <v>105</v>
      </c>
      <c r="C5271" s="4">
        <v>43746</v>
      </c>
      <c r="D5271" s="3">
        <v>0.86041666666666661</v>
      </c>
    </row>
    <row r="5272" spans="1:4" x14ac:dyDescent="0.2">
      <c r="A5272">
        <v>678667</v>
      </c>
      <c r="B5272" t="s">
        <v>40</v>
      </c>
      <c r="C5272" s="4">
        <v>43677</v>
      </c>
      <c r="D5272" s="3">
        <v>0.75</v>
      </c>
    </row>
    <row r="5273" spans="1:4" x14ac:dyDescent="0.2">
      <c r="A5273">
        <v>678668</v>
      </c>
      <c r="B5273" t="s">
        <v>228</v>
      </c>
      <c r="C5273" s="4">
        <v>43672</v>
      </c>
      <c r="D5273" s="3">
        <v>0.72986111111111107</v>
      </c>
    </row>
    <row r="5274" spans="1:4" x14ac:dyDescent="0.2">
      <c r="A5274">
        <v>678669</v>
      </c>
      <c r="B5274" t="s">
        <v>612</v>
      </c>
      <c r="C5274" s="4">
        <v>43670</v>
      </c>
      <c r="D5274" s="3">
        <v>0.73541666666666661</v>
      </c>
    </row>
    <row r="5275" spans="1:4" x14ac:dyDescent="0.2">
      <c r="A5275">
        <v>678850</v>
      </c>
      <c r="B5275" t="s">
        <v>237</v>
      </c>
      <c r="C5275" s="4">
        <v>43710</v>
      </c>
      <c r="D5275" s="3">
        <v>0.67152777777777783</v>
      </c>
    </row>
    <row r="5276" spans="1:4" x14ac:dyDescent="0.2">
      <c r="A5276">
        <v>678851</v>
      </c>
      <c r="B5276" t="s">
        <v>108</v>
      </c>
      <c r="C5276" s="4">
        <v>43718</v>
      </c>
      <c r="D5276" s="3">
        <v>0.7284722222222223</v>
      </c>
    </row>
    <row r="5277" spans="1:4" x14ac:dyDescent="0.2">
      <c r="A5277">
        <v>683273</v>
      </c>
      <c r="B5277" t="s">
        <v>75</v>
      </c>
      <c r="C5277" s="4">
        <v>43676</v>
      </c>
      <c r="D5277" s="3">
        <v>0.80138888888888893</v>
      </c>
    </row>
    <row r="5278" spans="1:4" x14ac:dyDescent="0.2">
      <c r="A5278">
        <v>683406</v>
      </c>
      <c r="B5278" t="s">
        <v>107</v>
      </c>
      <c r="C5278" s="4">
        <v>43784</v>
      </c>
      <c r="D5278" s="3">
        <v>0.70347222222222217</v>
      </c>
    </row>
    <row r="5279" spans="1:4" x14ac:dyDescent="0.2">
      <c r="A5279">
        <v>683407</v>
      </c>
      <c r="B5279" s="2" t="s">
        <v>47</v>
      </c>
      <c r="C5279" s="4">
        <v>43832</v>
      </c>
      <c r="D5279" s="3">
        <v>0.83263888888888893</v>
      </c>
    </row>
    <row r="5280" spans="1:4" x14ac:dyDescent="0.2">
      <c r="A5280">
        <v>683608</v>
      </c>
      <c r="B5280" t="s">
        <v>34</v>
      </c>
      <c r="C5280" s="4">
        <v>43691</v>
      </c>
      <c r="D5280" s="3">
        <v>0.80902777777777779</v>
      </c>
    </row>
    <row r="5281" spans="1:4" x14ac:dyDescent="0.2">
      <c r="A5281">
        <v>683748</v>
      </c>
      <c r="B5281" t="s">
        <v>48</v>
      </c>
      <c r="C5281" s="4">
        <v>43706</v>
      </c>
      <c r="D5281" s="3">
        <v>0.87291666666666667</v>
      </c>
    </row>
    <row r="5282" spans="1:4" x14ac:dyDescent="0.2">
      <c r="A5282">
        <v>683774</v>
      </c>
      <c r="B5282" t="s">
        <v>67</v>
      </c>
      <c r="C5282" s="4">
        <v>43810</v>
      </c>
      <c r="D5282" s="3">
        <v>0.8256944444444444</v>
      </c>
    </row>
    <row r="5283" spans="1:4" x14ac:dyDescent="0.2">
      <c r="A5283">
        <v>683775</v>
      </c>
      <c r="B5283" t="s">
        <v>147</v>
      </c>
      <c r="C5283" s="4">
        <v>43819</v>
      </c>
      <c r="D5283" s="3">
        <v>0.80902777777777779</v>
      </c>
    </row>
    <row r="5284" spans="1:4" x14ac:dyDescent="0.2">
      <c r="A5284">
        <v>683923</v>
      </c>
      <c r="B5284" t="s">
        <v>44</v>
      </c>
      <c r="C5284" s="4">
        <v>43748</v>
      </c>
      <c r="D5284" s="3">
        <v>0.83263888888888893</v>
      </c>
    </row>
    <row r="5285" spans="1:4" x14ac:dyDescent="0.2">
      <c r="A5285">
        <v>683924</v>
      </c>
      <c r="B5285" t="s">
        <v>187</v>
      </c>
      <c r="C5285" s="4">
        <v>43735</v>
      </c>
      <c r="D5285" s="3">
        <v>0.67083333333333339</v>
      </c>
    </row>
    <row r="5286" spans="1:4" x14ac:dyDescent="0.2">
      <c r="A5286">
        <v>683925</v>
      </c>
      <c r="B5286" t="s">
        <v>48</v>
      </c>
      <c r="C5286" s="4">
        <v>43706</v>
      </c>
      <c r="D5286" s="3">
        <v>0.87291666666666667</v>
      </c>
    </row>
    <row r="5287" spans="1:4" x14ac:dyDescent="0.2">
      <c r="A5287">
        <v>683926</v>
      </c>
      <c r="B5287" t="s">
        <v>97</v>
      </c>
      <c r="C5287" s="4">
        <v>43733</v>
      </c>
      <c r="D5287" s="3">
        <v>0.70763888888888893</v>
      </c>
    </row>
    <row r="5288" spans="1:4" x14ac:dyDescent="0.2">
      <c r="A5288">
        <v>683927</v>
      </c>
      <c r="B5288" t="s">
        <v>64</v>
      </c>
      <c r="C5288" s="4">
        <v>43735</v>
      </c>
      <c r="D5288" s="3">
        <v>0.71319444444444446</v>
      </c>
    </row>
    <row r="5289" spans="1:4" x14ac:dyDescent="0.2">
      <c r="A5289">
        <v>684000</v>
      </c>
      <c r="B5289" s="2" t="s">
        <v>95</v>
      </c>
      <c r="C5289" s="4">
        <v>43690</v>
      </c>
      <c r="D5289" s="3">
        <v>0.68125000000000002</v>
      </c>
    </row>
    <row r="5290" spans="1:4" x14ac:dyDescent="0.2">
      <c r="A5290">
        <v>684001</v>
      </c>
      <c r="B5290" t="s">
        <v>259</v>
      </c>
      <c r="C5290" s="4">
        <v>43675</v>
      </c>
      <c r="D5290" s="3">
        <v>0.87638888888888899</v>
      </c>
    </row>
    <row r="5291" spans="1:4" x14ac:dyDescent="0.2">
      <c r="A5291">
        <v>684034</v>
      </c>
      <c r="B5291" t="s">
        <v>105</v>
      </c>
      <c r="C5291" s="4">
        <v>43746</v>
      </c>
      <c r="D5291" s="3">
        <v>0.86111111111111116</v>
      </c>
    </row>
    <row r="5292" spans="1:4" x14ac:dyDescent="0.2">
      <c r="A5292">
        <v>685020</v>
      </c>
      <c r="B5292" t="e">
        <f>HoyMismoTSI buenas acciones felicitaciones a la fuerzas armadas por Que demuestran su gran empe√±o de hacer lo bueno por Honduras</f>
        <v>#NAME?</v>
      </c>
      <c r="C5292" s="4">
        <v>43763</v>
      </c>
      <c r="D5292" s="3">
        <v>0.74722222222222223</v>
      </c>
    </row>
    <row r="5293" spans="1:4" x14ac:dyDescent="0.2">
      <c r="A5293">
        <v>686168</v>
      </c>
      <c r="B5293" t="s">
        <v>18</v>
      </c>
      <c r="C5293" s="4">
        <v>43774</v>
      </c>
      <c r="D5293" s="3">
        <v>0.79236111111111107</v>
      </c>
    </row>
    <row r="5294" spans="1:4" x14ac:dyDescent="0.2">
      <c r="A5294">
        <v>686220</v>
      </c>
      <c r="B5294" t="s">
        <v>78</v>
      </c>
      <c r="C5294" s="4">
        <v>43791</v>
      </c>
      <c r="D5294" s="3">
        <v>0.84861111111111109</v>
      </c>
    </row>
    <row r="5295" spans="1:4" x14ac:dyDescent="0.2">
      <c r="A5295">
        <v>686323</v>
      </c>
      <c r="B5295" t="s">
        <v>6</v>
      </c>
      <c r="C5295" s="4">
        <v>43829</v>
      </c>
      <c r="D5295" s="3">
        <v>0.75763888888888886</v>
      </c>
    </row>
    <row r="5296" spans="1:4" x14ac:dyDescent="0.2">
      <c r="A5296">
        <v>686324</v>
      </c>
      <c r="B5296" t="s">
        <v>81</v>
      </c>
      <c r="C5296" s="4">
        <v>43817</v>
      </c>
      <c r="D5296" s="3">
        <v>0.64583333333333337</v>
      </c>
    </row>
    <row r="5297" spans="1:4" x14ac:dyDescent="0.2">
      <c r="A5297">
        <v>686345</v>
      </c>
      <c r="B5297" t="s">
        <v>137</v>
      </c>
      <c r="C5297" s="4">
        <v>43705</v>
      </c>
      <c r="D5297" s="3">
        <v>0.82152777777777775</v>
      </c>
    </row>
    <row r="5298" spans="1:4" x14ac:dyDescent="0.2">
      <c r="A5298">
        <v>686346</v>
      </c>
      <c r="B5298" t="s">
        <v>66</v>
      </c>
      <c r="C5298" s="4">
        <v>43745</v>
      </c>
      <c r="D5298" s="3">
        <v>0.65208333333333335</v>
      </c>
    </row>
    <row r="5299" spans="1:4" x14ac:dyDescent="0.2">
      <c r="A5299">
        <v>686628</v>
      </c>
      <c r="B5299" t="s">
        <v>18</v>
      </c>
      <c r="C5299" s="4">
        <v>43774</v>
      </c>
      <c r="D5299" s="3">
        <v>0.79166666666666663</v>
      </c>
    </row>
    <row r="5300" spans="1:4" x14ac:dyDescent="0.2">
      <c r="A5300">
        <v>686730</v>
      </c>
      <c r="B5300" t="s">
        <v>54</v>
      </c>
      <c r="C5300" s="4">
        <v>43685</v>
      </c>
      <c r="D5300" s="3">
        <v>0.6430555555555556</v>
      </c>
    </row>
    <row r="5301" spans="1:4" x14ac:dyDescent="0.2">
      <c r="A5301">
        <v>686786</v>
      </c>
      <c r="B5301" t="s">
        <v>644</v>
      </c>
      <c r="C5301" s="4">
        <v>43741</v>
      </c>
      <c r="D5301" s="3">
        <v>3.2638888888888891E-2</v>
      </c>
    </row>
    <row r="5302" spans="1:4" x14ac:dyDescent="0.2">
      <c r="A5302">
        <v>686787</v>
      </c>
      <c r="B5302" t="s">
        <v>645</v>
      </c>
      <c r="C5302" s="4">
        <v>43709</v>
      </c>
      <c r="D5302" s="3">
        <v>0.68402777777777779</v>
      </c>
    </row>
    <row r="5303" spans="1:4" x14ac:dyDescent="0.2">
      <c r="A5303">
        <v>686788</v>
      </c>
      <c r="B5303" t="s">
        <v>646</v>
      </c>
      <c r="C5303" s="4">
        <v>43709</v>
      </c>
      <c r="D5303" s="3">
        <v>0.73472222222222217</v>
      </c>
    </row>
    <row r="5304" spans="1:4" x14ac:dyDescent="0.2">
      <c r="A5304">
        <v>686789</v>
      </c>
      <c r="B5304" t="s">
        <v>124</v>
      </c>
      <c r="C5304" s="4">
        <v>43731</v>
      </c>
      <c r="D5304" s="3">
        <v>0.5625</v>
      </c>
    </row>
    <row r="5305" spans="1:4" x14ac:dyDescent="0.2">
      <c r="A5305">
        <v>686790</v>
      </c>
      <c r="B5305" t="s">
        <v>647</v>
      </c>
      <c r="C5305" s="4">
        <v>43721</v>
      </c>
      <c r="D5305" s="3">
        <v>6.0416666666666667E-2</v>
      </c>
    </row>
    <row r="5306" spans="1:4" x14ac:dyDescent="0.2">
      <c r="A5306">
        <v>686791</v>
      </c>
      <c r="B5306" t="s">
        <v>648</v>
      </c>
      <c r="C5306" s="4">
        <v>43754</v>
      </c>
      <c r="D5306" s="3">
        <v>0.11041666666666666</v>
      </c>
    </row>
    <row r="5307" spans="1:4" x14ac:dyDescent="0.2">
      <c r="A5307">
        <v>686792</v>
      </c>
      <c r="B5307" t="s">
        <v>157</v>
      </c>
      <c r="C5307" s="4">
        <v>43710</v>
      </c>
      <c r="D5307" s="3">
        <v>0.63194444444444442</v>
      </c>
    </row>
    <row r="5308" spans="1:4" x14ac:dyDescent="0.2">
      <c r="A5308">
        <v>686793</v>
      </c>
      <c r="B5308" t="s">
        <v>649</v>
      </c>
      <c r="C5308" s="4">
        <v>43714</v>
      </c>
      <c r="D5308" s="3">
        <v>0.13472222222222222</v>
      </c>
    </row>
    <row r="5309" spans="1:4" x14ac:dyDescent="0.2">
      <c r="A5309">
        <v>687084</v>
      </c>
      <c r="B5309" t="e">
        <f>HoyMismoTSI estamos cansados de Que no dejan de hacer estas manifestaciones Que lo Que taren Es odio para el pais ya basta de Tanto odio ya no mas</f>
        <v>#NAME?</v>
      </c>
      <c r="C5309" s="4">
        <v>43762</v>
      </c>
      <c r="D5309" s="3">
        <v>0.63750000000000007</v>
      </c>
    </row>
    <row r="5310" spans="1:4" x14ac:dyDescent="0.2">
      <c r="A5310">
        <v>689201</v>
      </c>
      <c r="B5310" t="s">
        <v>41</v>
      </c>
      <c r="C5310" s="4">
        <v>43710</v>
      </c>
      <c r="D5310" s="3">
        <v>0.72013888888888899</v>
      </c>
    </row>
    <row r="5311" spans="1:4" x14ac:dyDescent="0.2">
      <c r="A5311">
        <v>689202</v>
      </c>
      <c r="B5311" t="s">
        <v>66</v>
      </c>
      <c r="C5311" s="4">
        <v>43745</v>
      </c>
      <c r="D5311" s="3">
        <v>0.65208333333333335</v>
      </c>
    </row>
    <row r="5312" spans="1:4" x14ac:dyDescent="0.2">
      <c r="A5312">
        <v>689268</v>
      </c>
      <c r="B5312" t="s">
        <v>185</v>
      </c>
      <c r="C5312" s="4">
        <v>43721</v>
      </c>
      <c r="D5312" s="3">
        <v>0.67361111111111116</v>
      </c>
    </row>
    <row r="5313" spans="1:4" x14ac:dyDescent="0.2">
      <c r="A5313">
        <v>689337</v>
      </c>
      <c r="B5313" t="s">
        <v>204</v>
      </c>
      <c r="C5313" s="4">
        <v>43670</v>
      </c>
      <c r="D5313" s="3">
        <v>0.6479166666666667</v>
      </c>
    </row>
    <row r="5314" spans="1:4" x14ac:dyDescent="0.2">
      <c r="A5314">
        <v>689620</v>
      </c>
      <c r="B5314" s="2" t="s">
        <v>102</v>
      </c>
      <c r="C5314" s="4">
        <v>43837</v>
      </c>
      <c r="D5314" s="3">
        <v>0.7895833333333333</v>
      </c>
    </row>
    <row r="5315" spans="1:4" x14ac:dyDescent="0.2">
      <c r="A5315">
        <v>689621</v>
      </c>
      <c r="B5315" t="s">
        <v>7</v>
      </c>
      <c r="C5315" s="4">
        <v>43837</v>
      </c>
      <c r="D5315" s="3">
        <v>0.66736111111111107</v>
      </c>
    </row>
    <row r="5316" spans="1:4" x14ac:dyDescent="0.2">
      <c r="A5316">
        <v>689834</v>
      </c>
      <c r="B5316" t="s">
        <v>123</v>
      </c>
      <c r="C5316" s="4">
        <v>43763</v>
      </c>
      <c r="D5316" s="3">
        <v>0.8208333333333333</v>
      </c>
    </row>
    <row r="5317" spans="1:4" x14ac:dyDescent="0.2">
      <c r="A5317">
        <v>689835</v>
      </c>
      <c r="B5317" t="s">
        <v>201</v>
      </c>
      <c r="C5317" s="4">
        <v>43691</v>
      </c>
      <c r="D5317" s="3">
        <v>0.86944444444444446</v>
      </c>
    </row>
    <row r="5318" spans="1:4" x14ac:dyDescent="0.2">
      <c r="A5318">
        <v>689836</v>
      </c>
      <c r="B5318" s="2" t="s">
        <v>92</v>
      </c>
      <c r="C5318" s="4">
        <v>43775</v>
      </c>
      <c r="D5318" s="3">
        <v>0.65555555555555556</v>
      </c>
    </row>
    <row r="5319" spans="1:4" x14ac:dyDescent="0.2">
      <c r="A5319">
        <v>689900</v>
      </c>
      <c r="B5319" t="s">
        <v>81</v>
      </c>
      <c r="C5319" s="4">
        <v>43817</v>
      </c>
      <c r="D5319" s="3">
        <v>0.64652777777777781</v>
      </c>
    </row>
    <row r="5320" spans="1:4" x14ac:dyDescent="0.2">
      <c r="A5320">
        <v>689951</v>
      </c>
      <c r="B5320" t="s">
        <v>70</v>
      </c>
      <c r="C5320" s="4">
        <v>43718</v>
      </c>
      <c r="D5320" s="3">
        <v>0.82291666666666663</v>
      </c>
    </row>
    <row r="5321" spans="1:4" x14ac:dyDescent="0.2">
      <c r="A5321">
        <v>689952</v>
      </c>
      <c r="B5321" t="s">
        <v>38</v>
      </c>
      <c r="C5321" s="4">
        <v>43689</v>
      </c>
      <c r="D5321" s="3">
        <v>0.83194444444444438</v>
      </c>
    </row>
    <row r="5322" spans="1:4" x14ac:dyDescent="0.2">
      <c r="A5322">
        <v>689953</v>
      </c>
      <c r="B5322" t="s">
        <v>135</v>
      </c>
      <c r="C5322" s="4">
        <v>43721</v>
      </c>
      <c r="D5322" s="3">
        <v>0.82847222222222217</v>
      </c>
    </row>
    <row r="5323" spans="1:4" x14ac:dyDescent="0.2">
      <c r="A5323">
        <v>690556</v>
      </c>
      <c r="B5323" t="s">
        <v>142</v>
      </c>
      <c r="C5323" s="4">
        <v>43697</v>
      </c>
      <c r="D5323" s="3">
        <v>0.87430555555555556</v>
      </c>
    </row>
    <row r="5324" spans="1:4" x14ac:dyDescent="0.2">
      <c r="A5324">
        <v>690557</v>
      </c>
      <c r="B5324" t="s">
        <v>62</v>
      </c>
      <c r="C5324" s="4">
        <v>43703</v>
      </c>
      <c r="D5324" s="3">
        <v>0.73611111111111116</v>
      </c>
    </row>
    <row r="5325" spans="1:4" x14ac:dyDescent="0.2">
      <c r="A5325">
        <v>690648</v>
      </c>
      <c r="B5325" t="s">
        <v>69</v>
      </c>
      <c r="C5325" s="4">
        <v>43756</v>
      </c>
      <c r="D5325" s="3">
        <v>0.74861111111111101</v>
      </c>
    </row>
    <row r="5326" spans="1:4" x14ac:dyDescent="0.2">
      <c r="A5326">
        <v>691006</v>
      </c>
      <c r="B5326" t="s">
        <v>37</v>
      </c>
      <c r="C5326" s="4">
        <v>43690</v>
      </c>
      <c r="D5326" s="3">
        <v>0.88611111111111107</v>
      </c>
    </row>
    <row r="5327" spans="1:4" x14ac:dyDescent="0.2">
      <c r="A5327">
        <v>691144</v>
      </c>
      <c r="B5327" t="s">
        <v>152</v>
      </c>
      <c r="C5327" s="4">
        <v>43731</v>
      </c>
      <c r="D5327" s="3">
        <v>0.8666666666666667</v>
      </c>
    </row>
    <row r="5328" spans="1:4" x14ac:dyDescent="0.2">
      <c r="A5328">
        <v>694678</v>
      </c>
      <c r="B5328" s="2" t="s">
        <v>524</v>
      </c>
      <c r="C5328" s="4">
        <v>43665</v>
      </c>
      <c r="D5328" s="3">
        <v>0.8354166666666667</v>
      </c>
    </row>
    <row r="5329" spans="1:4" x14ac:dyDescent="0.2">
      <c r="A5329">
        <v>694709</v>
      </c>
      <c r="B5329" t="s">
        <v>16</v>
      </c>
      <c r="C5329" s="4">
        <v>43719</v>
      </c>
      <c r="D5329" s="3">
        <v>0.73749999999999993</v>
      </c>
    </row>
    <row r="5330" spans="1:4" x14ac:dyDescent="0.2">
      <c r="A5330">
        <v>694710</v>
      </c>
      <c r="B5330" t="s">
        <v>20</v>
      </c>
      <c r="C5330" s="4">
        <v>43705</v>
      </c>
      <c r="D5330" s="3">
        <v>0.6694444444444444</v>
      </c>
    </row>
    <row r="5331" spans="1:4" x14ac:dyDescent="0.2">
      <c r="A5331">
        <v>694711</v>
      </c>
      <c r="B5331" t="s">
        <v>69</v>
      </c>
      <c r="C5331" s="4">
        <v>43756</v>
      </c>
      <c r="D5331" s="3">
        <v>0.74930555555555556</v>
      </c>
    </row>
    <row r="5332" spans="1:4" x14ac:dyDescent="0.2">
      <c r="A5332">
        <v>694712</v>
      </c>
      <c r="B5332" t="s">
        <v>122</v>
      </c>
      <c r="C5332" s="4">
        <v>43746</v>
      </c>
      <c r="D5332" s="3">
        <v>0.73472222222222217</v>
      </c>
    </row>
    <row r="5333" spans="1:4" x14ac:dyDescent="0.2">
      <c r="A5333">
        <v>694794</v>
      </c>
      <c r="B5333" t="s">
        <v>106</v>
      </c>
      <c r="C5333" s="4">
        <v>43837</v>
      </c>
      <c r="D5333" s="3">
        <v>0.83819444444444446</v>
      </c>
    </row>
    <row r="5334" spans="1:4" x14ac:dyDescent="0.2">
      <c r="A5334">
        <v>694795</v>
      </c>
      <c r="B5334" t="s">
        <v>56</v>
      </c>
      <c r="C5334" s="4">
        <v>43810</v>
      </c>
      <c r="D5334" s="3">
        <v>0.63958333333333328</v>
      </c>
    </row>
    <row r="5335" spans="1:4" x14ac:dyDescent="0.2">
      <c r="A5335">
        <v>695262</v>
      </c>
      <c r="B5335" t="s">
        <v>53</v>
      </c>
      <c r="C5335" s="4">
        <v>43770</v>
      </c>
      <c r="D5335" s="3">
        <v>0.79861111111111116</v>
      </c>
    </row>
    <row r="5336" spans="1:4" x14ac:dyDescent="0.2">
      <c r="A5336">
        <v>695305</v>
      </c>
      <c r="B5336" t="s">
        <v>29</v>
      </c>
      <c r="C5336" s="4">
        <v>43836</v>
      </c>
      <c r="D5336" s="3">
        <v>0.60555555555555551</v>
      </c>
    </row>
    <row r="5337" spans="1:4" x14ac:dyDescent="0.2">
      <c r="A5337">
        <v>695543</v>
      </c>
      <c r="B5337" t="e">
        <f>HoyMismoTSI contentos de escuchar esta gran noticia por Que con este gran apoyo prodra regenerar la econom√≠a del pais</f>
        <v>#NAME?</v>
      </c>
      <c r="C5337" s="4">
        <v>43773</v>
      </c>
      <c r="D5337" s="3">
        <v>0.68263888888888891</v>
      </c>
    </row>
    <row r="5338" spans="1:4" x14ac:dyDescent="0.2">
      <c r="A5338">
        <v>696332</v>
      </c>
      <c r="B5338" t="s">
        <v>56</v>
      </c>
      <c r="C5338" s="4">
        <v>43810</v>
      </c>
      <c r="D5338" s="3">
        <v>0.64027777777777783</v>
      </c>
    </row>
    <row r="5339" spans="1:4" x14ac:dyDescent="0.2">
      <c r="A5339">
        <v>696333</v>
      </c>
      <c r="B5339" s="2" t="s">
        <v>111</v>
      </c>
      <c r="C5339" s="4">
        <v>43804</v>
      </c>
      <c r="D5339" s="3">
        <v>0.84930555555555554</v>
      </c>
    </row>
    <row r="5340" spans="1:4" x14ac:dyDescent="0.2">
      <c r="A5340">
        <v>696455</v>
      </c>
      <c r="B5340" t="s">
        <v>200</v>
      </c>
      <c r="C5340" s="4">
        <v>43819</v>
      </c>
      <c r="D5340" s="3">
        <v>0.74652777777777779</v>
      </c>
    </row>
    <row r="5341" spans="1:4" x14ac:dyDescent="0.2">
      <c r="A5341">
        <v>696456</v>
      </c>
      <c r="B5341" t="s">
        <v>31</v>
      </c>
      <c r="C5341" s="4">
        <v>43804</v>
      </c>
      <c r="D5341" s="3">
        <v>0.79513888888888884</v>
      </c>
    </row>
    <row r="5342" spans="1:4" x14ac:dyDescent="0.2">
      <c r="A5342">
        <v>696500</v>
      </c>
      <c r="B5342" t="s">
        <v>37</v>
      </c>
      <c r="C5342" s="4">
        <v>43690</v>
      </c>
      <c r="D5342" s="3">
        <v>0.8847222222222223</v>
      </c>
    </row>
    <row r="5343" spans="1:4" x14ac:dyDescent="0.2">
      <c r="A5343">
        <v>696788</v>
      </c>
      <c r="B5343" t="s">
        <v>29</v>
      </c>
      <c r="C5343" s="4">
        <v>43836</v>
      </c>
      <c r="D5343" s="3">
        <v>0.60486111111111118</v>
      </c>
    </row>
    <row r="5344" spans="1:4" x14ac:dyDescent="0.2">
      <c r="A5344">
        <v>696827</v>
      </c>
      <c r="B5344" t="s">
        <v>64</v>
      </c>
      <c r="C5344" s="4">
        <v>43735</v>
      </c>
      <c r="D5344" s="3">
        <v>0.71319444444444446</v>
      </c>
    </row>
    <row r="5345" spans="1:4" x14ac:dyDescent="0.2">
      <c r="A5345">
        <v>696828</v>
      </c>
      <c r="B5345" s="2" t="s">
        <v>155</v>
      </c>
      <c r="C5345" s="4">
        <v>43748</v>
      </c>
      <c r="D5345" s="3">
        <v>0.92499999999999993</v>
      </c>
    </row>
    <row r="5346" spans="1:4" x14ac:dyDescent="0.2">
      <c r="A5346">
        <v>696831</v>
      </c>
      <c r="B5346" s="2" t="s">
        <v>71</v>
      </c>
      <c r="C5346" s="4">
        <v>43774</v>
      </c>
      <c r="D5346" s="3">
        <v>0.66875000000000007</v>
      </c>
    </row>
    <row r="5347" spans="1:4" x14ac:dyDescent="0.2">
      <c r="A5347">
        <v>696992</v>
      </c>
      <c r="B5347" t="s">
        <v>5</v>
      </c>
      <c r="C5347" s="4">
        <v>43762</v>
      </c>
      <c r="D5347" s="3">
        <v>0.69374999999999998</v>
      </c>
    </row>
    <row r="5348" spans="1:4" x14ac:dyDescent="0.2">
      <c r="A5348">
        <v>697207</v>
      </c>
      <c r="B5348" t="s">
        <v>74</v>
      </c>
      <c r="C5348" s="4">
        <v>43714</v>
      </c>
      <c r="D5348" s="3">
        <v>0.79375000000000007</v>
      </c>
    </row>
    <row r="5349" spans="1:4" x14ac:dyDescent="0.2">
      <c r="A5349">
        <v>697208</v>
      </c>
      <c r="B5349" t="s">
        <v>94</v>
      </c>
      <c r="C5349" s="4">
        <v>43726</v>
      </c>
      <c r="D5349" s="3">
        <v>0.87013888888888891</v>
      </c>
    </row>
    <row r="5350" spans="1:4" x14ac:dyDescent="0.2">
      <c r="A5350">
        <v>697243</v>
      </c>
      <c r="B5350" s="2" t="s">
        <v>55</v>
      </c>
      <c r="C5350" s="4">
        <v>43815</v>
      </c>
      <c r="D5350" s="3">
        <v>0.84861111111111109</v>
      </c>
    </row>
    <row r="5351" spans="1:4" x14ac:dyDescent="0.2">
      <c r="A5351">
        <v>697244</v>
      </c>
      <c r="B5351" t="s">
        <v>58</v>
      </c>
      <c r="C5351" s="4">
        <v>43817</v>
      </c>
      <c r="D5351" s="3">
        <v>0.7270833333333333</v>
      </c>
    </row>
    <row r="5352" spans="1:4" x14ac:dyDescent="0.2">
      <c r="A5352">
        <v>697279</v>
      </c>
      <c r="B5352" t="s">
        <v>78</v>
      </c>
      <c r="C5352" s="4">
        <v>43791</v>
      </c>
      <c r="D5352" s="3">
        <v>0.84930555555555554</v>
      </c>
    </row>
    <row r="5353" spans="1:4" x14ac:dyDescent="0.2">
      <c r="A5353">
        <v>697389</v>
      </c>
      <c r="B5353" s="2" t="s">
        <v>95</v>
      </c>
      <c r="C5353" s="4">
        <v>43690</v>
      </c>
      <c r="D5353" s="3">
        <v>0.68194444444444446</v>
      </c>
    </row>
    <row r="5354" spans="1:4" x14ac:dyDescent="0.2">
      <c r="A5354">
        <v>697414</v>
      </c>
      <c r="B5354" t="s">
        <v>6</v>
      </c>
      <c r="C5354" s="4">
        <v>43829</v>
      </c>
      <c r="D5354" s="3">
        <v>0.75902777777777775</v>
      </c>
    </row>
    <row r="5355" spans="1:4" x14ac:dyDescent="0.2">
      <c r="A5355">
        <v>697415</v>
      </c>
      <c r="B5355" t="s">
        <v>67</v>
      </c>
      <c r="C5355" s="4">
        <v>43810</v>
      </c>
      <c r="D5355" s="3">
        <v>0.82708333333333339</v>
      </c>
    </row>
    <row r="5356" spans="1:4" x14ac:dyDescent="0.2">
      <c r="A5356">
        <v>697416</v>
      </c>
      <c r="B5356" t="s">
        <v>106</v>
      </c>
      <c r="C5356" s="4">
        <v>43837</v>
      </c>
      <c r="D5356" s="3">
        <v>0.83888888888888891</v>
      </c>
    </row>
    <row r="5357" spans="1:4" x14ac:dyDescent="0.2">
      <c r="A5357">
        <v>697553</v>
      </c>
      <c r="B5357" t="s">
        <v>94</v>
      </c>
      <c r="C5357" s="4">
        <v>43726</v>
      </c>
      <c r="D5357" s="3">
        <v>0.87083333333333324</v>
      </c>
    </row>
    <row r="5358" spans="1:4" x14ac:dyDescent="0.2">
      <c r="A5358">
        <v>697594</v>
      </c>
      <c r="B5358" t="s">
        <v>198</v>
      </c>
      <c r="C5358" s="4">
        <v>43689</v>
      </c>
      <c r="D5358" s="3">
        <v>0.75069444444444444</v>
      </c>
    </row>
    <row r="5359" spans="1:4" x14ac:dyDescent="0.2">
      <c r="A5359">
        <v>697741</v>
      </c>
      <c r="B5359" t="s">
        <v>131</v>
      </c>
      <c r="C5359" s="4">
        <v>43775</v>
      </c>
      <c r="D5359" s="3">
        <v>0.7055555555555556</v>
      </c>
    </row>
    <row r="5360" spans="1:4" x14ac:dyDescent="0.2">
      <c r="A5360">
        <v>697742</v>
      </c>
      <c r="B5360" t="s">
        <v>57</v>
      </c>
      <c r="C5360" s="4">
        <v>43762</v>
      </c>
      <c r="D5360" s="3">
        <v>0.83124999999999993</v>
      </c>
    </row>
    <row r="5361" spans="1:4" x14ac:dyDescent="0.2">
      <c r="A5361">
        <v>697771</v>
      </c>
      <c r="B5361" t="s">
        <v>16</v>
      </c>
      <c r="C5361" s="4">
        <v>43719</v>
      </c>
      <c r="D5361" s="3">
        <v>0.73749999999999993</v>
      </c>
    </row>
    <row r="5362" spans="1:4" x14ac:dyDescent="0.2">
      <c r="A5362">
        <v>697925</v>
      </c>
      <c r="B5362" t="s">
        <v>62</v>
      </c>
      <c r="C5362" s="4">
        <v>43703</v>
      </c>
      <c r="D5362" s="3">
        <v>0.7368055555555556</v>
      </c>
    </row>
    <row r="5363" spans="1:4" x14ac:dyDescent="0.2">
      <c r="A5363">
        <v>697926</v>
      </c>
      <c r="B5363" t="s">
        <v>28</v>
      </c>
      <c r="C5363" s="4">
        <v>43693</v>
      </c>
      <c r="D5363" s="3">
        <v>0.72222222222222221</v>
      </c>
    </row>
    <row r="5364" spans="1:4" x14ac:dyDescent="0.2">
      <c r="A5364">
        <v>698040</v>
      </c>
      <c r="B5364" s="2" t="s">
        <v>65</v>
      </c>
      <c r="C5364" s="4">
        <v>43768</v>
      </c>
      <c r="D5364" s="3">
        <v>0.87361111111111101</v>
      </c>
    </row>
    <row r="5365" spans="1:4" x14ac:dyDescent="0.2">
      <c r="A5365">
        <v>698429</v>
      </c>
      <c r="B5365" t="e">
        <f>HoyMismoTSI no cave duda Que se vea las bellas obras y los buenos proyectos de oportunidad para el hondure√±o</f>
        <v>#NAME?</v>
      </c>
      <c r="C5365" s="4">
        <v>43777</v>
      </c>
      <c r="D5365" s="3">
        <v>0.82847222222222217</v>
      </c>
    </row>
    <row r="5366" spans="1:4" x14ac:dyDescent="0.2">
      <c r="A5366">
        <v>699196</v>
      </c>
      <c r="B5366" t="s">
        <v>30</v>
      </c>
      <c r="C5366" s="4">
        <v>43802</v>
      </c>
      <c r="D5366" s="3">
        <v>0.71388888888888891</v>
      </c>
    </row>
    <row r="5367" spans="1:4" x14ac:dyDescent="0.2">
      <c r="A5367">
        <v>699197</v>
      </c>
      <c r="B5367" t="s">
        <v>133</v>
      </c>
      <c r="C5367" s="4">
        <v>43789</v>
      </c>
      <c r="D5367" s="3">
        <v>0.79999999999999993</v>
      </c>
    </row>
    <row r="5368" spans="1:4" x14ac:dyDescent="0.2">
      <c r="A5368">
        <v>699198</v>
      </c>
      <c r="B5368" t="s">
        <v>482</v>
      </c>
      <c r="C5368" s="4">
        <v>43788</v>
      </c>
      <c r="D5368" s="3">
        <v>0.81111111111111101</v>
      </c>
    </row>
    <row r="5369" spans="1:4" x14ac:dyDescent="0.2">
      <c r="A5369">
        <v>699210</v>
      </c>
      <c r="B5369" s="2" t="s">
        <v>150</v>
      </c>
      <c r="C5369" s="4">
        <v>43718</v>
      </c>
      <c r="D5369" s="3">
        <v>0.6972222222222223</v>
      </c>
    </row>
    <row r="5370" spans="1:4" x14ac:dyDescent="0.2">
      <c r="A5370">
        <v>699478</v>
      </c>
      <c r="B5370" t="s">
        <v>104</v>
      </c>
      <c r="C5370" s="4">
        <v>43787</v>
      </c>
      <c r="D5370" s="3">
        <v>0.79791666666666661</v>
      </c>
    </row>
    <row r="5371" spans="1:4" x14ac:dyDescent="0.2">
      <c r="A5371">
        <v>699486</v>
      </c>
      <c r="B5371" t="s">
        <v>201</v>
      </c>
      <c r="C5371" s="4">
        <v>43691</v>
      </c>
      <c r="D5371" s="3">
        <v>0.87013888888888891</v>
      </c>
    </row>
    <row r="5372" spans="1:4" x14ac:dyDescent="0.2">
      <c r="A5372">
        <v>699520</v>
      </c>
      <c r="B5372" t="s">
        <v>75</v>
      </c>
      <c r="C5372" s="4">
        <v>43676</v>
      </c>
      <c r="D5372" s="3">
        <v>0.80208333333333337</v>
      </c>
    </row>
    <row r="5373" spans="1:4" x14ac:dyDescent="0.2">
      <c r="A5373">
        <v>699521</v>
      </c>
      <c r="B5373" t="s">
        <v>91</v>
      </c>
      <c r="C5373" s="4">
        <v>43745</v>
      </c>
      <c r="D5373" s="3">
        <v>0.72430555555555554</v>
      </c>
    </row>
    <row r="5374" spans="1:4" x14ac:dyDescent="0.2">
      <c r="A5374">
        <v>699667</v>
      </c>
      <c r="B5374" t="s">
        <v>650</v>
      </c>
      <c r="C5374" s="4">
        <v>43725</v>
      </c>
      <c r="D5374" s="3">
        <v>4.2361111111111106E-2</v>
      </c>
    </row>
    <row r="5375" spans="1:4" x14ac:dyDescent="0.2">
      <c r="A5375">
        <v>699668</v>
      </c>
      <c r="B5375" t="s">
        <v>651</v>
      </c>
      <c r="C5375" s="4">
        <v>43695</v>
      </c>
      <c r="D5375" s="3">
        <v>0.86041666666666661</v>
      </c>
    </row>
    <row r="5376" spans="1:4" x14ac:dyDescent="0.2">
      <c r="A5376">
        <v>699669</v>
      </c>
      <c r="B5376" t="s">
        <v>652</v>
      </c>
      <c r="C5376" s="4">
        <v>43746</v>
      </c>
      <c r="D5376" s="3">
        <v>0.18541666666666667</v>
      </c>
    </row>
    <row r="5377" spans="1:4" x14ac:dyDescent="0.2">
      <c r="A5377">
        <v>699750</v>
      </c>
      <c r="B5377" t="s">
        <v>125</v>
      </c>
      <c r="C5377" s="4">
        <v>43754</v>
      </c>
      <c r="D5377" s="3">
        <v>0.85833333333333339</v>
      </c>
    </row>
    <row r="5378" spans="1:4" x14ac:dyDescent="0.2">
      <c r="A5378">
        <v>699780</v>
      </c>
      <c r="B5378" t="s">
        <v>311</v>
      </c>
      <c r="C5378" s="4">
        <v>43685</v>
      </c>
      <c r="D5378" s="3">
        <v>0.73541666666666661</v>
      </c>
    </row>
    <row r="5379" spans="1:4" x14ac:dyDescent="0.2">
      <c r="A5379">
        <v>699782</v>
      </c>
      <c r="B5379" t="s">
        <v>16</v>
      </c>
      <c r="C5379" s="4">
        <v>43719</v>
      </c>
      <c r="D5379" s="3">
        <v>0.7368055555555556</v>
      </c>
    </row>
    <row r="5380" spans="1:4" x14ac:dyDescent="0.2">
      <c r="A5380">
        <v>699783</v>
      </c>
      <c r="B5380" t="s">
        <v>93</v>
      </c>
      <c r="C5380" s="4">
        <v>43703</v>
      </c>
      <c r="D5380" s="3">
        <v>0.67291666666666661</v>
      </c>
    </row>
    <row r="5381" spans="1:4" x14ac:dyDescent="0.2">
      <c r="A5381">
        <v>699784</v>
      </c>
      <c r="B5381" t="s">
        <v>44</v>
      </c>
      <c r="C5381" s="4">
        <v>43748</v>
      </c>
      <c r="D5381" s="3">
        <v>0.83333333333333337</v>
      </c>
    </row>
    <row r="5382" spans="1:4" x14ac:dyDescent="0.2">
      <c r="A5382">
        <v>699931</v>
      </c>
      <c r="B5382" t="s">
        <v>157</v>
      </c>
      <c r="C5382" s="4">
        <v>43710</v>
      </c>
      <c r="D5382" s="3">
        <v>0.63194444444444442</v>
      </c>
    </row>
    <row r="5383" spans="1:4" x14ac:dyDescent="0.2">
      <c r="A5383">
        <v>699932</v>
      </c>
      <c r="B5383" t="s">
        <v>91</v>
      </c>
      <c r="C5383" s="4">
        <v>43745</v>
      </c>
      <c r="D5383" s="3">
        <v>0.72430555555555554</v>
      </c>
    </row>
    <row r="5384" spans="1:4" x14ac:dyDescent="0.2">
      <c r="A5384">
        <v>699933</v>
      </c>
      <c r="B5384" t="s">
        <v>612</v>
      </c>
      <c r="C5384" s="4">
        <v>43670</v>
      </c>
      <c r="D5384" s="3">
        <v>0.73611111111111116</v>
      </c>
    </row>
    <row r="5385" spans="1:4" x14ac:dyDescent="0.2">
      <c r="A5385">
        <v>700474</v>
      </c>
      <c r="B5385" t="e">
        <f>HoyMismoTSI Muchas felicitaciones a el gobierno por hacer lo importante por el pais Que grande cosas las Que estabilizan por la seguridad del pa√≠s</f>
        <v>#NAME?</v>
      </c>
      <c r="C5385" s="4">
        <v>43735</v>
      </c>
      <c r="D5385" s="3">
        <v>0.56805555555555554</v>
      </c>
    </row>
    <row r="5386" spans="1:4" x14ac:dyDescent="0.2">
      <c r="A5386">
        <v>701032</v>
      </c>
      <c r="B5386" t="s">
        <v>26</v>
      </c>
      <c r="C5386" s="4">
        <v>43812</v>
      </c>
      <c r="D5386" s="3">
        <v>0.72986111111111107</v>
      </c>
    </row>
    <row r="5387" spans="1:4" x14ac:dyDescent="0.2">
      <c r="A5387">
        <v>701071</v>
      </c>
      <c r="B5387" t="s">
        <v>96</v>
      </c>
      <c r="C5387" s="4">
        <v>43745</v>
      </c>
      <c r="D5387" s="3">
        <v>0.85972222222222217</v>
      </c>
    </row>
    <row r="5388" spans="1:4" x14ac:dyDescent="0.2">
      <c r="A5388">
        <v>701105</v>
      </c>
      <c r="B5388" t="s">
        <v>119</v>
      </c>
      <c r="C5388" s="4">
        <v>43734</v>
      </c>
      <c r="D5388" s="3">
        <v>0.63888888888888895</v>
      </c>
    </row>
    <row r="5389" spans="1:4" x14ac:dyDescent="0.2">
      <c r="A5389">
        <v>701172</v>
      </c>
      <c r="B5389" t="s">
        <v>70</v>
      </c>
      <c r="C5389" s="4">
        <v>43718</v>
      </c>
      <c r="D5389" s="3">
        <v>0.82291666666666663</v>
      </c>
    </row>
    <row r="5390" spans="1:4" x14ac:dyDescent="0.2">
      <c r="A5390">
        <v>701240</v>
      </c>
      <c r="B5390" t="s">
        <v>200</v>
      </c>
      <c r="C5390" s="4">
        <v>43819</v>
      </c>
      <c r="D5390" s="3">
        <v>0.74652777777777779</v>
      </c>
    </row>
    <row r="5391" spans="1:4" x14ac:dyDescent="0.2">
      <c r="A5391">
        <v>701241</v>
      </c>
      <c r="B5391" t="s">
        <v>147</v>
      </c>
      <c r="C5391" s="4">
        <v>43819</v>
      </c>
      <c r="D5391" s="3">
        <v>0.81041666666666667</v>
      </c>
    </row>
    <row r="5392" spans="1:4" x14ac:dyDescent="0.2">
      <c r="A5392">
        <v>701411</v>
      </c>
      <c r="B5392" t="s">
        <v>105</v>
      </c>
      <c r="C5392" s="4">
        <v>43746</v>
      </c>
      <c r="D5392" s="3">
        <v>0.86041666666666661</v>
      </c>
    </row>
    <row r="5393" spans="1:4" x14ac:dyDescent="0.2">
      <c r="A5393">
        <v>701412</v>
      </c>
      <c r="B5393" t="s">
        <v>18</v>
      </c>
      <c r="C5393" s="4">
        <v>43774</v>
      </c>
      <c r="D5393" s="3">
        <v>0.79166666666666663</v>
      </c>
    </row>
    <row r="5394" spans="1:4" x14ac:dyDescent="0.2">
      <c r="A5394">
        <v>701415</v>
      </c>
      <c r="B5394" t="s">
        <v>60</v>
      </c>
      <c r="C5394" s="4">
        <v>43761</v>
      </c>
      <c r="D5394" s="3">
        <v>0.71250000000000002</v>
      </c>
    </row>
    <row r="5395" spans="1:4" x14ac:dyDescent="0.2">
      <c r="A5395">
        <v>701416</v>
      </c>
      <c r="B5395" t="s">
        <v>130</v>
      </c>
      <c r="C5395" s="4">
        <v>43718</v>
      </c>
      <c r="D5395" s="3">
        <v>0.64236111111111105</v>
      </c>
    </row>
    <row r="5396" spans="1:4" x14ac:dyDescent="0.2">
      <c r="A5396">
        <v>701478</v>
      </c>
      <c r="B5396" s="2" t="s">
        <v>47</v>
      </c>
      <c r="C5396" s="4">
        <v>43832</v>
      </c>
      <c r="D5396" s="3">
        <v>0.83333333333333337</v>
      </c>
    </row>
    <row r="5397" spans="1:4" x14ac:dyDescent="0.2">
      <c r="A5397">
        <v>701581</v>
      </c>
      <c r="B5397" t="s">
        <v>19</v>
      </c>
      <c r="C5397" s="4">
        <v>43773</v>
      </c>
      <c r="D5397" s="3">
        <v>0.70416666666666661</v>
      </c>
    </row>
    <row r="5398" spans="1:4" x14ac:dyDescent="0.2">
      <c r="A5398">
        <v>701693</v>
      </c>
      <c r="B5398" t="s">
        <v>61</v>
      </c>
      <c r="C5398" s="4">
        <v>43733</v>
      </c>
      <c r="D5398" s="3">
        <v>0.79791666666666661</v>
      </c>
    </row>
    <row r="5399" spans="1:4" x14ac:dyDescent="0.2">
      <c r="A5399">
        <v>701694</v>
      </c>
      <c r="B5399" t="s">
        <v>260</v>
      </c>
      <c r="C5399" s="4">
        <v>43691</v>
      </c>
      <c r="D5399" s="3">
        <v>0.87777777777777777</v>
      </c>
    </row>
    <row r="5400" spans="1:4" x14ac:dyDescent="0.2">
      <c r="A5400">
        <v>701695</v>
      </c>
      <c r="B5400" t="s">
        <v>39</v>
      </c>
      <c r="C5400" s="4">
        <v>43719</v>
      </c>
      <c r="D5400" s="3">
        <v>0.68472222222222223</v>
      </c>
    </row>
    <row r="5401" spans="1:4" x14ac:dyDescent="0.2">
      <c r="A5401">
        <v>701860</v>
      </c>
      <c r="B5401" t="e">
        <f>HoyMismoTSI admirable Es ver como mi Honduras avanza Que buen trabajo lo Que se ve cada dia Que se apoye con mejores calles Que bien</f>
        <v>#NAME?</v>
      </c>
      <c r="C5401" s="4">
        <v>43749</v>
      </c>
      <c r="D5401" s="3">
        <v>0.86458333333333337</v>
      </c>
    </row>
    <row r="5402" spans="1:4" x14ac:dyDescent="0.2">
      <c r="A5402">
        <v>703188</v>
      </c>
      <c r="B5402" t="e">
        <f>HoyMismoTSI muy buenas acciones las Que se ven Muchas gracias por afirmar lo bueno en el pais Que gran trabajo excelente</f>
        <v>#NAME?</v>
      </c>
      <c r="C5402" s="4">
        <v>43770</v>
      </c>
      <c r="D5402" s="3">
        <v>0.85833333333333339</v>
      </c>
    </row>
    <row r="5403" spans="1:4" x14ac:dyDescent="0.2">
      <c r="A5403">
        <v>703958</v>
      </c>
      <c r="B5403" t="s">
        <v>653</v>
      </c>
      <c r="C5403" s="4">
        <v>43767</v>
      </c>
      <c r="D5403" s="3">
        <v>0.74444444444444446</v>
      </c>
    </row>
    <row r="5404" spans="1:4" x14ac:dyDescent="0.2">
      <c r="A5404">
        <v>706457</v>
      </c>
      <c r="B5404" t="s">
        <v>654</v>
      </c>
      <c r="C5404" s="4">
        <v>43829</v>
      </c>
      <c r="D5404" s="3">
        <v>0.66736111111111107</v>
      </c>
    </row>
    <row r="5405" spans="1:4" x14ac:dyDescent="0.2">
      <c r="A5405">
        <v>707052</v>
      </c>
      <c r="B5405" t="e">
        <f>HoyMismoTSI Muchas gracias Que Dios bendiga su vida por Que si este gobierno ha demostrado su gran apoyo Que bien</f>
        <v>#NAME?</v>
      </c>
      <c r="C5405" s="4">
        <v>43773</v>
      </c>
      <c r="D5405" s="3">
        <v>0.85069444444444453</v>
      </c>
    </row>
    <row r="5406" spans="1:4" x14ac:dyDescent="0.2">
      <c r="A5406">
        <v>707797</v>
      </c>
      <c r="B5406" t="s">
        <v>5</v>
      </c>
      <c r="C5406" s="4">
        <v>43762</v>
      </c>
      <c r="D5406" s="3">
        <v>0.69374999999999998</v>
      </c>
    </row>
    <row r="5407" spans="1:4" x14ac:dyDescent="0.2">
      <c r="A5407">
        <v>707811</v>
      </c>
      <c r="B5407" t="s">
        <v>149</v>
      </c>
      <c r="C5407" s="4">
        <v>43678</v>
      </c>
      <c r="D5407" s="3">
        <v>0.7368055555555556</v>
      </c>
    </row>
    <row r="5408" spans="1:4" x14ac:dyDescent="0.2">
      <c r="A5408">
        <v>707840</v>
      </c>
      <c r="B5408" t="s">
        <v>121</v>
      </c>
      <c r="C5408" s="4">
        <v>43832</v>
      </c>
      <c r="D5408" s="3">
        <v>0.67013888888888884</v>
      </c>
    </row>
    <row r="5409" spans="1:4" x14ac:dyDescent="0.2">
      <c r="A5409">
        <v>708034</v>
      </c>
      <c r="B5409" t="s">
        <v>93</v>
      </c>
      <c r="C5409" s="4">
        <v>43703</v>
      </c>
      <c r="D5409" s="3">
        <v>0.67291666666666661</v>
      </c>
    </row>
    <row r="5410" spans="1:4" x14ac:dyDescent="0.2">
      <c r="A5410">
        <v>708172</v>
      </c>
      <c r="B5410" t="s">
        <v>143</v>
      </c>
      <c r="C5410" s="4">
        <v>43706</v>
      </c>
      <c r="D5410" s="3">
        <v>0.81180555555555556</v>
      </c>
    </row>
    <row r="5411" spans="1:4" x14ac:dyDescent="0.2">
      <c r="A5411">
        <v>708235</v>
      </c>
      <c r="B5411" t="s">
        <v>139</v>
      </c>
      <c r="C5411" s="4">
        <v>43754</v>
      </c>
      <c r="D5411" s="3">
        <v>0.76597222222222217</v>
      </c>
    </row>
    <row r="5412" spans="1:4" x14ac:dyDescent="0.2">
      <c r="A5412">
        <v>708332</v>
      </c>
      <c r="B5412" t="s">
        <v>76</v>
      </c>
      <c r="C5412" s="4">
        <v>43767</v>
      </c>
      <c r="D5412" s="3">
        <v>0.80208333333333337</v>
      </c>
    </row>
    <row r="5413" spans="1:4" x14ac:dyDescent="0.2">
      <c r="A5413">
        <v>708490</v>
      </c>
      <c r="B5413" s="2" t="s">
        <v>111</v>
      </c>
      <c r="C5413" s="4">
        <v>43804</v>
      </c>
      <c r="D5413" s="3">
        <v>0.84791666666666676</v>
      </c>
    </row>
    <row r="5414" spans="1:4" x14ac:dyDescent="0.2">
      <c r="A5414">
        <v>708491</v>
      </c>
      <c r="B5414" t="s">
        <v>236</v>
      </c>
      <c r="C5414" s="4">
        <v>43817</v>
      </c>
      <c r="D5414" s="3">
        <v>0.83750000000000002</v>
      </c>
    </row>
    <row r="5415" spans="1:4" x14ac:dyDescent="0.2">
      <c r="A5415">
        <v>708501</v>
      </c>
      <c r="B5415" t="s">
        <v>655</v>
      </c>
      <c r="C5415" s="4">
        <v>43757</v>
      </c>
      <c r="D5415" s="3">
        <v>7.1527777777777787E-2</v>
      </c>
    </row>
    <row r="5416" spans="1:4" x14ac:dyDescent="0.2">
      <c r="A5416">
        <v>708502</v>
      </c>
      <c r="B5416" t="s">
        <v>116</v>
      </c>
      <c r="C5416" s="4">
        <v>43685</v>
      </c>
      <c r="D5416" s="3">
        <v>0.83472222222222225</v>
      </c>
    </row>
    <row r="5417" spans="1:4" x14ac:dyDescent="0.2">
      <c r="A5417">
        <v>708503</v>
      </c>
      <c r="B5417" t="s">
        <v>656</v>
      </c>
      <c r="C5417" s="4">
        <v>43740</v>
      </c>
      <c r="D5417" s="3">
        <v>0.90625</v>
      </c>
    </row>
    <row r="5418" spans="1:4" x14ac:dyDescent="0.2">
      <c r="A5418">
        <v>708504</v>
      </c>
      <c r="B5418" s="2" t="s">
        <v>657</v>
      </c>
      <c r="C5418" s="4">
        <v>43716</v>
      </c>
      <c r="D5418" s="3">
        <v>0.89027777777777783</v>
      </c>
    </row>
    <row r="5419" spans="1:4" x14ac:dyDescent="0.2">
      <c r="A5419">
        <v>708505</v>
      </c>
      <c r="B5419" t="s">
        <v>24</v>
      </c>
      <c r="C5419" s="4">
        <v>43731</v>
      </c>
      <c r="D5419" s="3">
        <v>0.73541666666666661</v>
      </c>
    </row>
    <row r="5420" spans="1:4" x14ac:dyDescent="0.2">
      <c r="A5420">
        <v>708515</v>
      </c>
      <c r="B5420" t="s">
        <v>237</v>
      </c>
      <c r="C5420" s="4">
        <v>43710</v>
      </c>
      <c r="D5420" s="3">
        <v>0.67222222222222217</v>
      </c>
    </row>
    <row r="5421" spans="1:4" x14ac:dyDescent="0.2">
      <c r="A5421">
        <v>709319</v>
      </c>
      <c r="B5421" t="e">
        <f>elpulsohn Definitivamente se ha visto Que se hara lo bueno por Que esto no quede impune muy bien a nuestro gobierno vamos por mas</f>
        <v>#NAME?</v>
      </c>
      <c r="C5421" s="4">
        <v>43766</v>
      </c>
      <c r="D5421" s="3">
        <v>0.6791666666666667</v>
      </c>
    </row>
    <row r="5422" spans="1:4" x14ac:dyDescent="0.2">
      <c r="A5422">
        <v>710659</v>
      </c>
      <c r="B5422" t="s">
        <v>187</v>
      </c>
      <c r="C5422" s="4">
        <v>43735</v>
      </c>
      <c r="D5422" s="3">
        <v>0.67083333333333339</v>
      </c>
    </row>
    <row r="5423" spans="1:4" x14ac:dyDescent="0.2">
      <c r="A5423">
        <v>710660</v>
      </c>
      <c r="B5423" s="2" t="s">
        <v>126</v>
      </c>
      <c r="C5423" s="4">
        <v>43732</v>
      </c>
      <c r="D5423" s="3">
        <v>0.83680555555555547</v>
      </c>
    </row>
    <row r="5424" spans="1:4" x14ac:dyDescent="0.2">
      <c r="A5424">
        <v>710661</v>
      </c>
      <c r="B5424" t="s">
        <v>612</v>
      </c>
      <c r="C5424" s="4">
        <v>43670</v>
      </c>
      <c r="D5424" s="3">
        <v>0.73541666666666661</v>
      </c>
    </row>
    <row r="5425" spans="1:4" x14ac:dyDescent="0.2">
      <c r="A5425">
        <v>710725</v>
      </c>
      <c r="B5425" s="2" t="s">
        <v>150</v>
      </c>
      <c r="C5425" s="4">
        <v>43718</v>
      </c>
      <c r="D5425" s="3">
        <v>0.69791666666666663</v>
      </c>
    </row>
    <row r="5426" spans="1:4" x14ac:dyDescent="0.2">
      <c r="A5426">
        <v>710726</v>
      </c>
      <c r="B5426" t="s">
        <v>74</v>
      </c>
      <c r="C5426" s="4">
        <v>43714</v>
      </c>
      <c r="D5426" s="3">
        <v>0.7944444444444444</v>
      </c>
    </row>
    <row r="5427" spans="1:4" x14ac:dyDescent="0.2">
      <c r="A5427">
        <v>710939</v>
      </c>
      <c r="B5427" s="2" t="s">
        <v>132</v>
      </c>
      <c r="C5427" s="4">
        <v>43812</v>
      </c>
      <c r="D5427" s="3">
        <v>0.8569444444444444</v>
      </c>
    </row>
    <row r="5428" spans="1:4" x14ac:dyDescent="0.2">
      <c r="A5428">
        <v>710940</v>
      </c>
      <c r="B5428" s="2" t="s">
        <v>55</v>
      </c>
      <c r="C5428" s="4">
        <v>43815</v>
      </c>
      <c r="D5428" s="3">
        <v>0.84930555555555554</v>
      </c>
    </row>
    <row r="5429" spans="1:4" x14ac:dyDescent="0.2">
      <c r="A5429">
        <v>710941</v>
      </c>
      <c r="B5429" t="s">
        <v>35</v>
      </c>
      <c r="C5429" s="4">
        <v>43783</v>
      </c>
      <c r="D5429" s="3">
        <v>0.85277777777777775</v>
      </c>
    </row>
    <row r="5430" spans="1:4" x14ac:dyDescent="0.2">
      <c r="A5430">
        <v>711047</v>
      </c>
      <c r="B5430" t="s">
        <v>31</v>
      </c>
      <c r="C5430" s="4">
        <v>43804</v>
      </c>
      <c r="D5430" s="3">
        <v>0.79513888888888884</v>
      </c>
    </row>
    <row r="5431" spans="1:4" x14ac:dyDescent="0.2">
      <c r="A5431">
        <v>711049</v>
      </c>
      <c r="B5431" t="s">
        <v>60</v>
      </c>
      <c r="C5431" s="4">
        <v>43761</v>
      </c>
      <c r="D5431" s="3">
        <v>0.71180555555555547</v>
      </c>
    </row>
    <row r="5432" spans="1:4" x14ac:dyDescent="0.2">
      <c r="A5432">
        <v>711062</v>
      </c>
      <c r="B5432" t="s">
        <v>39</v>
      </c>
      <c r="C5432" s="4">
        <v>43719</v>
      </c>
      <c r="D5432" s="3">
        <v>0.68472222222222223</v>
      </c>
    </row>
    <row r="5433" spans="1:4" x14ac:dyDescent="0.2">
      <c r="A5433">
        <v>711373</v>
      </c>
      <c r="B5433" t="s">
        <v>57</v>
      </c>
      <c r="C5433" s="4">
        <v>43762</v>
      </c>
      <c r="D5433" s="3">
        <v>0.83263888888888893</v>
      </c>
    </row>
    <row r="5434" spans="1:4" x14ac:dyDescent="0.2">
      <c r="A5434">
        <v>711408</v>
      </c>
      <c r="B5434" t="s">
        <v>218</v>
      </c>
      <c r="C5434" s="4">
        <v>43698</v>
      </c>
      <c r="D5434" s="3">
        <v>0.78402777777777777</v>
      </c>
    </row>
    <row r="5435" spans="1:4" x14ac:dyDescent="0.2">
      <c r="A5435">
        <v>711409</v>
      </c>
      <c r="B5435" t="s">
        <v>123</v>
      </c>
      <c r="C5435" s="4">
        <v>43763</v>
      </c>
      <c r="D5435" s="3">
        <v>0.82152777777777775</v>
      </c>
    </row>
    <row r="5436" spans="1:4" x14ac:dyDescent="0.2">
      <c r="A5436">
        <v>711548</v>
      </c>
      <c r="B5436" t="s">
        <v>105</v>
      </c>
      <c r="C5436" s="4">
        <v>43746</v>
      </c>
      <c r="D5436" s="3">
        <v>0.86041666666666661</v>
      </c>
    </row>
    <row r="5437" spans="1:4" x14ac:dyDescent="0.2">
      <c r="A5437">
        <v>711549</v>
      </c>
      <c r="B5437" t="s">
        <v>187</v>
      </c>
      <c r="C5437" s="4">
        <v>43735</v>
      </c>
      <c r="D5437" s="3">
        <v>0.67083333333333339</v>
      </c>
    </row>
    <row r="5438" spans="1:4" x14ac:dyDescent="0.2">
      <c r="A5438">
        <v>713906</v>
      </c>
      <c r="B5438" t="s">
        <v>658</v>
      </c>
      <c r="C5438" s="4">
        <v>43654</v>
      </c>
      <c r="D5438" s="3">
        <v>0.56319444444444444</v>
      </c>
    </row>
    <row r="5439" spans="1:4" x14ac:dyDescent="0.2">
      <c r="A5439">
        <v>714766</v>
      </c>
      <c r="B5439" t="s">
        <v>81</v>
      </c>
      <c r="C5439" s="4">
        <v>43817</v>
      </c>
      <c r="D5439" s="3">
        <v>0.64652777777777781</v>
      </c>
    </row>
    <row r="5440" spans="1:4" x14ac:dyDescent="0.2">
      <c r="A5440">
        <v>714831</v>
      </c>
      <c r="B5440" t="s">
        <v>54</v>
      </c>
      <c r="C5440" s="4">
        <v>43685</v>
      </c>
      <c r="D5440" s="3">
        <v>0.64236111111111105</v>
      </c>
    </row>
    <row r="5441" spans="1:4" x14ac:dyDescent="0.2">
      <c r="A5441">
        <v>714832</v>
      </c>
      <c r="B5441" t="s">
        <v>237</v>
      </c>
      <c r="C5441" s="4">
        <v>43710</v>
      </c>
      <c r="D5441" s="3">
        <v>0.67152777777777783</v>
      </c>
    </row>
    <row r="5442" spans="1:4" x14ac:dyDescent="0.2">
      <c r="A5442">
        <v>714833</v>
      </c>
      <c r="B5442" t="s">
        <v>612</v>
      </c>
      <c r="C5442" s="4">
        <v>43670</v>
      </c>
      <c r="D5442" s="3">
        <v>0.73541666666666661</v>
      </c>
    </row>
    <row r="5443" spans="1:4" x14ac:dyDescent="0.2">
      <c r="A5443">
        <v>714972</v>
      </c>
      <c r="B5443" t="s">
        <v>335</v>
      </c>
      <c r="C5443" s="4">
        <v>43808</v>
      </c>
      <c r="D5443" s="3">
        <v>0.71319444444444446</v>
      </c>
    </row>
    <row r="5444" spans="1:4" x14ac:dyDescent="0.2">
      <c r="A5444">
        <v>714992</v>
      </c>
      <c r="B5444" t="s">
        <v>157</v>
      </c>
      <c r="C5444" s="4">
        <v>43710</v>
      </c>
      <c r="D5444" s="3">
        <v>0.63194444444444442</v>
      </c>
    </row>
    <row r="5445" spans="1:4" x14ac:dyDescent="0.2">
      <c r="A5445">
        <v>715212</v>
      </c>
      <c r="B5445" t="s">
        <v>9</v>
      </c>
      <c r="C5445" s="4">
        <v>43794</v>
      </c>
      <c r="D5445" s="3">
        <v>0.72222222222222221</v>
      </c>
    </row>
    <row r="5446" spans="1:4" x14ac:dyDescent="0.2">
      <c r="A5446">
        <v>715213</v>
      </c>
      <c r="B5446" t="s">
        <v>99</v>
      </c>
      <c r="C5446" s="4">
        <v>43790</v>
      </c>
      <c r="D5446" s="3">
        <v>0.69027777777777777</v>
      </c>
    </row>
    <row r="5447" spans="1:4" x14ac:dyDescent="0.2">
      <c r="A5447">
        <v>715219</v>
      </c>
      <c r="B5447" t="s">
        <v>659</v>
      </c>
      <c r="C5447" s="4">
        <v>43746</v>
      </c>
      <c r="D5447" s="3">
        <v>6.805555555555555E-2</v>
      </c>
    </row>
    <row r="5448" spans="1:4" x14ac:dyDescent="0.2">
      <c r="A5448">
        <v>715220</v>
      </c>
      <c r="B5448" t="s">
        <v>89</v>
      </c>
      <c r="C5448" s="4">
        <v>43704</v>
      </c>
      <c r="D5448" s="3">
        <v>0.9</v>
      </c>
    </row>
    <row r="5449" spans="1:4" x14ac:dyDescent="0.2">
      <c r="A5449">
        <v>715221</v>
      </c>
      <c r="B5449" t="s">
        <v>42</v>
      </c>
      <c r="C5449" s="4">
        <v>43683</v>
      </c>
      <c r="D5449" s="3">
        <v>0.7284722222222223</v>
      </c>
    </row>
    <row r="5450" spans="1:4" x14ac:dyDescent="0.2">
      <c r="A5450">
        <v>715222</v>
      </c>
      <c r="B5450" t="s">
        <v>660</v>
      </c>
      <c r="C5450" s="4">
        <v>43776</v>
      </c>
      <c r="D5450" s="3">
        <v>0.13541666666666666</v>
      </c>
    </row>
    <row r="5451" spans="1:4" x14ac:dyDescent="0.2">
      <c r="A5451">
        <v>715416</v>
      </c>
      <c r="B5451" t="s">
        <v>9</v>
      </c>
      <c r="C5451" s="4">
        <v>43794</v>
      </c>
      <c r="D5451" s="3">
        <v>0.72222222222222221</v>
      </c>
    </row>
    <row r="5452" spans="1:4" x14ac:dyDescent="0.2">
      <c r="A5452">
        <v>715417</v>
      </c>
      <c r="B5452" t="s">
        <v>386</v>
      </c>
      <c r="C5452" s="4">
        <v>43783</v>
      </c>
      <c r="D5452" s="3">
        <v>0.70486111111111116</v>
      </c>
    </row>
    <row r="5453" spans="1:4" x14ac:dyDescent="0.2">
      <c r="A5453">
        <v>715542</v>
      </c>
      <c r="B5453" s="2" t="s">
        <v>95</v>
      </c>
      <c r="C5453" s="4">
        <v>43690</v>
      </c>
      <c r="D5453" s="3">
        <v>0.68194444444444446</v>
      </c>
    </row>
    <row r="5454" spans="1:4" x14ac:dyDescent="0.2">
      <c r="A5454">
        <v>715543</v>
      </c>
      <c r="B5454" t="s">
        <v>137</v>
      </c>
      <c r="C5454" s="4">
        <v>43705</v>
      </c>
      <c r="D5454" s="3">
        <v>0.82152777777777775</v>
      </c>
    </row>
    <row r="5455" spans="1:4" x14ac:dyDescent="0.2">
      <c r="A5455">
        <v>715544</v>
      </c>
      <c r="B5455" t="s">
        <v>10</v>
      </c>
      <c r="C5455" s="4">
        <v>43739</v>
      </c>
      <c r="D5455" s="3">
        <v>0.71250000000000002</v>
      </c>
    </row>
    <row r="5456" spans="1:4" x14ac:dyDescent="0.2">
      <c r="A5456">
        <v>715670</v>
      </c>
      <c r="B5456" t="s">
        <v>106</v>
      </c>
      <c r="C5456" s="4">
        <v>43837</v>
      </c>
      <c r="D5456" s="3">
        <v>0.83819444444444446</v>
      </c>
    </row>
    <row r="5457" spans="1:4" x14ac:dyDescent="0.2">
      <c r="A5457">
        <v>715671</v>
      </c>
      <c r="B5457" t="s">
        <v>482</v>
      </c>
      <c r="C5457" s="4">
        <v>43788</v>
      </c>
      <c r="D5457" s="3">
        <v>0.81041666666666667</v>
      </c>
    </row>
    <row r="5458" spans="1:4" x14ac:dyDescent="0.2">
      <c r="A5458">
        <v>715728</v>
      </c>
      <c r="B5458" t="s">
        <v>51</v>
      </c>
      <c r="C5458" s="4">
        <v>43755</v>
      </c>
      <c r="D5458" s="3">
        <v>0.73749999999999993</v>
      </c>
    </row>
    <row r="5459" spans="1:4" x14ac:dyDescent="0.2">
      <c r="A5459">
        <v>716038</v>
      </c>
      <c r="B5459" t="s">
        <v>66</v>
      </c>
      <c r="C5459" s="4">
        <v>43745</v>
      </c>
      <c r="D5459" s="3">
        <v>0.65208333333333335</v>
      </c>
    </row>
    <row r="5460" spans="1:4" x14ac:dyDescent="0.2">
      <c r="A5460">
        <v>716039</v>
      </c>
      <c r="B5460" t="s">
        <v>91</v>
      </c>
      <c r="C5460" s="4">
        <v>43745</v>
      </c>
      <c r="D5460" s="3">
        <v>0.72430555555555554</v>
      </c>
    </row>
    <row r="5461" spans="1:4" x14ac:dyDescent="0.2">
      <c r="A5461">
        <v>716052</v>
      </c>
      <c r="B5461" t="s">
        <v>98</v>
      </c>
      <c r="C5461" s="4">
        <v>43700</v>
      </c>
      <c r="D5461" s="3">
        <v>0.72777777777777775</v>
      </c>
    </row>
    <row r="5462" spans="1:4" x14ac:dyDescent="0.2">
      <c r="A5462">
        <v>716053</v>
      </c>
      <c r="B5462" t="s">
        <v>42</v>
      </c>
      <c r="C5462" s="4">
        <v>43683</v>
      </c>
      <c r="D5462" s="3">
        <v>0.7284722222222223</v>
      </c>
    </row>
    <row r="5463" spans="1:4" x14ac:dyDescent="0.2">
      <c r="A5463">
        <v>716204</v>
      </c>
      <c r="B5463" t="s">
        <v>661</v>
      </c>
      <c r="C5463" s="4">
        <v>43662</v>
      </c>
      <c r="D5463" s="3">
        <v>0.89236111111111116</v>
      </c>
    </row>
    <row r="5464" spans="1:4" x14ac:dyDescent="0.2">
      <c r="A5464">
        <v>716232</v>
      </c>
      <c r="B5464" t="s">
        <v>217</v>
      </c>
      <c r="C5464" s="4">
        <v>43705</v>
      </c>
      <c r="D5464" s="3">
        <v>0.55694444444444446</v>
      </c>
    </row>
    <row r="5465" spans="1:4" x14ac:dyDescent="0.2">
      <c r="A5465">
        <v>716342</v>
      </c>
      <c r="B5465" t="s">
        <v>31</v>
      </c>
      <c r="C5465" s="4">
        <v>43804</v>
      </c>
      <c r="D5465" s="3">
        <v>0.79583333333333339</v>
      </c>
    </row>
    <row r="5466" spans="1:4" x14ac:dyDescent="0.2">
      <c r="A5466">
        <v>716626</v>
      </c>
      <c r="B5466" t="s">
        <v>27</v>
      </c>
      <c r="C5466" s="4">
        <v>43809</v>
      </c>
      <c r="D5466" s="3">
        <v>0.81805555555555554</v>
      </c>
    </row>
    <row r="5467" spans="1:4" x14ac:dyDescent="0.2">
      <c r="A5467">
        <v>716627</v>
      </c>
      <c r="B5467" t="s">
        <v>366</v>
      </c>
      <c r="C5467" s="4">
        <v>43816</v>
      </c>
      <c r="D5467" s="3">
        <v>0.81944444444444453</v>
      </c>
    </row>
    <row r="5468" spans="1:4" x14ac:dyDescent="0.2">
      <c r="A5468">
        <v>716812</v>
      </c>
      <c r="B5468" t="s">
        <v>125</v>
      </c>
      <c r="C5468" s="4">
        <v>43754</v>
      </c>
      <c r="D5468" s="3">
        <v>0.85902777777777783</v>
      </c>
    </row>
    <row r="5469" spans="1:4" x14ac:dyDescent="0.2">
      <c r="A5469">
        <v>716870</v>
      </c>
      <c r="B5469" t="s">
        <v>26</v>
      </c>
      <c r="C5469" s="4">
        <v>43812</v>
      </c>
      <c r="D5469" s="3">
        <v>0.73055555555555562</v>
      </c>
    </row>
    <row r="5470" spans="1:4" x14ac:dyDescent="0.2">
      <c r="A5470">
        <v>717700</v>
      </c>
      <c r="B5470" s="2" t="s">
        <v>95</v>
      </c>
      <c r="C5470" s="4">
        <v>43690</v>
      </c>
      <c r="D5470" s="3">
        <v>0.68125000000000002</v>
      </c>
    </row>
    <row r="5471" spans="1:4" x14ac:dyDescent="0.2">
      <c r="A5471">
        <v>717701</v>
      </c>
      <c r="B5471" t="s">
        <v>93</v>
      </c>
      <c r="C5471" s="4">
        <v>43703</v>
      </c>
      <c r="D5471" s="3">
        <v>0.67222222222222217</v>
      </c>
    </row>
    <row r="5472" spans="1:4" x14ac:dyDescent="0.2">
      <c r="A5472">
        <v>717880</v>
      </c>
      <c r="B5472" t="s">
        <v>18</v>
      </c>
      <c r="C5472" s="4">
        <v>43774</v>
      </c>
      <c r="D5472" s="3">
        <v>0.79236111111111107</v>
      </c>
    </row>
    <row r="5473" spans="1:4" x14ac:dyDescent="0.2">
      <c r="A5473">
        <v>717881</v>
      </c>
      <c r="B5473" t="s">
        <v>148</v>
      </c>
      <c r="C5473" s="4">
        <v>43767</v>
      </c>
      <c r="D5473" s="3">
        <v>0.86319444444444438</v>
      </c>
    </row>
    <row r="5474" spans="1:4" x14ac:dyDescent="0.2">
      <c r="A5474">
        <v>717885</v>
      </c>
      <c r="B5474" t="s">
        <v>53</v>
      </c>
      <c r="C5474" s="4">
        <v>43770</v>
      </c>
      <c r="D5474" s="3">
        <v>0.79791666666666661</v>
      </c>
    </row>
    <row r="5475" spans="1:4" x14ac:dyDescent="0.2">
      <c r="A5475">
        <v>718117</v>
      </c>
      <c r="B5475" t="s">
        <v>25</v>
      </c>
      <c r="C5475" s="4">
        <v>43774</v>
      </c>
      <c r="D5475" s="3">
        <v>0.84027777777777779</v>
      </c>
    </row>
    <row r="5476" spans="1:4" x14ac:dyDescent="0.2">
      <c r="A5476">
        <v>718153</v>
      </c>
      <c r="B5476" t="s">
        <v>18</v>
      </c>
      <c r="C5476" s="4">
        <v>43774</v>
      </c>
      <c r="D5476" s="3">
        <v>0.79236111111111107</v>
      </c>
    </row>
    <row r="5477" spans="1:4" x14ac:dyDescent="0.2">
      <c r="A5477">
        <v>718394</v>
      </c>
      <c r="B5477" s="2" t="s">
        <v>111</v>
      </c>
      <c r="C5477" s="4">
        <v>43804</v>
      </c>
      <c r="D5477" s="3">
        <v>0.84791666666666676</v>
      </c>
    </row>
    <row r="5478" spans="1:4" x14ac:dyDescent="0.2">
      <c r="A5478">
        <v>718795</v>
      </c>
      <c r="B5478" t="s">
        <v>27</v>
      </c>
      <c r="C5478" s="4">
        <v>43809</v>
      </c>
      <c r="D5478" s="3">
        <v>0.81874999999999998</v>
      </c>
    </row>
    <row r="5479" spans="1:4" x14ac:dyDescent="0.2">
      <c r="A5479">
        <v>718799</v>
      </c>
      <c r="B5479" t="s">
        <v>51</v>
      </c>
      <c r="C5479" s="4">
        <v>43755</v>
      </c>
      <c r="D5479" s="3">
        <v>0.73749999999999993</v>
      </c>
    </row>
    <row r="5480" spans="1:4" x14ac:dyDescent="0.2">
      <c r="A5480">
        <v>718941</v>
      </c>
      <c r="B5480" t="s">
        <v>320</v>
      </c>
      <c r="C5480" s="4">
        <v>43654</v>
      </c>
      <c r="D5480" s="3">
        <v>0.78402777777777777</v>
      </c>
    </row>
    <row r="5481" spans="1:4" x14ac:dyDescent="0.2">
      <c r="A5481">
        <v>719017</v>
      </c>
      <c r="B5481" t="s">
        <v>148</v>
      </c>
      <c r="C5481" s="4">
        <v>43767</v>
      </c>
      <c r="D5481" s="3">
        <v>0.86319444444444438</v>
      </c>
    </row>
    <row r="5482" spans="1:4" x14ac:dyDescent="0.2">
      <c r="A5482">
        <v>719130</v>
      </c>
      <c r="B5482" t="s">
        <v>51</v>
      </c>
      <c r="C5482" s="4">
        <v>43755</v>
      </c>
      <c r="D5482" s="3">
        <v>0.7368055555555556</v>
      </c>
    </row>
    <row r="5483" spans="1:4" x14ac:dyDescent="0.2">
      <c r="A5483">
        <v>719131</v>
      </c>
      <c r="B5483" t="s">
        <v>48</v>
      </c>
      <c r="C5483" s="4">
        <v>43706</v>
      </c>
      <c r="D5483" s="3">
        <v>0.87361111111111101</v>
      </c>
    </row>
    <row r="5484" spans="1:4" x14ac:dyDescent="0.2">
      <c r="A5484">
        <v>720043</v>
      </c>
      <c r="B5484" t="s">
        <v>7</v>
      </c>
      <c r="C5484" s="4">
        <v>43837</v>
      </c>
      <c r="D5484" s="3">
        <v>0.66736111111111107</v>
      </c>
    </row>
    <row r="5485" spans="1:4" x14ac:dyDescent="0.2">
      <c r="A5485">
        <v>720137</v>
      </c>
      <c r="B5485" t="s">
        <v>120</v>
      </c>
      <c r="C5485" s="4">
        <v>43704</v>
      </c>
      <c r="D5485" s="3">
        <v>0.83611111111111114</v>
      </c>
    </row>
    <row r="5486" spans="1:4" x14ac:dyDescent="0.2">
      <c r="A5486">
        <v>720138</v>
      </c>
      <c r="B5486" t="s">
        <v>142</v>
      </c>
      <c r="C5486" s="4">
        <v>43697</v>
      </c>
      <c r="D5486" s="3">
        <v>0.875</v>
      </c>
    </row>
    <row r="5487" spans="1:4" x14ac:dyDescent="0.2">
      <c r="A5487">
        <v>720139</v>
      </c>
      <c r="B5487" t="s">
        <v>69</v>
      </c>
      <c r="C5487" s="4">
        <v>43756</v>
      </c>
      <c r="D5487" s="3">
        <v>0.74861111111111101</v>
      </c>
    </row>
    <row r="5488" spans="1:4" x14ac:dyDescent="0.2">
      <c r="A5488">
        <v>720160</v>
      </c>
      <c r="B5488" t="s">
        <v>101</v>
      </c>
      <c r="C5488" s="4">
        <v>43766</v>
      </c>
      <c r="D5488" s="3">
        <v>0.68125000000000002</v>
      </c>
    </row>
    <row r="5489" spans="1:4" x14ac:dyDescent="0.2">
      <c r="A5489">
        <v>720298</v>
      </c>
      <c r="B5489" t="s">
        <v>2</v>
      </c>
      <c r="C5489" s="4">
        <v>43770</v>
      </c>
      <c r="D5489" s="3">
        <v>0.70208333333333339</v>
      </c>
    </row>
    <row r="5490" spans="1:4" x14ac:dyDescent="0.2">
      <c r="A5490">
        <v>720487</v>
      </c>
      <c r="B5490" t="s">
        <v>52</v>
      </c>
      <c r="C5490" s="4">
        <v>43763</v>
      </c>
      <c r="D5490" s="3">
        <v>0.71458333333333324</v>
      </c>
    </row>
    <row r="5491" spans="1:4" x14ac:dyDescent="0.2">
      <c r="A5491">
        <v>720533</v>
      </c>
      <c r="B5491" s="2" t="s">
        <v>92</v>
      </c>
      <c r="C5491" s="4">
        <v>43775</v>
      </c>
      <c r="D5491" s="3">
        <v>0.65625</v>
      </c>
    </row>
    <row r="5492" spans="1:4" x14ac:dyDescent="0.2">
      <c r="A5492">
        <v>720534</v>
      </c>
      <c r="B5492" t="s">
        <v>59</v>
      </c>
      <c r="C5492" s="4">
        <v>43684</v>
      </c>
      <c r="D5492" s="3">
        <v>0.88194444444444453</v>
      </c>
    </row>
    <row r="5493" spans="1:4" x14ac:dyDescent="0.2">
      <c r="A5493">
        <v>720588</v>
      </c>
      <c r="B5493" t="s">
        <v>30</v>
      </c>
      <c r="C5493" s="4">
        <v>43802</v>
      </c>
      <c r="D5493" s="3">
        <v>0.71388888888888891</v>
      </c>
    </row>
    <row r="5494" spans="1:4" x14ac:dyDescent="0.2">
      <c r="A5494">
        <v>720589</v>
      </c>
      <c r="B5494" t="s">
        <v>121</v>
      </c>
      <c r="C5494" s="4">
        <v>43832</v>
      </c>
      <c r="D5494" s="3">
        <v>0.6694444444444444</v>
      </c>
    </row>
    <row r="5495" spans="1:4" x14ac:dyDescent="0.2">
      <c r="A5495">
        <v>721193</v>
      </c>
      <c r="B5495" t="e">
        <f>HoyMismoTSI Vemos los mayores desempe√±os Que se habren  nuevas oportunidades de empleos Que bien</f>
        <v>#NAME?</v>
      </c>
      <c r="C5495" s="4">
        <v>43766</v>
      </c>
      <c r="D5495" s="3">
        <v>0.86041666666666661</v>
      </c>
    </row>
    <row r="5496" spans="1:4" x14ac:dyDescent="0.2">
      <c r="A5496">
        <v>722042</v>
      </c>
      <c r="B5496" t="e">
        <f>_xlfn.SINGLE(HoyMismoTSI _xlfn.SINGLE(TSiHonduras ciudad blanca Es Que los habla Sobre cuidar la naturaleza y Que el pa√≠s Es bello por Que los representa un excelente turismo))</f>
        <v>#NAME?</v>
      </c>
      <c r="C5496" s="4">
        <v>43712</v>
      </c>
      <c r="D5496" s="3">
        <v>0.80208333333333337</v>
      </c>
    </row>
    <row r="5497" spans="1:4" x14ac:dyDescent="0.2">
      <c r="A5497">
        <v>722429</v>
      </c>
      <c r="B5497" t="e">
        <f>HoyMismoTSI Es muy importante lo Que se esta desempe√±ando para lo mejor en el pais Que se trabaje por la deforestaci√≥n Que bien</f>
        <v>#NAME?</v>
      </c>
      <c r="C5497" s="4">
        <v>43733</v>
      </c>
      <c r="D5497" s="3">
        <v>0.71736111111111101</v>
      </c>
    </row>
    <row r="5498" spans="1:4" x14ac:dyDescent="0.2">
      <c r="A5498">
        <v>722439</v>
      </c>
      <c r="B5498" t="e">
        <f>HoyMismoTSI estamos muy contentos de su gran trabajo  Que hace Presidente</f>
        <v>#NAME?</v>
      </c>
      <c r="C5498" s="4">
        <v>43711</v>
      </c>
      <c r="D5498" s="3">
        <v>0.69861111111111107</v>
      </c>
    </row>
    <row r="5499" spans="1:4" x14ac:dyDescent="0.2">
      <c r="A5499">
        <v>723483</v>
      </c>
      <c r="B5499" t="s">
        <v>61</v>
      </c>
      <c r="C5499" s="4">
        <v>43733</v>
      </c>
      <c r="D5499" s="3">
        <v>0.79791666666666661</v>
      </c>
    </row>
    <row r="5500" spans="1:4" x14ac:dyDescent="0.2">
      <c r="A5500">
        <v>723503</v>
      </c>
      <c r="B5500" t="s">
        <v>3</v>
      </c>
      <c r="C5500" s="4">
        <v>43686</v>
      </c>
      <c r="D5500" s="3">
        <v>0.64513888888888882</v>
      </c>
    </row>
    <row r="5501" spans="1:4" x14ac:dyDescent="0.2">
      <c r="A5501">
        <v>723634</v>
      </c>
      <c r="B5501" t="s">
        <v>135</v>
      </c>
      <c r="C5501" s="4">
        <v>43721</v>
      </c>
      <c r="D5501" s="3">
        <v>0.82847222222222217</v>
      </c>
    </row>
    <row r="5502" spans="1:4" x14ac:dyDescent="0.2">
      <c r="A5502">
        <v>723774</v>
      </c>
      <c r="B5502" t="s">
        <v>151</v>
      </c>
      <c r="C5502" s="4">
        <v>43801</v>
      </c>
      <c r="D5502" s="3">
        <v>0.84166666666666667</v>
      </c>
    </row>
    <row r="5503" spans="1:4" x14ac:dyDescent="0.2">
      <c r="A5503">
        <v>723775</v>
      </c>
      <c r="B5503" t="s">
        <v>32</v>
      </c>
      <c r="C5503" s="4">
        <v>43801</v>
      </c>
      <c r="D5503" s="3">
        <v>0.79236111111111107</v>
      </c>
    </row>
    <row r="5504" spans="1:4" x14ac:dyDescent="0.2">
      <c r="A5504">
        <v>723948</v>
      </c>
      <c r="B5504" t="s">
        <v>151</v>
      </c>
      <c r="C5504" s="4">
        <v>43801</v>
      </c>
      <c r="D5504" s="3">
        <v>0.84236111111111101</v>
      </c>
    </row>
    <row r="5505" spans="1:4" x14ac:dyDescent="0.2">
      <c r="A5505">
        <v>724197</v>
      </c>
      <c r="B5505" t="s">
        <v>482</v>
      </c>
      <c r="C5505" s="4">
        <v>43788</v>
      </c>
      <c r="D5505" s="3">
        <v>0.81180555555555556</v>
      </c>
    </row>
    <row r="5506" spans="1:4" x14ac:dyDescent="0.2">
      <c r="A5506">
        <v>724251</v>
      </c>
      <c r="B5506" t="s">
        <v>201</v>
      </c>
      <c r="C5506" s="4">
        <v>43691</v>
      </c>
      <c r="D5506" s="3">
        <v>0.87013888888888891</v>
      </c>
    </row>
    <row r="5507" spans="1:4" x14ac:dyDescent="0.2">
      <c r="A5507">
        <v>724414</v>
      </c>
      <c r="B5507" s="2" t="s">
        <v>150</v>
      </c>
      <c r="C5507" s="4">
        <v>43718</v>
      </c>
      <c r="D5507" s="3">
        <v>0.6972222222222223</v>
      </c>
    </row>
    <row r="5508" spans="1:4" x14ac:dyDescent="0.2">
      <c r="A5508">
        <v>724599</v>
      </c>
      <c r="B5508" t="s">
        <v>612</v>
      </c>
      <c r="C5508" s="4">
        <v>43670</v>
      </c>
      <c r="D5508" s="3">
        <v>0.73611111111111116</v>
      </c>
    </row>
    <row r="5509" spans="1:4" x14ac:dyDescent="0.2">
      <c r="A5509">
        <v>724772</v>
      </c>
      <c r="B5509" t="s">
        <v>101</v>
      </c>
      <c r="C5509" s="4">
        <v>43766</v>
      </c>
      <c r="D5509" s="3">
        <v>0.68125000000000002</v>
      </c>
    </row>
    <row r="5510" spans="1:4" x14ac:dyDescent="0.2">
      <c r="A5510">
        <v>724773</v>
      </c>
      <c r="B5510" t="s">
        <v>143</v>
      </c>
      <c r="C5510" s="4">
        <v>43706</v>
      </c>
      <c r="D5510" s="3">
        <v>0.81180555555555556</v>
      </c>
    </row>
    <row r="5511" spans="1:4" x14ac:dyDescent="0.2">
      <c r="A5511">
        <v>724774</v>
      </c>
      <c r="B5511" t="s">
        <v>37</v>
      </c>
      <c r="C5511" s="4">
        <v>43690</v>
      </c>
      <c r="D5511" s="3">
        <v>0.88611111111111107</v>
      </c>
    </row>
    <row r="5512" spans="1:4" x14ac:dyDescent="0.2">
      <c r="A5512">
        <v>724810</v>
      </c>
      <c r="B5512" t="s">
        <v>139</v>
      </c>
      <c r="C5512" s="4">
        <v>43754</v>
      </c>
      <c r="D5512" s="3">
        <v>0.76666666666666661</v>
      </c>
    </row>
    <row r="5513" spans="1:4" x14ac:dyDescent="0.2">
      <c r="A5513">
        <v>724981</v>
      </c>
      <c r="B5513" t="s">
        <v>15</v>
      </c>
      <c r="C5513" s="4">
        <v>43809</v>
      </c>
      <c r="D5513" s="3">
        <v>0.68541666666666667</v>
      </c>
    </row>
    <row r="5514" spans="1:4" x14ac:dyDescent="0.2">
      <c r="A5514">
        <v>724982</v>
      </c>
      <c r="B5514" t="s">
        <v>9</v>
      </c>
      <c r="C5514" s="4">
        <v>43794</v>
      </c>
      <c r="D5514" s="3">
        <v>0.72291666666666676</v>
      </c>
    </row>
    <row r="5515" spans="1:4" x14ac:dyDescent="0.2">
      <c r="A5515">
        <v>725025</v>
      </c>
      <c r="B5515" t="s">
        <v>642</v>
      </c>
      <c r="C5515" s="4">
        <v>43725</v>
      </c>
      <c r="D5515" s="3">
        <v>0.67986111111111114</v>
      </c>
    </row>
    <row r="5516" spans="1:4" x14ac:dyDescent="0.2">
      <c r="A5516">
        <v>725128</v>
      </c>
      <c r="B5516" t="s">
        <v>28</v>
      </c>
      <c r="C5516" s="4">
        <v>43693</v>
      </c>
      <c r="D5516" s="3">
        <v>0.72152777777777777</v>
      </c>
    </row>
    <row r="5517" spans="1:4" x14ac:dyDescent="0.2">
      <c r="A5517">
        <v>725989</v>
      </c>
      <c r="B5517" t="e">
        <f>_xlfn.SINGLE(HoyMismoTSI _xlfn.SINGLE(raseltome _xlfn.SINGLE(PartidoLibre no lograran nada porque sabemos Que se demuestra lo bueno para Honduras  y JOH  el pueblo lo apoya)))</f>
        <v>#NAME?</v>
      </c>
      <c r="C5517" s="4">
        <v>43759</v>
      </c>
      <c r="D5517" s="3">
        <v>0.92083333333333339</v>
      </c>
    </row>
    <row r="5518" spans="1:4" x14ac:dyDescent="0.2">
      <c r="A5518">
        <v>726495</v>
      </c>
      <c r="B5518" t="e">
        <f>_xlfn.SINGLE(HoyMismoTSI _xlfn.SINGLE(TW_Honduras no cave duda Que se trabaja por demostrar lo bueno en el pais Que imp√≤rtante Es ver lo bueno Que excelente Que se siga por lo bueno en el pais))</f>
        <v>#NAME?</v>
      </c>
      <c r="C5518" s="4">
        <v>43776</v>
      </c>
      <c r="D5518" s="3">
        <v>0.71736111111111101</v>
      </c>
    </row>
    <row r="5519" spans="1:4" x14ac:dyDescent="0.2">
      <c r="A5519">
        <v>726512</v>
      </c>
      <c r="B5519" t="e">
        <f>elpulsohn Pucha da tristeza saber Que por lo menos buscaran la paz por nuestra Honduras solo buscando cosas malas para Que el pais se atrae  y Es este tipo de nasralla</f>
        <v>#NAME?</v>
      </c>
      <c r="C5519" s="4">
        <v>43782</v>
      </c>
      <c r="D5519" s="3">
        <v>0.79375000000000007</v>
      </c>
    </row>
    <row r="5520" spans="1:4" x14ac:dyDescent="0.2">
      <c r="A5520">
        <v>727647</v>
      </c>
      <c r="B5520" t="e">
        <f>HoyMismoTSI Es lo bueno Que se ve Damos lasa gracias a nuestro Presidente por afirmar e cambio Que buen trabajo Que se haga lo bueno por nuestra Honduras</f>
        <v>#NAME?</v>
      </c>
      <c r="C5520" s="4">
        <v>43817</v>
      </c>
      <c r="D5520" s="3">
        <v>0.78333333333333333</v>
      </c>
    </row>
    <row r="5521" spans="1:4" x14ac:dyDescent="0.2">
      <c r="A5521">
        <v>728054</v>
      </c>
      <c r="B5521" t="e">
        <f>HoyMismoTSI lo primero Es lo primero se ha alcanzado lo importante por Que se hagan operativos importantes Que grandioso muy bueno</f>
        <v>#NAME?</v>
      </c>
      <c r="C5521" s="4">
        <v>43733</v>
      </c>
      <c r="D5521" s="3">
        <v>0.65902777777777777</v>
      </c>
    </row>
    <row r="5522" spans="1:4" x14ac:dyDescent="0.2">
      <c r="A5522">
        <v>728845</v>
      </c>
      <c r="B5522" t="s">
        <v>69</v>
      </c>
      <c r="C5522" s="4">
        <v>43756</v>
      </c>
      <c r="D5522" s="3">
        <v>0.74861111111111101</v>
      </c>
    </row>
    <row r="5523" spans="1:4" x14ac:dyDescent="0.2">
      <c r="A5523">
        <v>728993</v>
      </c>
      <c r="B5523" t="s">
        <v>198</v>
      </c>
      <c r="C5523" s="4">
        <v>43689</v>
      </c>
      <c r="D5523" s="3">
        <v>0.75</v>
      </c>
    </row>
    <row r="5524" spans="1:4" x14ac:dyDescent="0.2">
      <c r="A5524">
        <v>729113</v>
      </c>
      <c r="B5524" t="s">
        <v>20</v>
      </c>
      <c r="C5524" s="4">
        <v>43705</v>
      </c>
      <c r="D5524" s="3">
        <v>0.6694444444444444</v>
      </c>
    </row>
    <row r="5525" spans="1:4" x14ac:dyDescent="0.2">
      <c r="A5525">
        <v>729284</v>
      </c>
      <c r="B5525" t="s">
        <v>200</v>
      </c>
      <c r="C5525" s="4">
        <v>43819</v>
      </c>
      <c r="D5525" s="3">
        <v>0.74722222222222223</v>
      </c>
    </row>
    <row r="5526" spans="1:4" x14ac:dyDescent="0.2">
      <c r="A5526">
        <v>729881</v>
      </c>
      <c r="B5526" t="s">
        <v>72</v>
      </c>
      <c r="C5526" s="4">
        <v>43759</v>
      </c>
      <c r="D5526" s="3">
        <v>0.84166666666666667</v>
      </c>
    </row>
    <row r="5527" spans="1:4" x14ac:dyDescent="0.2">
      <c r="A5527">
        <v>729899</v>
      </c>
      <c r="B5527" t="s">
        <v>74</v>
      </c>
      <c r="C5527" s="4">
        <v>43714</v>
      </c>
      <c r="D5527" s="3">
        <v>0.79375000000000007</v>
      </c>
    </row>
    <row r="5528" spans="1:4" x14ac:dyDescent="0.2">
      <c r="A5528">
        <v>730186</v>
      </c>
      <c r="B5528" t="s">
        <v>27</v>
      </c>
      <c r="C5528" s="4">
        <v>43809</v>
      </c>
      <c r="D5528" s="3">
        <v>0.81805555555555554</v>
      </c>
    </row>
    <row r="5529" spans="1:4" x14ac:dyDescent="0.2">
      <c r="A5529">
        <v>730187</v>
      </c>
      <c r="B5529" t="s">
        <v>56</v>
      </c>
      <c r="C5529" s="4">
        <v>43810</v>
      </c>
      <c r="D5529" s="3">
        <v>0.63958333333333328</v>
      </c>
    </row>
    <row r="5530" spans="1:4" x14ac:dyDescent="0.2">
      <c r="A5530">
        <v>730271</v>
      </c>
      <c r="B5530" t="s">
        <v>42</v>
      </c>
      <c r="C5530" s="4">
        <v>43683</v>
      </c>
      <c r="D5530" s="3">
        <v>0.72777777777777775</v>
      </c>
    </row>
    <row r="5531" spans="1:4" x14ac:dyDescent="0.2">
      <c r="A5531">
        <v>730323</v>
      </c>
      <c r="B5531" t="s">
        <v>8</v>
      </c>
      <c r="C5531" s="4">
        <v>43752</v>
      </c>
      <c r="D5531" s="3">
        <v>0.67638888888888893</v>
      </c>
    </row>
    <row r="5532" spans="1:4" x14ac:dyDescent="0.2">
      <c r="A5532">
        <v>730619</v>
      </c>
      <c r="B5532" t="s">
        <v>66</v>
      </c>
      <c r="C5532" s="4">
        <v>43745</v>
      </c>
      <c r="D5532" s="3">
        <v>0.65208333333333335</v>
      </c>
    </row>
    <row r="5533" spans="1:4" x14ac:dyDescent="0.2">
      <c r="A5533">
        <v>730653</v>
      </c>
      <c r="B5533" t="s">
        <v>149</v>
      </c>
      <c r="C5533" s="4">
        <v>43678</v>
      </c>
      <c r="D5533" s="3">
        <v>0.73749999999999993</v>
      </c>
    </row>
    <row r="5534" spans="1:4" x14ac:dyDescent="0.2">
      <c r="A5534">
        <v>730780</v>
      </c>
      <c r="B5534" t="s">
        <v>200</v>
      </c>
      <c r="C5534" s="4">
        <v>43819</v>
      </c>
      <c r="D5534" s="3">
        <v>0.74652777777777779</v>
      </c>
    </row>
    <row r="5535" spans="1:4" x14ac:dyDescent="0.2">
      <c r="A5535">
        <v>730859</v>
      </c>
      <c r="B5535" t="s">
        <v>13</v>
      </c>
      <c r="C5535" s="4">
        <v>43689</v>
      </c>
      <c r="D5535" s="3">
        <v>0.64166666666666672</v>
      </c>
    </row>
    <row r="5536" spans="1:4" x14ac:dyDescent="0.2">
      <c r="A5536">
        <v>730860</v>
      </c>
      <c r="B5536" t="s">
        <v>28</v>
      </c>
      <c r="C5536" s="4">
        <v>43693</v>
      </c>
      <c r="D5536" s="3">
        <v>0.72222222222222221</v>
      </c>
    </row>
    <row r="5537" spans="1:4" x14ac:dyDescent="0.2">
      <c r="A5537">
        <v>731052</v>
      </c>
      <c r="B5537" t="s">
        <v>22</v>
      </c>
      <c r="C5537" s="4">
        <v>43794</v>
      </c>
      <c r="D5537" s="3">
        <v>0.83472222222222225</v>
      </c>
    </row>
    <row r="5538" spans="1:4" x14ac:dyDescent="0.2">
      <c r="A5538">
        <v>731233</v>
      </c>
      <c r="B5538" s="2" t="s">
        <v>23</v>
      </c>
      <c r="C5538" s="4">
        <v>43768</v>
      </c>
      <c r="D5538" s="3">
        <v>0.65347222222222223</v>
      </c>
    </row>
    <row r="5539" spans="1:4" x14ac:dyDescent="0.2">
      <c r="A5539">
        <v>731245</v>
      </c>
      <c r="B5539" t="s">
        <v>218</v>
      </c>
      <c r="C5539" s="4">
        <v>43698</v>
      </c>
      <c r="D5539" s="3">
        <v>0.78333333333333333</v>
      </c>
    </row>
    <row r="5540" spans="1:4" x14ac:dyDescent="0.2">
      <c r="A5540">
        <v>731411</v>
      </c>
      <c r="B5540" t="s">
        <v>519</v>
      </c>
      <c r="C5540" s="4">
        <v>43780</v>
      </c>
      <c r="D5540" s="3">
        <v>0.87916666666666676</v>
      </c>
    </row>
    <row r="5541" spans="1:4" x14ac:dyDescent="0.2">
      <c r="A5541">
        <v>731414</v>
      </c>
      <c r="B5541" t="s">
        <v>18</v>
      </c>
      <c r="C5541" s="4">
        <v>43774</v>
      </c>
      <c r="D5541" s="3">
        <v>0.79166666666666663</v>
      </c>
    </row>
    <row r="5542" spans="1:4" x14ac:dyDescent="0.2">
      <c r="A5542">
        <v>731740</v>
      </c>
      <c r="B5542" t="s">
        <v>482</v>
      </c>
      <c r="C5542" s="4">
        <v>43788</v>
      </c>
      <c r="D5542" s="3">
        <v>0.81041666666666667</v>
      </c>
    </row>
    <row r="5543" spans="1:4" x14ac:dyDescent="0.2">
      <c r="A5543">
        <v>731894</v>
      </c>
      <c r="B5543" t="s">
        <v>115</v>
      </c>
      <c r="C5543" s="4">
        <v>43838</v>
      </c>
      <c r="D5543" s="3">
        <v>0.7895833333333333</v>
      </c>
    </row>
    <row r="5544" spans="1:4" x14ac:dyDescent="0.2">
      <c r="A5544">
        <v>731895</v>
      </c>
      <c r="B5544" t="s">
        <v>99</v>
      </c>
      <c r="C5544" s="4">
        <v>43790</v>
      </c>
      <c r="D5544" s="3">
        <v>0.69097222222222221</v>
      </c>
    </row>
    <row r="5545" spans="1:4" x14ac:dyDescent="0.2">
      <c r="A5545">
        <v>732075</v>
      </c>
      <c r="B5545" t="s">
        <v>90</v>
      </c>
      <c r="C5545" s="4">
        <v>43689</v>
      </c>
      <c r="D5545" s="3">
        <v>0.89374999999999993</v>
      </c>
    </row>
    <row r="5546" spans="1:4" x14ac:dyDescent="0.2">
      <c r="A5546">
        <v>732076</v>
      </c>
      <c r="B5546" t="s">
        <v>598</v>
      </c>
      <c r="C5546" s="4">
        <v>43726</v>
      </c>
      <c r="D5546" s="3">
        <v>0.92499999999999993</v>
      </c>
    </row>
    <row r="5547" spans="1:4" x14ac:dyDescent="0.2">
      <c r="A5547">
        <v>732097</v>
      </c>
      <c r="B5547" t="s">
        <v>130</v>
      </c>
      <c r="C5547" s="4">
        <v>43718</v>
      </c>
      <c r="D5547" s="3">
        <v>0.64236111111111105</v>
      </c>
    </row>
    <row r="5548" spans="1:4" x14ac:dyDescent="0.2">
      <c r="A5548">
        <v>732098</v>
      </c>
      <c r="B5548" t="s">
        <v>66</v>
      </c>
      <c r="C5548" s="4">
        <v>43745</v>
      </c>
      <c r="D5548" s="3">
        <v>0.65208333333333335</v>
      </c>
    </row>
    <row r="5549" spans="1:4" x14ac:dyDescent="0.2">
      <c r="A5549">
        <v>732099</v>
      </c>
      <c r="B5549" t="s">
        <v>44</v>
      </c>
      <c r="C5549" s="4">
        <v>43748</v>
      </c>
      <c r="D5549" s="3">
        <v>0.83333333333333337</v>
      </c>
    </row>
    <row r="5550" spans="1:4" x14ac:dyDescent="0.2">
      <c r="A5550">
        <v>732100</v>
      </c>
      <c r="B5550" t="s">
        <v>70</v>
      </c>
      <c r="C5550" s="4">
        <v>43718</v>
      </c>
      <c r="D5550" s="3">
        <v>0.82291666666666663</v>
      </c>
    </row>
    <row r="5551" spans="1:4" x14ac:dyDescent="0.2">
      <c r="A5551">
        <v>732234</v>
      </c>
      <c r="B5551" t="s">
        <v>17</v>
      </c>
      <c r="C5551" s="4">
        <v>43676</v>
      </c>
      <c r="D5551" s="3">
        <v>0.64166666666666672</v>
      </c>
    </row>
    <row r="5552" spans="1:4" x14ac:dyDescent="0.2">
      <c r="A5552">
        <v>732339</v>
      </c>
      <c r="B5552" t="s">
        <v>142</v>
      </c>
      <c r="C5552" s="4">
        <v>43697</v>
      </c>
      <c r="D5552" s="3">
        <v>0.875</v>
      </c>
    </row>
    <row r="5553" spans="1:4" x14ac:dyDescent="0.2">
      <c r="A5553">
        <v>732340</v>
      </c>
      <c r="B5553" s="2" t="s">
        <v>23</v>
      </c>
      <c r="C5553" s="4">
        <v>43768</v>
      </c>
      <c r="D5553" s="3">
        <v>0.65347222222222223</v>
      </c>
    </row>
    <row r="5554" spans="1:4" x14ac:dyDescent="0.2">
      <c r="A5554">
        <v>732341</v>
      </c>
      <c r="B5554" t="s">
        <v>96</v>
      </c>
      <c r="C5554" s="4">
        <v>43745</v>
      </c>
      <c r="D5554" s="3">
        <v>0.85902777777777783</v>
      </c>
    </row>
    <row r="5555" spans="1:4" x14ac:dyDescent="0.2">
      <c r="A5555">
        <v>732342</v>
      </c>
      <c r="B5555" t="s">
        <v>2</v>
      </c>
      <c r="C5555" s="4">
        <v>43770</v>
      </c>
      <c r="D5555" s="3">
        <v>0.70208333333333339</v>
      </c>
    </row>
    <row r="5556" spans="1:4" x14ac:dyDescent="0.2">
      <c r="A5556">
        <v>732343</v>
      </c>
      <c r="B5556" t="s">
        <v>105</v>
      </c>
      <c r="C5556" s="4">
        <v>43746</v>
      </c>
      <c r="D5556" s="3">
        <v>0.86111111111111116</v>
      </c>
    </row>
    <row r="5557" spans="1:4" x14ac:dyDescent="0.2">
      <c r="A5557">
        <v>732344</v>
      </c>
      <c r="B5557" t="s">
        <v>135</v>
      </c>
      <c r="C5557" s="4">
        <v>43721</v>
      </c>
      <c r="D5557" s="3">
        <v>0.82847222222222217</v>
      </c>
    </row>
    <row r="5558" spans="1:4" x14ac:dyDescent="0.2">
      <c r="A5558">
        <v>732358</v>
      </c>
      <c r="B5558" t="s">
        <v>311</v>
      </c>
      <c r="C5558" s="4">
        <v>43685</v>
      </c>
      <c r="D5558" s="3">
        <v>0.73541666666666661</v>
      </c>
    </row>
    <row r="5559" spans="1:4" x14ac:dyDescent="0.2">
      <c r="A5559">
        <v>732550</v>
      </c>
      <c r="B5559" t="s">
        <v>36</v>
      </c>
      <c r="C5559" s="4">
        <v>43724</v>
      </c>
      <c r="D5559" s="3">
        <v>0.85</v>
      </c>
    </row>
    <row r="5560" spans="1:4" x14ac:dyDescent="0.2">
      <c r="A5560">
        <v>732551</v>
      </c>
      <c r="B5560" t="s">
        <v>24</v>
      </c>
      <c r="C5560" s="4">
        <v>43731</v>
      </c>
      <c r="D5560" s="3">
        <v>0.73541666666666661</v>
      </c>
    </row>
    <row r="5561" spans="1:4" x14ac:dyDescent="0.2">
      <c r="A5561">
        <v>732558</v>
      </c>
      <c r="B5561" t="s">
        <v>14</v>
      </c>
      <c r="C5561" s="4">
        <v>43690</v>
      </c>
      <c r="D5561" s="3">
        <v>0.95347222222222217</v>
      </c>
    </row>
    <row r="5562" spans="1:4" x14ac:dyDescent="0.2">
      <c r="A5562">
        <v>733049</v>
      </c>
      <c r="B5562" t="s">
        <v>73</v>
      </c>
      <c r="C5562" s="4">
        <v>43710</v>
      </c>
      <c r="D5562" s="3">
        <v>0.85972222222222217</v>
      </c>
    </row>
    <row r="5563" spans="1:4" x14ac:dyDescent="0.2">
      <c r="A5563">
        <v>733234</v>
      </c>
      <c r="B5563" s="2" t="s">
        <v>92</v>
      </c>
      <c r="C5563" s="4">
        <v>43775</v>
      </c>
      <c r="D5563" s="3">
        <v>0.65625</v>
      </c>
    </row>
    <row r="5564" spans="1:4" x14ac:dyDescent="0.2">
      <c r="A5564">
        <v>733235</v>
      </c>
      <c r="B5564" t="s">
        <v>42</v>
      </c>
      <c r="C5564" s="4">
        <v>43683</v>
      </c>
      <c r="D5564" s="3">
        <v>0.72777777777777775</v>
      </c>
    </row>
    <row r="5565" spans="1:4" x14ac:dyDescent="0.2">
      <c r="A5565">
        <v>733236</v>
      </c>
      <c r="B5565" t="s">
        <v>185</v>
      </c>
      <c r="C5565" s="4">
        <v>43721</v>
      </c>
      <c r="D5565" s="3">
        <v>0.67361111111111116</v>
      </c>
    </row>
    <row r="5566" spans="1:4" x14ac:dyDescent="0.2">
      <c r="A5566">
        <v>733237</v>
      </c>
      <c r="B5566" t="s">
        <v>36</v>
      </c>
      <c r="C5566" s="4">
        <v>43724</v>
      </c>
      <c r="D5566" s="3">
        <v>0.84930555555555554</v>
      </c>
    </row>
    <row r="5567" spans="1:4" x14ac:dyDescent="0.2">
      <c r="A5567">
        <v>733355</v>
      </c>
      <c r="B5567" t="s">
        <v>57</v>
      </c>
      <c r="C5567" s="4">
        <v>43762</v>
      </c>
      <c r="D5567" s="3">
        <v>0.83194444444444438</v>
      </c>
    </row>
    <row r="5568" spans="1:4" x14ac:dyDescent="0.2">
      <c r="A5568">
        <v>733395</v>
      </c>
      <c r="B5568" t="s">
        <v>415</v>
      </c>
      <c r="C5568" s="4">
        <v>43777</v>
      </c>
      <c r="D5568" s="3">
        <v>0.81944444444444453</v>
      </c>
    </row>
    <row r="5569" spans="1:4" x14ac:dyDescent="0.2">
      <c r="A5569">
        <v>733407</v>
      </c>
      <c r="B5569" t="s">
        <v>342</v>
      </c>
      <c r="C5569" s="4">
        <v>43707</v>
      </c>
      <c r="D5569" s="3">
        <v>0.92708333333333337</v>
      </c>
    </row>
    <row r="5570" spans="1:4" x14ac:dyDescent="0.2">
      <c r="A5570">
        <v>733408</v>
      </c>
      <c r="B5570" t="s">
        <v>642</v>
      </c>
      <c r="C5570" s="4">
        <v>43725</v>
      </c>
      <c r="D5570" s="3">
        <v>0.67986111111111114</v>
      </c>
    </row>
    <row r="5571" spans="1:4" x14ac:dyDescent="0.2">
      <c r="A5571">
        <v>733409</v>
      </c>
      <c r="B5571" t="s">
        <v>662</v>
      </c>
      <c r="C5571" s="4">
        <v>43775</v>
      </c>
      <c r="D5571" s="3">
        <v>0.57291666666666663</v>
      </c>
    </row>
    <row r="5572" spans="1:4" x14ac:dyDescent="0.2">
      <c r="A5572">
        <v>733410</v>
      </c>
      <c r="B5572" t="s">
        <v>218</v>
      </c>
      <c r="C5572" s="4">
        <v>43698</v>
      </c>
      <c r="D5572" s="3">
        <v>0.77986111111111101</v>
      </c>
    </row>
    <row r="5573" spans="1:4" x14ac:dyDescent="0.2">
      <c r="A5573">
        <v>733434</v>
      </c>
      <c r="B5573" t="s">
        <v>26</v>
      </c>
      <c r="C5573" s="4">
        <v>43812</v>
      </c>
      <c r="D5573" s="3">
        <v>0.73125000000000007</v>
      </c>
    </row>
    <row r="5574" spans="1:4" x14ac:dyDescent="0.2">
      <c r="A5574">
        <v>733454</v>
      </c>
      <c r="B5574" t="s">
        <v>37</v>
      </c>
      <c r="C5574" s="4">
        <v>43690</v>
      </c>
      <c r="D5574" s="3">
        <v>0.88611111111111107</v>
      </c>
    </row>
    <row r="5575" spans="1:4" x14ac:dyDescent="0.2">
      <c r="A5575">
        <v>733455</v>
      </c>
      <c r="B5575" t="s">
        <v>124</v>
      </c>
      <c r="C5575" s="4">
        <v>43731</v>
      </c>
      <c r="D5575" s="3">
        <v>0.5625</v>
      </c>
    </row>
    <row r="5576" spans="1:4" x14ac:dyDescent="0.2">
      <c r="A5576">
        <v>733456</v>
      </c>
      <c r="B5576" t="s">
        <v>14</v>
      </c>
      <c r="C5576" s="4">
        <v>43690</v>
      </c>
      <c r="D5576" s="3">
        <v>0.95347222222222217</v>
      </c>
    </row>
    <row r="5577" spans="1:4" x14ac:dyDescent="0.2">
      <c r="A5577">
        <v>734282</v>
      </c>
      <c r="B5577" t="e">
        <f>HoyMismoTSI Honduras ha avanzado gracias a JOH por Que el si ha demostrado lo bueno por la naci√≥n Que bien lo apoyamos  se√±or Presidente</f>
        <v>#NAME?</v>
      </c>
      <c r="C5577" s="4">
        <v>43761</v>
      </c>
      <c r="D5577" s="3">
        <v>0.93472222222222223</v>
      </c>
    </row>
    <row r="5578" spans="1:4" x14ac:dyDescent="0.2">
      <c r="A5578">
        <v>735826</v>
      </c>
      <c r="B5578" t="s">
        <v>8</v>
      </c>
      <c r="C5578" s="4">
        <v>43752</v>
      </c>
      <c r="D5578" s="3">
        <v>0.67708333333333337</v>
      </c>
    </row>
    <row r="5579" spans="1:4" x14ac:dyDescent="0.2">
      <c r="A5579">
        <v>735827</v>
      </c>
      <c r="B5579" s="2" t="s">
        <v>49</v>
      </c>
      <c r="C5579" s="4">
        <v>43725</v>
      </c>
      <c r="D5579" s="3">
        <v>0.92499999999999993</v>
      </c>
    </row>
    <row r="5580" spans="1:4" x14ac:dyDescent="0.2">
      <c r="A5580">
        <v>736158</v>
      </c>
      <c r="B5580" t="s">
        <v>91</v>
      </c>
      <c r="C5580" s="4">
        <v>43745</v>
      </c>
      <c r="D5580" s="3">
        <v>0.72430555555555554</v>
      </c>
    </row>
    <row r="5581" spans="1:4" x14ac:dyDescent="0.2">
      <c r="A5581">
        <v>736533</v>
      </c>
      <c r="B5581" t="s">
        <v>663</v>
      </c>
      <c r="C5581" s="4">
        <v>43704</v>
      </c>
      <c r="D5581" s="3">
        <v>0.78888888888888886</v>
      </c>
    </row>
    <row r="5582" spans="1:4" x14ac:dyDescent="0.2">
      <c r="A5582">
        <v>737446</v>
      </c>
      <c r="B5582" t="s">
        <v>11</v>
      </c>
      <c r="C5582" s="4">
        <v>43761</v>
      </c>
      <c r="D5582" s="3">
        <v>0.8569444444444444</v>
      </c>
    </row>
    <row r="5583" spans="1:4" x14ac:dyDescent="0.2">
      <c r="A5583">
        <v>737447</v>
      </c>
      <c r="B5583" t="s">
        <v>148</v>
      </c>
      <c r="C5583" s="4">
        <v>43767</v>
      </c>
      <c r="D5583" s="3">
        <v>0.86319444444444438</v>
      </c>
    </row>
    <row r="5584" spans="1:4" x14ac:dyDescent="0.2">
      <c r="A5584">
        <v>737448</v>
      </c>
      <c r="B5584" s="2" t="s">
        <v>140</v>
      </c>
      <c r="C5584" s="4">
        <v>43755</v>
      </c>
      <c r="D5584" s="3">
        <v>0.85416666666666663</v>
      </c>
    </row>
    <row r="5585" spans="1:4" x14ac:dyDescent="0.2">
      <c r="A5585">
        <v>737498</v>
      </c>
      <c r="B5585" t="s">
        <v>15</v>
      </c>
      <c r="C5585" s="4">
        <v>43809</v>
      </c>
      <c r="D5585" s="3">
        <v>0.68472222222222223</v>
      </c>
    </row>
    <row r="5586" spans="1:4" x14ac:dyDescent="0.2">
      <c r="A5586">
        <v>737563</v>
      </c>
      <c r="B5586" s="2" t="s">
        <v>111</v>
      </c>
      <c r="C5586" s="4">
        <v>43804</v>
      </c>
      <c r="D5586" s="3">
        <v>0.84861111111111109</v>
      </c>
    </row>
    <row r="5587" spans="1:4" x14ac:dyDescent="0.2">
      <c r="A5587">
        <v>737799</v>
      </c>
      <c r="B5587" t="s">
        <v>119</v>
      </c>
      <c r="C5587" s="4">
        <v>43734</v>
      </c>
      <c r="D5587" s="3">
        <v>0.63888888888888895</v>
      </c>
    </row>
    <row r="5588" spans="1:4" x14ac:dyDescent="0.2">
      <c r="A5588">
        <v>737800</v>
      </c>
      <c r="B5588" t="s">
        <v>157</v>
      </c>
      <c r="C5588" s="4">
        <v>43710</v>
      </c>
      <c r="D5588" s="3">
        <v>0.63124999999999998</v>
      </c>
    </row>
    <row r="5589" spans="1:4" x14ac:dyDescent="0.2">
      <c r="A5589">
        <v>737947</v>
      </c>
      <c r="B5589" t="s">
        <v>289</v>
      </c>
      <c r="C5589" s="4">
        <v>43782</v>
      </c>
      <c r="D5589" s="3">
        <v>0.81597222222222221</v>
      </c>
    </row>
    <row r="5590" spans="1:4" x14ac:dyDescent="0.2">
      <c r="A5590">
        <v>737948</v>
      </c>
      <c r="B5590" t="s">
        <v>482</v>
      </c>
      <c r="C5590" s="4">
        <v>43788</v>
      </c>
      <c r="D5590" s="3">
        <v>0.81111111111111101</v>
      </c>
    </row>
    <row r="5591" spans="1:4" x14ac:dyDescent="0.2">
      <c r="A5591">
        <v>737953</v>
      </c>
      <c r="B5591" t="s">
        <v>101</v>
      </c>
      <c r="C5591" s="4">
        <v>43766</v>
      </c>
      <c r="D5591" s="3">
        <v>0.68194444444444446</v>
      </c>
    </row>
    <row r="5592" spans="1:4" x14ac:dyDescent="0.2">
      <c r="A5592">
        <v>737995</v>
      </c>
      <c r="B5592" t="s">
        <v>135</v>
      </c>
      <c r="C5592" s="4">
        <v>43721</v>
      </c>
      <c r="D5592" s="3">
        <v>0.82847222222222217</v>
      </c>
    </row>
    <row r="5593" spans="1:4" x14ac:dyDescent="0.2">
      <c r="A5593">
        <v>737996</v>
      </c>
      <c r="B5593" t="s">
        <v>185</v>
      </c>
      <c r="C5593" s="4">
        <v>43721</v>
      </c>
      <c r="D5593" s="3">
        <v>0.67361111111111116</v>
      </c>
    </row>
    <row r="5594" spans="1:4" x14ac:dyDescent="0.2">
      <c r="A5594">
        <v>738060</v>
      </c>
      <c r="B5594" s="2" t="s">
        <v>49</v>
      </c>
      <c r="C5594" s="4">
        <v>43725</v>
      </c>
      <c r="D5594" s="3">
        <v>0.92499999999999993</v>
      </c>
    </row>
    <row r="5595" spans="1:4" x14ac:dyDescent="0.2">
      <c r="A5595">
        <v>738061</v>
      </c>
      <c r="B5595" t="s">
        <v>25</v>
      </c>
      <c r="C5595" s="4">
        <v>43774</v>
      </c>
      <c r="D5595" s="3">
        <v>0.84097222222222223</v>
      </c>
    </row>
    <row r="5596" spans="1:4" x14ac:dyDescent="0.2">
      <c r="A5596">
        <v>738091</v>
      </c>
      <c r="B5596" t="s">
        <v>14</v>
      </c>
      <c r="C5596" s="4">
        <v>43690</v>
      </c>
      <c r="D5596" s="3">
        <v>0.95347222222222217</v>
      </c>
    </row>
    <row r="5597" spans="1:4" x14ac:dyDescent="0.2">
      <c r="A5597">
        <v>738092</v>
      </c>
      <c r="B5597" t="s">
        <v>260</v>
      </c>
      <c r="C5597" s="4">
        <v>43691</v>
      </c>
      <c r="D5597" s="3">
        <v>0.87708333333333333</v>
      </c>
    </row>
    <row r="5598" spans="1:4" x14ac:dyDescent="0.2">
      <c r="A5598">
        <v>738093</v>
      </c>
      <c r="B5598" t="s">
        <v>79</v>
      </c>
      <c r="C5598" s="4">
        <v>43707</v>
      </c>
      <c r="D5598" s="3">
        <v>0.66597222222222219</v>
      </c>
    </row>
    <row r="5599" spans="1:4" x14ac:dyDescent="0.2">
      <c r="A5599">
        <v>738094</v>
      </c>
      <c r="B5599" t="s">
        <v>98</v>
      </c>
      <c r="C5599" s="4">
        <v>43700</v>
      </c>
      <c r="D5599" s="3">
        <v>0.7270833333333333</v>
      </c>
    </row>
    <row r="5600" spans="1:4" x14ac:dyDescent="0.2">
      <c r="A5600">
        <v>738095</v>
      </c>
      <c r="B5600" s="2" t="s">
        <v>71</v>
      </c>
      <c r="C5600" s="4">
        <v>43774</v>
      </c>
      <c r="D5600" s="3">
        <v>0.6694444444444444</v>
      </c>
    </row>
    <row r="5601" spans="1:4" x14ac:dyDescent="0.2">
      <c r="A5601">
        <v>738157</v>
      </c>
      <c r="B5601" t="s">
        <v>46</v>
      </c>
      <c r="C5601" s="4">
        <v>43791</v>
      </c>
      <c r="D5601" s="3">
        <v>0.81597222222222221</v>
      </c>
    </row>
    <row r="5602" spans="1:4" x14ac:dyDescent="0.2">
      <c r="A5602">
        <v>738191</v>
      </c>
      <c r="B5602" t="s">
        <v>52</v>
      </c>
      <c r="C5602" s="4">
        <v>43763</v>
      </c>
      <c r="D5602" s="3">
        <v>0.71388888888888891</v>
      </c>
    </row>
    <row r="5603" spans="1:4" x14ac:dyDescent="0.2">
      <c r="A5603">
        <v>738260</v>
      </c>
      <c r="B5603" t="s">
        <v>80</v>
      </c>
      <c r="C5603" s="4">
        <v>43838</v>
      </c>
      <c r="D5603" s="3">
        <v>0.84930555555555554</v>
      </c>
    </row>
    <row r="5604" spans="1:4" x14ac:dyDescent="0.2">
      <c r="A5604">
        <v>738331</v>
      </c>
      <c r="B5604" t="s">
        <v>75</v>
      </c>
      <c r="C5604" s="4">
        <v>43676</v>
      </c>
      <c r="D5604" s="3">
        <v>0.80138888888888893</v>
      </c>
    </row>
    <row r="5605" spans="1:4" x14ac:dyDescent="0.2">
      <c r="A5605">
        <v>738396</v>
      </c>
      <c r="B5605" t="s">
        <v>29</v>
      </c>
      <c r="C5605" s="4">
        <v>43836</v>
      </c>
      <c r="D5605" s="3">
        <v>0.60555555555555551</v>
      </c>
    </row>
    <row r="5606" spans="1:4" x14ac:dyDescent="0.2">
      <c r="A5606">
        <v>738872</v>
      </c>
      <c r="B5606" t="s">
        <v>64</v>
      </c>
      <c r="C5606" s="4">
        <v>43735</v>
      </c>
      <c r="D5606" s="3">
        <v>0.71388888888888891</v>
      </c>
    </row>
    <row r="5607" spans="1:4" x14ac:dyDescent="0.2">
      <c r="A5607">
        <v>738873</v>
      </c>
      <c r="B5607" t="s">
        <v>416</v>
      </c>
      <c r="C5607" s="4">
        <v>43672</v>
      </c>
      <c r="D5607" s="3">
        <v>0.75763888888888886</v>
      </c>
    </row>
    <row r="5608" spans="1:4" x14ac:dyDescent="0.2">
      <c r="A5608">
        <v>738874</v>
      </c>
      <c r="B5608" s="2" t="s">
        <v>71</v>
      </c>
      <c r="C5608" s="4">
        <v>43774</v>
      </c>
      <c r="D5608" s="3">
        <v>0.6694444444444444</v>
      </c>
    </row>
    <row r="5609" spans="1:4" x14ac:dyDescent="0.2">
      <c r="A5609">
        <v>738915</v>
      </c>
      <c r="B5609" t="s">
        <v>17</v>
      </c>
      <c r="C5609" s="4">
        <v>43676</v>
      </c>
      <c r="D5609" s="3">
        <v>0.6430555555555556</v>
      </c>
    </row>
    <row r="5610" spans="1:4" x14ac:dyDescent="0.2">
      <c r="A5610">
        <v>738975</v>
      </c>
      <c r="B5610" t="s">
        <v>78</v>
      </c>
      <c r="C5610" s="4">
        <v>43791</v>
      </c>
      <c r="D5610" s="3">
        <v>0.84861111111111109</v>
      </c>
    </row>
    <row r="5611" spans="1:4" x14ac:dyDescent="0.2">
      <c r="A5611">
        <v>739126</v>
      </c>
      <c r="B5611" t="s">
        <v>19</v>
      </c>
      <c r="C5611" s="4">
        <v>43773</v>
      </c>
      <c r="D5611" s="3">
        <v>0.70486111111111116</v>
      </c>
    </row>
    <row r="5612" spans="1:4" x14ac:dyDescent="0.2">
      <c r="A5612">
        <v>740005</v>
      </c>
      <c r="B5612" t="s">
        <v>31</v>
      </c>
      <c r="C5612" s="4">
        <v>43804</v>
      </c>
      <c r="D5612" s="3">
        <v>0.7944444444444444</v>
      </c>
    </row>
    <row r="5613" spans="1:4" x14ac:dyDescent="0.2">
      <c r="A5613">
        <v>740011</v>
      </c>
      <c r="B5613" s="2" t="s">
        <v>126</v>
      </c>
      <c r="C5613" s="4">
        <v>43732</v>
      </c>
      <c r="D5613" s="3">
        <v>0.83680555555555547</v>
      </c>
    </row>
    <row r="5614" spans="1:4" x14ac:dyDescent="0.2">
      <c r="A5614">
        <v>740012</v>
      </c>
      <c r="B5614" t="s">
        <v>38</v>
      </c>
      <c r="C5614" s="4">
        <v>43689</v>
      </c>
      <c r="D5614" s="3">
        <v>0.99791666666666667</v>
      </c>
    </row>
    <row r="5615" spans="1:4" x14ac:dyDescent="0.2">
      <c r="A5615">
        <v>740013</v>
      </c>
      <c r="B5615" t="s">
        <v>664</v>
      </c>
      <c r="C5615" s="4">
        <v>43769</v>
      </c>
      <c r="D5615" s="3">
        <v>1.9444444444444445E-2</v>
      </c>
    </row>
    <row r="5616" spans="1:4" x14ac:dyDescent="0.2">
      <c r="A5616">
        <v>740017</v>
      </c>
      <c r="B5616" t="s">
        <v>661</v>
      </c>
      <c r="C5616" s="4">
        <v>43662</v>
      </c>
      <c r="D5616" s="3">
        <v>0.89236111111111116</v>
      </c>
    </row>
    <row r="5617" spans="1:4" x14ac:dyDescent="0.2">
      <c r="A5617">
        <v>740018</v>
      </c>
      <c r="B5617" t="s">
        <v>70</v>
      </c>
      <c r="C5617" s="4">
        <v>43718</v>
      </c>
      <c r="D5617" s="3">
        <v>0.82291666666666663</v>
      </c>
    </row>
    <row r="5618" spans="1:4" x14ac:dyDescent="0.2">
      <c r="A5618">
        <v>740108</v>
      </c>
      <c r="B5618" t="s">
        <v>25</v>
      </c>
      <c r="C5618" s="4">
        <v>43774</v>
      </c>
      <c r="D5618" s="3">
        <v>0.83958333333333324</v>
      </c>
    </row>
    <row r="5619" spans="1:4" x14ac:dyDescent="0.2">
      <c r="A5619">
        <v>740109</v>
      </c>
      <c r="B5619" t="s">
        <v>259</v>
      </c>
      <c r="C5619" s="4">
        <v>43675</v>
      </c>
      <c r="D5619" s="3">
        <v>0.87638888888888899</v>
      </c>
    </row>
    <row r="5620" spans="1:4" x14ac:dyDescent="0.2">
      <c r="A5620">
        <v>740222</v>
      </c>
      <c r="B5620" t="s">
        <v>199</v>
      </c>
      <c r="C5620" s="4">
        <v>43836</v>
      </c>
      <c r="D5620" s="3">
        <v>0.7270833333333333</v>
      </c>
    </row>
    <row r="5621" spans="1:4" x14ac:dyDescent="0.2">
      <c r="A5621">
        <v>740489</v>
      </c>
      <c r="B5621" s="2" t="s">
        <v>65</v>
      </c>
      <c r="C5621" s="4">
        <v>43768</v>
      </c>
      <c r="D5621" s="3">
        <v>0.87361111111111101</v>
      </c>
    </row>
    <row r="5622" spans="1:4" x14ac:dyDescent="0.2">
      <c r="A5622">
        <v>740490</v>
      </c>
      <c r="B5622" t="s">
        <v>8</v>
      </c>
      <c r="C5622" s="4">
        <v>43752</v>
      </c>
      <c r="D5622" s="3">
        <v>0.67708333333333337</v>
      </c>
    </row>
    <row r="5623" spans="1:4" x14ac:dyDescent="0.2">
      <c r="A5623">
        <v>740500</v>
      </c>
      <c r="B5623" t="s">
        <v>311</v>
      </c>
      <c r="C5623" s="4">
        <v>43685</v>
      </c>
      <c r="D5623" s="3">
        <v>0.73541666666666661</v>
      </c>
    </row>
    <row r="5624" spans="1:4" x14ac:dyDescent="0.2">
      <c r="A5624">
        <v>740574</v>
      </c>
      <c r="B5624" t="s">
        <v>10</v>
      </c>
      <c r="C5624" s="4">
        <v>43739</v>
      </c>
      <c r="D5624" s="3">
        <v>0.71180555555555547</v>
      </c>
    </row>
    <row r="5625" spans="1:4" x14ac:dyDescent="0.2">
      <c r="A5625">
        <v>740889</v>
      </c>
      <c r="B5625" t="e">
        <f>HoyMismoTSI Es una grandiosa manera de Que se solucionen las cosas Que gran trabajo vamos por lo mejore para el pais</f>
        <v>#NAME?</v>
      </c>
      <c r="C5625" s="4">
        <v>43718</v>
      </c>
      <c r="D5625" s="3">
        <v>0.80694444444444446</v>
      </c>
    </row>
    <row r="5626" spans="1:4" x14ac:dyDescent="0.2">
      <c r="A5626">
        <v>742134</v>
      </c>
      <c r="B5626" t="e">
        <f>HoyMismoTSI agradecemos Que la polic√≠a luchan por combatir todo lo malo en el pais Que grandes avances</f>
        <v>#NAME?</v>
      </c>
      <c r="C5626" s="4">
        <v>43735</v>
      </c>
      <c r="D5626" s="3">
        <v>0.56805555555555554</v>
      </c>
    </row>
    <row r="5627" spans="1:4" x14ac:dyDescent="0.2">
      <c r="A5627">
        <v>743676</v>
      </c>
      <c r="B5627" t="s">
        <v>18</v>
      </c>
      <c r="C5627" s="4">
        <v>43774</v>
      </c>
      <c r="D5627" s="3">
        <v>0.79236111111111107</v>
      </c>
    </row>
    <row r="5628" spans="1:4" x14ac:dyDescent="0.2">
      <c r="A5628">
        <v>743834</v>
      </c>
      <c r="B5628" t="s">
        <v>40</v>
      </c>
      <c r="C5628" s="4">
        <v>43677</v>
      </c>
      <c r="D5628" s="3">
        <v>0.75</v>
      </c>
    </row>
    <row r="5629" spans="1:4" x14ac:dyDescent="0.2">
      <c r="A5629">
        <v>743951</v>
      </c>
      <c r="B5629" t="s">
        <v>5</v>
      </c>
      <c r="C5629" s="4">
        <v>43762</v>
      </c>
      <c r="D5629" s="3">
        <v>0.69374999999999998</v>
      </c>
    </row>
    <row r="5630" spans="1:4" x14ac:dyDescent="0.2">
      <c r="A5630">
        <v>744047</v>
      </c>
      <c r="B5630" t="s">
        <v>19</v>
      </c>
      <c r="C5630" s="4">
        <v>43773</v>
      </c>
      <c r="D5630" s="3">
        <v>0.7055555555555556</v>
      </c>
    </row>
    <row r="5631" spans="1:4" x14ac:dyDescent="0.2">
      <c r="A5631">
        <v>744065</v>
      </c>
      <c r="B5631" t="s">
        <v>342</v>
      </c>
      <c r="C5631" s="4">
        <v>43707</v>
      </c>
      <c r="D5631" s="3">
        <v>0.9277777777777777</v>
      </c>
    </row>
    <row r="5632" spans="1:4" x14ac:dyDescent="0.2">
      <c r="A5632">
        <v>744066</v>
      </c>
      <c r="B5632" t="s">
        <v>237</v>
      </c>
      <c r="C5632" s="4">
        <v>43710</v>
      </c>
      <c r="D5632" s="3">
        <v>0.67222222222222217</v>
      </c>
    </row>
    <row r="5633" spans="1:4" x14ac:dyDescent="0.2">
      <c r="A5633">
        <v>744067</v>
      </c>
      <c r="B5633" t="s">
        <v>665</v>
      </c>
      <c r="C5633" s="4">
        <v>43654</v>
      </c>
      <c r="D5633" s="3">
        <v>0.62638888888888888</v>
      </c>
    </row>
    <row r="5634" spans="1:4" x14ac:dyDescent="0.2">
      <c r="A5634">
        <v>744096</v>
      </c>
      <c r="B5634" t="s">
        <v>218</v>
      </c>
      <c r="C5634" s="4">
        <v>43698</v>
      </c>
      <c r="D5634" s="3">
        <v>0.78402777777777777</v>
      </c>
    </row>
    <row r="5635" spans="1:4" x14ac:dyDescent="0.2">
      <c r="A5635">
        <v>744097</v>
      </c>
      <c r="B5635" t="s">
        <v>53</v>
      </c>
      <c r="C5635" s="4">
        <v>43770</v>
      </c>
      <c r="D5635" s="3">
        <v>0.79861111111111116</v>
      </c>
    </row>
    <row r="5636" spans="1:4" x14ac:dyDescent="0.2">
      <c r="A5636">
        <v>744142</v>
      </c>
      <c r="B5636" t="s">
        <v>109</v>
      </c>
      <c r="C5636" s="4">
        <v>43696</v>
      </c>
      <c r="D5636" s="3">
        <v>0.95277777777777783</v>
      </c>
    </row>
    <row r="5637" spans="1:4" x14ac:dyDescent="0.2">
      <c r="A5637">
        <v>744241</v>
      </c>
      <c r="B5637" t="s">
        <v>99</v>
      </c>
      <c r="C5637" s="4">
        <v>43790</v>
      </c>
      <c r="D5637" s="3">
        <v>0.69027777777777777</v>
      </c>
    </row>
    <row r="5638" spans="1:4" x14ac:dyDescent="0.2">
      <c r="A5638">
        <v>744502</v>
      </c>
      <c r="B5638" t="s">
        <v>16</v>
      </c>
      <c r="C5638" s="4">
        <v>43719</v>
      </c>
      <c r="D5638" s="3">
        <v>0.7368055555555556</v>
      </c>
    </row>
    <row r="5639" spans="1:4" x14ac:dyDescent="0.2">
      <c r="A5639">
        <v>744794</v>
      </c>
      <c r="B5639" t="s">
        <v>57</v>
      </c>
      <c r="C5639" s="4">
        <v>43762</v>
      </c>
      <c r="D5639" s="3">
        <v>0.83263888888888893</v>
      </c>
    </row>
    <row r="5640" spans="1:4" x14ac:dyDescent="0.2">
      <c r="A5640">
        <v>745069</v>
      </c>
      <c r="B5640" t="s">
        <v>87</v>
      </c>
      <c r="C5640" s="4">
        <v>43816</v>
      </c>
      <c r="D5640" s="3">
        <v>0.8666666666666667</v>
      </c>
    </row>
    <row r="5641" spans="1:4" x14ac:dyDescent="0.2">
      <c r="A5641">
        <v>745071</v>
      </c>
      <c r="B5641" t="s">
        <v>99</v>
      </c>
      <c r="C5641" s="4">
        <v>43790</v>
      </c>
      <c r="D5641" s="3">
        <v>0.69097222222222221</v>
      </c>
    </row>
    <row r="5642" spans="1:4" x14ac:dyDescent="0.2">
      <c r="A5642">
        <v>745075</v>
      </c>
      <c r="B5642" t="s">
        <v>44</v>
      </c>
      <c r="C5642" s="4">
        <v>43748</v>
      </c>
      <c r="D5642" s="3">
        <v>0.83333333333333337</v>
      </c>
    </row>
    <row r="5643" spans="1:4" x14ac:dyDescent="0.2">
      <c r="A5643">
        <v>745143</v>
      </c>
      <c r="B5643" t="s">
        <v>133</v>
      </c>
      <c r="C5643" s="4">
        <v>43789</v>
      </c>
      <c r="D5643" s="3">
        <v>0.79999999999999993</v>
      </c>
    </row>
    <row r="5644" spans="1:4" x14ac:dyDescent="0.2">
      <c r="A5644">
        <v>745145</v>
      </c>
      <c r="B5644" s="2" t="s">
        <v>71</v>
      </c>
      <c r="C5644" s="4">
        <v>43774</v>
      </c>
      <c r="D5644" s="3">
        <v>0.6694444444444444</v>
      </c>
    </row>
    <row r="5645" spans="1:4" x14ac:dyDescent="0.2">
      <c r="A5645">
        <v>745146</v>
      </c>
      <c r="B5645" t="s">
        <v>69</v>
      </c>
      <c r="C5645" s="4">
        <v>43756</v>
      </c>
      <c r="D5645" s="3">
        <v>0.74930555555555556</v>
      </c>
    </row>
    <row r="5646" spans="1:4" x14ac:dyDescent="0.2">
      <c r="A5646">
        <v>745147</v>
      </c>
      <c r="B5646" t="s">
        <v>57</v>
      </c>
      <c r="C5646" s="4">
        <v>43762</v>
      </c>
      <c r="D5646" s="3">
        <v>0.83263888888888893</v>
      </c>
    </row>
    <row r="5647" spans="1:4" x14ac:dyDescent="0.2">
      <c r="A5647">
        <v>745162</v>
      </c>
      <c r="B5647" t="s">
        <v>123</v>
      </c>
      <c r="C5647" s="4">
        <v>43763</v>
      </c>
      <c r="D5647" s="3">
        <v>0.82152777777777775</v>
      </c>
    </row>
    <row r="5648" spans="1:4" x14ac:dyDescent="0.2">
      <c r="A5648">
        <v>745163</v>
      </c>
      <c r="B5648" t="s">
        <v>100</v>
      </c>
      <c r="C5648" s="4">
        <v>43733</v>
      </c>
      <c r="D5648" s="3">
        <v>0.8569444444444444</v>
      </c>
    </row>
    <row r="5649" spans="1:4" x14ac:dyDescent="0.2">
      <c r="A5649">
        <v>745164</v>
      </c>
      <c r="B5649" t="s">
        <v>42</v>
      </c>
      <c r="C5649" s="4">
        <v>43683</v>
      </c>
      <c r="D5649" s="3">
        <v>0.72777777777777775</v>
      </c>
    </row>
    <row r="5650" spans="1:4" x14ac:dyDescent="0.2">
      <c r="A5650">
        <v>745165</v>
      </c>
      <c r="B5650" s="2" t="s">
        <v>71</v>
      </c>
      <c r="C5650" s="4">
        <v>43774</v>
      </c>
      <c r="D5650" s="3">
        <v>0.6694444444444444</v>
      </c>
    </row>
    <row r="5651" spans="1:4" x14ac:dyDescent="0.2">
      <c r="A5651">
        <v>745653</v>
      </c>
      <c r="B5651" t="s">
        <v>90</v>
      </c>
      <c r="C5651" s="4">
        <v>43689</v>
      </c>
      <c r="D5651" s="3">
        <v>0.89583333333333337</v>
      </c>
    </row>
    <row r="5652" spans="1:4" x14ac:dyDescent="0.2">
      <c r="A5652">
        <v>745769</v>
      </c>
      <c r="B5652" t="s">
        <v>156</v>
      </c>
      <c r="C5652" s="4">
        <v>43684</v>
      </c>
      <c r="D5652" s="3">
        <v>0.71597222222222223</v>
      </c>
    </row>
    <row r="5653" spans="1:4" x14ac:dyDescent="0.2">
      <c r="A5653">
        <v>745863</v>
      </c>
      <c r="B5653" t="s">
        <v>109</v>
      </c>
      <c r="C5653" s="4">
        <v>43696</v>
      </c>
      <c r="D5653" s="3">
        <v>0.95208333333333339</v>
      </c>
    </row>
    <row r="5654" spans="1:4" x14ac:dyDescent="0.2">
      <c r="A5654">
        <v>745952</v>
      </c>
      <c r="B5654" t="s">
        <v>214</v>
      </c>
      <c r="C5654" s="4">
        <v>43801</v>
      </c>
      <c r="D5654" s="3">
        <v>0.69166666666666676</v>
      </c>
    </row>
    <row r="5655" spans="1:4" x14ac:dyDescent="0.2">
      <c r="A5655">
        <v>746270</v>
      </c>
      <c r="B5655" t="s">
        <v>7</v>
      </c>
      <c r="C5655" s="4">
        <v>43837</v>
      </c>
      <c r="D5655" s="3">
        <v>0.66736111111111107</v>
      </c>
    </row>
    <row r="5656" spans="1:4" x14ac:dyDescent="0.2">
      <c r="A5656">
        <v>746271</v>
      </c>
      <c r="B5656" t="s">
        <v>56</v>
      </c>
      <c r="C5656" s="4">
        <v>43810</v>
      </c>
      <c r="D5656" s="3">
        <v>0.64027777777777783</v>
      </c>
    </row>
    <row r="5657" spans="1:4" x14ac:dyDescent="0.2">
      <c r="A5657">
        <v>746272</v>
      </c>
      <c r="B5657" t="s">
        <v>80</v>
      </c>
      <c r="C5657" s="4">
        <v>43838</v>
      </c>
      <c r="D5657" s="3">
        <v>0.84930555555555554</v>
      </c>
    </row>
    <row r="5658" spans="1:4" x14ac:dyDescent="0.2">
      <c r="A5658">
        <v>746453</v>
      </c>
      <c r="B5658" t="s">
        <v>6</v>
      </c>
      <c r="C5658" s="4">
        <v>43829</v>
      </c>
      <c r="D5658" s="3">
        <v>0.7583333333333333</v>
      </c>
    </row>
    <row r="5659" spans="1:4" x14ac:dyDescent="0.2">
      <c r="A5659">
        <v>746853</v>
      </c>
      <c r="B5659" t="e">
        <f>HoyMismoTSI siempre los √±angaras haciendo relajo Que barbaridad ya basta de Tanto caos ya basta</f>
        <v>#NAME?</v>
      </c>
      <c r="C5659" s="4">
        <v>43759</v>
      </c>
      <c r="D5659" s="3">
        <v>0.95277777777777783</v>
      </c>
    </row>
    <row r="5660" spans="1:4" x14ac:dyDescent="0.2">
      <c r="A5660">
        <v>747194</v>
      </c>
      <c r="B5660" t="e">
        <f>HoyMismoTSI Que buenas acciones las Que se hace por la naci√≥n y por mejorar la economia del pais Que gran manera de ver lo bueno</f>
        <v>#NAME?</v>
      </c>
      <c r="C5660" s="4">
        <v>43763</v>
      </c>
      <c r="D5660" s="3">
        <v>0.63402777777777775</v>
      </c>
    </row>
    <row r="5661" spans="1:4" x14ac:dyDescent="0.2">
      <c r="A5661">
        <v>748382</v>
      </c>
      <c r="B5661" s="2" t="s">
        <v>140</v>
      </c>
      <c r="C5661" s="4">
        <v>43755</v>
      </c>
      <c r="D5661" s="3">
        <v>0.8534722222222223</v>
      </c>
    </row>
    <row r="5662" spans="1:4" x14ac:dyDescent="0.2">
      <c r="A5662">
        <v>748513</v>
      </c>
      <c r="B5662" t="s">
        <v>62</v>
      </c>
      <c r="C5662" s="4">
        <v>43703</v>
      </c>
      <c r="D5662" s="3">
        <v>0.7368055555555556</v>
      </c>
    </row>
    <row r="5663" spans="1:4" x14ac:dyDescent="0.2">
      <c r="A5663">
        <v>748613</v>
      </c>
      <c r="B5663" s="2" t="s">
        <v>150</v>
      </c>
      <c r="C5663" s="4">
        <v>43718</v>
      </c>
      <c r="D5663" s="3">
        <v>0.6972222222222223</v>
      </c>
    </row>
    <row r="5664" spans="1:4" x14ac:dyDescent="0.2">
      <c r="A5664">
        <v>748614</v>
      </c>
      <c r="B5664" t="s">
        <v>237</v>
      </c>
      <c r="C5664" s="4">
        <v>43710</v>
      </c>
      <c r="D5664" s="3">
        <v>0.67152777777777783</v>
      </c>
    </row>
    <row r="5665" spans="1:4" x14ac:dyDescent="0.2">
      <c r="A5665">
        <v>748963</v>
      </c>
      <c r="B5665" t="s">
        <v>37</v>
      </c>
      <c r="C5665" s="4">
        <v>43690</v>
      </c>
      <c r="D5665" s="3">
        <v>0.88611111111111107</v>
      </c>
    </row>
    <row r="5666" spans="1:4" x14ac:dyDescent="0.2">
      <c r="A5666">
        <v>749138</v>
      </c>
      <c r="B5666" t="s">
        <v>119</v>
      </c>
      <c r="C5666" s="4">
        <v>43734</v>
      </c>
      <c r="D5666" s="3">
        <v>0.63958333333333328</v>
      </c>
    </row>
    <row r="5667" spans="1:4" x14ac:dyDescent="0.2">
      <c r="A5667">
        <v>749139</v>
      </c>
      <c r="B5667" t="s">
        <v>130</v>
      </c>
      <c r="C5667" s="4">
        <v>43718</v>
      </c>
      <c r="D5667" s="3">
        <v>0.64236111111111105</v>
      </c>
    </row>
    <row r="5668" spans="1:4" x14ac:dyDescent="0.2">
      <c r="A5668">
        <v>749251</v>
      </c>
      <c r="B5668" t="s">
        <v>16</v>
      </c>
      <c r="C5668" s="4">
        <v>43719</v>
      </c>
      <c r="D5668" s="3">
        <v>0.7368055555555556</v>
      </c>
    </row>
    <row r="5669" spans="1:4" x14ac:dyDescent="0.2">
      <c r="A5669">
        <v>751160</v>
      </c>
      <c r="B5669" s="2" t="s">
        <v>55</v>
      </c>
      <c r="C5669" s="4">
        <v>43815</v>
      </c>
      <c r="D5669" s="3">
        <v>0.84861111111111109</v>
      </c>
    </row>
    <row r="5670" spans="1:4" x14ac:dyDescent="0.2">
      <c r="A5670">
        <v>751223</v>
      </c>
      <c r="B5670" t="s">
        <v>108</v>
      </c>
      <c r="C5670" s="4">
        <v>43718</v>
      </c>
      <c r="D5670" s="3">
        <v>0.7284722222222223</v>
      </c>
    </row>
    <row r="5671" spans="1:4" x14ac:dyDescent="0.2">
      <c r="A5671">
        <v>751224</v>
      </c>
      <c r="B5671" t="s">
        <v>260</v>
      </c>
      <c r="C5671" s="4">
        <v>43691</v>
      </c>
      <c r="D5671" s="3">
        <v>0.87777777777777777</v>
      </c>
    </row>
    <row r="5672" spans="1:4" x14ac:dyDescent="0.2">
      <c r="A5672">
        <v>751339</v>
      </c>
      <c r="B5672" s="2" t="s">
        <v>150</v>
      </c>
      <c r="C5672" s="4">
        <v>43718</v>
      </c>
      <c r="D5672" s="3">
        <v>0.6972222222222223</v>
      </c>
    </row>
    <row r="5673" spans="1:4" x14ac:dyDescent="0.2">
      <c r="A5673">
        <v>751340</v>
      </c>
      <c r="B5673" t="s">
        <v>63</v>
      </c>
      <c r="C5673" s="4">
        <v>43773</v>
      </c>
      <c r="D5673" s="3">
        <v>0.65277777777777779</v>
      </c>
    </row>
    <row r="5674" spans="1:4" x14ac:dyDescent="0.2">
      <c r="A5674">
        <v>751341</v>
      </c>
      <c r="B5674" t="s">
        <v>100</v>
      </c>
      <c r="C5674" s="4">
        <v>43733</v>
      </c>
      <c r="D5674" s="3">
        <v>0.8569444444444444</v>
      </c>
    </row>
    <row r="5675" spans="1:4" x14ac:dyDescent="0.2">
      <c r="A5675">
        <v>751342</v>
      </c>
      <c r="B5675" t="s">
        <v>25</v>
      </c>
      <c r="C5675" s="4">
        <v>43774</v>
      </c>
      <c r="D5675" s="3">
        <v>0.84027777777777779</v>
      </c>
    </row>
    <row r="5676" spans="1:4" x14ac:dyDescent="0.2">
      <c r="A5676">
        <v>751552</v>
      </c>
      <c r="B5676" t="s">
        <v>103</v>
      </c>
      <c r="C5676" s="4">
        <v>43677</v>
      </c>
      <c r="D5676" s="3">
        <v>0.64652777777777781</v>
      </c>
    </row>
    <row r="5677" spans="1:4" x14ac:dyDescent="0.2">
      <c r="A5677">
        <v>751634</v>
      </c>
      <c r="B5677" t="s">
        <v>11</v>
      </c>
      <c r="C5677" s="4">
        <v>43761</v>
      </c>
      <c r="D5677" s="3">
        <v>0.85763888888888884</v>
      </c>
    </row>
    <row r="5678" spans="1:4" x14ac:dyDescent="0.2">
      <c r="A5678">
        <v>751635</v>
      </c>
      <c r="B5678" t="s">
        <v>77</v>
      </c>
      <c r="C5678" s="4">
        <v>43749</v>
      </c>
      <c r="D5678" s="3">
        <v>0.71180555555555547</v>
      </c>
    </row>
    <row r="5679" spans="1:4" x14ac:dyDescent="0.2">
      <c r="A5679">
        <v>751644</v>
      </c>
      <c r="B5679" t="s">
        <v>156</v>
      </c>
      <c r="C5679" s="4">
        <v>43684</v>
      </c>
      <c r="D5679" s="3">
        <v>0.71597222222222223</v>
      </c>
    </row>
    <row r="5680" spans="1:4" x14ac:dyDescent="0.2">
      <c r="A5680">
        <v>751645</v>
      </c>
      <c r="B5680" t="s">
        <v>259</v>
      </c>
      <c r="C5680" s="4">
        <v>43675</v>
      </c>
      <c r="D5680" s="3">
        <v>0.87708333333333333</v>
      </c>
    </row>
    <row r="5681" spans="1:4" x14ac:dyDescent="0.2">
      <c r="A5681">
        <v>751646</v>
      </c>
      <c r="B5681" t="s">
        <v>149</v>
      </c>
      <c r="C5681" s="4">
        <v>43678</v>
      </c>
      <c r="D5681" s="3">
        <v>0.73749999999999993</v>
      </c>
    </row>
    <row r="5682" spans="1:4" x14ac:dyDescent="0.2">
      <c r="A5682">
        <v>751844</v>
      </c>
      <c r="B5682" t="s">
        <v>115</v>
      </c>
      <c r="C5682" s="4">
        <v>43838</v>
      </c>
      <c r="D5682" s="3">
        <v>0.78888888888888886</v>
      </c>
    </row>
    <row r="5683" spans="1:4" x14ac:dyDescent="0.2">
      <c r="A5683">
        <v>752900</v>
      </c>
      <c r="B5683" t="s">
        <v>152</v>
      </c>
      <c r="C5683" s="4">
        <v>43731</v>
      </c>
      <c r="D5683" s="3">
        <v>0.86597222222222225</v>
      </c>
    </row>
    <row r="5684" spans="1:4" x14ac:dyDescent="0.2">
      <c r="A5684">
        <v>753056</v>
      </c>
      <c r="B5684" t="s">
        <v>19</v>
      </c>
      <c r="C5684" s="4">
        <v>43773</v>
      </c>
      <c r="D5684" s="3">
        <v>0.70486111111111116</v>
      </c>
    </row>
    <row r="5685" spans="1:4" x14ac:dyDescent="0.2">
      <c r="A5685">
        <v>753057</v>
      </c>
      <c r="B5685" t="s">
        <v>98</v>
      </c>
      <c r="C5685" s="4">
        <v>43700</v>
      </c>
      <c r="D5685" s="3">
        <v>0.7270833333333333</v>
      </c>
    </row>
    <row r="5686" spans="1:4" x14ac:dyDescent="0.2">
      <c r="A5686">
        <v>753058</v>
      </c>
      <c r="B5686" t="s">
        <v>79</v>
      </c>
      <c r="C5686" s="4">
        <v>43707</v>
      </c>
      <c r="D5686" s="3">
        <v>0.66597222222222219</v>
      </c>
    </row>
    <row r="5687" spans="1:4" x14ac:dyDescent="0.2">
      <c r="A5687">
        <v>753059</v>
      </c>
      <c r="B5687" t="s">
        <v>103</v>
      </c>
      <c r="C5687" s="4">
        <v>43677</v>
      </c>
      <c r="D5687" s="3">
        <v>0.64652777777777781</v>
      </c>
    </row>
    <row r="5688" spans="1:4" x14ac:dyDescent="0.2">
      <c r="A5688">
        <v>753109</v>
      </c>
      <c r="B5688" t="s">
        <v>62</v>
      </c>
      <c r="C5688" s="4">
        <v>43703</v>
      </c>
      <c r="D5688" s="3">
        <v>0.7368055555555556</v>
      </c>
    </row>
    <row r="5689" spans="1:4" x14ac:dyDescent="0.2">
      <c r="A5689">
        <v>753183</v>
      </c>
      <c r="B5689" t="s">
        <v>38</v>
      </c>
      <c r="C5689" s="4">
        <v>43689</v>
      </c>
      <c r="D5689" s="3">
        <v>0.83263888888888893</v>
      </c>
    </row>
    <row r="5690" spans="1:4" x14ac:dyDescent="0.2">
      <c r="A5690">
        <v>753213</v>
      </c>
      <c r="B5690" s="2" t="s">
        <v>111</v>
      </c>
      <c r="C5690" s="4">
        <v>43804</v>
      </c>
      <c r="D5690" s="3">
        <v>0.84722222222222221</v>
      </c>
    </row>
    <row r="5691" spans="1:4" x14ac:dyDescent="0.2">
      <c r="A5691">
        <v>753277</v>
      </c>
      <c r="B5691" t="s">
        <v>17</v>
      </c>
      <c r="C5691" s="4">
        <v>43676</v>
      </c>
      <c r="D5691" s="3">
        <v>0.67013888888888884</v>
      </c>
    </row>
    <row r="5692" spans="1:4" x14ac:dyDescent="0.2">
      <c r="A5692">
        <v>753278</v>
      </c>
      <c r="B5692" t="s">
        <v>156</v>
      </c>
      <c r="C5692" s="4">
        <v>43684</v>
      </c>
      <c r="D5692" s="3">
        <v>0.71597222222222223</v>
      </c>
    </row>
    <row r="5693" spans="1:4" x14ac:dyDescent="0.2">
      <c r="A5693">
        <v>753279</v>
      </c>
      <c r="B5693" t="s">
        <v>666</v>
      </c>
      <c r="C5693" s="4">
        <v>43658</v>
      </c>
      <c r="D5693" s="3">
        <v>4.4444444444444446E-2</v>
      </c>
    </row>
    <row r="5694" spans="1:4" x14ac:dyDescent="0.2">
      <c r="A5694">
        <v>753382</v>
      </c>
      <c r="B5694" t="s">
        <v>123</v>
      </c>
      <c r="C5694" s="4">
        <v>43763</v>
      </c>
      <c r="D5694" s="3">
        <v>0.82152777777777775</v>
      </c>
    </row>
    <row r="5695" spans="1:4" x14ac:dyDescent="0.2">
      <c r="A5695">
        <v>753383</v>
      </c>
      <c r="B5695" t="s">
        <v>36</v>
      </c>
      <c r="C5695" s="4">
        <v>43724</v>
      </c>
      <c r="D5695" s="3">
        <v>0.84930555555555554</v>
      </c>
    </row>
    <row r="5696" spans="1:4" x14ac:dyDescent="0.2">
      <c r="A5696">
        <v>753623</v>
      </c>
      <c r="B5696" s="2" t="s">
        <v>71</v>
      </c>
      <c r="C5696" s="4">
        <v>43774</v>
      </c>
      <c r="D5696" s="3">
        <v>0.6694444444444444</v>
      </c>
    </row>
    <row r="5697" spans="1:4" x14ac:dyDescent="0.2">
      <c r="A5697">
        <v>753624</v>
      </c>
      <c r="B5697" t="s">
        <v>74</v>
      </c>
      <c r="C5697" s="4">
        <v>43714</v>
      </c>
      <c r="D5697" s="3">
        <v>0.79375000000000007</v>
      </c>
    </row>
    <row r="5698" spans="1:4" x14ac:dyDescent="0.2">
      <c r="A5698">
        <v>753625</v>
      </c>
      <c r="B5698" t="s">
        <v>40</v>
      </c>
      <c r="C5698" s="4">
        <v>43677</v>
      </c>
      <c r="D5698" s="3">
        <v>0.75069444444444444</v>
      </c>
    </row>
    <row r="5699" spans="1:4" x14ac:dyDescent="0.2">
      <c r="A5699">
        <v>753626</v>
      </c>
      <c r="B5699" t="s">
        <v>93</v>
      </c>
      <c r="C5699" s="4">
        <v>43703</v>
      </c>
      <c r="D5699" s="3">
        <v>0.67291666666666661</v>
      </c>
    </row>
    <row r="5700" spans="1:4" x14ac:dyDescent="0.2">
      <c r="A5700">
        <v>753627</v>
      </c>
      <c r="B5700" t="s">
        <v>11</v>
      </c>
      <c r="C5700" s="4">
        <v>43761</v>
      </c>
      <c r="D5700" s="3">
        <v>0.8569444444444444</v>
      </c>
    </row>
    <row r="5701" spans="1:4" x14ac:dyDescent="0.2">
      <c r="A5701">
        <v>753706</v>
      </c>
      <c r="B5701" t="s">
        <v>32</v>
      </c>
      <c r="C5701" s="4">
        <v>43801</v>
      </c>
      <c r="D5701" s="3">
        <v>0.79166666666666663</v>
      </c>
    </row>
    <row r="5702" spans="1:4" x14ac:dyDescent="0.2">
      <c r="A5702">
        <v>753726</v>
      </c>
      <c r="B5702" t="s">
        <v>79</v>
      </c>
      <c r="C5702" s="4">
        <v>43707</v>
      </c>
      <c r="D5702" s="3">
        <v>0.66666666666666663</v>
      </c>
    </row>
    <row r="5703" spans="1:4" x14ac:dyDescent="0.2">
      <c r="A5703">
        <v>753727</v>
      </c>
      <c r="B5703" t="s">
        <v>72</v>
      </c>
      <c r="C5703" s="4">
        <v>43759</v>
      </c>
      <c r="D5703" s="3">
        <v>0.84166666666666667</v>
      </c>
    </row>
    <row r="5704" spans="1:4" x14ac:dyDescent="0.2">
      <c r="A5704">
        <v>753811</v>
      </c>
      <c r="B5704" t="s">
        <v>12</v>
      </c>
      <c r="C5704" s="4">
        <v>43810</v>
      </c>
      <c r="D5704" s="3">
        <v>0.79583333333333339</v>
      </c>
    </row>
    <row r="5705" spans="1:4" x14ac:dyDescent="0.2">
      <c r="A5705">
        <v>753812</v>
      </c>
      <c r="B5705" t="s">
        <v>123</v>
      </c>
      <c r="C5705" s="4">
        <v>43763</v>
      </c>
      <c r="D5705" s="3">
        <v>0.82152777777777775</v>
      </c>
    </row>
    <row r="5706" spans="1:4" x14ac:dyDescent="0.2">
      <c r="A5706">
        <v>754579</v>
      </c>
      <c r="B5706" t="s">
        <v>39</v>
      </c>
      <c r="C5706" s="4">
        <v>43719</v>
      </c>
      <c r="D5706" s="3">
        <v>0.68472222222222223</v>
      </c>
    </row>
    <row r="5707" spans="1:4" x14ac:dyDescent="0.2">
      <c r="A5707">
        <v>754580</v>
      </c>
      <c r="B5707" t="s">
        <v>98</v>
      </c>
      <c r="C5707" s="4">
        <v>43700</v>
      </c>
      <c r="D5707" s="3">
        <v>0.7270833333333333</v>
      </c>
    </row>
    <row r="5708" spans="1:4" x14ac:dyDescent="0.2">
      <c r="A5708">
        <v>754587</v>
      </c>
      <c r="B5708" s="2" t="s">
        <v>225</v>
      </c>
      <c r="C5708" s="4">
        <v>43664</v>
      </c>
      <c r="D5708" s="3">
        <v>0.64027777777777783</v>
      </c>
    </row>
    <row r="5709" spans="1:4" x14ac:dyDescent="0.2">
      <c r="A5709">
        <v>754701</v>
      </c>
      <c r="B5709" t="s">
        <v>101</v>
      </c>
      <c r="C5709" s="4">
        <v>43766</v>
      </c>
      <c r="D5709" s="3">
        <v>0.68125000000000002</v>
      </c>
    </row>
    <row r="5710" spans="1:4" x14ac:dyDescent="0.2">
      <c r="A5710">
        <v>754713</v>
      </c>
      <c r="B5710" s="2" t="s">
        <v>150</v>
      </c>
      <c r="C5710" s="4">
        <v>43718</v>
      </c>
      <c r="D5710" s="3">
        <v>0.6972222222222223</v>
      </c>
    </row>
    <row r="5711" spans="1:4" x14ac:dyDescent="0.2">
      <c r="A5711">
        <v>754714</v>
      </c>
      <c r="B5711" t="s">
        <v>130</v>
      </c>
      <c r="C5711" s="4">
        <v>43718</v>
      </c>
      <c r="D5711" s="3">
        <v>0.64166666666666672</v>
      </c>
    </row>
    <row r="5712" spans="1:4" x14ac:dyDescent="0.2">
      <c r="A5712">
        <v>754715</v>
      </c>
      <c r="B5712" t="s">
        <v>103</v>
      </c>
      <c r="C5712" s="4">
        <v>43677</v>
      </c>
      <c r="D5712" s="3">
        <v>0.64652777777777781</v>
      </c>
    </row>
    <row r="5713" spans="1:4" x14ac:dyDescent="0.2">
      <c r="A5713">
        <v>754772</v>
      </c>
      <c r="B5713" t="s">
        <v>235</v>
      </c>
      <c r="C5713" s="4">
        <v>43700</v>
      </c>
      <c r="D5713" s="3">
        <v>0.8340277777777777</v>
      </c>
    </row>
    <row r="5714" spans="1:4" x14ac:dyDescent="0.2">
      <c r="A5714">
        <v>754773</v>
      </c>
      <c r="B5714" t="s">
        <v>52</v>
      </c>
      <c r="C5714" s="4">
        <v>43763</v>
      </c>
      <c r="D5714" s="3">
        <v>0.71458333333333324</v>
      </c>
    </row>
    <row r="5715" spans="1:4" x14ac:dyDescent="0.2">
      <c r="A5715">
        <v>754846</v>
      </c>
      <c r="B5715" t="s">
        <v>156</v>
      </c>
      <c r="C5715" s="4">
        <v>43684</v>
      </c>
      <c r="D5715" s="3">
        <v>0.71597222222222223</v>
      </c>
    </row>
    <row r="5716" spans="1:4" x14ac:dyDescent="0.2">
      <c r="A5716">
        <v>755076</v>
      </c>
      <c r="B5716" t="s">
        <v>68</v>
      </c>
      <c r="C5716" s="4">
        <v>43749</v>
      </c>
      <c r="D5716" s="3">
        <v>0.90625</v>
      </c>
    </row>
    <row r="5717" spans="1:4" x14ac:dyDescent="0.2">
      <c r="A5717">
        <v>755352</v>
      </c>
      <c r="B5717" t="s">
        <v>56</v>
      </c>
      <c r="C5717" s="4">
        <v>43810</v>
      </c>
      <c r="D5717" s="3">
        <v>0.64027777777777783</v>
      </c>
    </row>
    <row r="5718" spans="1:4" x14ac:dyDescent="0.2">
      <c r="A5718">
        <v>755353</v>
      </c>
      <c r="B5718" t="s">
        <v>46</v>
      </c>
      <c r="C5718" s="4">
        <v>43791</v>
      </c>
      <c r="D5718" s="3">
        <v>0.81527777777777777</v>
      </c>
    </row>
    <row r="5719" spans="1:4" x14ac:dyDescent="0.2">
      <c r="A5719">
        <v>755442</v>
      </c>
      <c r="B5719" t="s">
        <v>77</v>
      </c>
      <c r="C5719" s="4">
        <v>43749</v>
      </c>
      <c r="D5719" s="3">
        <v>0.71111111111111114</v>
      </c>
    </row>
    <row r="5720" spans="1:4" x14ac:dyDescent="0.2">
      <c r="A5720">
        <v>755608</v>
      </c>
      <c r="B5720" s="2" t="s">
        <v>47</v>
      </c>
      <c r="C5720" s="4">
        <v>43832</v>
      </c>
      <c r="D5720" s="3">
        <v>0.83333333333333337</v>
      </c>
    </row>
    <row r="5721" spans="1:4" x14ac:dyDescent="0.2">
      <c r="A5721">
        <v>755609</v>
      </c>
      <c r="B5721" t="s">
        <v>29</v>
      </c>
      <c r="C5721" s="4">
        <v>43836</v>
      </c>
      <c r="D5721" s="3">
        <v>0.60486111111111118</v>
      </c>
    </row>
    <row r="5722" spans="1:4" x14ac:dyDescent="0.2">
      <c r="A5722">
        <v>755610</v>
      </c>
      <c r="B5722" t="s">
        <v>6</v>
      </c>
      <c r="C5722" s="4">
        <v>43829</v>
      </c>
      <c r="D5722" s="3">
        <v>0.75763888888888886</v>
      </c>
    </row>
    <row r="5723" spans="1:4" x14ac:dyDescent="0.2">
      <c r="A5723">
        <v>755650</v>
      </c>
      <c r="B5723" s="2" t="s">
        <v>4</v>
      </c>
      <c r="C5723" s="4">
        <v>43731</v>
      </c>
      <c r="D5723" s="3">
        <v>0.66319444444444442</v>
      </c>
    </row>
    <row r="5724" spans="1:4" x14ac:dyDescent="0.2">
      <c r="A5724">
        <v>755651</v>
      </c>
      <c r="B5724" s="2" t="s">
        <v>71</v>
      </c>
      <c r="C5724" s="4">
        <v>43774</v>
      </c>
      <c r="D5724" s="3">
        <v>0.6694444444444444</v>
      </c>
    </row>
    <row r="5725" spans="1:4" x14ac:dyDescent="0.2">
      <c r="A5725">
        <v>755670</v>
      </c>
      <c r="B5725" t="s">
        <v>43</v>
      </c>
      <c r="C5725" s="4">
        <v>43717</v>
      </c>
      <c r="D5725" s="3">
        <v>0.78472222222222221</v>
      </c>
    </row>
    <row r="5726" spans="1:4" x14ac:dyDescent="0.2">
      <c r="A5726">
        <v>756069</v>
      </c>
      <c r="B5726" t="s">
        <v>32</v>
      </c>
      <c r="C5726" s="4">
        <v>43801</v>
      </c>
      <c r="D5726" s="3">
        <v>0.79166666666666663</v>
      </c>
    </row>
    <row r="5727" spans="1:4" x14ac:dyDescent="0.2">
      <c r="A5727">
        <v>756070</v>
      </c>
      <c r="B5727" t="s">
        <v>78</v>
      </c>
      <c r="C5727" s="4">
        <v>43791</v>
      </c>
      <c r="D5727" s="3">
        <v>0.84861111111111109</v>
      </c>
    </row>
    <row r="5728" spans="1:4" x14ac:dyDescent="0.2">
      <c r="A5728">
        <v>756071</v>
      </c>
      <c r="B5728" t="s">
        <v>121</v>
      </c>
      <c r="C5728" s="4">
        <v>43832</v>
      </c>
      <c r="D5728" s="3">
        <v>0.6694444444444444</v>
      </c>
    </row>
    <row r="5729" spans="1:4" x14ac:dyDescent="0.2">
      <c r="A5729">
        <v>756082</v>
      </c>
      <c r="B5729" t="s">
        <v>667</v>
      </c>
      <c r="C5729" s="4">
        <v>43723</v>
      </c>
      <c r="D5729" s="3">
        <v>0.99305555555555547</v>
      </c>
    </row>
    <row r="5730" spans="1:4" x14ac:dyDescent="0.2">
      <c r="A5730">
        <v>756083</v>
      </c>
      <c r="B5730" s="2" t="s">
        <v>92</v>
      </c>
      <c r="C5730" s="4">
        <v>43775</v>
      </c>
      <c r="D5730" s="3">
        <v>0.65625</v>
      </c>
    </row>
    <row r="5731" spans="1:4" x14ac:dyDescent="0.2">
      <c r="A5731">
        <v>756084</v>
      </c>
      <c r="B5731" t="s">
        <v>668</v>
      </c>
      <c r="C5731" s="4">
        <v>43714</v>
      </c>
      <c r="D5731" s="3">
        <v>0.1173611111111111</v>
      </c>
    </row>
    <row r="5732" spans="1:4" x14ac:dyDescent="0.2">
      <c r="A5732">
        <v>756192</v>
      </c>
      <c r="B5732" t="s">
        <v>96</v>
      </c>
      <c r="C5732" s="4">
        <v>43745</v>
      </c>
      <c r="D5732" s="3">
        <v>0.85902777777777783</v>
      </c>
    </row>
    <row r="5733" spans="1:4" x14ac:dyDescent="0.2">
      <c r="A5733">
        <v>762101</v>
      </c>
      <c r="B5733" t="s">
        <v>101</v>
      </c>
      <c r="C5733" s="4">
        <v>43766</v>
      </c>
      <c r="D5733" s="3">
        <v>0.68194444444444446</v>
      </c>
    </row>
    <row r="5734" spans="1:4" x14ac:dyDescent="0.2">
      <c r="A5734">
        <v>762102</v>
      </c>
      <c r="B5734" t="s">
        <v>50</v>
      </c>
      <c r="C5734" s="4">
        <v>43733</v>
      </c>
      <c r="D5734" s="3">
        <v>0.6333333333333333</v>
      </c>
    </row>
    <row r="5735" spans="1:4" x14ac:dyDescent="0.2">
      <c r="A5735">
        <v>762103</v>
      </c>
      <c r="B5735" t="s">
        <v>122</v>
      </c>
      <c r="C5735" s="4">
        <v>43746</v>
      </c>
      <c r="D5735" s="3">
        <v>0.73472222222222217</v>
      </c>
    </row>
    <row r="5736" spans="1:4" x14ac:dyDescent="0.2">
      <c r="A5736">
        <v>762186</v>
      </c>
      <c r="B5736" s="2" t="s">
        <v>65</v>
      </c>
      <c r="C5736" s="4">
        <v>43768</v>
      </c>
      <c r="D5736" s="3">
        <v>0.87291666666666667</v>
      </c>
    </row>
    <row r="5737" spans="1:4" x14ac:dyDescent="0.2">
      <c r="A5737">
        <v>762276</v>
      </c>
      <c r="B5737" t="s">
        <v>57</v>
      </c>
      <c r="C5737" s="4">
        <v>43762</v>
      </c>
      <c r="D5737" s="3">
        <v>0.83194444444444438</v>
      </c>
    </row>
    <row r="5738" spans="1:4" x14ac:dyDescent="0.2">
      <c r="A5738">
        <v>762316</v>
      </c>
      <c r="B5738" t="s">
        <v>14</v>
      </c>
      <c r="C5738" s="4">
        <v>43690</v>
      </c>
      <c r="D5738" s="3">
        <v>0.95208333333333339</v>
      </c>
    </row>
    <row r="5739" spans="1:4" x14ac:dyDescent="0.2">
      <c r="A5739">
        <v>762403</v>
      </c>
      <c r="B5739" t="s">
        <v>41</v>
      </c>
      <c r="C5739" s="4">
        <v>43710</v>
      </c>
      <c r="D5739" s="3">
        <v>0.72083333333333333</v>
      </c>
    </row>
    <row r="5740" spans="1:4" x14ac:dyDescent="0.2">
      <c r="A5740">
        <v>762404</v>
      </c>
      <c r="B5740" t="s">
        <v>176</v>
      </c>
      <c r="C5740" s="4">
        <v>43705</v>
      </c>
      <c r="D5740" s="3">
        <v>0.90625</v>
      </c>
    </row>
    <row r="5741" spans="1:4" x14ac:dyDescent="0.2">
      <c r="A5741">
        <v>762405</v>
      </c>
      <c r="B5741" s="2" t="s">
        <v>225</v>
      </c>
      <c r="C5741" s="4">
        <v>43664</v>
      </c>
      <c r="D5741" s="3">
        <v>0.63958333333333328</v>
      </c>
    </row>
    <row r="5742" spans="1:4" x14ac:dyDescent="0.2">
      <c r="A5742">
        <v>762550</v>
      </c>
      <c r="B5742" t="s">
        <v>199</v>
      </c>
      <c r="C5742" s="4">
        <v>43836</v>
      </c>
      <c r="D5742" s="3">
        <v>0.72638888888888886</v>
      </c>
    </row>
    <row r="5743" spans="1:4" x14ac:dyDescent="0.2">
      <c r="A5743">
        <v>762626</v>
      </c>
      <c r="B5743" t="s">
        <v>43</v>
      </c>
      <c r="C5743" s="4">
        <v>43717</v>
      </c>
      <c r="D5743" s="3">
        <v>0.78472222222222221</v>
      </c>
    </row>
    <row r="5744" spans="1:4" x14ac:dyDescent="0.2">
      <c r="A5744">
        <v>762627</v>
      </c>
      <c r="B5744" t="s">
        <v>135</v>
      </c>
      <c r="C5744" s="4">
        <v>43721</v>
      </c>
      <c r="D5744" s="3">
        <v>0.82847222222222217</v>
      </c>
    </row>
    <row r="5745" spans="1:4" x14ac:dyDescent="0.2">
      <c r="A5745">
        <v>762873</v>
      </c>
      <c r="B5745" t="s">
        <v>30</v>
      </c>
      <c r="C5745" s="4">
        <v>43802</v>
      </c>
      <c r="D5745" s="3">
        <v>0.71319444444444446</v>
      </c>
    </row>
    <row r="5746" spans="1:4" x14ac:dyDescent="0.2">
      <c r="A5746">
        <v>762903</v>
      </c>
      <c r="B5746" t="s">
        <v>19</v>
      </c>
      <c r="C5746" s="4">
        <v>43773</v>
      </c>
      <c r="D5746" s="3">
        <v>0.7055555555555556</v>
      </c>
    </row>
    <row r="5747" spans="1:4" x14ac:dyDescent="0.2">
      <c r="A5747">
        <v>763131</v>
      </c>
      <c r="B5747" t="s">
        <v>124</v>
      </c>
      <c r="C5747" s="4">
        <v>43731</v>
      </c>
      <c r="D5747" s="3">
        <v>0.56319444444444444</v>
      </c>
    </row>
    <row r="5748" spans="1:4" x14ac:dyDescent="0.2">
      <c r="A5748">
        <v>763400</v>
      </c>
      <c r="B5748" t="s">
        <v>187</v>
      </c>
      <c r="C5748" s="4">
        <v>43735</v>
      </c>
      <c r="D5748" s="3">
        <v>0.67152777777777783</v>
      </c>
    </row>
    <row r="5749" spans="1:4" x14ac:dyDescent="0.2">
      <c r="A5749">
        <v>763421</v>
      </c>
      <c r="B5749" t="s">
        <v>260</v>
      </c>
      <c r="C5749" s="4">
        <v>43691</v>
      </c>
      <c r="D5749" s="3">
        <v>0.87777777777777777</v>
      </c>
    </row>
    <row r="5750" spans="1:4" x14ac:dyDescent="0.2">
      <c r="A5750">
        <v>763539</v>
      </c>
      <c r="B5750" t="s">
        <v>36</v>
      </c>
      <c r="C5750" s="4">
        <v>43724</v>
      </c>
      <c r="D5750" s="3">
        <v>0.84930555555555554</v>
      </c>
    </row>
    <row r="5751" spans="1:4" x14ac:dyDescent="0.2">
      <c r="A5751">
        <v>763706</v>
      </c>
      <c r="B5751" t="s">
        <v>63</v>
      </c>
      <c r="C5751" s="4">
        <v>43773</v>
      </c>
      <c r="D5751" s="3">
        <v>0.65208333333333335</v>
      </c>
    </row>
    <row r="5752" spans="1:4" x14ac:dyDescent="0.2">
      <c r="A5752">
        <v>763712</v>
      </c>
      <c r="B5752" t="s">
        <v>54</v>
      </c>
      <c r="C5752" s="4">
        <v>43685</v>
      </c>
      <c r="D5752" s="3">
        <v>0.64236111111111105</v>
      </c>
    </row>
    <row r="5753" spans="1:4" x14ac:dyDescent="0.2">
      <c r="A5753">
        <v>763841</v>
      </c>
      <c r="B5753" t="s">
        <v>123</v>
      </c>
      <c r="C5753" s="4">
        <v>43763</v>
      </c>
      <c r="D5753" s="3">
        <v>0.8208333333333333</v>
      </c>
    </row>
    <row r="5754" spans="1:4" x14ac:dyDescent="0.2">
      <c r="A5754">
        <v>763842</v>
      </c>
      <c r="B5754" t="s">
        <v>158</v>
      </c>
      <c r="C5754" s="4">
        <v>43774</v>
      </c>
      <c r="D5754" s="3">
        <v>0.7909722222222223</v>
      </c>
    </row>
    <row r="5755" spans="1:4" x14ac:dyDescent="0.2">
      <c r="A5755">
        <v>763843</v>
      </c>
      <c r="B5755" t="s">
        <v>122</v>
      </c>
      <c r="C5755" s="4">
        <v>43746</v>
      </c>
      <c r="D5755" s="3">
        <v>0.73333333333333339</v>
      </c>
    </row>
    <row r="5756" spans="1:4" x14ac:dyDescent="0.2">
      <c r="A5756">
        <v>763952</v>
      </c>
      <c r="B5756" s="2" t="s">
        <v>95</v>
      </c>
      <c r="C5756" s="4">
        <v>43690</v>
      </c>
      <c r="D5756" s="3">
        <v>0.68194444444444446</v>
      </c>
    </row>
    <row r="5757" spans="1:4" x14ac:dyDescent="0.2">
      <c r="A5757">
        <v>763953</v>
      </c>
      <c r="B5757" t="s">
        <v>137</v>
      </c>
      <c r="C5757" s="4">
        <v>43705</v>
      </c>
      <c r="D5757" s="3">
        <v>0.82152777777777775</v>
      </c>
    </row>
    <row r="5758" spans="1:4" x14ac:dyDescent="0.2">
      <c r="A5758">
        <v>763954</v>
      </c>
      <c r="B5758" t="s">
        <v>108</v>
      </c>
      <c r="C5758" s="4">
        <v>43718</v>
      </c>
      <c r="D5758" s="3">
        <v>0.7284722222222223</v>
      </c>
    </row>
    <row r="5759" spans="1:4" x14ac:dyDescent="0.2">
      <c r="A5759">
        <v>764101</v>
      </c>
      <c r="B5759" t="s">
        <v>19</v>
      </c>
      <c r="C5759" s="4">
        <v>43773</v>
      </c>
      <c r="D5759" s="3">
        <v>0.70486111111111116</v>
      </c>
    </row>
    <row r="5760" spans="1:4" x14ac:dyDescent="0.2">
      <c r="A5760">
        <v>764216</v>
      </c>
      <c r="B5760" t="s">
        <v>107</v>
      </c>
      <c r="C5760" s="4">
        <v>43784</v>
      </c>
      <c r="D5760" s="3">
        <v>0.70416666666666661</v>
      </c>
    </row>
    <row r="5761" spans="1:4" x14ac:dyDescent="0.2">
      <c r="A5761">
        <v>764220</v>
      </c>
      <c r="B5761" s="2" t="s">
        <v>23</v>
      </c>
      <c r="C5761" s="4">
        <v>43768</v>
      </c>
      <c r="D5761" s="3">
        <v>0.65347222222222223</v>
      </c>
    </row>
    <row r="5762" spans="1:4" x14ac:dyDescent="0.2">
      <c r="A5762">
        <v>764221</v>
      </c>
      <c r="B5762" t="s">
        <v>53</v>
      </c>
      <c r="C5762" s="4">
        <v>43770</v>
      </c>
      <c r="D5762" s="3">
        <v>0.79791666666666661</v>
      </c>
    </row>
    <row r="5763" spans="1:4" x14ac:dyDescent="0.2">
      <c r="A5763">
        <v>764224</v>
      </c>
      <c r="B5763" t="s">
        <v>10</v>
      </c>
      <c r="C5763" s="4">
        <v>43739</v>
      </c>
      <c r="D5763" s="3">
        <v>0.71250000000000002</v>
      </c>
    </row>
    <row r="5764" spans="1:4" x14ac:dyDescent="0.2">
      <c r="A5764">
        <v>764488</v>
      </c>
      <c r="B5764" t="s">
        <v>15</v>
      </c>
      <c r="C5764" s="4">
        <v>43809</v>
      </c>
      <c r="D5764" s="3">
        <v>0.68402777777777779</v>
      </c>
    </row>
    <row r="5765" spans="1:4" x14ac:dyDescent="0.2">
      <c r="A5765">
        <v>764489</v>
      </c>
      <c r="B5765" t="s">
        <v>56</v>
      </c>
      <c r="C5765" s="4">
        <v>43810</v>
      </c>
      <c r="D5765" s="3">
        <v>0.64027777777777783</v>
      </c>
    </row>
    <row r="5766" spans="1:4" x14ac:dyDescent="0.2">
      <c r="A5766">
        <v>764490</v>
      </c>
      <c r="B5766" t="s">
        <v>32</v>
      </c>
      <c r="C5766" s="4">
        <v>43801</v>
      </c>
      <c r="D5766" s="3">
        <v>0.79166666666666663</v>
      </c>
    </row>
    <row r="5767" spans="1:4" x14ac:dyDescent="0.2">
      <c r="A5767">
        <v>764497</v>
      </c>
      <c r="B5767" t="s">
        <v>93</v>
      </c>
      <c r="C5767" s="4">
        <v>43703</v>
      </c>
      <c r="D5767" s="3">
        <v>0.67291666666666661</v>
      </c>
    </row>
    <row r="5768" spans="1:4" x14ac:dyDescent="0.2">
      <c r="A5768">
        <v>764498</v>
      </c>
      <c r="B5768" t="s">
        <v>669</v>
      </c>
      <c r="C5768" s="4">
        <v>43733</v>
      </c>
      <c r="D5768" s="3">
        <v>6.805555555555555E-2</v>
      </c>
    </row>
    <row r="5769" spans="1:4" x14ac:dyDescent="0.2">
      <c r="A5769">
        <v>764499</v>
      </c>
      <c r="B5769" t="s">
        <v>670</v>
      </c>
      <c r="C5769" s="4">
        <v>43724</v>
      </c>
      <c r="D5769" s="3">
        <v>0.11388888888888889</v>
      </c>
    </row>
    <row r="5770" spans="1:4" x14ac:dyDescent="0.2">
      <c r="A5770">
        <v>764500</v>
      </c>
      <c r="B5770" t="s">
        <v>139</v>
      </c>
      <c r="C5770" s="4">
        <v>43754</v>
      </c>
      <c r="D5770" s="3">
        <v>0.76597222222222217</v>
      </c>
    </row>
    <row r="5771" spans="1:4" x14ac:dyDescent="0.2">
      <c r="A5771">
        <v>764501</v>
      </c>
      <c r="B5771" t="s">
        <v>671</v>
      </c>
      <c r="C5771" s="4">
        <v>43721</v>
      </c>
      <c r="D5771" s="3">
        <v>0.1361111111111111</v>
      </c>
    </row>
    <row r="5772" spans="1:4" x14ac:dyDescent="0.2">
      <c r="A5772">
        <v>764502</v>
      </c>
      <c r="B5772" t="s">
        <v>53</v>
      </c>
      <c r="C5772" s="4">
        <v>43770</v>
      </c>
      <c r="D5772" s="3">
        <v>0.79861111111111116</v>
      </c>
    </row>
    <row r="5773" spans="1:4" x14ac:dyDescent="0.2">
      <c r="A5773">
        <v>764579</v>
      </c>
      <c r="B5773" t="s">
        <v>51</v>
      </c>
      <c r="C5773" s="4">
        <v>43755</v>
      </c>
      <c r="D5773" s="3">
        <v>0.7368055555555556</v>
      </c>
    </row>
    <row r="5774" spans="1:4" x14ac:dyDescent="0.2">
      <c r="A5774">
        <v>764600</v>
      </c>
      <c r="B5774" t="s">
        <v>17</v>
      </c>
      <c r="C5774" s="4">
        <v>43676</v>
      </c>
      <c r="D5774" s="3">
        <v>0.64236111111111105</v>
      </c>
    </row>
    <row r="5775" spans="1:4" x14ac:dyDescent="0.2">
      <c r="A5775">
        <v>764668</v>
      </c>
      <c r="B5775" t="s">
        <v>22</v>
      </c>
      <c r="C5775" s="4">
        <v>43794</v>
      </c>
      <c r="D5775" s="3">
        <v>0.83472222222222225</v>
      </c>
    </row>
    <row r="5776" spans="1:4" x14ac:dyDescent="0.2">
      <c r="A5776">
        <v>764669</v>
      </c>
      <c r="B5776" t="s">
        <v>106</v>
      </c>
      <c r="C5776" s="4">
        <v>43837</v>
      </c>
      <c r="D5776" s="3">
        <v>0.83888888888888891</v>
      </c>
    </row>
    <row r="5777" spans="1:4" x14ac:dyDescent="0.2">
      <c r="A5777">
        <v>764670</v>
      </c>
      <c r="B5777" s="2" t="s">
        <v>47</v>
      </c>
      <c r="C5777" s="4">
        <v>43832</v>
      </c>
      <c r="D5777" s="3">
        <v>0.83333333333333337</v>
      </c>
    </row>
    <row r="5778" spans="1:4" x14ac:dyDescent="0.2">
      <c r="A5778">
        <v>764814</v>
      </c>
      <c r="B5778" t="s">
        <v>136</v>
      </c>
      <c r="C5778" s="4">
        <v>43819</v>
      </c>
      <c r="D5778" s="3">
        <v>0.87638888888888899</v>
      </c>
    </row>
    <row r="5779" spans="1:4" x14ac:dyDescent="0.2">
      <c r="A5779">
        <v>764815</v>
      </c>
      <c r="B5779" t="s">
        <v>106</v>
      </c>
      <c r="C5779" s="4">
        <v>43837</v>
      </c>
      <c r="D5779" s="3">
        <v>0.83888888888888891</v>
      </c>
    </row>
    <row r="5780" spans="1:4" x14ac:dyDescent="0.2">
      <c r="A5780">
        <v>764816</v>
      </c>
      <c r="B5780" t="s">
        <v>121</v>
      </c>
      <c r="C5780" s="4">
        <v>43832</v>
      </c>
      <c r="D5780" s="3">
        <v>0.6694444444444444</v>
      </c>
    </row>
    <row r="5781" spans="1:4" x14ac:dyDescent="0.2">
      <c r="A5781">
        <v>764869</v>
      </c>
      <c r="B5781" t="s">
        <v>53</v>
      </c>
      <c r="C5781" s="4">
        <v>43770</v>
      </c>
      <c r="D5781" s="3">
        <v>0.79791666666666661</v>
      </c>
    </row>
    <row r="5782" spans="1:4" x14ac:dyDescent="0.2">
      <c r="A5782">
        <v>764870</v>
      </c>
      <c r="B5782" t="s">
        <v>228</v>
      </c>
      <c r="C5782" s="4">
        <v>43672</v>
      </c>
      <c r="D5782" s="3">
        <v>0.72986111111111107</v>
      </c>
    </row>
    <row r="5783" spans="1:4" x14ac:dyDescent="0.2">
      <c r="A5783">
        <v>764985</v>
      </c>
      <c r="B5783" t="s">
        <v>81</v>
      </c>
      <c r="C5783" s="4">
        <v>43817</v>
      </c>
      <c r="D5783" s="3">
        <v>0.64652777777777781</v>
      </c>
    </row>
    <row r="5784" spans="1:4" x14ac:dyDescent="0.2">
      <c r="A5784">
        <v>765063</v>
      </c>
      <c r="B5784" t="s">
        <v>108</v>
      </c>
      <c r="C5784" s="4">
        <v>43718</v>
      </c>
      <c r="D5784" s="3">
        <v>0.7284722222222223</v>
      </c>
    </row>
    <row r="5785" spans="1:4" x14ac:dyDescent="0.2">
      <c r="A5785">
        <v>765064</v>
      </c>
      <c r="B5785" t="s">
        <v>25</v>
      </c>
      <c r="C5785" s="4">
        <v>43774</v>
      </c>
      <c r="D5785" s="3">
        <v>0.83958333333333324</v>
      </c>
    </row>
    <row r="5786" spans="1:4" x14ac:dyDescent="0.2">
      <c r="A5786">
        <v>765065</v>
      </c>
      <c r="B5786" s="2" t="s">
        <v>126</v>
      </c>
      <c r="C5786" s="4">
        <v>43732</v>
      </c>
      <c r="D5786" s="3">
        <v>0.83680555555555547</v>
      </c>
    </row>
    <row r="5787" spans="1:4" x14ac:dyDescent="0.2">
      <c r="A5787">
        <v>765112</v>
      </c>
      <c r="B5787" s="2" t="s">
        <v>95</v>
      </c>
      <c r="C5787" s="4">
        <v>43690</v>
      </c>
      <c r="D5787" s="3">
        <v>0.68125000000000002</v>
      </c>
    </row>
    <row r="5788" spans="1:4" x14ac:dyDescent="0.2">
      <c r="A5788">
        <v>765170</v>
      </c>
      <c r="B5788" t="s">
        <v>68</v>
      </c>
      <c r="C5788" s="4">
        <v>43749</v>
      </c>
      <c r="D5788" s="3">
        <v>0.90694444444444444</v>
      </c>
    </row>
    <row r="5789" spans="1:4" x14ac:dyDescent="0.2">
      <c r="A5789">
        <v>765455</v>
      </c>
      <c r="B5789" t="s">
        <v>75</v>
      </c>
      <c r="C5789" s="4">
        <v>43676</v>
      </c>
      <c r="D5789" s="3">
        <v>0.80069444444444438</v>
      </c>
    </row>
    <row r="5790" spans="1:4" x14ac:dyDescent="0.2">
      <c r="A5790">
        <v>765533</v>
      </c>
      <c r="B5790" t="s">
        <v>89</v>
      </c>
      <c r="C5790" s="4">
        <v>43704</v>
      </c>
      <c r="D5790" s="3">
        <v>0.89722222222222225</v>
      </c>
    </row>
    <row r="5791" spans="1:4" x14ac:dyDescent="0.2">
      <c r="A5791">
        <v>765534</v>
      </c>
      <c r="B5791" t="s">
        <v>60</v>
      </c>
      <c r="C5791" s="4">
        <v>43761</v>
      </c>
      <c r="D5791" s="3">
        <v>0.71180555555555547</v>
      </c>
    </row>
    <row r="5792" spans="1:4" x14ac:dyDescent="0.2">
      <c r="A5792">
        <v>765535</v>
      </c>
      <c r="B5792" t="s">
        <v>3</v>
      </c>
      <c r="C5792" s="4">
        <v>43686</v>
      </c>
      <c r="D5792" s="3">
        <v>0.64444444444444449</v>
      </c>
    </row>
    <row r="5793" spans="1:4" x14ac:dyDescent="0.2">
      <c r="A5793">
        <v>765536</v>
      </c>
      <c r="B5793" t="s">
        <v>38</v>
      </c>
      <c r="C5793" s="4">
        <v>43689</v>
      </c>
      <c r="D5793" s="3">
        <v>0.83263888888888893</v>
      </c>
    </row>
    <row r="5794" spans="1:4" x14ac:dyDescent="0.2">
      <c r="A5794">
        <v>765537</v>
      </c>
      <c r="B5794" t="s">
        <v>259</v>
      </c>
      <c r="C5794" s="4">
        <v>43675</v>
      </c>
      <c r="D5794" s="3">
        <v>0.87708333333333333</v>
      </c>
    </row>
    <row r="5795" spans="1:4" x14ac:dyDescent="0.2">
      <c r="A5795">
        <v>765607</v>
      </c>
      <c r="B5795" t="s">
        <v>101</v>
      </c>
      <c r="C5795" s="4">
        <v>43766</v>
      </c>
      <c r="D5795" s="3">
        <v>0.68194444444444446</v>
      </c>
    </row>
    <row r="5796" spans="1:4" x14ac:dyDescent="0.2">
      <c r="A5796">
        <v>765613</v>
      </c>
      <c r="B5796" t="s">
        <v>311</v>
      </c>
      <c r="C5796" s="4">
        <v>43685</v>
      </c>
      <c r="D5796" s="3">
        <v>0.73541666666666661</v>
      </c>
    </row>
    <row r="5797" spans="1:4" x14ac:dyDescent="0.2">
      <c r="A5797">
        <v>765786</v>
      </c>
      <c r="B5797" t="s">
        <v>109</v>
      </c>
      <c r="C5797" s="4">
        <v>43696</v>
      </c>
      <c r="D5797" s="3">
        <v>0.95277777777777783</v>
      </c>
    </row>
    <row r="5798" spans="1:4" x14ac:dyDescent="0.2">
      <c r="A5798">
        <v>766689</v>
      </c>
      <c r="B5798" t="e">
        <f>HoyMismoTSI admirable lo Que se desempe√±a est√°n trabajando por las nuevas maneras de Que se afirme lo bueno por mi pais excelente</f>
        <v>#NAME?</v>
      </c>
      <c r="C5798" s="4">
        <v>43726</v>
      </c>
      <c r="D5798" s="3">
        <v>0.7993055555555556</v>
      </c>
    </row>
    <row r="5799" spans="1:4" x14ac:dyDescent="0.2">
      <c r="A5799">
        <v>766892</v>
      </c>
      <c r="B5799" t="s">
        <v>96</v>
      </c>
      <c r="C5799" s="4">
        <v>43745</v>
      </c>
      <c r="D5799" s="3">
        <v>0.85972222222222217</v>
      </c>
    </row>
    <row r="5800" spans="1:4" x14ac:dyDescent="0.2">
      <c r="A5800">
        <v>766951</v>
      </c>
      <c r="B5800" s="2" t="s">
        <v>23</v>
      </c>
      <c r="C5800" s="4">
        <v>43768</v>
      </c>
      <c r="D5800" s="3">
        <v>0.65347222222222223</v>
      </c>
    </row>
    <row r="5801" spans="1:4" x14ac:dyDescent="0.2">
      <c r="A5801">
        <v>766952</v>
      </c>
      <c r="B5801" t="s">
        <v>59</v>
      </c>
      <c r="C5801" s="4">
        <v>43684</v>
      </c>
      <c r="D5801" s="3">
        <v>0.88263888888888886</v>
      </c>
    </row>
    <row r="5802" spans="1:4" x14ac:dyDescent="0.2">
      <c r="A5802">
        <v>766953</v>
      </c>
      <c r="B5802" t="s">
        <v>43</v>
      </c>
      <c r="C5802" s="4">
        <v>43717</v>
      </c>
      <c r="D5802" s="3">
        <v>0.78541666666666676</v>
      </c>
    </row>
    <row r="5803" spans="1:4" x14ac:dyDescent="0.2">
      <c r="A5803">
        <v>767250</v>
      </c>
      <c r="B5803" t="s">
        <v>157</v>
      </c>
      <c r="C5803" s="4">
        <v>43710</v>
      </c>
      <c r="D5803" s="3">
        <v>0.63194444444444442</v>
      </c>
    </row>
    <row r="5804" spans="1:4" x14ac:dyDescent="0.2">
      <c r="A5804">
        <v>767348</v>
      </c>
      <c r="B5804" t="s">
        <v>214</v>
      </c>
      <c r="C5804" s="4">
        <v>43801</v>
      </c>
      <c r="D5804" s="3">
        <v>0.69097222222222221</v>
      </c>
    </row>
    <row r="5805" spans="1:4" x14ac:dyDescent="0.2">
      <c r="A5805">
        <v>767392</v>
      </c>
      <c r="B5805" t="s">
        <v>61</v>
      </c>
      <c r="C5805" s="4">
        <v>43733</v>
      </c>
      <c r="D5805" s="3">
        <v>0.79791666666666661</v>
      </c>
    </row>
    <row r="5806" spans="1:4" x14ac:dyDescent="0.2">
      <c r="A5806">
        <v>767479</v>
      </c>
      <c r="B5806" t="s">
        <v>43</v>
      </c>
      <c r="C5806" s="4">
        <v>43717</v>
      </c>
      <c r="D5806" s="3">
        <v>0.78541666666666676</v>
      </c>
    </row>
    <row r="5807" spans="1:4" x14ac:dyDescent="0.2">
      <c r="A5807">
        <v>769466</v>
      </c>
      <c r="B5807" t="e">
        <f>HoyMismoTSI esta Es la era para cada uno de nuestros ni√±os y estamos muy agradecidos por el gran apoyo Que les est√°n brindando</f>
        <v>#NAME?</v>
      </c>
      <c r="C5807" s="4">
        <v>43693</v>
      </c>
      <c r="D5807" s="3">
        <v>0.94791666666666663</v>
      </c>
    </row>
    <row r="5808" spans="1:4" x14ac:dyDescent="0.2">
      <c r="A5808">
        <v>769725</v>
      </c>
      <c r="B5808" t="e">
        <f>HoyMismoTSI muy bien felicitamos a nuestro gobierno por lo bueno Que demuestra Que gran inicio de Que el pais esta en grandes maneras de ver los cambios</f>
        <v>#NAME?</v>
      </c>
      <c r="C5808" s="4">
        <v>43726</v>
      </c>
      <c r="D5808" s="3">
        <v>0.79999999999999993</v>
      </c>
    </row>
    <row r="5809" spans="1:4" x14ac:dyDescent="0.2">
      <c r="A5809">
        <v>770236</v>
      </c>
      <c r="B5809" t="e">
        <f>HoyMismoTSI Que gran noticia Que se esta dando Que bueno Que se trabaje por una navidad segura Que bien Que se haga lo bueno en mi pais vamos por lo bueno</f>
        <v>#NAME?</v>
      </c>
      <c r="C5809" s="4">
        <v>43794</v>
      </c>
      <c r="D5809" s="3">
        <v>0.61527777777777781</v>
      </c>
    </row>
    <row r="5810" spans="1:4" x14ac:dyDescent="0.2">
      <c r="A5810">
        <v>772967</v>
      </c>
      <c r="B5810" t="s">
        <v>3</v>
      </c>
      <c r="C5810" s="4">
        <v>43686</v>
      </c>
      <c r="D5810" s="3">
        <v>0.64444444444444449</v>
      </c>
    </row>
    <row r="5811" spans="1:4" x14ac:dyDescent="0.2">
      <c r="A5811">
        <v>773000</v>
      </c>
      <c r="B5811" s="2" t="s">
        <v>55</v>
      </c>
      <c r="C5811" s="4">
        <v>43815</v>
      </c>
      <c r="D5811" s="3">
        <v>0.84861111111111109</v>
      </c>
    </row>
    <row r="5812" spans="1:4" x14ac:dyDescent="0.2">
      <c r="A5812">
        <v>773047</v>
      </c>
      <c r="B5812" t="s">
        <v>148</v>
      </c>
      <c r="C5812" s="4">
        <v>43767</v>
      </c>
      <c r="D5812" s="3">
        <v>0.86319444444444438</v>
      </c>
    </row>
    <row r="5813" spans="1:4" x14ac:dyDescent="0.2">
      <c r="A5813">
        <v>773096</v>
      </c>
      <c r="B5813" t="s">
        <v>114</v>
      </c>
      <c r="C5813" s="4">
        <v>43746</v>
      </c>
      <c r="D5813" s="3">
        <v>0.88611111111111107</v>
      </c>
    </row>
    <row r="5814" spans="1:4" x14ac:dyDescent="0.2">
      <c r="A5814">
        <v>773111</v>
      </c>
      <c r="B5814" t="s">
        <v>50</v>
      </c>
      <c r="C5814" s="4">
        <v>43733</v>
      </c>
      <c r="D5814" s="3">
        <v>0.63263888888888886</v>
      </c>
    </row>
    <row r="5815" spans="1:4" x14ac:dyDescent="0.2">
      <c r="A5815">
        <v>773112</v>
      </c>
      <c r="B5815" t="s">
        <v>37</v>
      </c>
      <c r="C5815" s="4">
        <v>43690</v>
      </c>
      <c r="D5815" s="3">
        <v>0.88541666666666663</v>
      </c>
    </row>
    <row r="5816" spans="1:4" x14ac:dyDescent="0.2">
      <c r="A5816">
        <v>773162</v>
      </c>
      <c r="B5816" t="s">
        <v>44</v>
      </c>
      <c r="C5816" s="4">
        <v>43748</v>
      </c>
      <c r="D5816" s="3">
        <v>0.83333333333333337</v>
      </c>
    </row>
    <row r="5817" spans="1:4" x14ac:dyDescent="0.2">
      <c r="A5817">
        <v>773163</v>
      </c>
      <c r="B5817" t="s">
        <v>8</v>
      </c>
      <c r="C5817" s="4">
        <v>43752</v>
      </c>
      <c r="D5817" s="3">
        <v>0.67708333333333337</v>
      </c>
    </row>
    <row r="5818" spans="1:4" x14ac:dyDescent="0.2">
      <c r="A5818">
        <v>773165</v>
      </c>
      <c r="B5818" t="s">
        <v>120</v>
      </c>
      <c r="C5818" s="4">
        <v>43704</v>
      </c>
      <c r="D5818" s="3">
        <v>0.83680555555555547</v>
      </c>
    </row>
    <row r="5819" spans="1:4" x14ac:dyDescent="0.2">
      <c r="A5819">
        <v>773435</v>
      </c>
      <c r="B5819" t="s">
        <v>148</v>
      </c>
      <c r="C5819" s="4">
        <v>43767</v>
      </c>
      <c r="D5819" s="3">
        <v>0.86249999999999993</v>
      </c>
    </row>
    <row r="5820" spans="1:4" x14ac:dyDescent="0.2">
      <c r="A5820">
        <v>773522</v>
      </c>
      <c r="B5820" t="s">
        <v>37</v>
      </c>
      <c r="C5820" s="4">
        <v>43690</v>
      </c>
      <c r="D5820" s="3">
        <v>0.8847222222222223</v>
      </c>
    </row>
    <row r="5821" spans="1:4" x14ac:dyDescent="0.2">
      <c r="A5821">
        <v>773553</v>
      </c>
      <c r="B5821" t="s">
        <v>96</v>
      </c>
      <c r="C5821" s="4">
        <v>43745</v>
      </c>
      <c r="D5821" s="3">
        <v>0.85972222222222217</v>
      </c>
    </row>
    <row r="5822" spans="1:4" x14ac:dyDescent="0.2">
      <c r="A5822">
        <v>773554</v>
      </c>
      <c r="B5822" t="s">
        <v>66</v>
      </c>
      <c r="C5822" s="4">
        <v>43745</v>
      </c>
      <c r="D5822" s="3">
        <v>0.65277777777777779</v>
      </c>
    </row>
    <row r="5823" spans="1:4" x14ac:dyDescent="0.2">
      <c r="A5823">
        <v>773555</v>
      </c>
      <c r="B5823" t="s">
        <v>2</v>
      </c>
      <c r="C5823" s="4">
        <v>43770</v>
      </c>
      <c r="D5823" s="3">
        <v>0.70208333333333339</v>
      </c>
    </row>
    <row r="5824" spans="1:4" x14ac:dyDescent="0.2">
      <c r="A5824">
        <v>773556</v>
      </c>
      <c r="B5824" t="s">
        <v>68</v>
      </c>
      <c r="C5824" s="4">
        <v>43749</v>
      </c>
      <c r="D5824" s="3">
        <v>0.90694444444444444</v>
      </c>
    </row>
    <row r="5825" spans="1:4" x14ac:dyDescent="0.2">
      <c r="A5825">
        <v>773830</v>
      </c>
      <c r="B5825" t="s">
        <v>148</v>
      </c>
      <c r="C5825" s="4">
        <v>43767</v>
      </c>
      <c r="D5825" s="3">
        <v>0.86249999999999993</v>
      </c>
    </row>
    <row r="5826" spans="1:4" x14ac:dyDescent="0.2">
      <c r="A5826">
        <v>774016</v>
      </c>
      <c r="B5826" t="s">
        <v>52</v>
      </c>
      <c r="C5826" s="4">
        <v>43763</v>
      </c>
      <c r="D5826" s="3">
        <v>0.71388888888888891</v>
      </c>
    </row>
    <row r="5827" spans="1:4" x14ac:dyDescent="0.2">
      <c r="A5827">
        <v>774089</v>
      </c>
      <c r="B5827" t="s">
        <v>62</v>
      </c>
      <c r="C5827" s="4">
        <v>43703</v>
      </c>
      <c r="D5827" s="3">
        <v>0.73611111111111116</v>
      </c>
    </row>
    <row r="5828" spans="1:4" x14ac:dyDescent="0.2">
      <c r="A5828">
        <v>774231</v>
      </c>
      <c r="B5828" t="s">
        <v>123</v>
      </c>
      <c r="C5828" s="4">
        <v>43763</v>
      </c>
      <c r="D5828" s="3">
        <v>0.8208333333333333</v>
      </c>
    </row>
    <row r="5829" spans="1:4" x14ac:dyDescent="0.2">
      <c r="A5829">
        <v>774233</v>
      </c>
      <c r="B5829" t="s">
        <v>198</v>
      </c>
      <c r="C5829" s="4">
        <v>43689</v>
      </c>
      <c r="D5829" s="3">
        <v>0.75069444444444444</v>
      </c>
    </row>
    <row r="5830" spans="1:4" x14ac:dyDescent="0.2">
      <c r="A5830">
        <v>774265</v>
      </c>
      <c r="B5830" t="s">
        <v>104</v>
      </c>
      <c r="C5830" s="4">
        <v>43787</v>
      </c>
      <c r="D5830" s="3">
        <v>0.79791666666666661</v>
      </c>
    </row>
    <row r="5831" spans="1:4" x14ac:dyDescent="0.2">
      <c r="A5831">
        <v>774283</v>
      </c>
      <c r="B5831" t="s">
        <v>8</v>
      </c>
      <c r="C5831" s="4">
        <v>43752</v>
      </c>
      <c r="D5831" s="3">
        <v>0.67708333333333337</v>
      </c>
    </row>
    <row r="5832" spans="1:4" x14ac:dyDescent="0.2">
      <c r="A5832">
        <v>774314</v>
      </c>
      <c r="B5832" t="s">
        <v>32</v>
      </c>
      <c r="C5832" s="4">
        <v>43801</v>
      </c>
      <c r="D5832" s="3">
        <v>0.79166666666666663</v>
      </c>
    </row>
    <row r="5833" spans="1:4" x14ac:dyDescent="0.2">
      <c r="A5833">
        <v>774353</v>
      </c>
      <c r="B5833" t="s">
        <v>507</v>
      </c>
      <c r="C5833" s="4">
        <v>43679</v>
      </c>
      <c r="D5833" s="3">
        <v>0.95000000000000007</v>
      </c>
    </row>
    <row r="5834" spans="1:4" x14ac:dyDescent="0.2">
      <c r="A5834">
        <v>774466</v>
      </c>
      <c r="B5834" t="s">
        <v>311</v>
      </c>
      <c r="C5834" s="4">
        <v>43685</v>
      </c>
      <c r="D5834" s="3">
        <v>0.73472222222222217</v>
      </c>
    </row>
    <row r="5835" spans="1:4" x14ac:dyDescent="0.2">
      <c r="A5835">
        <v>774467</v>
      </c>
      <c r="B5835" t="s">
        <v>235</v>
      </c>
      <c r="C5835" s="4">
        <v>43700</v>
      </c>
      <c r="D5835" s="3">
        <v>0.8340277777777777</v>
      </c>
    </row>
    <row r="5836" spans="1:4" x14ac:dyDescent="0.2">
      <c r="A5836">
        <v>774509</v>
      </c>
      <c r="B5836" s="2" t="s">
        <v>4</v>
      </c>
      <c r="C5836" s="4">
        <v>43731</v>
      </c>
      <c r="D5836" s="3">
        <v>0.66249999999999998</v>
      </c>
    </row>
    <row r="5837" spans="1:4" x14ac:dyDescent="0.2">
      <c r="A5837">
        <v>774510</v>
      </c>
      <c r="B5837" t="s">
        <v>24</v>
      </c>
      <c r="C5837" s="4">
        <v>43731</v>
      </c>
      <c r="D5837" s="3">
        <v>0.73472222222222217</v>
      </c>
    </row>
    <row r="5838" spans="1:4" x14ac:dyDescent="0.2">
      <c r="A5838">
        <v>774511</v>
      </c>
      <c r="B5838" t="s">
        <v>124</v>
      </c>
      <c r="C5838" s="4">
        <v>43731</v>
      </c>
      <c r="D5838" s="3">
        <v>0.5625</v>
      </c>
    </row>
    <row r="5839" spans="1:4" x14ac:dyDescent="0.2">
      <c r="A5839">
        <v>774744</v>
      </c>
      <c r="B5839" t="s">
        <v>107</v>
      </c>
      <c r="C5839" s="4">
        <v>43784</v>
      </c>
      <c r="D5839" s="3">
        <v>0.70416666666666661</v>
      </c>
    </row>
    <row r="5840" spans="1:4" x14ac:dyDescent="0.2">
      <c r="A5840">
        <v>774873</v>
      </c>
      <c r="B5840" t="s">
        <v>96</v>
      </c>
      <c r="C5840" s="4">
        <v>43745</v>
      </c>
      <c r="D5840" s="3">
        <v>0.85902777777777783</v>
      </c>
    </row>
    <row r="5841" spans="1:4" x14ac:dyDescent="0.2">
      <c r="A5841">
        <v>774874</v>
      </c>
      <c r="B5841" t="s">
        <v>672</v>
      </c>
      <c r="C5841" s="4">
        <v>43708</v>
      </c>
      <c r="D5841" s="3">
        <v>0.97499999999999998</v>
      </c>
    </row>
    <row r="5842" spans="1:4" x14ac:dyDescent="0.2">
      <c r="A5842">
        <v>774875</v>
      </c>
      <c r="B5842" t="s">
        <v>638</v>
      </c>
      <c r="C5842" s="4">
        <v>43719</v>
      </c>
      <c r="D5842" s="3">
        <v>0.92847222222222225</v>
      </c>
    </row>
    <row r="5843" spans="1:4" x14ac:dyDescent="0.2">
      <c r="A5843">
        <v>774876</v>
      </c>
      <c r="B5843" t="s">
        <v>673</v>
      </c>
      <c r="C5843" s="4">
        <v>43703</v>
      </c>
      <c r="D5843" s="3">
        <v>0.11319444444444444</v>
      </c>
    </row>
    <row r="5844" spans="1:4" x14ac:dyDescent="0.2">
      <c r="A5844">
        <v>774877</v>
      </c>
      <c r="B5844" t="s">
        <v>76</v>
      </c>
      <c r="C5844" s="4">
        <v>43767</v>
      </c>
      <c r="D5844" s="3">
        <v>0.81597222222222221</v>
      </c>
    </row>
    <row r="5845" spans="1:4" x14ac:dyDescent="0.2">
      <c r="A5845">
        <v>775074</v>
      </c>
      <c r="B5845" t="s">
        <v>42</v>
      </c>
      <c r="C5845" s="4">
        <v>43683</v>
      </c>
      <c r="D5845" s="3">
        <v>0.7284722222222223</v>
      </c>
    </row>
    <row r="5846" spans="1:4" x14ac:dyDescent="0.2">
      <c r="A5846">
        <v>775251</v>
      </c>
      <c r="B5846" t="s">
        <v>149</v>
      </c>
      <c r="C5846" s="4">
        <v>43678</v>
      </c>
      <c r="D5846" s="3">
        <v>0.73611111111111116</v>
      </c>
    </row>
    <row r="5847" spans="1:4" x14ac:dyDescent="0.2">
      <c r="A5847">
        <v>775354</v>
      </c>
      <c r="B5847" t="s">
        <v>50</v>
      </c>
      <c r="C5847" s="4">
        <v>43733</v>
      </c>
      <c r="D5847" s="3">
        <v>0.63263888888888886</v>
      </c>
    </row>
    <row r="5848" spans="1:4" x14ac:dyDescent="0.2">
      <c r="A5848">
        <v>775355</v>
      </c>
      <c r="B5848" t="s">
        <v>156</v>
      </c>
      <c r="C5848" s="4">
        <v>43684</v>
      </c>
      <c r="D5848" s="3">
        <v>0.71597222222222223</v>
      </c>
    </row>
    <row r="5849" spans="1:4" x14ac:dyDescent="0.2">
      <c r="A5849">
        <v>775356</v>
      </c>
      <c r="B5849" t="s">
        <v>44</v>
      </c>
      <c r="C5849" s="4">
        <v>43748</v>
      </c>
      <c r="D5849" s="3">
        <v>0.83333333333333337</v>
      </c>
    </row>
    <row r="5850" spans="1:4" x14ac:dyDescent="0.2">
      <c r="A5850">
        <v>775521</v>
      </c>
      <c r="B5850" s="2" t="s">
        <v>102</v>
      </c>
      <c r="C5850" s="4">
        <v>43837</v>
      </c>
      <c r="D5850" s="3">
        <v>0.78888888888888886</v>
      </c>
    </row>
    <row r="5851" spans="1:4" x14ac:dyDescent="0.2">
      <c r="A5851">
        <v>775782</v>
      </c>
      <c r="B5851" t="s">
        <v>185</v>
      </c>
      <c r="C5851" s="4">
        <v>43721</v>
      </c>
      <c r="D5851" s="3">
        <v>0.67361111111111116</v>
      </c>
    </row>
    <row r="5852" spans="1:4" x14ac:dyDescent="0.2">
      <c r="A5852">
        <v>775924</v>
      </c>
      <c r="B5852" t="s">
        <v>8</v>
      </c>
      <c r="C5852" s="4">
        <v>43752</v>
      </c>
      <c r="D5852" s="3">
        <v>0.67708333333333337</v>
      </c>
    </row>
    <row r="5853" spans="1:4" x14ac:dyDescent="0.2">
      <c r="A5853">
        <v>776052</v>
      </c>
      <c r="B5853" t="s">
        <v>36</v>
      </c>
      <c r="C5853" s="4">
        <v>43724</v>
      </c>
      <c r="D5853" s="3">
        <v>0.85</v>
      </c>
    </row>
    <row r="5854" spans="1:4" x14ac:dyDescent="0.2">
      <c r="A5854">
        <v>776209</v>
      </c>
      <c r="B5854" t="s">
        <v>130</v>
      </c>
      <c r="C5854" s="4">
        <v>43718</v>
      </c>
      <c r="D5854" s="3">
        <v>0.64236111111111105</v>
      </c>
    </row>
    <row r="5855" spans="1:4" x14ac:dyDescent="0.2">
      <c r="A5855">
        <v>776279</v>
      </c>
      <c r="B5855" t="s">
        <v>77</v>
      </c>
      <c r="C5855" s="4">
        <v>43749</v>
      </c>
      <c r="D5855" s="3">
        <v>0.71111111111111114</v>
      </c>
    </row>
    <row r="5856" spans="1:4" x14ac:dyDescent="0.2">
      <c r="A5856">
        <v>776360</v>
      </c>
      <c r="B5856" t="s">
        <v>236</v>
      </c>
      <c r="C5856" s="4">
        <v>43817</v>
      </c>
      <c r="D5856" s="3">
        <v>0.83750000000000002</v>
      </c>
    </row>
    <row r="5857" spans="1:4" x14ac:dyDescent="0.2">
      <c r="A5857">
        <v>776361</v>
      </c>
      <c r="B5857" t="s">
        <v>67</v>
      </c>
      <c r="C5857" s="4">
        <v>43810</v>
      </c>
      <c r="D5857" s="3">
        <v>0.82638888888888884</v>
      </c>
    </row>
    <row r="5858" spans="1:4" x14ac:dyDescent="0.2">
      <c r="A5858">
        <v>776362</v>
      </c>
      <c r="B5858" t="s">
        <v>199</v>
      </c>
      <c r="C5858" s="4">
        <v>43836</v>
      </c>
      <c r="D5858" s="3">
        <v>0.7270833333333333</v>
      </c>
    </row>
    <row r="5859" spans="1:4" x14ac:dyDescent="0.2">
      <c r="A5859">
        <v>776515</v>
      </c>
      <c r="B5859" t="s">
        <v>3</v>
      </c>
      <c r="C5859" s="4">
        <v>43686</v>
      </c>
      <c r="D5859" s="3">
        <v>0.6430555555555556</v>
      </c>
    </row>
    <row r="5860" spans="1:4" x14ac:dyDescent="0.2">
      <c r="A5860">
        <v>776698</v>
      </c>
      <c r="B5860" t="s">
        <v>58</v>
      </c>
      <c r="C5860" s="4">
        <v>43817</v>
      </c>
      <c r="D5860" s="3">
        <v>0.7270833333333333</v>
      </c>
    </row>
    <row r="5861" spans="1:4" x14ac:dyDescent="0.2">
      <c r="A5861">
        <v>776760</v>
      </c>
      <c r="B5861" s="2" t="s">
        <v>23</v>
      </c>
      <c r="C5861" s="4">
        <v>43768</v>
      </c>
      <c r="D5861" s="3">
        <v>0.65347222222222223</v>
      </c>
    </row>
    <row r="5862" spans="1:4" x14ac:dyDescent="0.2">
      <c r="A5862">
        <v>776761</v>
      </c>
      <c r="B5862" s="2" t="s">
        <v>155</v>
      </c>
      <c r="C5862" s="4">
        <v>43748</v>
      </c>
      <c r="D5862" s="3">
        <v>0.92569444444444438</v>
      </c>
    </row>
    <row r="5863" spans="1:4" x14ac:dyDescent="0.2">
      <c r="A5863">
        <v>776801</v>
      </c>
      <c r="B5863" s="2" t="s">
        <v>155</v>
      </c>
      <c r="C5863" s="4">
        <v>43748</v>
      </c>
      <c r="D5863" s="3">
        <v>0.92638888888888893</v>
      </c>
    </row>
    <row r="5864" spans="1:4" x14ac:dyDescent="0.2">
      <c r="A5864">
        <v>776879</v>
      </c>
      <c r="B5864" t="s">
        <v>24</v>
      </c>
      <c r="C5864" s="4">
        <v>43731</v>
      </c>
      <c r="D5864" s="3">
        <v>0.73541666666666661</v>
      </c>
    </row>
    <row r="5865" spans="1:4" x14ac:dyDescent="0.2">
      <c r="A5865">
        <v>776891</v>
      </c>
      <c r="B5865" s="2" t="s">
        <v>639</v>
      </c>
      <c r="C5865" s="4">
        <v>43690</v>
      </c>
      <c r="D5865" s="3">
        <v>0.76597222222222217</v>
      </c>
    </row>
    <row r="5866" spans="1:4" x14ac:dyDescent="0.2">
      <c r="A5866">
        <v>776892</v>
      </c>
      <c r="B5866" t="s">
        <v>54</v>
      </c>
      <c r="C5866" s="4">
        <v>43685</v>
      </c>
      <c r="D5866" s="3">
        <v>0.6430555555555556</v>
      </c>
    </row>
    <row r="5867" spans="1:4" x14ac:dyDescent="0.2">
      <c r="A5867">
        <v>776893</v>
      </c>
      <c r="B5867" t="s">
        <v>37</v>
      </c>
      <c r="C5867" s="4">
        <v>43690</v>
      </c>
      <c r="D5867" s="3">
        <v>0.88611111111111107</v>
      </c>
    </row>
    <row r="5868" spans="1:4" x14ac:dyDescent="0.2">
      <c r="A5868">
        <v>776996</v>
      </c>
      <c r="B5868" t="s">
        <v>77</v>
      </c>
      <c r="C5868" s="4">
        <v>43749</v>
      </c>
      <c r="D5868" s="3">
        <v>0.71111111111111114</v>
      </c>
    </row>
    <row r="5869" spans="1:4" x14ac:dyDescent="0.2">
      <c r="A5869">
        <v>777019</v>
      </c>
      <c r="B5869" t="s">
        <v>482</v>
      </c>
      <c r="C5869" s="4">
        <v>43788</v>
      </c>
      <c r="D5869" s="3">
        <v>0.81041666666666667</v>
      </c>
    </row>
    <row r="5870" spans="1:4" x14ac:dyDescent="0.2">
      <c r="A5870">
        <v>777061</v>
      </c>
      <c r="B5870" t="s">
        <v>27</v>
      </c>
      <c r="C5870" s="4">
        <v>43809</v>
      </c>
      <c r="D5870" s="3">
        <v>0.81874999999999998</v>
      </c>
    </row>
    <row r="5871" spans="1:4" x14ac:dyDescent="0.2">
      <c r="A5871">
        <v>777062</v>
      </c>
      <c r="B5871" s="2" t="s">
        <v>55</v>
      </c>
      <c r="C5871" s="4">
        <v>43815</v>
      </c>
      <c r="D5871" s="3">
        <v>0.84930555555555554</v>
      </c>
    </row>
    <row r="5872" spans="1:4" x14ac:dyDescent="0.2">
      <c r="A5872">
        <v>777063</v>
      </c>
      <c r="B5872" t="s">
        <v>21</v>
      </c>
      <c r="C5872" s="4">
        <v>43811</v>
      </c>
      <c r="D5872" s="3">
        <v>0.84097222222222223</v>
      </c>
    </row>
    <row r="5873" spans="1:4" x14ac:dyDescent="0.2">
      <c r="A5873">
        <v>777541</v>
      </c>
      <c r="B5873" t="s">
        <v>87</v>
      </c>
      <c r="C5873" s="4">
        <v>43816</v>
      </c>
      <c r="D5873" s="3">
        <v>0.8666666666666667</v>
      </c>
    </row>
    <row r="5874" spans="1:4" x14ac:dyDescent="0.2">
      <c r="A5874">
        <v>777573</v>
      </c>
      <c r="B5874" t="s">
        <v>141</v>
      </c>
      <c r="C5874" s="4">
        <v>43783</v>
      </c>
      <c r="D5874" s="3">
        <v>0.83680555555555547</v>
      </c>
    </row>
    <row r="5875" spans="1:4" x14ac:dyDescent="0.2">
      <c r="A5875">
        <v>777574</v>
      </c>
      <c r="B5875" t="s">
        <v>336</v>
      </c>
      <c r="C5875" s="4">
        <v>43784</v>
      </c>
      <c r="D5875" s="3">
        <v>0.64513888888888882</v>
      </c>
    </row>
    <row r="5876" spans="1:4" x14ac:dyDescent="0.2">
      <c r="A5876">
        <v>777622</v>
      </c>
      <c r="B5876" t="s">
        <v>79</v>
      </c>
      <c r="C5876" s="4">
        <v>43707</v>
      </c>
      <c r="D5876" s="3">
        <v>0.66597222222222219</v>
      </c>
    </row>
    <row r="5877" spans="1:4" x14ac:dyDescent="0.2">
      <c r="A5877">
        <v>777623</v>
      </c>
      <c r="B5877" t="s">
        <v>52</v>
      </c>
      <c r="C5877" s="4">
        <v>43763</v>
      </c>
      <c r="D5877" s="3">
        <v>0.71388888888888891</v>
      </c>
    </row>
    <row r="5878" spans="1:4" x14ac:dyDescent="0.2">
      <c r="A5878">
        <v>777630</v>
      </c>
      <c r="B5878" t="s">
        <v>84</v>
      </c>
      <c r="C5878" s="4">
        <v>43655</v>
      </c>
      <c r="D5878" s="3">
        <v>0.92361111111111116</v>
      </c>
    </row>
    <row r="5879" spans="1:4" x14ac:dyDescent="0.2">
      <c r="A5879">
        <v>777724</v>
      </c>
      <c r="B5879" t="s">
        <v>41</v>
      </c>
      <c r="C5879" s="4">
        <v>43710</v>
      </c>
      <c r="D5879" s="3">
        <v>0.72013888888888899</v>
      </c>
    </row>
    <row r="5880" spans="1:4" x14ac:dyDescent="0.2">
      <c r="A5880">
        <v>777725</v>
      </c>
      <c r="B5880" t="s">
        <v>100</v>
      </c>
      <c r="C5880" s="4">
        <v>43733</v>
      </c>
      <c r="D5880" s="3">
        <v>0.8569444444444444</v>
      </c>
    </row>
    <row r="5881" spans="1:4" x14ac:dyDescent="0.2">
      <c r="A5881">
        <v>778226</v>
      </c>
      <c r="B5881" t="s">
        <v>56</v>
      </c>
      <c r="C5881" s="4">
        <v>43810</v>
      </c>
      <c r="D5881" s="3">
        <v>0.63958333333333328</v>
      </c>
    </row>
    <row r="5882" spans="1:4" x14ac:dyDescent="0.2">
      <c r="A5882">
        <v>778337</v>
      </c>
      <c r="B5882" t="s">
        <v>114</v>
      </c>
      <c r="C5882" s="4">
        <v>43746</v>
      </c>
      <c r="D5882" s="3">
        <v>0.88541666666666663</v>
      </c>
    </row>
    <row r="5883" spans="1:4" x14ac:dyDescent="0.2">
      <c r="A5883">
        <v>778349</v>
      </c>
      <c r="B5883" t="s">
        <v>34</v>
      </c>
      <c r="C5883" s="4">
        <v>43691</v>
      </c>
      <c r="D5883" s="3">
        <v>0.80833333333333324</v>
      </c>
    </row>
    <row r="5884" spans="1:4" x14ac:dyDescent="0.2">
      <c r="A5884">
        <v>778403</v>
      </c>
      <c r="B5884" t="s">
        <v>143</v>
      </c>
      <c r="C5884" s="4">
        <v>43706</v>
      </c>
      <c r="D5884" s="3">
        <v>0.81111111111111101</v>
      </c>
    </row>
    <row r="5885" spans="1:4" x14ac:dyDescent="0.2">
      <c r="A5885">
        <v>778404</v>
      </c>
      <c r="B5885" t="s">
        <v>237</v>
      </c>
      <c r="C5885" s="4">
        <v>43710</v>
      </c>
      <c r="D5885" s="3">
        <v>0.67152777777777783</v>
      </c>
    </row>
    <row r="5886" spans="1:4" x14ac:dyDescent="0.2">
      <c r="A5886">
        <v>778742</v>
      </c>
      <c r="B5886" t="s">
        <v>93</v>
      </c>
      <c r="C5886" s="4">
        <v>43703</v>
      </c>
      <c r="D5886" s="3">
        <v>0.67361111111111116</v>
      </c>
    </row>
    <row r="5887" spans="1:4" x14ac:dyDescent="0.2">
      <c r="A5887">
        <v>778879</v>
      </c>
      <c r="B5887" t="s">
        <v>34</v>
      </c>
      <c r="C5887" s="4">
        <v>43691</v>
      </c>
      <c r="D5887" s="3">
        <v>0.80833333333333324</v>
      </c>
    </row>
    <row r="5888" spans="1:4" x14ac:dyDescent="0.2">
      <c r="A5888">
        <v>778880</v>
      </c>
      <c r="B5888" t="s">
        <v>75</v>
      </c>
      <c r="C5888" s="4">
        <v>43676</v>
      </c>
      <c r="D5888" s="3">
        <v>0.80138888888888893</v>
      </c>
    </row>
    <row r="5889" spans="1:4" x14ac:dyDescent="0.2">
      <c r="A5889">
        <v>778881</v>
      </c>
      <c r="B5889" t="s">
        <v>73</v>
      </c>
      <c r="C5889" s="4">
        <v>43710</v>
      </c>
      <c r="D5889" s="3">
        <v>0.85972222222222217</v>
      </c>
    </row>
    <row r="5890" spans="1:4" x14ac:dyDescent="0.2">
      <c r="A5890">
        <v>779165</v>
      </c>
      <c r="B5890" t="s">
        <v>6</v>
      </c>
      <c r="C5890" s="4">
        <v>43829</v>
      </c>
      <c r="D5890" s="3">
        <v>0.7583333333333333</v>
      </c>
    </row>
    <row r="5891" spans="1:4" x14ac:dyDescent="0.2">
      <c r="A5891">
        <v>779173</v>
      </c>
      <c r="B5891" t="s">
        <v>52</v>
      </c>
      <c r="C5891" s="4">
        <v>43763</v>
      </c>
      <c r="D5891" s="3">
        <v>0.71458333333333324</v>
      </c>
    </row>
    <row r="5892" spans="1:4" x14ac:dyDescent="0.2">
      <c r="A5892">
        <v>779343</v>
      </c>
      <c r="B5892" t="s">
        <v>64</v>
      </c>
      <c r="C5892" s="4">
        <v>43735</v>
      </c>
      <c r="D5892" s="3">
        <v>0.71319444444444446</v>
      </c>
    </row>
    <row r="5893" spans="1:4" x14ac:dyDescent="0.2">
      <c r="A5893">
        <v>779344</v>
      </c>
      <c r="B5893" t="s">
        <v>116</v>
      </c>
      <c r="C5893" s="4">
        <v>43685</v>
      </c>
      <c r="D5893" s="3">
        <v>0.8340277777777777</v>
      </c>
    </row>
    <row r="5894" spans="1:4" x14ac:dyDescent="0.2">
      <c r="A5894">
        <v>779345</v>
      </c>
      <c r="B5894" t="s">
        <v>105</v>
      </c>
      <c r="C5894" s="4">
        <v>43746</v>
      </c>
      <c r="D5894" s="3">
        <v>0.86041666666666661</v>
      </c>
    </row>
    <row r="5895" spans="1:4" x14ac:dyDescent="0.2">
      <c r="A5895">
        <v>782094</v>
      </c>
      <c r="B5895" t="e">
        <f>_xlfn.SINGLE(PrensaLIBRE_HN _xlfn.SINGLE(PartidoLibre este √±angara lo Que le interesa hacer Es poner al pais patas arriba Que barbaridad Que se metan al mamo estos delincuentes))</f>
        <v>#NAME?</v>
      </c>
      <c r="C5895" s="4">
        <v>43789</v>
      </c>
      <c r="D5895" s="3">
        <v>0.72777777777777775</v>
      </c>
    </row>
    <row r="5896" spans="1:4" x14ac:dyDescent="0.2">
      <c r="A5896">
        <v>782123</v>
      </c>
      <c r="B5896" t="e">
        <f>HoyMismoTSI felicitamos a cohep porque mas bien Que pongan mas oportunidades en el pais para Que haya mas empleos no poniendo a descansar la gente y peor as los Hombre</f>
        <v>#NAME?</v>
      </c>
      <c r="C5896" s="4">
        <v>43717</v>
      </c>
      <c r="D5896" s="3">
        <v>0.67013888888888884</v>
      </c>
    </row>
    <row r="5897" spans="1:4" x14ac:dyDescent="0.2">
      <c r="A5897">
        <v>784842</v>
      </c>
      <c r="B5897" t="e">
        <f>HoyMismoTSI Aplaudimos los buenos proyectos Que se hacen en estas colonia Que grandioso Es ver lo bueno para mi Honduras</f>
        <v>#NAME?</v>
      </c>
      <c r="C5897" s="4">
        <v>43770</v>
      </c>
      <c r="D5897" s="3">
        <v>0.85833333333333339</v>
      </c>
    </row>
    <row r="5898" spans="1:4" x14ac:dyDescent="0.2">
      <c r="A5898">
        <v>785219</v>
      </c>
      <c r="B5898" t="e">
        <f>HoyMismoTSI Aplaudimos las grandes acciones de parte de el gobierno gracias por hacer lo bueno en el pais</f>
        <v>#NAME?</v>
      </c>
      <c r="C5898" s="4">
        <v>43727</v>
      </c>
      <c r="D5898" s="3">
        <v>0.73819444444444438</v>
      </c>
    </row>
    <row r="5899" spans="1:4" x14ac:dyDescent="0.2">
      <c r="A5899">
        <v>785437</v>
      </c>
      <c r="B5899" t="e">
        <f>elpulsohn Que lloren y lloren gente tan tonta mas no saben Que aunque hagan Muchas acusaciones Sin pruebas no lograran nada y punto y JOH Es mas Que inocente y el pueblo lo apoya</f>
        <v>#NAME?</v>
      </c>
      <c r="C5899" s="4">
        <v>43749</v>
      </c>
      <c r="D5899" s="3">
        <v>0.88611111111111107</v>
      </c>
    </row>
    <row r="5900" spans="1:4" x14ac:dyDescent="0.2">
      <c r="A5900">
        <v>787468</v>
      </c>
      <c r="B5900" t="s">
        <v>42</v>
      </c>
      <c r="C5900" s="4">
        <v>43683</v>
      </c>
      <c r="D5900" s="3">
        <v>0.72777777777777775</v>
      </c>
    </row>
    <row r="5901" spans="1:4" x14ac:dyDescent="0.2">
      <c r="A5901">
        <v>787534</v>
      </c>
      <c r="B5901" t="s">
        <v>99</v>
      </c>
      <c r="C5901" s="4">
        <v>43790</v>
      </c>
      <c r="D5901" s="3">
        <v>0.69097222222222221</v>
      </c>
    </row>
    <row r="5902" spans="1:4" x14ac:dyDescent="0.2">
      <c r="A5902">
        <v>787603</v>
      </c>
      <c r="B5902" t="s">
        <v>80</v>
      </c>
      <c r="C5902" s="4">
        <v>43838</v>
      </c>
      <c r="D5902" s="3">
        <v>0.84861111111111109</v>
      </c>
    </row>
    <row r="5903" spans="1:4" x14ac:dyDescent="0.2">
      <c r="A5903">
        <v>787604</v>
      </c>
      <c r="B5903" t="s">
        <v>9</v>
      </c>
      <c r="C5903" s="4">
        <v>43794</v>
      </c>
      <c r="D5903" s="3">
        <v>0.72152777777777777</v>
      </c>
    </row>
    <row r="5904" spans="1:4" x14ac:dyDescent="0.2">
      <c r="A5904">
        <v>787605</v>
      </c>
      <c r="B5904" t="s">
        <v>214</v>
      </c>
      <c r="C5904" s="4">
        <v>43801</v>
      </c>
      <c r="D5904" s="3">
        <v>0.69027777777777777</v>
      </c>
    </row>
    <row r="5905" spans="1:4" x14ac:dyDescent="0.2">
      <c r="A5905">
        <v>787701</v>
      </c>
      <c r="B5905" t="s">
        <v>9</v>
      </c>
      <c r="C5905" s="4">
        <v>43794</v>
      </c>
      <c r="D5905" s="3">
        <v>0.72222222222222221</v>
      </c>
    </row>
    <row r="5906" spans="1:4" x14ac:dyDescent="0.2">
      <c r="A5906">
        <v>787712</v>
      </c>
      <c r="B5906" t="s">
        <v>38</v>
      </c>
      <c r="C5906" s="4">
        <v>43689</v>
      </c>
      <c r="D5906" s="3">
        <v>0.83263888888888893</v>
      </c>
    </row>
    <row r="5907" spans="1:4" x14ac:dyDescent="0.2">
      <c r="A5907">
        <v>787842</v>
      </c>
      <c r="B5907" t="s">
        <v>7</v>
      </c>
      <c r="C5907" s="4">
        <v>43837</v>
      </c>
      <c r="D5907" s="3">
        <v>0.66666666666666663</v>
      </c>
    </row>
    <row r="5908" spans="1:4" x14ac:dyDescent="0.2">
      <c r="A5908">
        <v>788011</v>
      </c>
      <c r="B5908" t="s">
        <v>22</v>
      </c>
      <c r="C5908" s="4">
        <v>43794</v>
      </c>
      <c r="D5908" s="3">
        <v>0.83472222222222225</v>
      </c>
    </row>
    <row r="5909" spans="1:4" x14ac:dyDescent="0.2">
      <c r="A5909">
        <v>788012</v>
      </c>
      <c r="B5909" t="s">
        <v>147</v>
      </c>
      <c r="C5909" s="4">
        <v>43819</v>
      </c>
      <c r="D5909" s="3">
        <v>0.80972222222222223</v>
      </c>
    </row>
    <row r="5910" spans="1:4" x14ac:dyDescent="0.2">
      <c r="A5910">
        <v>788039</v>
      </c>
      <c r="B5910" t="s">
        <v>3</v>
      </c>
      <c r="C5910" s="4">
        <v>43686</v>
      </c>
      <c r="D5910" s="3">
        <v>0.64374999999999993</v>
      </c>
    </row>
    <row r="5911" spans="1:4" x14ac:dyDescent="0.2">
      <c r="A5911">
        <v>788040</v>
      </c>
      <c r="B5911" s="2" t="s">
        <v>126</v>
      </c>
      <c r="C5911" s="4">
        <v>43732</v>
      </c>
      <c r="D5911" s="3">
        <v>0.83611111111111114</v>
      </c>
    </row>
    <row r="5912" spans="1:4" x14ac:dyDescent="0.2">
      <c r="A5912">
        <v>788041</v>
      </c>
      <c r="B5912" t="s">
        <v>157</v>
      </c>
      <c r="C5912" s="4">
        <v>43710</v>
      </c>
      <c r="D5912" s="3">
        <v>0.63194444444444442</v>
      </c>
    </row>
    <row r="5913" spans="1:4" x14ac:dyDescent="0.2">
      <c r="A5913">
        <v>788042</v>
      </c>
      <c r="B5913" t="s">
        <v>370</v>
      </c>
      <c r="C5913" s="4">
        <v>43655</v>
      </c>
      <c r="D5913" s="3">
        <v>0.65486111111111112</v>
      </c>
    </row>
    <row r="5914" spans="1:4" x14ac:dyDescent="0.2">
      <c r="A5914">
        <v>788101</v>
      </c>
      <c r="B5914" t="s">
        <v>137</v>
      </c>
      <c r="C5914" s="4">
        <v>43705</v>
      </c>
      <c r="D5914" s="3">
        <v>0.8222222222222223</v>
      </c>
    </row>
    <row r="5915" spans="1:4" x14ac:dyDescent="0.2">
      <c r="A5915">
        <v>788102</v>
      </c>
      <c r="B5915" t="s">
        <v>3</v>
      </c>
      <c r="C5915" s="4">
        <v>43686</v>
      </c>
      <c r="D5915" s="3">
        <v>0.64444444444444449</v>
      </c>
    </row>
    <row r="5916" spans="1:4" x14ac:dyDescent="0.2">
      <c r="A5916">
        <v>788103</v>
      </c>
      <c r="B5916" t="s">
        <v>499</v>
      </c>
      <c r="C5916" s="4">
        <v>43696</v>
      </c>
      <c r="D5916" s="3">
        <v>0.74444444444444446</v>
      </c>
    </row>
    <row r="5917" spans="1:4" x14ac:dyDescent="0.2">
      <c r="A5917">
        <v>788176</v>
      </c>
      <c r="B5917" t="s">
        <v>114</v>
      </c>
      <c r="C5917" s="4">
        <v>43746</v>
      </c>
      <c r="D5917" s="3">
        <v>0.88541666666666663</v>
      </c>
    </row>
    <row r="5918" spans="1:4" x14ac:dyDescent="0.2">
      <c r="A5918">
        <v>788177</v>
      </c>
      <c r="B5918" s="2" t="s">
        <v>92</v>
      </c>
      <c r="C5918" s="4">
        <v>43775</v>
      </c>
      <c r="D5918" s="3">
        <v>0.65625</v>
      </c>
    </row>
    <row r="5919" spans="1:4" x14ac:dyDescent="0.2">
      <c r="A5919">
        <v>788178</v>
      </c>
      <c r="B5919" t="s">
        <v>44</v>
      </c>
      <c r="C5919" s="4">
        <v>43748</v>
      </c>
      <c r="D5919" s="3">
        <v>0.83333333333333337</v>
      </c>
    </row>
    <row r="5920" spans="1:4" x14ac:dyDescent="0.2">
      <c r="A5920">
        <v>788239</v>
      </c>
      <c r="B5920" t="s">
        <v>76</v>
      </c>
      <c r="C5920" s="4">
        <v>43767</v>
      </c>
      <c r="D5920" s="3">
        <v>0.80138888888888893</v>
      </c>
    </row>
    <row r="5921" spans="1:4" x14ac:dyDescent="0.2">
      <c r="A5921">
        <v>788331</v>
      </c>
      <c r="B5921" t="s">
        <v>107</v>
      </c>
      <c r="C5921" s="4">
        <v>43784</v>
      </c>
      <c r="D5921" s="3">
        <v>0.70347222222222217</v>
      </c>
    </row>
    <row r="5922" spans="1:4" x14ac:dyDescent="0.2">
      <c r="A5922">
        <v>788332</v>
      </c>
      <c r="B5922" t="s">
        <v>226</v>
      </c>
      <c r="C5922" s="4">
        <v>43819</v>
      </c>
      <c r="D5922" s="3">
        <v>0.6694444444444444</v>
      </c>
    </row>
    <row r="5923" spans="1:4" x14ac:dyDescent="0.2">
      <c r="A5923">
        <v>788545</v>
      </c>
      <c r="B5923" t="s">
        <v>94</v>
      </c>
      <c r="C5923" s="4">
        <v>43726</v>
      </c>
      <c r="D5923" s="3">
        <v>0.87083333333333324</v>
      </c>
    </row>
    <row r="5924" spans="1:4" x14ac:dyDescent="0.2">
      <c r="A5924">
        <v>788565</v>
      </c>
      <c r="B5924" t="s">
        <v>14</v>
      </c>
      <c r="C5924" s="4">
        <v>43690</v>
      </c>
      <c r="D5924" s="3">
        <v>0.95277777777777783</v>
      </c>
    </row>
    <row r="5925" spans="1:4" x14ac:dyDescent="0.2">
      <c r="A5925">
        <v>788763</v>
      </c>
      <c r="B5925" s="2" t="s">
        <v>155</v>
      </c>
      <c r="C5925" s="4">
        <v>43748</v>
      </c>
      <c r="D5925" s="3">
        <v>0.92569444444444438</v>
      </c>
    </row>
    <row r="5926" spans="1:4" x14ac:dyDescent="0.2">
      <c r="A5926">
        <v>788764</v>
      </c>
      <c r="B5926" s="2" t="s">
        <v>95</v>
      </c>
      <c r="C5926" s="4">
        <v>43690</v>
      </c>
      <c r="D5926" s="3">
        <v>0.68194444444444446</v>
      </c>
    </row>
    <row r="5927" spans="1:4" x14ac:dyDescent="0.2">
      <c r="A5927">
        <v>788786</v>
      </c>
      <c r="B5927" t="s">
        <v>76</v>
      </c>
      <c r="C5927" s="4">
        <v>43767</v>
      </c>
      <c r="D5927" s="3">
        <v>0.80138888888888893</v>
      </c>
    </row>
    <row r="5928" spans="1:4" x14ac:dyDescent="0.2">
      <c r="A5928">
        <v>788963</v>
      </c>
      <c r="B5928" t="s">
        <v>320</v>
      </c>
      <c r="C5928" s="4">
        <v>43654</v>
      </c>
      <c r="D5928" s="3">
        <v>0.78263888888888899</v>
      </c>
    </row>
    <row r="5929" spans="1:4" x14ac:dyDescent="0.2">
      <c r="A5929">
        <v>788990</v>
      </c>
      <c r="B5929" t="s">
        <v>28</v>
      </c>
      <c r="C5929" s="4">
        <v>43693</v>
      </c>
      <c r="D5929" s="3">
        <v>0.72083333333333333</v>
      </c>
    </row>
    <row r="5930" spans="1:4" x14ac:dyDescent="0.2">
      <c r="A5930">
        <v>789091</v>
      </c>
      <c r="B5930" t="s">
        <v>46</v>
      </c>
      <c r="C5930" s="4">
        <v>43791</v>
      </c>
      <c r="D5930" s="3">
        <v>0.81527777777777777</v>
      </c>
    </row>
    <row r="5931" spans="1:4" x14ac:dyDescent="0.2">
      <c r="A5931">
        <v>789092</v>
      </c>
      <c r="B5931" t="s">
        <v>27</v>
      </c>
      <c r="C5931" s="4">
        <v>43809</v>
      </c>
      <c r="D5931" s="3">
        <v>0.81805555555555554</v>
      </c>
    </row>
    <row r="5932" spans="1:4" x14ac:dyDescent="0.2">
      <c r="A5932">
        <v>789106</v>
      </c>
      <c r="B5932" s="2" t="s">
        <v>95</v>
      </c>
      <c r="C5932" s="4">
        <v>43690</v>
      </c>
      <c r="D5932" s="3">
        <v>0.68194444444444446</v>
      </c>
    </row>
    <row r="5933" spans="1:4" x14ac:dyDescent="0.2">
      <c r="A5933">
        <v>789107</v>
      </c>
      <c r="B5933" t="s">
        <v>235</v>
      </c>
      <c r="C5933" s="4">
        <v>43700</v>
      </c>
      <c r="D5933" s="3">
        <v>0.8354166666666667</v>
      </c>
    </row>
    <row r="5934" spans="1:4" x14ac:dyDescent="0.2">
      <c r="A5934">
        <v>789205</v>
      </c>
      <c r="B5934" t="s">
        <v>14</v>
      </c>
      <c r="C5934" s="4">
        <v>43690</v>
      </c>
      <c r="D5934" s="3">
        <v>0.95347222222222217</v>
      </c>
    </row>
    <row r="5935" spans="1:4" x14ac:dyDescent="0.2">
      <c r="A5935">
        <v>789206</v>
      </c>
      <c r="B5935" s="2" t="s">
        <v>95</v>
      </c>
      <c r="C5935" s="4">
        <v>43690</v>
      </c>
      <c r="D5935" s="3">
        <v>0.68194444444444446</v>
      </c>
    </row>
    <row r="5936" spans="1:4" x14ac:dyDescent="0.2">
      <c r="A5936">
        <v>789207</v>
      </c>
      <c r="B5936" t="s">
        <v>68</v>
      </c>
      <c r="C5936" s="4">
        <v>43749</v>
      </c>
      <c r="D5936" s="3">
        <v>0.90694444444444444</v>
      </c>
    </row>
    <row r="5937" spans="1:4" x14ac:dyDescent="0.2">
      <c r="A5937">
        <v>789336</v>
      </c>
      <c r="B5937" t="s">
        <v>59</v>
      </c>
      <c r="C5937" s="4">
        <v>43684</v>
      </c>
      <c r="D5937" s="3">
        <v>0.88194444444444453</v>
      </c>
    </row>
    <row r="5938" spans="1:4" x14ac:dyDescent="0.2">
      <c r="A5938">
        <v>789363</v>
      </c>
      <c r="B5938" t="s">
        <v>17</v>
      </c>
      <c r="C5938" s="4">
        <v>43676</v>
      </c>
      <c r="D5938" s="3">
        <v>0.6430555555555556</v>
      </c>
    </row>
    <row r="5939" spans="1:4" x14ac:dyDescent="0.2">
      <c r="A5939">
        <v>789364</v>
      </c>
      <c r="B5939" t="s">
        <v>90</v>
      </c>
      <c r="C5939" s="4">
        <v>43689</v>
      </c>
      <c r="D5939" s="3">
        <v>0.89583333333333337</v>
      </c>
    </row>
    <row r="5940" spans="1:4" x14ac:dyDescent="0.2">
      <c r="A5940">
        <v>789436</v>
      </c>
      <c r="B5940" s="2" t="s">
        <v>132</v>
      </c>
      <c r="C5940" s="4">
        <v>43812</v>
      </c>
      <c r="D5940" s="3">
        <v>0.85625000000000007</v>
      </c>
    </row>
    <row r="5941" spans="1:4" x14ac:dyDescent="0.2">
      <c r="A5941">
        <v>789847</v>
      </c>
      <c r="B5941" t="s">
        <v>91</v>
      </c>
      <c r="C5941" s="4">
        <v>43745</v>
      </c>
      <c r="D5941" s="3">
        <v>0.72361111111111109</v>
      </c>
    </row>
    <row r="5942" spans="1:4" x14ac:dyDescent="0.2">
      <c r="A5942">
        <v>789848</v>
      </c>
      <c r="B5942" t="s">
        <v>125</v>
      </c>
      <c r="C5942" s="4">
        <v>43754</v>
      </c>
      <c r="D5942" s="3">
        <v>0.85833333333333339</v>
      </c>
    </row>
    <row r="5943" spans="1:4" x14ac:dyDescent="0.2">
      <c r="A5943">
        <v>789849</v>
      </c>
      <c r="B5943" t="s">
        <v>139</v>
      </c>
      <c r="C5943" s="4">
        <v>43754</v>
      </c>
      <c r="D5943" s="3">
        <v>0.76527777777777783</v>
      </c>
    </row>
    <row r="5944" spans="1:4" x14ac:dyDescent="0.2">
      <c r="A5944">
        <v>789897</v>
      </c>
      <c r="B5944" t="s">
        <v>53</v>
      </c>
      <c r="C5944" s="4">
        <v>43770</v>
      </c>
      <c r="D5944" s="3">
        <v>0.79861111111111116</v>
      </c>
    </row>
    <row r="5945" spans="1:4" x14ac:dyDescent="0.2">
      <c r="A5945">
        <v>790093</v>
      </c>
      <c r="B5945" t="s">
        <v>7</v>
      </c>
      <c r="C5945" s="4">
        <v>43837</v>
      </c>
      <c r="D5945" s="3">
        <v>0.66666666666666663</v>
      </c>
    </row>
    <row r="5946" spans="1:4" x14ac:dyDescent="0.2">
      <c r="A5946">
        <v>790094</v>
      </c>
      <c r="B5946" t="s">
        <v>46</v>
      </c>
      <c r="C5946" s="4">
        <v>43791</v>
      </c>
      <c r="D5946" s="3">
        <v>0.81458333333333333</v>
      </c>
    </row>
    <row r="5947" spans="1:4" x14ac:dyDescent="0.2">
      <c r="A5947">
        <v>790113</v>
      </c>
      <c r="B5947" t="s">
        <v>260</v>
      </c>
      <c r="C5947" s="4">
        <v>43691</v>
      </c>
      <c r="D5947" s="3">
        <v>0.87777777777777777</v>
      </c>
    </row>
    <row r="5948" spans="1:4" x14ac:dyDescent="0.2">
      <c r="A5948">
        <v>790139</v>
      </c>
      <c r="B5948" t="s">
        <v>21</v>
      </c>
      <c r="C5948" s="4">
        <v>43811</v>
      </c>
      <c r="D5948" s="3">
        <v>0.84166666666666667</v>
      </c>
    </row>
    <row r="5949" spans="1:4" x14ac:dyDescent="0.2">
      <c r="A5949">
        <v>790141</v>
      </c>
      <c r="B5949" t="s">
        <v>125</v>
      </c>
      <c r="C5949" s="4">
        <v>43754</v>
      </c>
      <c r="D5949" s="3">
        <v>0.85902777777777783</v>
      </c>
    </row>
    <row r="5950" spans="1:4" x14ac:dyDescent="0.2">
      <c r="A5950">
        <v>790142</v>
      </c>
      <c r="B5950" t="s">
        <v>14</v>
      </c>
      <c r="C5950" s="4">
        <v>43690</v>
      </c>
      <c r="D5950" s="3">
        <v>0.95347222222222217</v>
      </c>
    </row>
    <row r="5951" spans="1:4" x14ac:dyDescent="0.2">
      <c r="A5951">
        <v>790143</v>
      </c>
      <c r="B5951" t="s">
        <v>77</v>
      </c>
      <c r="C5951" s="4">
        <v>43749</v>
      </c>
      <c r="D5951" s="3">
        <v>0.71180555555555547</v>
      </c>
    </row>
    <row r="5952" spans="1:4" x14ac:dyDescent="0.2">
      <c r="A5952">
        <v>790144</v>
      </c>
      <c r="B5952" t="s">
        <v>135</v>
      </c>
      <c r="C5952" s="4">
        <v>43721</v>
      </c>
      <c r="D5952" s="3">
        <v>0.82847222222222217</v>
      </c>
    </row>
    <row r="5953" spans="1:4" x14ac:dyDescent="0.2">
      <c r="A5953">
        <v>790320</v>
      </c>
      <c r="B5953" t="s">
        <v>199</v>
      </c>
      <c r="C5953" s="4">
        <v>43836</v>
      </c>
      <c r="D5953" s="3">
        <v>0.7270833333333333</v>
      </c>
    </row>
    <row r="5954" spans="1:4" x14ac:dyDescent="0.2">
      <c r="A5954">
        <v>790376</v>
      </c>
      <c r="B5954" t="s">
        <v>148</v>
      </c>
      <c r="C5954" s="4">
        <v>43767</v>
      </c>
      <c r="D5954" s="3">
        <v>0.86249999999999993</v>
      </c>
    </row>
    <row r="5955" spans="1:4" x14ac:dyDescent="0.2">
      <c r="A5955">
        <v>790440</v>
      </c>
      <c r="B5955" t="s">
        <v>64</v>
      </c>
      <c r="C5955" s="4">
        <v>43735</v>
      </c>
      <c r="D5955" s="3">
        <v>0.71319444444444446</v>
      </c>
    </row>
    <row r="5956" spans="1:4" x14ac:dyDescent="0.2">
      <c r="A5956">
        <v>790441</v>
      </c>
      <c r="B5956" t="s">
        <v>28</v>
      </c>
      <c r="C5956" s="4">
        <v>43693</v>
      </c>
      <c r="D5956" s="3">
        <v>0.72083333333333333</v>
      </c>
    </row>
    <row r="5957" spans="1:4" x14ac:dyDescent="0.2">
      <c r="A5957">
        <v>790442</v>
      </c>
      <c r="B5957" s="2" t="s">
        <v>150</v>
      </c>
      <c r="C5957" s="4">
        <v>43718</v>
      </c>
      <c r="D5957" s="3">
        <v>0.69652777777777775</v>
      </c>
    </row>
    <row r="5958" spans="1:4" x14ac:dyDescent="0.2">
      <c r="A5958">
        <v>790443</v>
      </c>
      <c r="B5958" t="s">
        <v>42</v>
      </c>
      <c r="C5958" s="4">
        <v>43683</v>
      </c>
      <c r="D5958" s="3">
        <v>0.72777777777777775</v>
      </c>
    </row>
    <row r="5959" spans="1:4" x14ac:dyDescent="0.2">
      <c r="A5959">
        <v>790479</v>
      </c>
      <c r="B5959" t="s">
        <v>30</v>
      </c>
      <c r="C5959" s="4">
        <v>43802</v>
      </c>
      <c r="D5959" s="3">
        <v>0.71319444444444446</v>
      </c>
    </row>
    <row r="5960" spans="1:4" x14ac:dyDescent="0.2">
      <c r="A5960">
        <v>790509</v>
      </c>
      <c r="B5960" t="s">
        <v>63</v>
      </c>
      <c r="C5960" s="4">
        <v>43773</v>
      </c>
      <c r="D5960" s="3">
        <v>0.65208333333333335</v>
      </c>
    </row>
    <row r="5961" spans="1:4" x14ac:dyDescent="0.2">
      <c r="A5961">
        <v>790618</v>
      </c>
      <c r="B5961" t="s">
        <v>115</v>
      </c>
      <c r="C5961" s="4">
        <v>43838</v>
      </c>
      <c r="D5961" s="3">
        <v>0.79027777777777775</v>
      </c>
    </row>
    <row r="5962" spans="1:4" x14ac:dyDescent="0.2">
      <c r="A5962">
        <v>790759</v>
      </c>
      <c r="B5962" t="s">
        <v>228</v>
      </c>
      <c r="C5962" s="4">
        <v>43672</v>
      </c>
      <c r="D5962" s="3">
        <v>0.72986111111111107</v>
      </c>
    </row>
    <row r="5963" spans="1:4" x14ac:dyDescent="0.2">
      <c r="A5963">
        <v>790760</v>
      </c>
      <c r="B5963" s="2" t="s">
        <v>65</v>
      </c>
      <c r="C5963" s="4">
        <v>43768</v>
      </c>
      <c r="D5963" s="3">
        <v>0.87291666666666667</v>
      </c>
    </row>
    <row r="5964" spans="1:4" x14ac:dyDescent="0.2">
      <c r="A5964">
        <v>790761</v>
      </c>
      <c r="B5964" t="s">
        <v>34</v>
      </c>
      <c r="C5964" s="4">
        <v>43691</v>
      </c>
      <c r="D5964" s="3">
        <v>0.80763888888888891</v>
      </c>
    </row>
    <row r="5965" spans="1:4" x14ac:dyDescent="0.2">
      <c r="A5965">
        <v>790825</v>
      </c>
      <c r="B5965" t="s">
        <v>115</v>
      </c>
      <c r="C5965" s="4">
        <v>43838</v>
      </c>
      <c r="D5965" s="3">
        <v>0.79027777777777775</v>
      </c>
    </row>
    <row r="5966" spans="1:4" x14ac:dyDescent="0.2">
      <c r="A5966">
        <v>790862</v>
      </c>
      <c r="B5966" t="s">
        <v>37</v>
      </c>
      <c r="C5966" s="4">
        <v>43690</v>
      </c>
      <c r="D5966" s="3">
        <v>0.88611111111111107</v>
      </c>
    </row>
    <row r="5967" spans="1:4" x14ac:dyDescent="0.2">
      <c r="A5967">
        <v>790863</v>
      </c>
      <c r="B5967" t="s">
        <v>156</v>
      </c>
      <c r="C5967" s="4">
        <v>43684</v>
      </c>
      <c r="D5967" s="3">
        <v>0.71597222222222223</v>
      </c>
    </row>
    <row r="5968" spans="1:4" x14ac:dyDescent="0.2">
      <c r="A5968">
        <v>790933</v>
      </c>
      <c r="B5968" t="s">
        <v>54</v>
      </c>
      <c r="C5968" s="4">
        <v>43685</v>
      </c>
      <c r="D5968" s="3">
        <v>0.6430555555555556</v>
      </c>
    </row>
    <row r="5969" spans="1:4" x14ac:dyDescent="0.2">
      <c r="A5969">
        <v>790934</v>
      </c>
      <c r="B5969" t="s">
        <v>674</v>
      </c>
      <c r="C5969" s="4">
        <v>43661</v>
      </c>
      <c r="D5969" s="3">
        <v>4.5833333333333337E-2</v>
      </c>
    </row>
    <row r="5970" spans="1:4" x14ac:dyDescent="0.2">
      <c r="A5970">
        <v>790980</v>
      </c>
      <c r="B5970" s="2" t="s">
        <v>71</v>
      </c>
      <c r="C5970" s="4">
        <v>43774</v>
      </c>
      <c r="D5970" s="3">
        <v>0.66875000000000007</v>
      </c>
    </row>
    <row r="5971" spans="1:4" x14ac:dyDescent="0.2">
      <c r="A5971">
        <v>791001</v>
      </c>
      <c r="B5971" t="s">
        <v>41</v>
      </c>
      <c r="C5971" s="4">
        <v>43710</v>
      </c>
      <c r="D5971" s="3">
        <v>0.72152777777777777</v>
      </c>
    </row>
    <row r="5972" spans="1:4" x14ac:dyDescent="0.2">
      <c r="A5972">
        <v>791359</v>
      </c>
      <c r="B5972" t="s">
        <v>259</v>
      </c>
      <c r="C5972" s="4">
        <v>43675</v>
      </c>
      <c r="D5972" s="3">
        <v>0.87569444444444444</v>
      </c>
    </row>
    <row r="5973" spans="1:4" x14ac:dyDescent="0.2">
      <c r="A5973">
        <v>791655</v>
      </c>
      <c r="B5973" t="s">
        <v>103</v>
      </c>
      <c r="C5973" s="4">
        <v>43677</v>
      </c>
      <c r="D5973" s="3">
        <v>0.64583333333333337</v>
      </c>
    </row>
    <row r="5974" spans="1:4" x14ac:dyDescent="0.2">
      <c r="A5974">
        <v>791784</v>
      </c>
      <c r="B5974" s="2" t="s">
        <v>71</v>
      </c>
      <c r="C5974" s="4">
        <v>43774</v>
      </c>
      <c r="D5974" s="3">
        <v>0.67013888888888884</v>
      </c>
    </row>
    <row r="5975" spans="1:4" x14ac:dyDescent="0.2">
      <c r="A5975">
        <v>791785</v>
      </c>
      <c r="B5975" s="2" t="s">
        <v>65</v>
      </c>
      <c r="C5975" s="4">
        <v>43768</v>
      </c>
      <c r="D5975" s="3">
        <v>0.87430555555555556</v>
      </c>
    </row>
    <row r="5976" spans="1:4" x14ac:dyDescent="0.2">
      <c r="A5976">
        <v>791786</v>
      </c>
      <c r="B5976" t="s">
        <v>68</v>
      </c>
      <c r="C5976" s="4">
        <v>43749</v>
      </c>
      <c r="D5976" s="3">
        <v>0.90694444444444444</v>
      </c>
    </row>
    <row r="5977" spans="1:4" x14ac:dyDescent="0.2">
      <c r="A5977">
        <v>791787</v>
      </c>
      <c r="B5977" t="s">
        <v>76</v>
      </c>
      <c r="C5977" s="4">
        <v>43767</v>
      </c>
      <c r="D5977" s="3">
        <v>0.80208333333333337</v>
      </c>
    </row>
    <row r="5978" spans="1:4" x14ac:dyDescent="0.2">
      <c r="A5978">
        <v>791801</v>
      </c>
      <c r="B5978" t="s">
        <v>34</v>
      </c>
      <c r="C5978" s="4">
        <v>43691</v>
      </c>
      <c r="D5978" s="3">
        <v>0.80902777777777779</v>
      </c>
    </row>
    <row r="5979" spans="1:4" x14ac:dyDescent="0.2">
      <c r="A5979">
        <v>791802</v>
      </c>
      <c r="B5979" t="s">
        <v>259</v>
      </c>
      <c r="C5979" s="4">
        <v>43675</v>
      </c>
      <c r="D5979" s="3">
        <v>0.87708333333333333</v>
      </c>
    </row>
    <row r="5980" spans="1:4" x14ac:dyDescent="0.2">
      <c r="A5980">
        <v>792078</v>
      </c>
      <c r="B5980" t="s">
        <v>124</v>
      </c>
      <c r="C5980" s="4">
        <v>43731</v>
      </c>
      <c r="D5980" s="3">
        <v>0.5625</v>
      </c>
    </row>
    <row r="5981" spans="1:4" x14ac:dyDescent="0.2">
      <c r="A5981">
        <v>792079</v>
      </c>
      <c r="B5981" s="2" t="s">
        <v>49</v>
      </c>
      <c r="C5981" s="4">
        <v>43725</v>
      </c>
      <c r="D5981" s="3">
        <v>0.9243055555555556</v>
      </c>
    </row>
    <row r="5982" spans="1:4" x14ac:dyDescent="0.2">
      <c r="A5982">
        <v>792166</v>
      </c>
      <c r="B5982" t="s">
        <v>12</v>
      </c>
      <c r="C5982" s="4">
        <v>43810</v>
      </c>
      <c r="D5982" s="3">
        <v>0.79652777777777783</v>
      </c>
    </row>
    <row r="5983" spans="1:4" x14ac:dyDescent="0.2">
      <c r="A5983">
        <v>792198</v>
      </c>
      <c r="B5983" t="s">
        <v>87</v>
      </c>
      <c r="C5983" s="4">
        <v>43816</v>
      </c>
      <c r="D5983" s="3">
        <v>0.86597222222222225</v>
      </c>
    </row>
    <row r="5984" spans="1:4" x14ac:dyDescent="0.2">
      <c r="A5984">
        <v>792201</v>
      </c>
      <c r="B5984" t="s">
        <v>11</v>
      </c>
      <c r="C5984" s="4">
        <v>43761</v>
      </c>
      <c r="D5984" s="3">
        <v>0.8569444444444444</v>
      </c>
    </row>
    <row r="5985" spans="1:4" x14ac:dyDescent="0.2">
      <c r="A5985">
        <v>792287</v>
      </c>
      <c r="B5985" t="s">
        <v>85</v>
      </c>
      <c r="C5985" s="4">
        <v>43657</v>
      </c>
      <c r="D5985" s="3">
        <v>0.8520833333333333</v>
      </c>
    </row>
    <row r="5986" spans="1:4" x14ac:dyDescent="0.2">
      <c r="A5986">
        <v>792603</v>
      </c>
      <c r="B5986" t="s">
        <v>138</v>
      </c>
      <c r="C5986" s="4">
        <v>43815</v>
      </c>
      <c r="D5986" s="3">
        <v>0.83472222222222225</v>
      </c>
    </row>
    <row r="5987" spans="1:4" x14ac:dyDescent="0.2">
      <c r="A5987">
        <v>792604</v>
      </c>
      <c r="B5987" t="s">
        <v>106</v>
      </c>
      <c r="C5987" s="4">
        <v>43837</v>
      </c>
      <c r="D5987" s="3">
        <v>0.83888888888888891</v>
      </c>
    </row>
    <row r="5988" spans="1:4" x14ac:dyDescent="0.2">
      <c r="A5988">
        <v>792614</v>
      </c>
      <c r="B5988" t="s">
        <v>201</v>
      </c>
      <c r="C5988" s="4">
        <v>43691</v>
      </c>
      <c r="D5988" s="3">
        <v>0.68263888888888891</v>
      </c>
    </row>
    <row r="5989" spans="1:4" x14ac:dyDescent="0.2">
      <c r="A5989">
        <v>792615</v>
      </c>
      <c r="B5989" t="s">
        <v>675</v>
      </c>
      <c r="C5989" s="4">
        <v>43696</v>
      </c>
      <c r="D5989" s="3">
        <v>1.5972222222222224E-2</v>
      </c>
    </row>
    <row r="5990" spans="1:4" x14ac:dyDescent="0.2">
      <c r="A5990">
        <v>792616</v>
      </c>
      <c r="B5990" t="s">
        <v>676</v>
      </c>
      <c r="C5990" s="4">
        <v>43687</v>
      </c>
      <c r="D5990" s="3">
        <v>0.99236111111111114</v>
      </c>
    </row>
    <row r="5991" spans="1:4" x14ac:dyDescent="0.2">
      <c r="A5991">
        <v>792617</v>
      </c>
      <c r="B5991" s="2" t="s">
        <v>677</v>
      </c>
      <c r="C5991" s="4">
        <v>43766</v>
      </c>
      <c r="D5991" s="3">
        <v>3.6805555555555557E-2</v>
      </c>
    </row>
    <row r="5992" spans="1:4" x14ac:dyDescent="0.2">
      <c r="A5992">
        <v>792618</v>
      </c>
      <c r="B5992" t="s">
        <v>678</v>
      </c>
      <c r="C5992" s="4">
        <v>43698</v>
      </c>
      <c r="D5992" s="3">
        <v>0.21388888888888891</v>
      </c>
    </row>
    <row r="5993" spans="1:4" x14ac:dyDescent="0.2">
      <c r="A5993">
        <v>792619</v>
      </c>
      <c r="B5993" t="s">
        <v>679</v>
      </c>
      <c r="C5993" s="4">
        <v>43701</v>
      </c>
      <c r="D5993" s="3">
        <v>0.79791666666666661</v>
      </c>
    </row>
    <row r="5994" spans="1:4" x14ac:dyDescent="0.2">
      <c r="A5994">
        <v>792620</v>
      </c>
      <c r="B5994" t="s">
        <v>680</v>
      </c>
      <c r="C5994" s="4">
        <v>43706</v>
      </c>
      <c r="D5994" s="3">
        <v>0.10416666666666667</v>
      </c>
    </row>
    <row r="5995" spans="1:4" x14ac:dyDescent="0.2">
      <c r="A5995">
        <v>792621</v>
      </c>
      <c r="B5995" t="s">
        <v>681</v>
      </c>
      <c r="C5995" s="4">
        <v>43737</v>
      </c>
      <c r="D5995" s="3">
        <v>3.4027777777777775E-2</v>
      </c>
    </row>
    <row r="5996" spans="1:4" x14ac:dyDescent="0.2">
      <c r="A5996">
        <v>792758</v>
      </c>
      <c r="B5996" t="s">
        <v>90</v>
      </c>
      <c r="C5996" s="4">
        <v>43689</v>
      </c>
      <c r="D5996" s="3">
        <v>0.89513888888888893</v>
      </c>
    </row>
    <row r="5997" spans="1:4" x14ac:dyDescent="0.2">
      <c r="A5997">
        <v>792759</v>
      </c>
      <c r="B5997" t="s">
        <v>42</v>
      </c>
      <c r="C5997" s="4">
        <v>43683</v>
      </c>
      <c r="D5997" s="3">
        <v>0.72777777777777775</v>
      </c>
    </row>
    <row r="5998" spans="1:4" x14ac:dyDescent="0.2">
      <c r="A5998">
        <v>792760</v>
      </c>
      <c r="B5998" t="s">
        <v>152</v>
      </c>
      <c r="C5998" s="4">
        <v>43731</v>
      </c>
      <c r="D5998" s="3">
        <v>0.8666666666666667</v>
      </c>
    </row>
    <row r="5999" spans="1:4" x14ac:dyDescent="0.2">
      <c r="A5999">
        <v>792761</v>
      </c>
      <c r="B5999" t="s">
        <v>73</v>
      </c>
      <c r="C5999" s="4">
        <v>43710</v>
      </c>
      <c r="D5999" s="3">
        <v>0.86041666666666661</v>
      </c>
    </row>
    <row r="6000" spans="1:4" x14ac:dyDescent="0.2">
      <c r="A6000">
        <v>792839</v>
      </c>
      <c r="B6000" s="2" t="s">
        <v>95</v>
      </c>
      <c r="C6000" s="4">
        <v>43690</v>
      </c>
      <c r="D6000" s="3">
        <v>0.68125000000000002</v>
      </c>
    </row>
    <row r="6001" spans="1:4" x14ac:dyDescent="0.2">
      <c r="A6001">
        <v>792979</v>
      </c>
      <c r="B6001" t="s">
        <v>15</v>
      </c>
      <c r="C6001" s="4">
        <v>43809</v>
      </c>
      <c r="D6001" s="3">
        <v>0.68472222222222223</v>
      </c>
    </row>
    <row r="6002" spans="1:4" x14ac:dyDescent="0.2">
      <c r="A6002">
        <v>793103</v>
      </c>
      <c r="B6002" t="s">
        <v>198</v>
      </c>
      <c r="C6002" s="4">
        <v>43689</v>
      </c>
      <c r="D6002" s="3">
        <v>0.75</v>
      </c>
    </row>
    <row r="6003" spans="1:4" x14ac:dyDescent="0.2">
      <c r="A6003">
        <v>793201</v>
      </c>
      <c r="B6003" t="s">
        <v>37</v>
      </c>
      <c r="C6003" s="4">
        <v>43690</v>
      </c>
      <c r="D6003" s="3">
        <v>0.8847222222222223</v>
      </c>
    </row>
    <row r="6004" spans="1:4" x14ac:dyDescent="0.2">
      <c r="A6004">
        <v>793261</v>
      </c>
      <c r="B6004" t="s">
        <v>51</v>
      </c>
      <c r="C6004" s="4">
        <v>43755</v>
      </c>
      <c r="D6004" s="3">
        <v>0.7368055555555556</v>
      </c>
    </row>
    <row r="6005" spans="1:4" x14ac:dyDescent="0.2">
      <c r="A6005">
        <v>793386</v>
      </c>
      <c r="B6005" t="s">
        <v>336</v>
      </c>
      <c r="C6005" s="4">
        <v>43784</v>
      </c>
      <c r="D6005" s="3">
        <v>0.64513888888888882</v>
      </c>
    </row>
    <row r="6006" spans="1:4" x14ac:dyDescent="0.2">
      <c r="A6006">
        <v>793387</v>
      </c>
      <c r="B6006" s="2" t="s">
        <v>111</v>
      </c>
      <c r="C6006" s="4">
        <v>43804</v>
      </c>
      <c r="D6006" s="3">
        <v>0.84791666666666676</v>
      </c>
    </row>
    <row r="6007" spans="1:4" x14ac:dyDescent="0.2">
      <c r="A6007">
        <v>793402</v>
      </c>
      <c r="B6007" t="s">
        <v>125</v>
      </c>
      <c r="C6007" s="4">
        <v>43754</v>
      </c>
      <c r="D6007" s="3">
        <v>0.85902777777777783</v>
      </c>
    </row>
    <row r="6008" spans="1:4" x14ac:dyDescent="0.2">
      <c r="A6008">
        <v>793403</v>
      </c>
      <c r="B6008" t="s">
        <v>529</v>
      </c>
      <c r="C6008" s="4">
        <v>43685</v>
      </c>
      <c r="D6008" s="3">
        <v>8.4027777777777771E-2</v>
      </c>
    </row>
    <row r="6009" spans="1:4" x14ac:dyDescent="0.2">
      <c r="A6009">
        <v>793404</v>
      </c>
      <c r="B6009" s="2" t="s">
        <v>682</v>
      </c>
      <c r="C6009" s="4">
        <v>43724</v>
      </c>
      <c r="D6009" s="3">
        <v>0.16041666666666668</v>
      </c>
    </row>
    <row r="6010" spans="1:4" x14ac:dyDescent="0.2">
      <c r="A6010">
        <v>793405</v>
      </c>
      <c r="B6010" s="2" t="s">
        <v>683</v>
      </c>
      <c r="C6010" s="4">
        <v>43773</v>
      </c>
      <c r="D6010" s="3">
        <v>0.56388888888888888</v>
      </c>
    </row>
    <row r="6011" spans="1:4" x14ac:dyDescent="0.2">
      <c r="A6011">
        <v>793406</v>
      </c>
      <c r="B6011" t="s">
        <v>684</v>
      </c>
      <c r="C6011" s="4">
        <v>43722</v>
      </c>
      <c r="D6011" s="3">
        <v>0.16041666666666668</v>
      </c>
    </row>
    <row r="6012" spans="1:4" x14ac:dyDescent="0.2">
      <c r="A6012">
        <v>793407</v>
      </c>
      <c r="B6012" t="s">
        <v>94</v>
      </c>
      <c r="C6012" s="4">
        <v>43726</v>
      </c>
      <c r="D6012" s="3">
        <v>0.87083333333333324</v>
      </c>
    </row>
    <row r="6013" spans="1:4" x14ac:dyDescent="0.2">
      <c r="A6013">
        <v>793530</v>
      </c>
      <c r="B6013" t="s">
        <v>151</v>
      </c>
      <c r="C6013" s="4">
        <v>43801</v>
      </c>
      <c r="D6013" s="3">
        <v>0.84166666666666667</v>
      </c>
    </row>
    <row r="6014" spans="1:4" x14ac:dyDescent="0.2">
      <c r="A6014">
        <v>793531</v>
      </c>
      <c r="B6014" t="s">
        <v>121</v>
      </c>
      <c r="C6014" s="4">
        <v>43832</v>
      </c>
      <c r="D6014" s="3">
        <v>0.67013888888888884</v>
      </c>
    </row>
    <row r="6015" spans="1:4" x14ac:dyDescent="0.2">
      <c r="A6015">
        <v>793546</v>
      </c>
      <c r="B6015" s="2" t="s">
        <v>92</v>
      </c>
      <c r="C6015" s="4">
        <v>43775</v>
      </c>
      <c r="D6015" s="3">
        <v>0.65625</v>
      </c>
    </row>
    <row r="6016" spans="1:4" x14ac:dyDescent="0.2">
      <c r="A6016">
        <v>793547</v>
      </c>
      <c r="B6016" s="2" t="s">
        <v>71</v>
      </c>
      <c r="C6016" s="4">
        <v>43774</v>
      </c>
      <c r="D6016" s="3">
        <v>0.6694444444444444</v>
      </c>
    </row>
    <row r="6017" spans="1:4" x14ac:dyDescent="0.2">
      <c r="A6017">
        <v>793548</v>
      </c>
      <c r="B6017" t="s">
        <v>69</v>
      </c>
      <c r="C6017" s="4">
        <v>43756</v>
      </c>
      <c r="D6017" s="3">
        <v>0.74861111111111101</v>
      </c>
    </row>
    <row r="6018" spans="1:4" x14ac:dyDescent="0.2">
      <c r="A6018">
        <v>793549</v>
      </c>
      <c r="B6018" t="s">
        <v>237</v>
      </c>
      <c r="C6018" s="4">
        <v>43710</v>
      </c>
      <c r="D6018" s="3">
        <v>0.67152777777777783</v>
      </c>
    </row>
    <row r="6019" spans="1:4" x14ac:dyDescent="0.2">
      <c r="A6019">
        <v>793550</v>
      </c>
      <c r="B6019" t="s">
        <v>74</v>
      </c>
      <c r="C6019" s="4">
        <v>43714</v>
      </c>
      <c r="D6019" s="3">
        <v>0.7944444444444444</v>
      </c>
    </row>
    <row r="6020" spans="1:4" x14ac:dyDescent="0.2">
      <c r="A6020">
        <v>793645</v>
      </c>
      <c r="B6020" t="s">
        <v>54</v>
      </c>
      <c r="C6020" s="4">
        <v>43685</v>
      </c>
      <c r="D6020" s="3">
        <v>0.64236111111111105</v>
      </c>
    </row>
    <row r="6021" spans="1:4" x14ac:dyDescent="0.2">
      <c r="A6021">
        <v>795718</v>
      </c>
      <c r="B6021" t="s">
        <v>13</v>
      </c>
      <c r="C6021" s="4">
        <v>43689</v>
      </c>
      <c r="D6021" s="3">
        <v>0.64166666666666672</v>
      </c>
    </row>
    <row r="6022" spans="1:4" x14ac:dyDescent="0.2">
      <c r="A6022">
        <v>796022</v>
      </c>
      <c r="B6022" t="s">
        <v>119</v>
      </c>
      <c r="C6022" s="4">
        <v>43734</v>
      </c>
      <c r="D6022" s="3">
        <v>0.63958333333333328</v>
      </c>
    </row>
    <row r="6023" spans="1:4" x14ac:dyDescent="0.2">
      <c r="A6023">
        <v>796140</v>
      </c>
      <c r="B6023" t="s">
        <v>122</v>
      </c>
      <c r="C6023" s="4">
        <v>43746</v>
      </c>
      <c r="D6023" s="3">
        <v>0.73402777777777783</v>
      </c>
    </row>
    <row r="6024" spans="1:4" x14ac:dyDescent="0.2">
      <c r="A6024">
        <v>796141</v>
      </c>
      <c r="B6024" t="s">
        <v>68</v>
      </c>
      <c r="C6024" s="4">
        <v>43749</v>
      </c>
      <c r="D6024" s="3">
        <v>0.90694444444444444</v>
      </c>
    </row>
    <row r="6025" spans="1:4" x14ac:dyDescent="0.2">
      <c r="A6025">
        <v>796301</v>
      </c>
      <c r="B6025" t="s">
        <v>94</v>
      </c>
      <c r="C6025" s="4">
        <v>43726</v>
      </c>
      <c r="D6025" s="3">
        <v>0.87083333333333324</v>
      </c>
    </row>
    <row r="6026" spans="1:4" x14ac:dyDescent="0.2">
      <c r="A6026">
        <v>796473</v>
      </c>
      <c r="B6026" t="s">
        <v>235</v>
      </c>
      <c r="C6026" s="4">
        <v>43700</v>
      </c>
      <c r="D6026" s="3">
        <v>0.83472222222222225</v>
      </c>
    </row>
    <row r="6027" spans="1:4" x14ac:dyDescent="0.2">
      <c r="A6027">
        <v>796474</v>
      </c>
      <c r="B6027" t="s">
        <v>157</v>
      </c>
      <c r="C6027" s="4">
        <v>43710</v>
      </c>
      <c r="D6027" s="3">
        <v>0.63194444444444442</v>
      </c>
    </row>
    <row r="6028" spans="1:4" x14ac:dyDescent="0.2">
      <c r="A6028">
        <v>796739</v>
      </c>
      <c r="B6028" t="e">
        <f>_xlfn.SINGLE(HoyMismoTSI _xlfn.SINGLE(TSiHonduras excelente Que se esta estableciendo las villa navide√±a para Que el pueblo pueda ir a disfrutar en familia Que bueno lo Que se ve estamos agradecidos))</f>
        <v>#NAME?</v>
      </c>
      <c r="C6028" s="4">
        <v>43812</v>
      </c>
      <c r="D6028" s="3">
        <v>0.69374999999999998</v>
      </c>
    </row>
    <row r="6029" spans="1:4" x14ac:dyDescent="0.2">
      <c r="A6029">
        <v>796852</v>
      </c>
      <c r="B6029" t="e">
        <f>_xlfn.SINGLE(HoyMismoTSI _xlfn.SINGLE(TSiHonduras lo bueno se demuestra Que genial lo Que se brinda obras espectaculares Que los llevaran a lo mejor cada dia))</f>
        <v>#NAME?</v>
      </c>
      <c r="C6029" s="4">
        <v>43672</v>
      </c>
      <c r="D6029" s="3">
        <v>0.62986111111111109</v>
      </c>
    </row>
    <row r="6030" spans="1:4" x14ac:dyDescent="0.2">
      <c r="A6030">
        <v>796853</v>
      </c>
      <c r="B6030" t="e">
        <f>HoyMismoTSI estamos muy contentos de Que mi naci√≥n cambia Que grandes desarrollos vamos por lo mejor para mi Honduras</f>
        <v>#NAME?</v>
      </c>
      <c r="C6030" s="4">
        <v>43748</v>
      </c>
      <c r="D6030" s="3">
        <v>0.73263888888888884</v>
      </c>
    </row>
    <row r="6031" spans="1:4" x14ac:dyDescent="0.2">
      <c r="A6031">
        <v>796894</v>
      </c>
      <c r="B6031" t="e">
        <f>HoyMismoTSI se demuestran nuevas acciones Que se haga lo mejor por nuestra Honduras vamos por mas avances</f>
        <v>#NAME?</v>
      </c>
      <c r="C6031" s="4">
        <v>43672</v>
      </c>
      <c r="D6031" s="3">
        <v>0.6777777777777777</v>
      </c>
    </row>
    <row r="6032" spans="1:4" x14ac:dyDescent="0.2">
      <c r="A6032">
        <v>799883</v>
      </c>
      <c r="B6032" t="e">
        <f>HoyMismoTSI Esperamos Que se vean los mayores resultados Que gran manera de Que las cosas avancen en el pais Que bien</f>
        <v>#NAME?</v>
      </c>
      <c r="C6032" s="4">
        <v>43748</v>
      </c>
      <c r="D6032" s="3">
        <v>0.71666666666666667</v>
      </c>
    </row>
    <row r="6033" spans="1:4" x14ac:dyDescent="0.2">
      <c r="A6033">
        <v>801770</v>
      </c>
      <c r="B6033" t="e">
        <f>_xlfn.SINGLE(HoyMismoTSI _xlfn.SINGLE(TSiHonduras Aplaudimos lo bello Que se ve en esta navidad Que la pasen super bien y mas Que se inauguran estas actividades Que puedas ir a disfrutar disfruta al m√°ximo))</f>
        <v>#NAME?</v>
      </c>
      <c r="C6033" s="4">
        <v>43812</v>
      </c>
      <c r="D6033" s="3">
        <v>0.69444444444444453</v>
      </c>
    </row>
    <row r="6034" spans="1:4" x14ac:dyDescent="0.2">
      <c r="A6034">
        <v>803577</v>
      </c>
      <c r="B6034" t="s">
        <v>685</v>
      </c>
      <c r="C6034" s="4">
        <v>43767</v>
      </c>
      <c r="D6034" s="3">
        <v>0.74097222222222225</v>
      </c>
    </row>
    <row r="6035" spans="1:4" x14ac:dyDescent="0.2">
      <c r="A6035">
        <v>804223</v>
      </c>
      <c r="B6035" t="s">
        <v>121</v>
      </c>
      <c r="C6035" s="4">
        <v>43832</v>
      </c>
      <c r="D6035" s="3">
        <v>0.67013888888888884</v>
      </c>
    </row>
    <row r="6036" spans="1:4" x14ac:dyDescent="0.2">
      <c r="A6036">
        <v>804356</v>
      </c>
      <c r="B6036" t="s">
        <v>27</v>
      </c>
      <c r="C6036" s="4">
        <v>43809</v>
      </c>
      <c r="D6036" s="3">
        <v>0.81736111111111109</v>
      </c>
    </row>
    <row r="6037" spans="1:4" x14ac:dyDescent="0.2">
      <c r="A6037">
        <v>804375</v>
      </c>
      <c r="B6037" t="s">
        <v>13</v>
      </c>
      <c r="C6037" s="4">
        <v>43689</v>
      </c>
      <c r="D6037" s="3">
        <v>0.64166666666666672</v>
      </c>
    </row>
    <row r="6038" spans="1:4" x14ac:dyDescent="0.2">
      <c r="A6038">
        <v>804434</v>
      </c>
      <c r="B6038" t="s">
        <v>9</v>
      </c>
      <c r="C6038" s="4">
        <v>43794</v>
      </c>
      <c r="D6038" s="3">
        <v>0.72222222222222221</v>
      </c>
    </row>
    <row r="6039" spans="1:4" x14ac:dyDescent="0.2">
      <c r="A6039">
        <v>804487</v>
      </c>
      <c r="B6039" s="2" t="s">
        <v>140</v>
      </c>
      <c r="C6039" s="4">
        <v>43755</v>
      </c>
      <c r="D6039" s="3">
        <v>0.8534722222222223</v>
      </c>
    </row>
    <row r="6040" spans="1:4" x14ac:dyDescent="0.2">
      <c r="A6040">
        <v>804488</v>
      </c>
      <c r="B6040" t="s">
        <v>93</v>
      </c>
      <c r="C6040" s="4">
        <v>43703</v>
      </c>
      <c r="D6040" s="3">
        <v>0.67222222222222217</v>
      </c>
    </row>
    <row r="6041" spans="1:4" x14ac:dyDescent="0.2">
      <c r="A6041">
        <v>804553</v>
      </c>
      <c r="B6041" s="2" t="s">
        <v>4</v>
      </c>
      <c r="C6041" s="4">
        <v>43731</v>
      </c>
      <c r="D6041" s="3">
        <v>0.66249999999999998</v>
      </c>
    </row>
    <row r="6042" spans="1:4" x14ac:dyDescent="0.2">
      <c r="A6042">
        <v>804651</v>
      </c>
      <c r="B6042" t="s">
        <v>151</v>
      </c>
      <c r="C6042" s="4">
        <v>43801</v>
      </c>
      <c r="D6042" s="3">
        <v>0.84236111111111101</v>
      </c>
    </row>
    <row r="6043" spans="1:4" x14ac:dyDescent="0.2">
      <c r="A6043">
        <v>804897</v>
      </c>
      <c r="B6043" t="s">
        <v>519</v>
      </c>
      <c r="C6043" s="4">
        <v>43780</v>
      </c>
      <c r="D6043" s="3">
        <v>0.87916666666666676</v>
      </c>
    </row>
    <row r="6044" spans="1:4" x14ac:dyDescent="0.2">
      <c r="A6044">
        <v>804966</v>
      </c>
      <c r="B6044" t="s">
        <v>2</v>
      </c>
      <c r="C6044" s="4">
        <v>43770</v>
      </c>
      <c r="D6044" s="3">
        <v>0.70208333333333339</v>
      </c>
    </row>
    <row r="6045" spans="1:4" x14ac:dyDescent="0.2">
      <c r="A6045">
        <v>805089</v>
      </c>
      <c r="B6045" t="s">
        <v>96</v>
      </c>
      <c r="C6045" s="4">
        <v>43745</v>
      </c>
      <c r="D6045" s="3">
        <v>0.85902777777777783</v>
      </c>
    </row>
    <row r="6046" spans="1:4" x14ac:dyDescent="0.2">
      <c r="A6046">
        <v>805101</v>
      </c>
      <c r="B6046" t="s">
        <v>36</v>
      </c>
      <c r="C6046" s="4">
        <v>43724</v>
      </c>
      <c r="D6046" s="3">
        <v>0.84930555555555554</v>
      </c>
    </row>
    <row r="6047" spans="1:4" x14ac:dyDescent="0.2">
      <c r="A6047">
        <v>805102</v>
      </c>
      <c r="B6047" t="s">
        <v>3</v>
      </c>
      <c r="C6047" s="4">
        <v>43686</v>
      </c>
      <c r="D6047" s="3">
        <v>0.64444444444444449</v>
      </c>
    </row>
    <row r="6048" spans="1:4" x14ac:dyDescent="0.2">
      <c r="A6048">
        <v>805103</v>
      </c>
      <c r="B6048" s="2" t="s">
        <v>49</v>
      </c>
      <c r="C6048" s="4">
        <v>43725</v>
      </c>
      <c r="D6048" s="3">
        <v>0.9243055555555556</v>
      </c>
    </row>
    <row r="6049" spans="1:4" x14ac:dyDescent="0.2">
      <c r="A6049">
        <v>805104</v>
      </c>
      <c r="B6049" t="s">
        <v>54</v>
      </c>
      <c r="C6049" s="4">
        <v>43685</v>
      </c>
      <c r="D6049" s="3">
        <v>0.64236111111111105</v>
      </c>
    </row>
    <row r="6050" spans="1:4" x14ac:dyDescent="0.2">
      <c r="A6050">
        <v>805398</v>
      </c>
      <c r="B6050" t="s">
        <v>91</v>
      </c>
      <c r="C6050" s="4">
        <v>43745</v>
      </c>
      <c r="D6050" s="3">
        <v>0.72430555555555554</v>
      </c>
    </row>
    <row r="6051" spans="1:4" x14ac:dyDescent="0.2">
      <c r="A6051">
        <v>805400</v>
      </c>
      <c r="B6051" t="s">
        <v>342</v>
      </c>
      <c r="C6051" s="4">
        <v>43707</v>
      </c>
      <c r="D6051" s="3">
        <v>0.9277777777777777</v>
      </c>
    </row>
    <row r="6052" spans="1:4" x14ac:dyDescent="0.2">
      <c r="A6052">
        <v>805407</v>
      </c>
      <c r="B6052" t="s">
        <v>120</v>
      </c>
      <c r="C6052" s="4">
        <v>43704</v>
      </c>
      <c r="D6052" s="3">
        <v>0.83611111111111114</v>
      </c>
    </row>
    <row r="6053" spans="1:4" x14ac:dyDescent="0.2">
      <c r="A6053">
        <v>805480</v>
      </c>
      <c r="B6053" t="s">
        <v>135</v>
      </c>
      <c r="C6053" s="4">
        <v>43721</v>
      </c>
      <c r="D6053" s="3">
        <v>0.82847222222222217</v>
      </c>
    </row>
    <row r="6054" spans="1:4" x14ac:dyDescent="0.2">
      <c r="A6054">
        <v>805524</v>
      </c>
      <c r="B6054" t="s">
        <v>149</v>
      </c>
      <c r="C6054" s="4">
        <v>43678</v>
      </c>
      <c r="D6054" s="3">
        <v>0.73749999999999993</v>
      </c>
    </row>
    <row r="6055" spans="1:4" x14ac:dyDescent="0.2">
      <c r="A6055">
        <v>805815</v>
      </c>
      <c r="B6055" t="s">
        <v>38</v>
      </c>
      <c r="C6055" s="4">
        <v>43689</v>
      </c>
      <c r="D6055" s="3">
        <v>0.83263888888888893</v>
      </c>
    </row>
    <row r="6056" spans="1:4" x14ac:dyDescent="0.2">
      <c r="A6056">
        <v>805816</v>
      </c>
      <c r="B6056" t="s">
        <v>25</v>
      </c>
      <c r="C6056" s="4">
        <v>43774</v>
      </c>
      <c r="D6056" s="3">
        <v>0.84027777777777779</v>
      </c>
    </row>
    <row r="6057" spans="1:4" x14ac:dyDescent="0.2">
      <c r="A6057">
        <v>805849</v>
      </c>
      <c r="B6057" t="s">
        <v>119</v>
      </c>
      <c r="C6057" s="4">
        <v>43734</v>
      </c>
      <c r="D6057" s="3">
        <v>0.63958333333333328</v>
      </c>
    </row>
    <row r="6058" spans="1:4" x14ac:dyDescent="0.2">
      <c r="A6058">
        <v>805876</v>
      </c>
      <c r="B6058" t="s">
        <v>52</v>
      </c>
      <c r="C6058" s="4">
        <v>43763</v>
      </c>
      <c r="D6058" s="3">
        <v>0.71388888888888891</v>
      </c>
    </row>
    <row r="6059" spans="1:4" x14ac:dyDescent="0.2">
      <c r="A6059">
        <v>806155</v>
      </c>
      <c r="B6059" t="s">
        <v>3</v>
      </c>
      <c r="C6059" s="4">
        <v>43686</v>
      </c>
      <c r="D6059" s="3">
        <v>0.64374999999999993</v>
      </c>
    </row>
    <row r="6060" spans="1:4" x14ac:dyDescent="0.2">
      <c r="A6060">
        <v>806365</v>
      </c>
      <c r="B6060" t="s">
        <v>10</v>
      </c>
      <c r="C6060" s="4">
        <v>43739</v>
      </c>
      <c r="D6060" s="3">
        <v>0.71250000000000002</v>
      </c>
    </row>
    <row r="6061" spans="1:4" x14ac:dyDescent="0.2">
      <c r="A6061">
        <v>806366</v>
      </c>
      <c r="B6061" t="s">
        <v>60</v>
      </c>
      <c r="C6061" s="4">
        <v>43761</v>
      </c>
      <c r="D6061" s="3">
        <v>0.71180555555555547</v>
      </c>
    </row>
    <row r="6062" spans="1:4" x14ac:dyDescent="0.2">
      <c r="A6062">
        <v>806367</v>
      </c>
      <c r="B6062" t="s">
        <v>114</v>
      </c>
      <c r="C6062" s="4">
        <v>43746</v>
      </c>
      <c r="D6062" s="3">
        <v>0.88611111111111107</v>
      </c>
    </row>
    <row r="6063" spans="1:4" x14ac:dyDescent="0.2">
      <c r="A6063">
        <v>806368</v>
      </c>
      <c r="B6063" t="s">
        <v>94</v>
      </c>
      <c r="C6063" s="4">
        <v>43726</v>
      </c>
      <c r="D6063" s="3">
        <v>0.87083333333333324</v>
      </c>
    </row>
    <row r="6064" spans="1:4" x14ac:dyDescent="0.2">
      <c r="A6064">
        <v>806471</v>
      </c>
      <c r="B6064" t="s">
        <v>63</v>
      </c>
      <c r="C6064" s="4">
        <v>43773</v>
      </c>
      <c r="D6064" s="3">
        <v>0.65277777777777779</v>
      </c>
    </row>
    <row r="6065" spans="1:4" x14ac:dyDescent="0.2">
      <c r="A6065">
        <v>806534</v>
      </c>
      <c r="B6065" t="s">
        <v>199</v>
      </c>
      <c r="C6065" s="4">
        <v>43836</v>
      </c>
      <c r="D6065" s="3">
        <v>0.72638888888888886</v>
      </c>
    </row>
    <row r="6066" spans="1:4" x14ac:dyDescent="0.2">
      <c r="A6066">
        <v>806552</v>
      </c>
      <c r="B6066" t="s">
        <v>24</v>
      </c>
      <c r="C6066" s="4">
        <v>43731</v>
      </c>
      <c r="D6066" s="3">
        <v>0.73541666666666661</v>
      </c>
    </row>
    <row r="6067" spans="1:4" x14ac:dyDescent="0.2">
      <c r="A6067">
        <v>806722</v>
      </c>
      <c r="B6067" t="s">
        <v>24</v>
      </c>
      <c r="C6067" s="4">
        <v>43731</v>
      </c>
      <c r="D6067" s="3">
        <v>0.73472222222222217</v>
      </c>
    </row>
    <row r="6068" spans="1:4" x14ac:dyDescent="0.2">
      <c r="A6068">
        <v>806723</v>
      </c>
      <c r="B6068" t="s">
        <v>79</v>
      </c>
      <c r="C6068" s="4">
        <v>43707</v>
      </c>
      <c r="D6068" s="3">
        <v>0.66597222222222219</v>
      </c>
    </row>
    <row r="6069" spans="1:4" x14ac:dyDescent="0.2">
      <c r="A6069">
        <v>806908</v>
      </c>
      <c r="B6069" t="s">
        <v>131</v>
      </c>
      <c r="C6069" s="4">
        <v>43775</v>
      </c>
      <c r="D6069" s="3">
        <v>0.70624999999999993</v>
      </c>
    </row>
    <row r="6070" spans="1:4" x14ac:dyDescent="0.2">
      <c r="A6070">
        <v>806909</v>
      </c>
      <c r="B6070" t="s">
        <v>259</v>
      </c>
      <c r="C6070" s="4">
        <v>43675</v>
      </c>
      <c r="D6070" s="3">
        <v>0.87638888888888899</v>
      </c>
    </row>
    <row r="6071" spans="1:4" x14ac:dyDescent="0.2">
      <c r="A6071">
        <v>806967</v>
      </c>
      <c r="B6071" t="s">
        <v>76</v>
      </c>
      <c r="C6071" s="4">
        <v>43767</v>
      </c>
      <c r="D6071" s="3">
        <v>0.80138888888888893</v>
      </c>
    </row>
    <row r="6072" spans="1:4" x14ac:dyDescent="0.2">
      <c r="A6072">
        <v>806968</v>
      </c>
      <c r="B6072" t="s">
        <v>237</v>
      </c>
      <c r="C6072" s="4">
        <v>43710</v>
      </c>
      <c r="D6072" s="3">
        <v>0.67152777777777783</v>
      </c>
    </row>
    <row r="6073" spans="1:4" x14ac:dyDescent="0.2">
      <c r="A6073">
        <v>806969</v>
      </c>
      <c r="B6073" t="s">
        <v>3</v>
      </c>
      <c r="C6073" s="4">
        <v>43686</v>
      </c>
      <c r="D6073" s="3">
        <v>0.64444444444444449</v>
      </c>
    </row>
    <row r="6074" spans="1:4" x14ac:dyDescent="0.2">
      <c r="A6074">
        <v>807233</v>
      </c>
      <c r="B6074" t="s">
        <v>311</v>
      </c>
      <c r="C6074" s="4">
        <v>43685</v>
      </c>
      <c r="D6074" s="3">
        <v>0.73541666666666661</v>
      </c>
    </row>
    <row r="6075" spans="1:4" x14ac:dyDescent="0.2">
      <c r="A6075">
        <v>807297</v>
      </c>
      <c r="B6075" t="s">
        <v>214</v>
      </c>
      <c r="C6075" s="4">
        <v>43801</v>
      </c>
      <c r="D6075" s="3">
        <v>0.69097222222222221</v>
      </c>
    </row>
    <row r="6076" spans="1:4" x14ac:dyDescent="0.2">
      <c r="A6076">
        <v>807315</v>
      </c>
      <c r="B6076" t="s">
        <v>19</v>
      </c>
      <c r="C6076" s="4">
        <v>43773</v>
      </c>
      <c r="D6076" s="3">
        <v>0.70486111111111116</v>
      </c>
    </row>
    <row r="6077" spans="1:4" x14ac:dyDescent="0.2">
      <c r="A6077">
        <v>807718</v>
      </c>
      <c r="B6077" t="s">
        <v>133</v>
      </c>
      <c r="C6077" s="4">
        <v>43789</v>
      </c>
      <c r="D6077" s="3">
        <v>0.7993055555555556</v>
      </c>
    </row>
    <row r="6078" spans="1:4" x14ac:dyDescent="0.2">
      <c r="A6078">
        <v>807719</v>
      </c>
      <c r="B6078" t="s">
        <v>12</v>
      </c>
      <c r="C6078" s="4">
        <v>43810</v>
      </c>
      <c r="D6078" s="3">
        <v>0.79513888888888884</v>
      </c>
    </row>
    <row r="6079" spans="1:4" x14ac:dyDescent="0.2">
      <c r="A6079">
        <v>807758</v>
      </c>
      <c r="B6079" t="s">
        <v>48</v>
      </c>
      <c r="C6079" s="4">
        <v>43706</v>
      </c>
      <c r="D6079" s="3">
        <v>0.87361111111111101</v>
      </c>
    </row>
    <row r="6080" spans="1:4" x14ac:dyDescent="0.2">
      <c r="A6080">
        <v>807759</v>
      </c>
      <c r="B6080" t="s">
        <v>16</v>
      </c>
      <c r="C6080" s="4">
        <v>43719</v>
      </c>
      <c r="D6080" s="3">
        <v>0.7368055555555556</v>
      </c>
    </row>
    <row r="6081" spans="1:4" x14ac:dyDescent="0.2">
      <c r="A6081">
        <v>807760</v>
      </c>
      <c r="B6081" t="s">
        <v>186</v>
      </c>
      <c r="C6081" s="4">
        <v>43703</v>
      </c>
      <c r="D6081" s="3">
        <v>0.83333333333333337</v>
      </c>
    </row>
    <row r="6082" spans="1:4" x14ac:dyDescent="0.2">
      <c r="A6082">
        <v>807807</v>
      </c>
      <c r="B6082" t="s">
        <v>74</v>
      </c>
      <c r="C6082" s="4">
        <v>43714</v>
      </c>
      <c r="D6082" s="3">
        <v>0.7944444444444444</v>
      </c>
    </row>
    <row r="6083" spans="1:4" x14ac:dyDescent="0.2">
      <c r="A6083">
        <v>807808</v>
      </c>
      <c r="B6083" t="s">
        <v>18</v>
      </c>
      <c r="C6083" s="4">
        <v>43774</v>
      </c>
      <c r="D6083" s="3">
        <v>0.79236111111111107</v>
      </c>
    </row>
    <row r="6084" spans="1:4" x14ac:dyDescent="0.2">
      <c r="A6084">
        <v>807809</v>
      </c>
      <c r="B6084" s="2" t="s">
        <v>155</v>
      </c>
      <c r="C6084" s="4">
        <v>43748</v>
      </c>
      <c r="D6084" s="3">
        <v>0.92569444444444438</v>
      </c>
    </row>
    <row r="6085" spans="1:4" x14ac:dyDescent="0.2">
      <c r="A6085">
        <v>807810</v>
      </c>
      <c r="B6085" t="s">
        <v>79</v>
      </c>
      <c r="C6085" s="4">
        <v>43707</v>
      </c>
      <c r="D6085" s="3">
        <v>0.66597222222222219</v>
      </c>
    </row>
    <row r="6086" spans="1:4" x14ac:dyDescent="0.2">
      <c r="A6086">
        <v>807811</v>
      </c>
      <c r="B6086" t="s">
        <v>40</v>
      </c>
      <c r="C6086" s="4">
        <v>43677</v>
      </c>
      <c r="D6086" s="3">
        <v>0.75069444444444444</v>
      </c>
    </row>
    <row r="6087" spans="1:4" x14ac:dyDescent="0.2">
      <c r="A6087">
        <v>807812</v>
      </c>
      <c r="B6087" t="s">
        <v>416</v>
      </c>
      <c r="C6087" s="4">
        <v>43672</v>
      </c>
      <c r="D6087" s="3">
        <v>0.75763888888888886</v>
      </c>
    </row>
    <row r="6088" spans="1:4" x14ac:dyDescent="0.2">
      <c r="A6088">
        <v>807827</v>
      </c>
      <c r="B6088" t="s">
        <v>227</v>
      </c>
      <c r="C6088" s="4">
        <v>43700</v>
      </c>
      <c r="D6088" s="3">
        <v>0.93472222222222223</v>
      </c>
    </row>
    <row r="6089" spans="1:4" x14ac:dyDescent="0.2">
      <c r="A6089">
        <v>807902</v>
      </c>
      <c r="B6089" t="s">
        <v>40</v>
      </c>
      <c r="C6089" s="4">
        <v>43677</v>
      </c>
      <c r="D6089" s="3">
        <v>0.75069444444444444</v>
      </c>
    </row>
    <row r="6090" spans="1:4" x14ac:dyDescent="0.2">
      <c r="A6090">
        <v>807903</v>
      </c>
      <c r="B6090" t="s">
        <v>10</v>
      </c>
      <c r="C6090" s="4">
        <v>43739</v>
      </c>
      <c r="D6090" s="3">
        <v>0.71250000000000002</v>
      </c>
    </row>
    <row r="6091" spans="1:4" x14ac:dyDescent="0.2">
      <c r="A6091">
        <v>807942</v>
      </c>
      <c r="B6091" t="s">
        <v>46</v>
      </c>
      <c r="C6091" s="4">
        <v>43791</v>
      </c>
      <c r="D6091" s="3">
        <v>0.81666666666666676</v>
      </c>
    </row>
    <row r="6092" spans="1:4" x14ac:dyDescent="0.2">
      <c r="A6092">
        <v>808184</v>
      </c>
      <c r="B6092" t="s">
        <v>24</v>
      </c>
      <c r="C6092" s="4">
        <v>43731</v>
      </c>
      <c r="D6092" s="3">
        <v>0.73541666666666661</v>
      </c>
    </row>
    <row r="6093" spans="1:4" x14ac:dyDescent="0.2">
      <c r="A6093">
        <v>808185</v>
      </c>
      <c r="B6093" t="s">
        <v>120</v>
      </c>
      <c r="C6093" s="4">
        <v>43704</v>
      </c>
      <c r="D6093" s="3">
        <v>0.83680555555555547</v>
      </c>
    </row>
    <row r="6094" spans="1:4" x14ac:dyDescent="0.2">
      <c r="A6094">
        <v>808186</v>
      </c>
      <c r="B6094" t="s">
        <v>108</v>
      </c>
      <c r="C6094" s="4">
        <v>43718</v>
      </c>
      <c r="D6094" s="3">
        <v>0.7284722222222223</v>
      </c>
    </row>
    <row r="6095" spans="1:4" x14ac:dyDescent="0.2">
      <c r="A6095">
        <v>808187</v>
      </c>
      <c r="B6095" t="s">
        <v>77</v>
      </c>
      <c r="C6095" s="4">
        <v>43749</v>
      </c>
      <c r="D6095" s="3">
        <v>0.71111111111111114</v>
      </c>
    </row>
    <row r="6096" spans="1:4" x14ac:dyDescent="0.2">
      <c r="A6096">
        <v>808198</v>
      </c>
      <c r="B6096" t="s">
        <v>235</v>
      </c>
      <c r="C6096" s="4">
        <v>43700</v>
      </c>
      <c r="D6096" s="3">
        <v>0.8354166666666667</v>
      </c>
    </row>
    <row r="6097" spans="1:4" x14ac:dyDescent="0.2">
      <c r="A6097">
        <v>808402</v>
      </c>
      <c r="B6097" t="s">
        <v>6</v>
      </c>
      <c r="C6097" s="4">
        <v>43829</v>
      </c>
      <c r="D6097" s="3">
        <v>0.75763888888888886</v>
      </c>
    </row>
    <row r="6098" spans="1:4" x14ac:dyDescent="0.2">
      <c r="A6098">
        <v>808648</v>
      </c>
      <c r="B6098" t="s">
        <v>226</v>
      </c>
      <c r="C6098" s="4">
        <v>43819</v>
      </c>
      <c r="D6098" s="3">
        <v>0.67013888888888884</v>
      </c>
    </row>
    <row r="6099" spans="1:4" x14ac:dyDescent="0.2">
      <c r="A6099">
        <v>808706</v>
      </c>
      <c r="B6099" t="s">
        <v>235</v>
      </c>
      <c r="C6099" s="4">
        <v>43700</v>
      </c>
      <c r="D6099" s="3">
        <v>0.8340277777777777</v>
      </c>
    </row>
    <row r="6100" spans="1:4" x14ac:dyDescent="0.2">
      <c r="A6100">
        <v>808707</v>
      </c>
      <c r="B6100" t="s">
        <v>125</v>
      </c>
      <c r="C6100" s="4">
        <v>43754</v>
      </c>
      <c r="D6100" s="3">
        <v>0.85902777777777783</v>
      </c>
    </row>
    <row r="6101" spans="1:4" x14ac:dyDescent="0.2">
      <c r="A6101">
        <v>808730</v>
      </c>
      <c r="B6101" t="s">
        <v>142</v>
      </c>
      <c r="C6101" s="4">
        <v>43697</v>
      </c>
      <c r="D6101" s="3">
        <v>0.87569444444444444</v>
      </c>
    </row>
    <row r="6102" spans="1:4" x14ac:dyDescent="0.2">
      <c r="A6102">
        <v>808831</v>
      </c>
      <c r="B6102" s="2" t="s">
        <v>155</v>
      </c>
      <c r="C6102" s="4">
        <v>43748</v>
      </c>
      <c r="D6102" s="3">
        <v>0.92569444444444438</v>
      </c>
    </row>
    <row r="6103" spans="1:4" x14ac:dyDescent="0.2">
      <c r="A6103">
        <v>808990</v>
      </c>
      <c r="B6103" t="s">
        <v>15</v>
      </c>
      <c r="C6103" s="4">
        <v>43809</v>
      </c>
      <c r="D6103" s="3">
        <v>0.68472222222222223</v>
      </c>
    </row>
    <row r="6104" spans="1:4" x14ac:dyDescent="0.2">
      <c r="A6104">
        <v>809224</v>
      </c>
      <c r="B6104" t="s">
        <v>72</v>
      </c>
      <c r="C6104" s="4">
        <v>43759</v>
      </c>
      <c r="D6104" s="3">
        <v>0.84166666666666667</v>
      </c>
    </row>
    <row r="6105" spans="1:4" x14ac:dyDescent="0.2">
      <c r="A6105">
        <v>809225</v>
      </c>
      <c r="B6105" t="s">
        <v>91</v>
      </c>
      <c r="C6105" s="4">
        <v>43745</v>
      </c>
      <c r="D6105" s="3">
        <v>0.72430555555555554</v>
      </c>
    </row>
    <row r="6106" spans="1:4" x14ac:dyDescent="0.2">
      <c r="A6106">
        <v>809226</v>
      </c>
      <c r="B6106" t="s">
        <v>50</v>
      </c>
      <c r="C6106" s="4">
        <v>43733</v>
      </c>
      <c r="D6106" s="3">
        <v>0.63263888888888886</v>
      </c>
    </row>
    <row r="6107" spans="1:4" x14ac:dyDescent="0.2">
      <c r="A6107">
        <v>809389</v>
      </c>
      <c r="B6107" t="s">
        <v>686</v>
      </c>
      <c r="C6107" s="4">
        <v>43750</v>
      </c>
      <c r="D6107" s="3">
        <v>0.78402777777777777</v>
      </c>
    </row>
    <row r="6108" spans="1:4" x14ac:dyDescent="0.2">
      <c r="A6108">
        <v>809390</v>
      </c>
      <c r="B6108" t="s">
        <v>687</v>
      </c>
      <c r="C6108" s="4">
        <v>43707</v>
      </c>
      <c r="D6108" s="3">
        <v>0.13680555555555554</v>
      </c>
    </row>
    <row r="6109" spans="1:4" x14ac:dyDescent="0.2">
      <c r="A6109">
        <v>809391</v>
      </c>
      <c r="B6109" t="s">
        <v>118</v>
      </c>
      <c r="C6109" s="4">
        <v>43685</v>
      </c>
      <c r="D6109" s="3">
        <v>0.16944444444444443</v>
      </c>
    </row>
    <row r="6110" spans="1:4" x14ac:dyDescent="0.2">
      <c r="A6110">
        <v>809392</v>
      </c>
      <c r="B6110" t="s">
        <v>688</v>
      </c>
      <c r="C6110" s="4">
        <v>43746</v>
      </c>
      <c r="D6110" s="3">
        <v>0.21527777777777779</v>
      </c>
    </row>
    <row r="6111" spans="1:4" x14ac:dyDescent="0.2">
      <c r="A6111">
        <v>809393</v>
      </c>
      <c r="B6111" t="s">
        <v>175</v>
      </c>
      <c r="C6111" s="4">
        <v>43703</v>
      </c>
      <c r="D6111" s="3">
        <v>0.95763888888888893</v>
      </c>
    </row>
    <row r="6112" spans="1:4" x14ac:dyDescent="0.2">
      <c r="A6112">
        <v>809397</v>
      </c>
      <c r="B6112" t="s">
        <v>612</v>
      </c>
      <c r="C6112" s="4">
        <v>43670</v>
      </c>
      <c r="D6112" s="3">
        <v>0.73611111111111116</v>
      </c>
    </row>
    <row r="6113" spans="1:4" x14ac:dyDescent="0.2">
      <c r="A6113">
        <v>809506</v>
      </c>
      <c r="B6113" t="s">
        <v>45</v>
      </c>
      <c r="C6113" s="4">
        <v>43682</v>
      </c>
      <c r="D6113" s="3">
        <v>0.82152777777777775</v>
      </c>
    </row>
    <row r="6114" spans="1:4" x14ac:dyDescent="0.2">
      <c r="A6114">
        <v>809507</v>
      </c>
      <c r="B6114" t="s">
        <v>260</v>
      </c>
      <c r="C6114" s="4">
        <v>43691</v>
      </c>
      <c r="D6114" s="3">
        <v>0.87847222222222221</v>
      </c>
    </row>
    <row r="6115" spans="1:4" x14ac:dyDescent="0.2">
      <c r="A6115">
        <v>809508</v>
      </c>
      <c r="B6115" t="s">
        <v>41</v>
      </c>
      <c r="C6115" s="4">
        <v>43710</v>
      </c>
      <c r="D6115" s="3">
        <v>0.72013888888888899</v>
      </c>
    </row>
    <row r="6116" spans="1:4" x14ac:dyDescent="0.2">
      <c r="A6116">
        <v>809542</v>
      </c>
      <c r="B6116" t="s">
        <v>136</v>
      </c>
      <c r="C6116" s="4">
        <v>43819</v>
      </c>
      <c r="D6116" s="3">
        <v>0.87777777777777777</v>
      </c>
    </row>
    <row r="6117" spans="1:4" x14ac:dyDescent="0.2">
      <c r="A6117">
        <v>809543</v>
      </c>
      <c r="B6117" t="s">
        <v>29</v>
      </c>
      <c r="C6117" s="4">
        <v>43836</v>
      </c>
      <c r="D6117" s="3">
        <v>0.60625000000000007</v>
      </c>
    </row>
    <row r="6118" spans="1:4" x14ac:dyDescent="0.2">
      <c r="A6118">
        <v>810087</v>
      </c>
      <c r="B6118" t="s">
        <v>59</v>
      </c>
      <c r="C6118" s="4">
        <v>43684</v>
      </c>
      <c r="D6118" s="3">
        <v>0.88124999999999998</v>
      </c>
    </row>
    <row r="6119" spans="1:4" x14ac:dyDescent="0.2">
      <c r="A6119">
        <v>810088</v>
      </c>
      <c r="B6119" t="s">
        <v>116</v>
      </c>
      <c r="C6119" s="4">
        <v>43685</v>
      </c>
      <c r="D6119" s="3">
        <v>0.83333333333333337</v>
      </c>
    </row>
    <row r="6120" spans="1:4" x14ac:dyDescent="0.2">
      <c r="A6120">
        <v>810153</v>
      </c>
      <c r="B6120" t="s">
        <v>115</v>
      </c>
      <c r="C6120" s="4">
        <v>43838</v>
      </c>
      <c r="D6120" s="3">
        <v>0.78888888888888886</v>
      </c>
    </row>
    <row r="6121" spans="1:4" x14ac:dyDescent="0.2">
      <c r="A6121">
        <v>810223</v>
      </c>
      <c r="B6121" t="s">
        <v>147</v>
      </c>
      <c r="C6121" s="4">
        <v>43819</v>
      </c>
      <c r="D6121" s="3">
        <v>0.80902777777777779</v>
      </c>
    </row>
    <row r="6122" spans="1:4" x14ac:dyDescent="0.2">
      <c r="A6122">
        <v>810620</v>
      </c>
      <c r="B6122" t="s">
        <v>7</v>
      </c>
      <c r="C6122" s="4">
        <v>43837</v>
      </c>
      <c r="D6122" s="3">
        <v>0.66666666666666663</v>
      </c>
    </row>
    <row r="6123" spans="1:4" x14ac:dyDescent="0.2">
      <c r="A6123">
        <v>810642</v>
      </c>
      <c r="B6123" t="s">
        <v>62</v>
      </c>
      <c r="C6123" s="4">
        <v>43703</v>
      </c>
      <c r="D6123" s="3">
        <v>0.73611111111111116</v>
      </c>
    </row>
    <row r="6124" spans="1:4" x14ac:dyDescent="0.2">
      <c r="A6124">
        <v>810643</v>
      </c>
      <c r="B6124" s="2" t="s">
        <v>71</v>
      </c>
      <c r="C6124" s="4">
        <v>43774</v>
      </c>
      <c r="D6124" s="3">
        <v>0.66875000000000007</v>
      </c>
    </row>
    <row r="6125" spans="1:4" x14ac:dyDescent="0.2">
      <c r="A6125">
        <v>810693</v>
      </c>
      <c r="B6125" t="s">
        <v>228</v>
      </c>
      <c r="C6125" s="4">
        <v>43672</v>
      </c>
      <c r="D6125" s="3">
        <v>0.72222222222222221</v>
      </c>
    </row>
    <row r="6126" spans="1:4" x14ac:dyDescent="0.2">
      <c r="A6126">
        <v>810694</v>
      </c>
      <c r="B6126" t="s">
        <v>149</v>
      </c>
      <c r="C6126" s="4">
        <v>43678</v>
      </c>
      <c r="D6126" s="3">
        <v>0.73888888888888893</v>
      </c>
    </row>
    <row r="6127" spans="1:4" x14ac:dyDescent="0.2">
      <c r="A6127">
        <v>810711</v>
      </c>
      <c r="B6127" t="s">
        <v>7</v>
      </c>
      <c r="C6127" s="4">
        <v>43837</v>
      </c>
      <c r="D6127" s="3">
        <v>0.66666666666666663</v>
      </c>
    </row>
    <row r="6128" spans="1:4" x14ac:dyDescent="0.2">
      <c r="A6128">
        <v>810720</v>
      </c>
      <c r="B6128" t="s">
        <v>136</v>
      </c>
      <c r="C6128" s="4">
        <v>43819</v>
      </c>
      <c r="D6128" s="3">
        <v>0.87708333333333333</v>
      </c>
    </row>
    <row r="6129" spans="1:4" x14ac:dyDescent="0.2">
      <c r="A6129">
        <v>810830</v>
      </c>
      <c r="B6129" t="s">
        <v>217</v>
      </c>
      <c r="C6129" s="4">
        <v>43705</v>
      </c>
      <c r="D6129" s="3">
        <v>0.55625000000000002</v>
      </c>
    </row>
    <row r="6130" spans="1:4" x14ac:dyDescent="0.2">
      <c r="A6130">
        <v>810868</v>
      </c>
      <c r="B6130" t="s">
        <v>689</v>
      </c>
      <c r="C6130" s="4">
        <v>43656</v>
      </c>
      <c r="D6130" s="3">
        <v>0.82708333333333339</v>
      </c>
    </row>
    <row r="6131" spans="1:4" x14ac:dyDescent="0.2">
      <c r="A6131">
        <v>811073</v>
      </c>
      <c r="B6131" t="s">
        <v>63</v>
      </c>
      <c r="C6131" s="4">
        <v>43773</v>
      </c>
      <c r="D6131" s="3">
        <v>0.65347222222222223</v>
      </c>
    </row>
    <row r="6132" spans="1:4" x14ac:dyDescent="0.2">
      <c r="A6132">
        <v>811238</v>
      </c>
      <c r="B6132" t="s">
        <v>130</v>
      </c>
      <c r="C6132" s="4">
        <v>43718</v>
      </c>
      <c r="D6132" s="3">
        <v>0.64166666666666672</v>
      </c>
    </row>
    <row r="6133" spans="1:4" x14ac:dyDescent="0.2">
      <c r="A6133">
        <v>811239</v>
      </c>
      <c r="B6133" t="s">
        <v>44</v>
      </c>
      <c r="C6133" s="4">
        <v>43748</v>
      </c>
      <c r="D6133" s="3">
        <v>0.83263888888888893</v>
      </c>
    </row>
    <row r="6134" spans="1:4" x14ac:dyDescent="0.2">
      <c r="A6134">
        <v>811292</v>
      </c>
      <c r="B6134" t="s">
        <v>214</v>
      </c>
      <c r="C6134" s="4">
        <v>43801</v>
      </c>
      <c r="D6134" s="3">
        <v>0.69097222222222221</v>
      </c>
    </row>
    <row r="6135" spans="1:4" x14ac:dyDescent="0.2">
      <c r="A6135">
        <v>811784</v>
      </c>
      <c r="B6135" t="s">
        <v>58</v>
      </c>
      <c r="C6135" s="4">
        <v>43817</v>
      </c>
      <c r="D6135" s="3">
        <v>0.7270833333333333</v>
      </c>
    </row>
    <row r="6136" spans="1:4" x14ac:dyDescent="0.2">
      <c r="A6136">
        <v>811785</v>
      </c>
      <c r="B6136" t="s">
        <v>67</v>
      </c>
      <c r="C6136" s="4">
        <v>43810</v>
      </c>
      <c r="D6136" s="3">
        <v>0.82777777777777783</v>
      </c>
    </row>
    <row r="6137" spans="1:4" x14ac:dyDescent="0.2">
      <c r="A6137">
        <v>811790</v>
      </c>
      <c r="B6137" t="s">
        <v>24</v>
      </c>
      <c r="C6137" s="4">
        <v>43731</v>
      </c>
      <c r="D6137" s="3">
        <v>0.73541666666666661</v>
      </c>
    </row>
    <row r="6138" spans="1:4" x14ac:dyDescent="0.2">
      <c r="A6138">
        <v>811791</v>
      </c>
      <c r="B6138" t="s">
        <v>105</v>
      </c>
      <c r="C6138" s="4">
        <v>43746</v>
      </c>
      <c r="D6138" s="3">
        <v>0.86111111111111116</v>
      </c>
    </row>
    <row r="6139" spans="1:4" x14ac:dyDescent="0.2">
      <c r="A6139">
        <v>811844</v>
      </c>
      <c r="B6139" t="s">
        <v>2</v>
      </c>
      <c r="C6139" s="4">
        <v>43770</v>
      </c>
      <c r="D6139" s="3">
        <v>0.70208333333333339</v>
      </c>
    </row>
    <row r="6140" spans="1:4" x14ac:dyDescent="0.2">
      <c r="A6140">
        <v>811845</v>
      </c>
      <c r="B6140" t="s">
        <v>77</v>
      </c>
      <c r="C6140" s="4">
        <v>43749</v>
      </c>
      <c r="D6140" s="3">
        <v>0.71111111111111114</v>
      </c>
    </row>
    <row r="6141" spans="1:4" x14ac:dyDescent="0.2">
      <c r="A6141">
        <v>811891</v>
      </c>
      <c r="B6141" t="s">
        <v>214</v>
      </c>
      <c r="C6141" s="4">
        <v>43801</v>
      </c>
      <c r="D6141" s="3">
        <v>0.69097222222222221</v>
      </c>
    </row>
    <row r="6142" spans="1:4" x14ac:dyDescent="0.2">
      <c r="A6142">
        <v>811892</v>
      </c>
      <c r="B6142" t="s">
        <v>133</v>
      </c>
      <c r="C6142" s="4">
        <v>43789</v>
      </c>
      <c r="D6142" s="3">
        <v>0.79999999999999993</v>
      </c>
    </row>
    <row r="6143" spans="1:4" x14ac:dyDescent="0.2">
      <c r="A6143">
        <v>813611</v>
      </c>
      <c r="B6143" t="s">
        <v>690</v>
      </c>
      <c r="C6143" s="4">
        <v>43714</v>
      </c>
      <c r="D6143" s="3">
        <v>0.59166666666666667</v>
      </c>
    </row>
    <row r="6144" spans="1:4" x14ac:dyDescent="0.2">
      <c r="A6144">
        <v>819598</v>
      </c>
      <c r="B6144" t="e">
        <f>HoyMismoTSI Es un gran trabajo departe de el gobierno de hacer esta grandiosa ayuda Que bien se hace lo mejor</f>
        <v>#NAME?</v>
      </c>
      <c r="C6144" s="4">
        <v>43677</v>
      </c>
      <c r="D6144" s="3">
        <v>0.72499999999999998</v>
      </c>
    </row>
    <row r="6145" spans="1:4" x14ac:dyDescent="0.2">
      <c r="A6145">
        <v>820991</v>
      </c>
      <c r="B6145" t="e">
        <f>_xlfn.SINGLE(HoyMismoTSI _xlfn.SINGLE(JuanOrlandoH excelente Que se esta dando mayor apoyo vamos por mas cambios mi Presidente Que bien Que se haga lo bueno por mi pais))</f>
        <v>#NAME?</v>
      </c>
      <c r="C6145" s="4">
        <v>43754</v>
      </c>
      <c r="D6145" s="3">
        <v>0.73611111111111116</v>
      </c>
    </row>
    <row r="6146" spans="1:4" x14ac:dyDescent="0.2">
      <c r="A6146">
        <v>822641</v>
      </c>
      <c r="B6146" t="e">
        <f>HoyMismoTSI Es excelente lo Que hace JOH por Que demuestra las buenas cosas en el pais Que gran trabajo</f>
        <v>#NAME?</v>
      </c>
      <c r="C6146" s="4">
        <v>43718</v>
      </c>
      <c r="D6146" s="3">
        <v>0.80625000000000002</v>
      </c>
    </row>
    <row r="6147" spans="1:4" x14ac:dyDescent="0.2">
      <c r="A6147">
        <v>823491</v>
      </c>
      <c r="B6147" s="2" t="s">
        <v>49</v>
      </c>
      <c r="C6147" s="4">
        <v>43725</v>
      </c>
      <c r="D6147" s="3">
        <v>0.92499999999999993</v>
      </c>
    </row>
    <row r="6148" spans="1:4" x14ac:dyDescent="0.2">
      <c r="A6148">
        <v>823499</v>
      </c>
      <c r="B6148" t="s">
        <v>38</v>
      </c>
      <c r="C6148" s="4">
        <v>43689</v>
      </c>
      <c r="D6148" s="3">
        <v>0.83263888888888893</v>
      </c>
    </row>
    <row r="6149" spans="1:4" x14ac:dyDescent="0.2">
      <c r="A6149">
        <v>823548</v>
      </c>
      <c r="B6149" t="s">
        <v>109</v>
      </c>
      <c r="C6149" s="4">
        <v>43696</v>
      </c>
      <c r="D6149" s="3">
        <v>0.95277777777777783</v>
      </c>
    </row>
    <row r="6150" spans="1:4" x14ac:dyDescent="0.2">
      <c r="A6150">
        <v>823549</v>
      </c>
      <c r="B6150" t="s">
        <v>135</v>
      </c>
      <c r="C6150" s="4">
        <v>43721</v>
      </c>
      <c r="D6150" s="3">
        <v>0.82847222222222217</v>
      </c>
    </row>
    <row r="6151" spans="1:4" x14ac:dyDescent="0.2">
      <c r="A6151">
        <v>823614</v>
      </c>
      <c r="B6151" t="s">
        <v>236</v>
      </c>
      <c r="C6151" s="4">
        <v>43817</v>
      </c>
      <c r="D6151" s="3">
        <v>0.83680555555555547</v>
      </c>
    </row>
    <row r="6152" spans="1:4" x14ac:dyDescent="0.2">
      <c r="A6152">
        <v>823777</v>
      </c>
      <c r="B6152" t="s">
        <v>96</v>
      </c>
      <c r="C6152" s="4">
        <v>43745</v>
      </c>
      <c r="D6152" s="3">
        <v>0.85902777777777783</v>
      </c>
    </row>
    <row r="6153" spans="1:4" x14ac:dyDescent="0.2">
      <c r="A6153">
        <v>823978</v>
      </c>
      <c r="B6153" s="2" t="s">
        <v>49</v>
      </c>
      <c r="C6153" s="4">
        <v>43725</v>
      </c>
      <c r="D6153" s="3">
        <v>0.92499999999999993</v>
      </c>
    </row>
    <row r="6154" spans="1:4" x14ac:dyDescent="0.2">
      <c r="A6154">
        <v>824132</v>
      </c>
      <c r="B6154" t="s">
        <v>64</v>
      </c>
      <c r="C6154" s="4">
        <v>43735</v>
      </c>
      <c r="D6154" s="3">
        <v>0.71388888888888891</v>
      </c>
    </row>
    <row r="6155" spans="1:4" x14ac:dyDescent="0.2">
      <c r="A6155">
        <v>824367</v>
      </c>
      <c r="B6155" t="s">
        <v>27</v>
      </c>
      <c r="C6155" s="4">
        <v>43809</v>
      </c>
      <c r="D6155" s="3">
        <v>0.81874999999999998</v>
      </c>
    </row>
    <row r="6156" spans="1:4" x14ac:dyDescent="0.2">
      <c r="A6156">
        <v>824429</v>
      </c>
      <c r="B6156" t="s">
        <v>74</v>
      </c>
      <c r="C6156" s="4">
        <v>43714</v>
      </c>
      <c r="D6156" s="3">
        <v>0.7944444444444444</v>
      </c>
    </row>
    <row r="6157" spans="1:4" x14ac:dyDescent="0.2">
      <c r="A6157">
        <v>824460</v>
      </c>
      <c r="B6157" t="s">
        <v>45</v>
      </c>
      <c r="C6157" s="4">
        <v>43682</v>
      </c>
      <c r="D6157" s="3">
        <v>0.8222222222222223</v>
      </c>
    </row>
    <row r="6158" spans="1:4" x14ac:dyDescent="0.2">
      <c r="A6158">
        <v>824461</v>
      </c>
      <c r="B6158" s="2" t="s">
        <v>95</v>
      </c>
      <c r="C6158" s="4">
        <v>43690</v>
      </c>
      <c r="D6158" s="3">
        <v>0.68194444444444446</v>
      </c>
    </row>
    <row r="6159" spans="1:4" x14ac:dyDescent="0.2">
      <c r="A6159">
        <v>824500</v>
      </c>
      <c r="B6159" t="s">
        <v>11</v>
      </c>
      <c r="C6159" s="4">
        <v>43761</v>
      </c>
      <c r="D6159" s="3">
        <v>0.8569444444444444</v>
      </c>
    </row>
    <row r="6160" spans="1:4" x14ac:dyDescent="0.2">
      <c r="A6160">
        <v>824513</v>
      </c>
      <c r="B6160" t="s">
        <v>13</v>
      </c>
      <c r="C6160" s="4">
        <v>43689</v>
      </c>
      <c r="D6160" s="3">
        <v>0.64097222222222217</v>
      </c>
    </row>
    <row r="6161" spans="1:4" x14ac:dyDescent="0.2">
      <c r="A6161">
        <v>824514</v>
      </c>
      <c r="B6161" t="s">
        <v>237</v>
      </c>
      <c r="C6161" s="4">
        <v>43710</v>
      </c>
      <c r="D6161" s="3">
        <v>0.67152777777777783</v>
      </c>
    </row>
    <row r="6162" spans="1:4" x14ac:dyDescent="0.2">
      <c r="A6162">
        <v>824595</v>
      </c>
      <c r="B6162" t="s">
        <v>43</v>
      </c>
      <c r="C6162" s="4">
        <v>43717</v>
      </c>
      <c r="D6162" s="3">
        <v>0.78472222222222221</v>
      </c>
    </row>
    <row r="6163" spans="1:4" x14ac:dyDescent="0.2">
      <c r="A6163">
        <v>824596</v>
      </c>
      <c r="B6163" t="s">
        <v>130</v>
      </c>
      <c r="C6163" s="4">
        <v>43718</v>
      </c>
      <c r="D6163" s="3">
        <v>0.64166666666666672</v>
      </c>
    </row>
    <row r="6164" spans="1:4" x14ac:dyDescent="0.2">
      <c r="A6164">
        <v>824597</v>
      </c>
      <c r="B6164" t="s">
        <v>34</v>
      </c>
      <c r="C6164" s="4">
        <v>43691</v>
      </c>
      <c r="D6164" s="3">
        <v>0.80833333333333324</v>
      </c>
    </row>
    <row r="6165" spans="1:4" x14ac:dyDescent="0.2">
      <c r="A6165">
        <v>824598</v>
      </c>
      <c r="B6165" t="s">
        <v>98</v>
      </c>
      <c r="C6165" s="4">
        <v>43700</v>
      </c>
      <c r="D6165" s="3">
        <v>0.7270833333333333</v>
      </c>
    </row>
    <row r="6166" spans="1:4" x14ac:dyDescent="0.2">
      <c r="A6166">
        <v>824599</v>
      </c>
      <c r="B6166" t="s">
        <v>39</v>
      </c>
      <c r="C6166" s="4">
        <v>43719</v>
      </c>
      <c r="D6166" s="3">
        <v>0.68472222222222223</v>
      </c>
    </row>
    <row r="6167" spans="1:4" x14ac:dyDescent="0.2">
      <c r="A6167">
        <v>824875</v>
      </c>
      <c r="B6167" s="2" t="s">
        <v>23</v>
      </c>
      <c r="C6167" s="4">
        <v>43768</v>
      </c>
      <c r="D6167" s="3">
        <v>0.65277777777777779</v>
      </c>
    </row>
    <row r="6168" spans="1:4" x14ac:dyDescent="0.2">
      <c r="A6168">
        <v>824876</v>
      </c>
      <c r="B6168" t="s">
        <v>64</v>
      </c>
      <c r="C6168" s="4">
        <v>43735</v>
      </c>
      <c r="D6168" s="3">
        <v>0.71319444444444446</v>
      </c>
    </row>
    <row r="6169" spans="1:4" x14ac:dyDescent="0.2">
      <c r="A6169">
        <v>824877</v>
      </c>
      <c r="B6169" t="s">
        <v>60</v>
      </c>
      <c r="C6169" s="4">
        <v>43761</v>
      </c>
      <c r="D6169" s="3">
        <v>0.71180555555555547</v>
      </c>
    </row>
    <row r="6170" spans="1:4" x14ac:dyDescent="0.2">
      <c r="A6170">
        <v>825037</v>
      </c>
      <c r="B6170" t="s">
        <v>62</v>
      </c>
      <c r="C6170" s="4">
        <v>43703</v>
      </c>
      <c r="D6170" s="3">
        <v>0.7368055555555556</v>
      </c>
    </row>
    <row r="6171" spans="1:4" x14ac:dyDescent="0.2">
      <c r="A6171">
        <v>825052</v>
      </c>
      <c r="B6171" s="2" t="s">
        <v>639</v>
      </c>
      <c r="C6171" s="4">
        <v>43690</v>
      </c>
      <c r="D6171" s="3">
        <v>0.76597222222222217</v>
      </c>
    </row>
    <row r="6172" spans="1:4" x14ac:dyDescent="0.2">
      <c r="A6172">
        <v>825493</v>
      </c>
      <c r="B6172" t="s">
        <v>56</v>
      </c>
      <c r="C6172" s="4">
        <v>43810</v>
      </c>
      <c r="D6172" s="3">
        <v>0.63958333333333328</v>
      </c>
    </row>
    <row r="6173" spans="1:4" x14ac:dyDescent="0.2">
      <c r="A6173">
        <v>825543</v>
      </c>
      <c r="B6173" t="s">
        <v>151</v>
      </c>
      <c r="C6173" s="4">
        <v>43801</v>
      </c>
      <c r="D6173" s="3">
        <v>0.84166666666666667</v>
      </c>
    </row>
    <row r="6174" spans="1:4" x14ac:dyDescent="0.2">
      <c r="A6174">
        <v>825544</v>
      </c>
      <c r="B6174" t="s">
        <v>30</v>
      </c>
      <c r="C6174" s="4">
        <v>43802</v>
      </c>
      <c r="D6174" s="3">
        <v>0.71388888888888891</v>
      </c>
    </row>
    <row r="6175" spans="1:4" x14ac:dyDescent="0.2">
      <c r="A6175">
        <v>825642</v>
      </c>
      <c r="B6175" t="s">
        <v>56</v>
      </c>
      <c r="C6175" s="4">
        <v>43810</v>
      </c>
      <c r="D6175" s="3">
        <v>0.64027777777777783</v>
      </c>
    </row>
    <row r="6176" spans="1:4" x14ac:dyDescent="0.2">
      <c r="A6176">
        <v>825667</v>
      </c>
      <c r="B6176" t="s">
        <v>260</v>
      </c>
      <c r="C6176" s="4">
        <v>43691</v>
      </c>
      <c r="D6176" s="3">
        <v>0.87847222222222221</v>
      </c>
    </row>
    <row r="6177" spans="1:4" x14ac:dyDescent="0.2">
      <c r="A6177">
        <v>825736</v>
      </c>
      <c r="B6177" t="s">
        <v>143</v>
      </c>
      <c r="C6177" s="4">
        <v>43706</v>
      </c>
      <c r="D6177" s="3">
        <v>0.81111111111111101</v>
      </c>
    </row>
    <row r="6178" spans="1:4" x14ac:dyDescent="0.2">
      <c r="A6178">
        <v>825737</v>
      </c>
      <c r="B6178" s="2" t="s">
        <v>92</v>
      </c>
      <c r="C6178" s="4">
        <v>43775</v>
      </c>
      <c r="D6178" s="3">
        <v>0.65555555555555556</v>
      </c>
    </row>
    <row r="6179" spans="1:4" x14ac:dyDescent="0.2">
      <c r="A6179">
        <v>825738</v>
      </c>
      <c r="B6179" t="s">
        <v>116</v>
      </c>
      <c r="C6179" s="4">
        <v>43685</v>
      </c>
      <c r="D6179" s="3">
        <v>0.83333333333333337</v>
      </c>
    </row>
    <row r="6180" spans="1:4" x14ac:dyDescent="0.2">
      <c r="A6180">
        <v>825782</v>
      </c>
      <c r="B6180" t="s">
        <v>99</v>
      </c>
      <c r="C6180" s="4">
        <v>43790</v>
      </c>
      <c r="D6180" s="3">
        <v>0.69166666666666676</v>
      </c>
    </row>
    <row r="6181" spans="1:4" x14ac:dyDescent="0.2">
      <c r="A6181">
        <v>825821</v>
      </c>
      <c r="B6181" t="s">
        <v>25</v>
      </c>
      <c r="C6181" s="4">
        <v>43774</v>
      </c>
      <c r="D6181" s="3">
        <v>0.83958333333333324</v>
      </c>
    </row>
    <row r="6182" spans="1:4" x14ac:dyDescent="0.2">
      <c r="A6182">
        <v>826055</v>
      </c>
      <c r="B6182" t="s">
        <v>17</v>
      </c>
      <c r="C6182" s="4">
        <v>43676</v>
      </c>
      <c r="D6182" s="3">
        <v>0.64236111111111105</v>
      </c>
    </row>
    <row r="6183" spans="1:4" x14ac:dyDescent="0.2">
      <c r="A6183">
        <v>826056</v>
      </c>
      <c r="B6183" s="2" t="s">
        <v>49</v>
      </c>
      <c r="C6183" s="4">
        <v>43725</v>
      </c>
      <c r="D6183" s="3">
        <v>0.92361111111111116</v>
      </c>
    </row>
    <row r="6184" spans="1:4" x14ac:dyDescent="0.2">
      <c r="A6184">
        <v>826057</v>
      </c>
      <c r="B6184" t="s">
        <v>201</v>
      </c>
      <c r="C6184" s="4">
        <v>43691</v>
      </c>
      <c r="D6184" s="3">
        <v>0.86944444444444446</v>
      </c>
    </row>
    <row r="6185" spans="1:4" x14ac:dyDescent="0.2">
      <c r="A6185">
        <v>826058</v>
      </c>
      <c r="B6185" t="s">
        <v>36</v>
      </c>
      <c r="C6185" s="4">
        <v>43724</v>
      </c>
      <c r="D6185" s="3">
        <v>0.84861111111111109</v>
      </c>
    </row>
    <row r="6186" spans="1:4" x14ac:dyDescent="0.2">
      <c r="A6186">
        <v>826124</v>
      </c>
      <c r="B6186" t="s">
        <v>19</v>
      </c>
      <c r="C6186" s="4">
        <v>43773</v>
      </c>
      <c r="D6186" s="3">
        <v>0.7055555555555556</v>
      </c>
    </row>
    <row r="6187" spans="1:4" x14ac:dyDescent="0.2">
      <c r="A6187">
        <v>826125</v>
      </c>
      <c r="B6187" t="s">
        <v>60</v>
      </c>
      <c r="C6187" s="4">
        <v>43761</v>
      </c>
      <c r="D6187" s="3">
        <v>0.71250000000000002</v>
      </c>
    </row>
    <row r="6188" spans="1:4" x14ac:dyDescent="0.2">
      <c r="A6188">
        <v>826126</v>
      </c>
      <c r="B6188" t="s">
        <v>53</v>
      </c>
      <c r="C6188" s="4">
        <v>43770</v>
      </c>
      <c r="D6188" s="3">
        <v>0.79861111111111116</v>
      </c>
    </row>
    <row r="6189" spans="1:4" x14ac:dyDescent="0.2">
      <c r="A6189">
        <v>826214</v>
      </c>
      <c r="B6189" t="s">
        <v>157</v>
      </c>
      <c r="C6189" s="4">
        <v>43710</v>
      </c>
      <c r="D6189" s="3">
        <v>0.63124999999999998</v>
      </c>
    </row>
    <row r="6190" spans="1:4" x14ac:dyDescent="0.2">
      <c r="A6190">
        <v>826215</v>
      </c>
      <c r="B6190" t="s">
        <v>43</v>
      </c>
      <c r="C6190" s="4">
        <v>43717</v>
      </c>
      <c r="D6190" s="3">
        <v>0.78472222222222221</v>
      </c>
    </row>
    <row r="6191" spans="1:4" x14ac:dyDescent="0.2">
      <c r="A6191">
        <v>826260</v>
      </c>
      <c r="B6191" t="s">
        <v>5</v>
      </c>
      <c r="C6191" s="4">
        <v>43762</v>
      </c>
      <c r="D6191" s="3">
        <v>0.69374999999999998</v>
      </c>
    </row>
    <row r="6192" spans="1:4" x14ac:dyDescent="0.2">
      <c r="A6192">
        <v>826263</v>
      </c>
      <c r="B6192" t="s">
        <v>42</v>
      </c>
      <c r="C6192" s="4">
        <v>43683</v>
      </c>
      <c r="D6192" s="3">
        <v>0.72777777777777775</v>
      </c>
    </row>
    <row r="6193" spans="1:4" x14ac:dyDescent="0.2">
      <c r="A6193">
        <v>826264</v>
      </c>
      <c r="B6193" t="s">
        <v>28</v>
      </c>
      <c r="C6193" s="4">
        <v>43693</v>
      </c>
      <c r="D6193" s="3">
        <v>0.72152777777777777</v>
      </c>
    </row>
    <row r="6194" spans="1:4" x14ac:dyDescent="0.2">
      <c r="A6194">
        <v>826265</v>
      </c>
      <c r="B6194" t="s">
        <v>123</v>
      </c>
      <c r="C6194" s="4">
        <v>43763</v>
      </c>
      <c r="D6194" s="3">
        <v>0.82152777777777775</v>
      </c>
    </row>
    <row r="6195" spans="1:4" x14ac:dyDescent="0.2">
      <c r="A6195">
        <v>826302</v>
      </c>
      <c r="B6195" t="s">
        <v>34</v>
      </c>
      <c r="C6195" s="4">
        <v>43691</v>
      </c>
      <c r="D6195" s="3">
        <v>0.80833333333333324</v>
      </c>
    </row>
    <row r="6196" spans="1:4" x14ac:dyDescent="0.2">
      <c r="A6196">
        <v>826303</v>
      </c>
      <c r="B6196" t="s">
        <v>72</v>
      </c>
      <c r="C6196" s="4">
        <v>43759</v>
      </c>
      <c r="D6196" s="3">
        <v>0.84097222222222223</v>
      </c>
    </row>
    <row r="6197" spans="1:4" x14ac:dyDescent="0.2">
      <c r="A6197">
        <v>826304</v>
      </c>
      <c r="B6197" t="s">
        <v>142</v>
      </c>
      <c r="C6197" s="4">
        <v>43697</v>
      </c>
      <c r="D6197" s="3">
        <v>0.875</v>
      </c>
    </row>
    <row r="6198" spans="1:4" x14ac:dyDescent="0.2">
      <c r="A6198">
        <v>826305</v>
      </c>
      <c r="B6198" t="s">
        <v>43</v>
      </c>
      <c r="C6198" s="4">
        <v>43717</v>
      </c>
      <c r="D6198" s="3">
        <v>0.78472222222222221</v>
      </c>
    </row>
    <row r="6199" spans="1:4" x14ac:dyDescent="0.2">
      <c r="A6199">
        <v>826312</v>
      </c>
      <c r="B6199" t="s">
        <v>197</v>
      </c>
      <c r="C6199" s="4">
        <v>43774</v>
      </c>
      <c r="D6199" s="3">
        <v>0.73055555555555562</v>
      </c>
    </row>
    <row r="6200" spans="1:4" x14ac:dyDescent="0.2">
      <c r="A6200">
        <v>826318</v>
      </c>
      <c r="B6200" t="s">
        <v>691</v>
      </c>
      <c r="C6200" s="4">
        <v>43651</v>
      </c>
      <c r="D6200" s="3">
        <v>0.9145833333333333</v>
      </c>
    </row>
    <row r="6201" spans="1:4" x14ac:dyDescent="0.2">
      <c r="A6201">
        <v>826497</v>
      </c>
      <c r="B6201" t="s">
        <v>11</v>
      </c>
      <c r="C6201" s="4">
        <v>43761</v>
      </c>
      <c r="D6201" s="3">
        <v>0.85625000000000007</v>
      </c>
    </row>
    <row r="6202" spans="1:4" x14ac:dyDescent="0.2">
      <c r="A6202">
        <v>826566</v>
      </c>
      <c r="B6202" t="s">
        <v>151</v>
      </c>
      <c r="C6202" s="4">
        <v>43801</v>
      </c>
      <c r="D6202" s="3">
        <v>0.84166666666666667</v>
      </c>
    </row>
    <row r="6203" spans="1:4" x14ac:dyDescent="0.2">
      <c r="A6203">
        <v>826718</v>
      </c>
      <c r="B6203" t="s">
        <v>62</v>
      </c>
      <c r="C6203" s="4">
        <v>43703</v>
      </c>
      <c r="D6203" s="3">
        <v>0.7368055555555556</v>
      </c>
    </row>
    <row r="6204" spans="1:4" x14ac:dyDescent="0.2">
      <c r="A6204">
        <v>826719</v>
      </c>
      <c r="B6204" t="s">
        <v>137</v>
      </c>
      <c r="C6204" s="4">
        <v>43705</v>
      </c>
      <c r="D6204" s="3">
        <v>0.82152777777777775</v>
      </c>
    </row>
    <row r="6205" spans="1:4" x14ac:dyDescent="0.2">
      <c r="A6205">
        <v>826720</v>
      </c>
      <c r="B6205" s="2" t="s">
        <v>65</v>
      </c>
      <c r="C6205" s="4">
        <v>43768</v>
      </c>
      <c r="D6205" s="3">
        <v>0.87361111111111101</v>
      </c>
    </row>
    <row r="6206" spans="1:4" x14ac:dyDescent="0.2">
      <c r="A6206">
        <v>826762</v>
      </c>
      <c r="B6206" s="2" t="s">
        <v>49</v>
      </c>
      <c r="C6206" s="4">
        <v>43725</v>
      </c>
      <c r="D6206" s="3">
        <v>0.92499999999999993</v>
      </c>
    </row>
    <row r="6207" spans="1:4" x14ac:dyDescent="0.2">
      <c r="A6207">
        <v>826763</v>
      </c>
      <c r="B6207" t="s">
        <v>123</v>
      </c>
      <c r="C6207" s="4">
        <v>43763</v>
      </c>
      <c r="D6207" s="3">
        <v>0.82152777777777775</v>
      </c>
    </row>
    <row r="6208" spans="1:4" x14ac:dyDescent="0.2">
      <c r="A6208">
        <v>826839</v>
      </c>
      <c r="B6208" t="s">
        <v>138</v>
      </c>
      <c r="C6208" s="4">
        <v>43815</v>
      </c>
      <c r="D6208" s="3">
        <v>0.83472222222222225</v>
      </c>
    </row>
    <row r="6209" spans="1:4" x14ac:dyDescent="0.2">
      <c r="A6209">
        <v>826849</v>
      </c>
      <c r="B6209" t="s">
        <v>13</v>
      </c>
      <c r="C6209" s="4">
        <v>43689</v>
      </c>
      <c r="D6209" s="3">
        <v>0.64166666666666672</v>
      </c>
    </row>
    <row r="6210" spans="1:4" x14ac:dyDescent="0.2">
      <c r="A6210">
        <v>826850</v>
      </c>
      <c r="B6210" t="s">
        <v>91</v>
      </c>
      <c r="C6210" s="4">
        <v>43745</v>
      </c>
      <c r="D6210" s="3">
        <v>0.72430555555555554</v>
      </c>
    </row>
    <row r="6211" spans="1:4" x14ac:dyDescent="0.2">
      <c r="A6211">
        <v>826851</v>
      </c>
      <c r="B6211" t="s">
        <v>72</v>
      </c>
      <c r="C6211" s="4">
        <v>43759</v>
      </c>
      <c r="D6211" s="3">
        <v>0.84166666666666667</v>
      </c>
    </row>
    <row r="6212" spans="1:4" x14ac:dyDescent="0.2">
      <c r="A6212">
        <v>826857</v>
      </c>
      <c r="B6212" t="s">
        <v>37</v>
      </c>
      <c r="C6212" s="4">
        <v>43690</v>
      </c>
      <c r="D6212" s="3">
        <v>0.88611111111111107</v>
      </c>
    </row>
    <row r="6213" spans="1:4" x14ac:dyDescent="0.2">
      <c r="A6213">
        <v>826878</v>
      </c>
      <c r="B6213" s="2" t="s">
        <v>55</v>
      </c>
      <c r="C6213" s="4">
        <v>43815</v>
      </c>
      <c r="D6213" s="3">
        <v>0.84930555555555554</v>
      </c>
    </row>
    <row r="6214" spans="1:4" x14ac:dyDescent="0.2">
      <c r="A6214">
        <v>826975</v>
      </c>
      <c r="B6214" t="s">
        <v>120</v>
      </c>
      <c r="C6214" s="4">
        <v>43704</v>
      </c>
      <c r="D6214" s="3">
        <v>0.83680555555555547</v>
      </c>
    </row>
    <row r="6215" spans="1:4" x14ac:dyDescent="0.2">
      <c r="A6215">
        <v>826976</v>
      </c>
      <c r="B6215" t="s">
        <v>75</v>
      </c>
      <c r="C6215" s="4">
        <v>43676</v>
      </c>
      <c r="D6215" s="3">
        <v>0.80208333333333337</v>
      </c>
    </row>
    <row r="6216" spans="1:4" x14ac:dyDescent="0.2">
      <c r="A6216">
        <v>826977</v>
      </c>
      <c r="B6216" t="s">
        <v>36</v>
      </c>
      <c r="C6216" s="4">
        <v>43724</v>
      </c>
      <c r="D6216" s="3">
        <v>0.84930555555555554</v>
      </c>
    </row>
    <row r="6217" spans="1:4" x14ac:dyDescent="0.2">
      <c r="A6217">
        <v>827037</v>
      </c>
      <c r="B6217" t="s">
        <v>415</v>
      </c>
      <c r="C6217" s="4">
        <v>43777</v>
      </c>
      <c r="D6217" s="3">
        <v>0.81944444444444453</v>
      </c>
    </row>
    <row r="6218" spans="1:4" x14ac:dyDescent="0.2">
      <c r="A6218">
        <v>827113</v>
      </c>
      <c r="B6218" t="s">
        <v>185</v>
      </c>
      <c r="C6218" s="4">
        <v>43721</v>
      </c>
      <c r="D6218" s="3">
        <v>0.6743055555555556</v>
      </c>
    </row>
    <row r="6219" spans="1:4" x14ac:dyDescent="0.2">
      <c r="A6219">
        <v>827114</v>
      </c>
      <c r="B6219" t="s">
        <v>42</v>
      </c>
      <c r="C6219" s="4">
        <v>43683</v>
      </c>
      <c r="D6219" s="3">
        <v>0.72777777777777775</v>
      </c>
    </row>
    <row r="6220" spans="1:4" x14ac:dyDescent="0.2">
      <c r="A6220">
        <v>827126</v>
      </c>
      <c r="B6220" t="s">
        <v>39</v>
      </c>
      <c r="C6220" s="4">
        <v>43719</v>
      </c>
      <c r="D6220" s="3">
        <v>0.68472222222222223</v>
      </c>
    </row>
    <row r="6221" spans="1:4" x14ac:dyDescent="0.2">
      <c r="A6221">
        <v>827147</v>
      </c>
      <c r="B6221" t="s">
        <v>63</v>
      </c>
      <c r="C6221" s="4">
        <v>43773</v>
      </c>
      <c r="D6221" s="3">
        <v>0.65347222222222223</v>
      </c>
    </row>
    <row r="6222" spans="1:4" x14ac:dyDescent="0.2">
      <c r="A6222">
        <v>827148</v>
      </c>
      <c r="B6222" t="s">
        <v>100</v>
      </c>
      <c r="C6222" s="4">
        <v>43733</v>
      </c>
      <c r="D6222" s="3">
        <v>0.85763888888888884</v>
      </c>
    </row>
    <row r="6223" spans="1:4" x14ac:dyDescent="0.2">
      <c r="A6223">
        <v>827149</v>
      </c>
      <c r="B6223" t="s">
        <v>10</v>
      </c>
      <c r="C6223" s="4">
        <v>43739</v>
      </c>
      <c r="D6223" s="3">
        <v>0.71319444444444446</v>
      </c>
    </row>
    <row r="6224" spans="1:4" x14ac:dyDescent="0.2">
      <c r="A6224">
        <v>827246</v>
      </c>
      <c r="B6224" t="s">
        <v>35</v>
      </c>
      <c r="C6224" s="4">
        <v>43783</v>
      </c>
      <c r="D6224" s="3">
        <v>0.8520833333333333</v>
      </c>
    </row>
    <row r="6225" spans="1:4" x14ac:dyDescent="0.2">
      <c r="A6225">
        <v>827693</v>
      </c>
      <c r="B6225" t="s">
        <v>27</v>
      </c>
      <c r="C6225" s="4">
        <v>43809</v>
      </c>
      <c r="D6225" s="3">
        <v>0.81944444444444453</v>
      </c>
    </row>
    <row r="6226" spans="1:4" x14ac:dyDescent="0.2">
      <c r="A6226">
        <v>827843</v>
      </c>
      <c r="B6226" t="s">
        <v>68</v>
      </c>
      <c r="C6226" s="4">
        <v>43749</v>
      </c>
      <c r="D6226" s="3">
        <v>0.90694444444444444</v>
      </c>
    </row>
    <row r="6227" spans="1:4" x14ac:dyDescent="0.2">
      <c r="A6227">
        <v>827857</v>
      </c>
      <c r="B6227" t="s">
        <v>90</v>
      </c>
      <c r="C6227" s="4">
        <v>43689</v>
      </c>
      <c r="D6227" s="3">
        <v>0.89513888888888893</v>
      </c>
    </row>
    <row r="6228" spans="1:4" x14ac:dyDescent="0.2">
      <c r="A6228">
        <v>828179</v>
      </c>
      <c r="B6228" t="s">
        <v>40</v>
      </c>
      <c r="C6228" s="4">
        <v>43677</v>
      </c>
      <c r="D6228" s="3">
        <v>0.75069444444444444</v>
      </c>
    </row>
    <row r="6229" spans="1:4" x14ac:dyDescent="0.2">
      <c r="A6229">
        <v>828180</v>
      </c>
      <c r="B6229" s="2" t="s">
        <v>95</v>
      </c>
      <c r="C6229" s="4">
        <v>43690</v>
      </c>
      <c r="D6229" s="3">
        <v>0.68194444444444446</v>
      </c>
    </row>
    <row r="6230" spans="1:4" x14ac:dyDescent="0.2">
      <c r="A6230">
        <v>828181</v>
      </c>
      <c r="B6230" t="s">
        <v>259</v>
      </c>
      <c r="C6230" s="4">
        <v>43675</v>
      </c>
      <c r="D6230" s="3">
        <v>0.87708333333333333</v>
      </c>
    </row>
    <row r="6231" spans="1:4" x14ac:dyDescent="0.2">
      <c r="A6231">
        <v>828251</v>
      </c>
      <c r="B6231" t="s">
        <v>237</v>
      </c>
      <c r="C6231" s="4">
        <v>43710</v>
      </c>
      <c r="D6231" s="3">
        <v>0.67152777777777783</v>
      </c>
    </row>
    <row r="6232" spans="1:4" x14ac:dyDescent="0.2">
      <c r="A6232">
        <v>828252</v>
      </c>
      <c r="B6232" s="2" t="s">
        <v>126</v>
      </c>
      <c r="C6232" s="4">
        <v>43732</v>
      </c>
      <c r="D6232" s="3">
        <v>0.83680555555555547</v>
      </c>
    </row>
    <row r="6233" spans="1:4" x14ac:dyDescent="0.2">
      <c r="A6233">
        <v>828292</v>
      </c>
      <c r="B6233" t="s">
        <v>106</v>
      </c>
      <c r="C6233" s="4">
        <v>43837</v>
      </c>
      <c r="D6233" s="3">
        <v>0.83888888888888891</v>
      </c>
    </row>
    <row r="6234" spans="1:4" x14ac:dyDescent="0.2">
      <c r="A6234">
        <v>828325</v>
      </c>
      <c r="B6234" t="s">
        <v>342</v>
      </c>
      <c r="C6234" s="4">
        <v>43707</v>
      </c>
      <c r="D6234" s="3">
        <v>0.92708333333333337</v>
      </c>
    </row>
    <row r="6235" spans="1:4" x14ac:dyDescent="0.2">
      <c r="A6235">
        <v>828355</v>
      </c>
      <c r="B6235" t="s">
        <v>78</v>
      </c>
      <c r="C6235" s="4">
        <v>43791</v>
      </c>
      <c r="D6235" s="3">
        <v>0.84861111111111109</v>
      </c>
    </row>
    <row r="6236" spans="1:4" x14ac:dyDescent="0.2">
      <c r="A6236">
        <v>828356</v>
      </c>
      <c r="B6236" t="s">
        <v>21</v>
      </c>
      <c r="C6236" s="4">
        <v>43811</v>
      </c>
      <c r="D6236" s="3">
        <v>0.84027777777777779</v>
      </c>
    </row>
    <row r="6237" spans="1:4" x14ac:dyDescent="0.2">
      <c r="A6237">
        <v>828422</v>
      </c>
      <c r="B6237" t="s">
        <v>186</v>
      </c>
      <c r="C6237" s="4">
        <v>43703</v>
      </c>
      <c r="D6237" s="3">
        <v>0.83333333333333337</v>
      </c>
    </row>
    <row r="6238" spans="1:4" x14ac:dyDescent="0.2">
      <c r="A6238">
        <v>828423</v>
      </c>
      <c r="B6238" t="s">
        <v>146</v>
      </c>
      <c r="C6238" s="4">
        <v>43705</v>
      </c>
      <c r="D6238" s="3">
        <v>0.70208333333333339</v>
      </c>
    </row>
    <row r="6239" spans="1:4" x14ac:dyDescent="0.2">
      <c r="A6239">
        <v>828604</v>
      </c>
      <c r="B6239" t="s">
        <v>59</v>
      </c>
      <c r="C6239" s="4">
        <v>43684</v>
      </c>
      <c r="D6239" s="3">
        <v>0.88124999999999998</v>
      </c>
    </row>
    <row r="6240" spans="1:4" x14ac:dyDescent="0.2">
      <c r="A6240">
        <v>828873</v>
      </c>
      <c r="B6240" s="2" t="s">
        <v>55</v>
      </c>
      <c r="C6240" s="4">
        <v>43815</v>
      </c>
      <c r="D6240" s="3">
        <v>0.84861111111111109</v>
      </c>
    </row>
    <row r="6241" spans="1:4" x14ac:dyDescent="0.2">
      <c r="A6241">
        <v>828927</v>
      </c>
      <c r="B6241" t="s">
        <v>598</v>
      </c>
      <c r="C6241" s="4">
        <v>43726</v>
      </c>
      <c r="D6241" s="3">
        <v>0.92499999999999993</v>
      </c>
    </row>
    <row r="6242" spans="1:4" x14ac:dyDescent="0.2">
      <c r="A6242">
        <v>829024</v>
      </c>
      <c r="B6242" t="s">
        <v>18</v>
      </c>
      <c r="C6242" s="4">
        <v>43774</v>
      </c>
      <c r="D6242" s="3">
        <v>0.79236111111111107</v>
      </c>
    </row>
    <row r="6243" spans="1:4" x14ac:dyDescent="0.2">
      <c r="A6243">
        <v>829025</v>
      </c>
      <c r="B6243" t="s">
        <v>122</v>
      </c>
      <c r="C6243" s="4">
        <v>43746</v>
      </c>
      <c r="D6243" s="3">
        <v>0.73402777777777783</v>
      </c>
    </row>
    <row r="6244" spans="1:4" x14ac:dyDescent="0.2">
      <c r="A6244">
        <v>829351</v>
      </c>
      <c r="B6244" t="s">
        <v>3</v>
      </c>
      <c r="C6244" s="4">
        <v>43686</v>
      </c>
      <c r="D6244" s="3">
        <v>0.64374999999999993</v>
      </c>
    </row>
    <row r="6245" spans="1:4" x14ac:dyDescent="0.2">
      <c r="A6245">
        <v>829478</v>
      </c>
      <c r="B6245" t="s">
        <v>106</v>
      </c>
      <c r="C6245" s="4">
        <v>43837</v>
      </c>
      <c r="D6245" s="3">
        <v>0.83888888888888891</v>
      </c>
    </row>
    <row r="6246" spans="1:4" x14ac:dyDescent="0.2">
      <c r="A6246">
        <v>829492</v>
      </c>
      <c r="B6246" t="s">
        <v>146</v>
      </c>
      <c r="C6246" s="4">
        <v>43705</v>
      </c>
      <c r="D6246" s="3">
        <v>0.70208333333333339</v>
      </c>
    </row>
    <row r="6247" spans="1:4" x14ac:dyDescent="0.2">
      <c r="A6247">
        <v>829493</v>
      </c>
      <c r="B6247" t="s">
        <v>76</v>
      </c>
      <c r="C6247" s="4">
        <v>43767</v>
      </c>
      <c r="D6247" s="3">
        <v>0.80138888888888893</v>
      </c>
    </row>
    <row r="6248" spans="1:4" x14ac:dyDescent="0.2">
      <c r="A6248">
        <v>829650</v>
      </c>
      <c r="B6248" t="s">
        <v>130</v>
      </c>
      <c r="C6248" s="4">
        <v>43718</v>
      </c>
      <c r="D6248" s="3">
        <v>0.64236111111111105</v>
      </c>
    </row>
    <row r="6249" spans="1:4" x14ac:dyDescent="0.2">
      <c r="A6249">
        <v>829676</v>
      </c>
      <c r="B6249" t="s">
        <v>9</v>
      </c>
      <c r="C6249" s="4">
        <v>43794</v>
      </c>
      <c r="D6249" s="3">
        <v>0.72291666666666676</v>
      </c>
    </row>
    <row r="6250" spans="1:4" x14ac:dyDescent="0.2">
      <c r="A6250">
        <v>829931</v>
      </c>
      <c r="B6250" t="s">
        <v>120</v>
      </c>
      <c r="C6250" s="4">
        <v>43704</v>
      </c>
      <c r="D6250" s="3">
        <v>0.83611111111111114</v>
      </c>
    </row>
    <row r="6251" spans="1:4" x14ac:dyDescent="0.2">
      <c r="A6251">
        <v>829932</v>
      </c>
      <c r="B6251" t="s">
        <v>416</v>
      </c>
      <c r="C6251" s="4">
        <v>43672</v>
      </c>
      <c r="D6251" s="3">
        <v>0.7583333333333333</v>
      </c>
    </row>
    <row r="6252" spans="1:4" x14ac:dyDescent="0.2">
      <c r="A6252">
        <v>829933</v>
      </c>
      <c r="B6252" t="s">
        <v>38</v>
      </c>
      <c r="C6252" s="4">
        <v>43689</v>
      </c>
      <c r="D6252" s="3">
        <v>0.83194444444444438</v>
      </c>
    </row>
    <row r="6253" spans="1:4" x14ac:dyDescent="0.2">
      <c r="A6253">
        <v>829983</v>
      </c>
      <c r="B6253" t="s">
        <v>115</v>
      </c>
      <c r="C6253" s="4">
        <v>43838</v>
      </c>
      <c r="D6253" s="3">
        <v>0.7895833333333333</v>
      </c>
    </row>
    <row r="6254" spans="1:4" x14ac:dyDescent="0.2">
      <c r="A6254">
        <v>829984</v>
      </c>
      <c r="B6254" t="s">
        <v>26</v>
      </c>
      <c r="C6254" s="4">
        <v>43812</v>
      </c>
      <c r="D6254" s="3">
        <v>0.73125000000000007</v>
      </c>
    </row>
    <row r="6255" spans="1:4" x14ac:dyDescent="0.2">
      <c r="A6255">
        <v>829985</v>
      </c>
      <c r="B6255" t="s">
        <v>99</v>
      </c>
      <c r="C6255" s="4">
        <v>43790</v>
      </c>
      <c r="D6255" s="3">
        <v>0.69097222222222221</v>
      </c>
    </row>
    <row r="6256" spans="1:4" x14ac:dyDescent="0.2">
      <c r="A6256">
        <v>830214</v>
      </c>
      <c r="B6256" t="s">
        <v>39</v>
      </c>
      <c r="C6256" s="4">
        <v>43719</v>
      </c>
      <c r="D6256" s="3">
        <v>0.68541666666666667</v>
      </c>
    </row>
    <row r="6257" spans="1:4" x14ac:dyDescent="0.2">
      <c r="A6257">
        <v>830215</v>
      </c>
      <c r="B6257" t="s">
        <v>122</v>
      </c>
      <c r="C6257" s="4">
        <v>43746</v>
      </c>
      <c r="D6257" s="3">
        <v>0.73402777777777783</v>
      </c>
    </row>
    <row r="6258" spans="1:4" x14ac:dyDescent="0.2">
      <c r="A6258">
        <v>830414</v>
      </c>
      <c r="B6258" s="2" t="s">
        <v>47</v>
      </c>
      <c r="C6258" s="4">
        <v>43832</v>
      </c>
      <c r="D6258" s="3">
        <v>0.83263888888888893</v>
      </c>
    </row>
    <row r="6259" spans="1:4" x14ac:dyDescent="0.2">
      <c r="A6259">
        <v>830415</v>
      </c>
      <c r="B6259" s="2" t="s">
        <v>111</v>
      </c>
      <c r="C6259" s="4">
        <v>43804</v>
      </c>
      <c r="D6259" s="3">
        <v>0.84791666666666676</v>
      </c>
    </row>
    <row r="6260" spans="1:4" x14ac:dyDescent="0.2">
      <c r="A6260">
        <v>830416</v>
      </c>
      <c r="B6260" t="s">
        <v>199</v>
      </c>
      <c r="C6260" s="4">
        <v>43836</v>
      </c>
      <c r="D6260" s="3">
        <v>0.7270833333333333</v>
      </c>
    </row>
    <row r="6261" spans="1:4" x14ac:dyDescent="0.2">
      <c r="A6261">
        <v>830451</v>
      </c>
      <c r="B6261" t="s">
        <v>555</v>
      </c>
      <c r="C6261" s="4">
        <v>43663</v>
      </c>
      <c r="D6261" s="3">
        <v>0.8847222222222223</v>
      </c>
    </row>
    <row r="6262" spans="1:4" x14ac:dyDescent="0.2">
      <c r="A6262">
        <v>830478</v>
      </c>
      <c r="B6262" t="s">
        <v>121</v>
      </c>
      <c r="C6262" s="4">
        <v>43832</v>
      </c>
      <c r="D6262" s="3">
        <v>0.6694444444444444</v>
      </c>
    </row>
    <row r="6263" spans="1:4" x14ac:dyDescent="0.2">
      <c r="A6263">
        <v>830479</v>
      </c>
      <c r="B6263" t="s">
        <v>236</v>
      </c>
      <c r="C6263" s="4">
        <v>43817</v>
      </c>
      <c r="D6263" s="3">
        <v>0.83750000000000002</v>
      </c>
    </row>
    <row r="6264" spans="1:4" x14ac:dyDescent="0.2">
      <c r="A6264">
        <v>830480</v>
      </c>
      <c r="B6264" t="s">
        <v>30</v>
      </c>
      <c r="C6264" s="4">
        <v>43802</v>
      </c>
      <c r="D6264" s="3">
        <v>0.71319444444444446</v>
      </c>
    </row>
    <row r="6265" spans="1:4" x14ac:dyDescent="0.2">
      <c r="A6265">
        <v>830487</v>
      </c>
      <c r="B6265" t="s">
        <v>692</v>
      </c>
      <c r="C6265" s="4">
        <v>43709</v>
      </c>
      <c r="D6265" s="3">
        <v>0.5180555555555556</v>
      </c>
    </row>
    <row r="6266" spans="1:4" x14ac:dyDescent="0.2">
      <c r="A6266">
        <v>830488</v>
      </c>
      <c r="B6266" t="s">
        <v>120</v>
      </c>
      <c r="C6266" s="4">
        <v>43704</v>
      </c>
      <c r="D6266" s="3">
        <v>0.83680555555555547</v>
      </c>
    </row>
    <row r="6267" spans="1:4" x14ac:dyDescent="0.2">
      <c r="A6267">
        <v>830489</v>
      </c>
      <c r="B6267" s="2" t="s">
        <v>693</v>
      </c>
      <c r="C6267" s="4">
        <v>43706</v>
      </c>
      <c r="D6267" s="3">
        <v>0.21388888888888891</v>
      </c>
    </row>
    <row r="6268" spans="1:4" x14ac:dyDescent="0.2">
      <c r="A6268">
        <v>830490</v>
      </c>
      <c r="B6268" t="s">
        <v>694</v>
      </c>
      <c r="C6268" s="4">
        <v>43709</v>
      </c>
      <c r="D6268" s="3">
        <v>0.26041666666666669</v>
      </c>
    </row>
    <row r="6269" spans="1:4" x14ac:dyDescent="0.2">
      <c r="A6269">
        <v>830491</v>
      </c>
      <c r="B6269" t="s">
        <v>695</v>
      </c>
      <c r="C6269" s="4">
        <v>43686</v>
      </c>
      <c r="D6269" s="3">
        <v>8.2638888888888887E-2</v>
      </c>
    </row>
    <row r="6270" spans="1:4" x14ac:dyDescent="0.2">
      <c r="A6270">
        <v>830492</v>
      </c>
      <c r="B6270" t="s">
        <v>696</v>
      </c>
      <c r="C6270" s="4">
        <v>43723</v>
      </c>
      <c r="D6270" s="3">
        <v>0.91666666666666663</v>
      </c>
    </row>
    <row r="6271" spans="1:4" x14ac:dyDescent="0.2">
      <c r="A6271">
        <v>830493</v>
      </c>
      <c r="B6271" t="s">
        <v>3</v>
      </c>
      <c r="C6271" s="4">
        <v>43686</v>
      </c>
      <c r="D6271" s="3">
        <v>0.64513888888888882</v>
      </c>
    </row>
    <row r="6272" spans="1:4" x14ac:dyDescent="0.2">
      <c r="A6272">
        <v>830494</v>
      </c>
      <c r="B6272" t="s">
        <v>697</v>
      </c>
      <c r="C6272" s="4">
        <v>43737</v>
      </c>
      <c r="D6272" s="3">
        <v>0.78333333333333333</v>
      </c>
    </row>
    <row r="6273" spans="1:4" x14ac:dyDescent="0.2">
      <c r="A6273">
        <v>830495</v>
      </c>
      <c r="B6273" t="s">
        <v>698</v>
      </c>
      <c r="C6273" s="4">
        <v>43688</v>
      </c>
      <c r="D6273" s="3">
        <v>0.84375</v>
      </c>
    </row>
    <row r="6274" spans="1:4" x14ac:dyDescent="0.2">
      <c r="A6274">
        <v>830496</v>
      </c>
      <c r="B6274" t="s">
        <v>699</v>
      </c>
      <c r="C6274" s="4">
        <v>43715</v>
      </c>
      <c r="D6274" s="3">
        <v>4.8611111111111112E-2</v>
      </c>
    </row>
    <row r="6275" spans="1:4" x14ac:dyDescent="0.2">
      <c r="A6275">
        <v>830639</v>
      </c>
      <c r="B6275" t="s">
        <v>143</v>
      </c>
      <c r="C6275" s="4">
        <v>43706</v>
      </c>
      <c r="D6275" s="3">
        <v>0.81180555555555556</v>
      </c>
    </row>
    <row r="6276" spans="1:4" x14ac:dyDescent="0.2">
      <c r="A6276">
        <v>830689</v>
      </c>
      <c r="B6276" s="2" t="s">
        <v>65</v>
      </c>
      <c r="C6276" s="4">
        <v>43768</v>
      </c>
      <c r="D6276" s="3">
        <v>0.87361111111111101</v>
      </c>
    </row>
    <row r="6277" spans="1:4" x14ac:dyDescent="0.2">
      <c r="A6277">
        <v>830690</v>
      </c>
      <c r="B6277" t="s">
        <v>8</v>
      </c>
      <c r="C6277" s="4">
        <v>43752</v>
      </c>
      <c r="D6277" s="3">
        <v>0.67638888888888893</v>
      </c>
    </row>
    <row r="6278" spans="1:4" x14ac:dyDescent="0.2">
      <c r="A6278">
        <v>830691</v>
      </c>
      <c r="B6278" t="s">
        <v>94</v>
      </c>
      <c r="C6278" s="4">
        <v>43726</v>
      </c>
      <c r="D6278" s="3">
        <v>0.87013888888888891</v>
      </c>
    </row>
    <row r="6279" spans="1:4" x14ac:dyDescent="0.2">
      <c r="A6279">
        <v>830719</v>
      </c>
      <c r="B6279" t="s">
        <v>31</v>
      </c>
      <c r="C6279" s="4">
        <v>43804</v>
      </c>
      <c r="D6279" s="3">
        <v>0.79583333333333339</v>
      </c>
    </row>
    <row r="6280" spans="1:4" x14ac:dyDescent="0.2">
      <c r="A6280">
        <v>830720</v>
      </c>
      <c r="B6280" t="s">
        <v>15</v>
      </c>
      <c r="C6280" s="4">
        <v>43809</v>
      </c>
      <c r="D6280" s="3">
        <v>0.68472222222222223</v>
      </c>
    </row>
    <row r="6281" spans="1:4" x14ac:dyDescent="0.2">
      <c r="A6281">
        <v>830988</v>
      </c>
      <c r="B6281" t="s">
        <v>198</v>
      </c>
      <c r="C6281" s="4">
        <v>43689</v>
      </c>
      <c r="D6281" s="3">
        <v>0.75</v>
      </c>
    </row>
    <row r="6282" spans="1:4" x14ac:dyDescent="0.2">
      <c r="A6282">
        <v>831003</v>
      </c>
      <c r="B6282" t="s">
        <v>549</v>
      </c>
      <c r="C6282" s="4">
        <v>43699</v>
      </c>
      <c r="D6282" s="3">
        <v>0.93402777777777779</v>
      </c>
    </row>
    <row r="6283" spans="1:4" x14ac:dyDescent="0.2">
      <c r="A6283">
        <v>831150</v>
      </c>
      <c r="B6283" t="s">
        <v>96</v>
      </c>
      <c r="C6283" s="4">
        <v>43745</v>
      </c>
      <c r="D6283" s="3">
        <v>0.85972222222222217</v>
      </c>
    </row>
    <row r="6284" spans="1:4" x14ac:dyDescent="0.2">
      <c r="A6284">
        <v>831151</v>
      </c>
      <c r="B6284" t="s">
        <v>66</v>
      </c>
      <c r="C6284" s="4">
        <v>43745</v>
      </c>
      <c r="D6284" s="3">
        <v>0.65277777777777779</v>
      </c>
    </row>
    <row r="6285" spans="1:4" x14ac:dyDescent="0.2">
      <c r="A6285">
        <v>831157</v>
      </c>
      <c r="B6285" t="s">
        <v>3</v>
      </c>
      <c r="C6285" s="4">
        <v>43686</v>
      </c>
      <c r="D6285" s="3">
        <v>0.64513888888888882</v>
      </c>
    </row>
    <row r="6286" spans="1:4" x14ac:dyDescent="0.2">
      <c r="A6286">
        <v>831444</v>
      </c>
      <c r="B6286" t="s">
        <v>41</v>
      </c>
      <c r="C6286" s="4">
        <v>43710</v>
      </c>
      <c r="D6286" s="3">
        <v>0.72083333333333333</v>
      </c>
    </row>
    <row r="6287" spans="1:4" x14ac:dyDescent="0.2">
      <c r="A6287">
        <v>831698</v>
      </c>
      <c r="B6287" s="2" t="s">
        <v>49</v>
      </c>
      <c r="C6287" s="4">
        <v>43725</v>
      </c>
      <c r="D6287" s="3">
        <v>0.9243055555555556</v>
      </c>
    </row>
    <row r="6288" spans="1:4" x14ac:dyDescent="0.2">
      <c r="A6288">
        <v>831699</v>
      </c>
      <c r="B6288" t="s">
        <v>228</v>
      </c>
      <c r="C6288" s="4">
        <v>43672</v>
      </c>
      <c r="D6288" s="3">
        <v>0.73055555555555562</v>
      </c>
    </row>
    <row r="6289" spans="1:4" x14ac:dyDescent="0.2">
      <c r="A6289">
        <v>831730</v>
      </c>
      <c r="B6289" t="s">
        <v>133</v>
      </c>
      <c r="C6289" s="4">
        <v>43789</v>
      </c>
      <c r="D6289" s="3">
        <v>0.7993055555555556</v>
      </c>
    </row>
    <row r="6290" spans="1:4" x14ac:dyDescent="0.2">
      <c r="A6290">
        <v>831747</v>
      </c>
      <c r="B6290" t="s">
        <v>18</v>
      </c>
      <c r="C6290" s="4">
        <v>43774</v>
      </c>
      <c r="D6290" s="3">
        <v>0.79236111111111107</v>
      </c>
    </row>
    <row r="6291" spans="1:4" x14ac:dyDescent="0.2">
      <c r="A6291">
        <v>831748</v>
      </c>
      <c r="B6291" t="s">
        <v>100</v>
      </c>
      <c r="C6291" s="4">
        <v>43733</v>
      </c>
      <c r="D6291" s="3">
        <v>0.8569444444444444</v>
      </c>
    </row>
    <row r="6292" spans="1:4" x14ac:dyDescent="0.2">
      <c r="A6292">
        <v>831749</v>
      </c>
      <c r="B6292" t="s">
        <v>38</v>
      </c>
      <c r="C6292" s="4">
        <v>43689</v>
      </c>
      <c r="D6292" s="3">
        <v>0.83263888888888893</v>
      </c>
    </row>
    <row r="6293" spans="1:4" x14ac:dyDescent="0.2">
      <c r="A6293">
        <v>831887</v>
      </c>
      <c r="B6293" t="s">
        <v>236</v>
      </c>
      <c r="C6293" s="4">
        <v>43817</v>
      </c>
      <c r="D6293" s="3">
        <v>0.83750000000000002</v>
      </c>
    </row>
    <row r="6294" spans="1:4" x14ac:dyDescent="0.2">
      <c r="A6294">
        <v>832121</v>
      </c>
      <c r="B6294" t="s">
        <v>121</v>
      </c>
      <c r="C6294" s="4">
        <v>43832</v>
      </c>
      <c r="D6294" s="3">
        <v>0.67013888888888884</v>
      </c>
    </row>
    <row r="6295" spans="1:4" x14ac:dyDescent="0.2">
      <c r="A6295">
        <v>832317</v>
      </c>
      <c r="B6295" t="s">
        <v>612</v>
      </c>
      <c r="C6295" s="4">
        <v>43670</v>
      </c>
      <c r="D6295" s="3">
        <v>0.73611111111111116</v>
      </c>
    </row>
    <row r="6296" spans="1:4" x14ac:dyDescent="0.2">
      <c r="A6296">
        <v>832408</v>
      </c>
      <c r="B6296" s="2" t="s">
        <v>65</v>
      </c>
      <c r="C6296" s="4">
        <v>43768</v>
      </c>
      <c r="D6296" s="3">
        <v>0.87361111111111101</v>
      </c>
    </row>
    <row r="6297" spans="1:4" x14ac:dyDescent="0.2">
      <c r="A6297">
        <v>832617</v>
      </c>
      <c r="B6297" t="s">
        <v>116</v>
      </c>
      <c r="C6297" s="4">
        <v>43685</v>
      </c>
      <c r="D6297" s="3">
        <v>0.83333333333333337</v>
      </c>
    </row>
    <row r="6298" spans="1:4" x14ac:dyDescent="0.2">
      <c r="A6298">
        <v>832692</v>
      </c>
      <c r="B6298" t="s">
        <v>12</v>
      </c>
      <c r="C6298" s="4">
        <v>43810</v>
      </c>
      <c r="D6298" s="3">
        <v>0.7944444444444444</v>
      </c>
    </row>
    <row r="6299" spans="1:4" x14ac:dyDescent="0.2">
      <c r="A6299">
        <v>832770</v>
      </c>
      <c r="B6299" t="s">
        <v>13</v>
      </c>
      <c r="C6299" s="4">
        <v>43689</v>
      </c>
      <c r="D6299" s="3">
        <v>0.64027777777777783</v>
      </c>
    </row>
    <row r="6300" spans="1:4" x14ac:dyDescent="0.2">
      <c r="A6300">
        <v>832890</v>
      </c>
      <c r="B6300" t="s">
        <v>43</v>
      </c>
      <c r="C6300" s="4">
        <v>43717</v>
      </c>
      <c r="D6300" s="3">
        <v>0.78472222222222221</v>
      </c>
    </row>
    <row r="6301" spans="1:4" x14ac:dyDescent="0.2">
      <c r="A6301">
        <v>832910</v>
      </c>
      <c r="B6301" t="s">
        <v>136</v>
      </c>
      <c r="C6301" s="4">
        <v>43819</v>
      </c>
      <c r="D6301" s="3">
        <v>0.87708333333333333</v>
      </c>
    </row>
    <row r="6302" spans="1:4" x14ac:dyDescent="0.2">
      <c r="A6302">
        <v>833015</v>
      </c>
      <c r="B6302" t="s">
        <v>136</v>
      </c>
      <c r="C6302" s="4">
        <v>43819</v>
      </c>
      <c r="D6302" s="3">
        <v>0.87777777777777777</v>
      </c>
    </row>
    <row r="6303" spans="1:4" x14ac:dyDescent="0.2">
      <c r="A6303">
        <v>833172</v>
      </c>
      <c r="B6303" t="s">
        <v>101</v>
      </c>
      <c r="C6303" s="4">
        <v>43766</v>
      </c>
      <c r="D6303" s="3">
        <v>0.68055555555555547</v>
      </c>
    </row>
    <row r="6304" spans="1:4" x14ac:dyDescent="0.2">
      <c r="A6304">
        <v>833296</v>
      </c>
      <c r="B6304" t="s">
        <v>14</v>
      </c>
      <c r="C6304" s="4">
        <v>43690</v>
      </c>
      <c r="D6304" s="3">
        <v>0.95208333333333339</v>
      </c>
    </row>
    <row r="6305" spans="1:4" x14ac:dyDescent="0.2">
      <c r="A6305">
        <v>833442</v>
      </c>
      <c r="B6305" t="s">
        <v>386</v>
      </c>
      <c r="C6305" s="4">
        <v>43783</v>
      </c>
      <c r="D6305" s="3">
        <v>0.7055555555555556</v>
      </c>
    </row>
    <row r="6306" spans="1:4" x14ac:dyDescent="0.2">
      <c r="A6306">
        <v>833443</v>
      </c>
      <c r="B6306" t="s">
        <v>366</v>
      </c>
      <c r="C6306" s="4">
        <v>43816</v>
      </c>
      <c r="D6306" s="3">
        <v>0.81944444444444453</v>
      </c>
    </row>
    <row r="6307" spans="1:4" x14ac:dyDescent="0.2">
      <c r="A6307">
        <v>833444</v>
      </c>
      <c r="B6307" s="2" t="s">
        <v>700</v>
      </c>
      <c r="C6307" s="4">
        <v>43780</v>
      </c>
      <c r="D6307" s="3">
        <v>0.65902777777777777</v>
      </c>
    </row>
    <row r="6308" spans="1:4" x14ac:dyDescent="0.2">
      <c r="A6308">
        <v>833445</v>
      </c>
      <c r="B6308" t="s">
        <v>289</v>
      </c>
      <c r="C6308" s="4">
        <v>43782</v>
      </c>
      <c r="D6308" s="3">
        <v>0.81527777777777777</v>
      </c>
    </row>
    <row r="6309" spans="1:4" x14ac:dyDescent="0.2">
      <c r="A6309">
        <v>833457</v>
      </c>
      <c r="B6309" t="s">
        <v>204</v>
      </c>
      <c r="C6309" s="4">
        <v>43670</v>
      </c>
      <c r="D6309" s="3">
        <v>0.64930555555555558</v>
      </c>
    </row>
    <row r="6310" spans="1:4" x14ac:dyDescent="0.2">
      <c r="A6310">
        <v>833475</v>
      </c>
      <c r="B6310" t="s">
        <v>214</v>
      </c>
      <c r="C6310" s="4">
        <v>43801</v>
      </c>
      <c r="D6310" s="3">
        <v>0.69166666666666676</v>
      </c>
    </row>
    <row r="6311" spans="1:4" x14ac:dyDescent="0.2">
      <c r="A6311">
        <v>833488</v>
      </c>
      <c r="B6311" t="s">
        <v>157</v>
      </c>
      <c r="C6311" s="4">
        <v>43710</v>
      </c>
      <c r="D6311" s="3">
        <v>0.63194444444444442</v>
      </c>
    </row>
    <row r="6312" spans="1:4" x14ac:dyDescent="0.2">
      <c r="A6312">
        <v>833489</v>
      </c>
      <c r="B6312" t="s">
        <v>68</v>
      </c>
      <c r="C6312" s="4">
        <v>43749</v>
      </c>
      <c r="D6312" s="3">
        <v>0.90694444444444444</v>
      </c>
    </row>
    <row r="6313" spans="1:4" x14ac:dyDescent="0.2">
      <c r="A6313">
        <v>833513</v>
      </c>
      <c r="B6313" t="s">
        <v>123</v>
      </c>
      <c r="C6313" s="4">
        <v>43763</v>
      </c>
      <c r="D6313" s="3">
        <v>0.8208333333333333</v>
      </c>
    </row>
    <row r="6314" spans="1:4" x14ac:dyDescent="0.2">
      <c r="A6314">
        <v>833622</v>
      </c>
      <c r="B6314" t="s">
        <v>45</v>
      </c>
      <c r="C6314" s="4">
        <v>43682</v>
      </c>
      <c r="D6314" s="3">
        <v>0.82152777777777775</v>
      </c>
    </row>
    <row r="6315" spans="1:4" x14ac:dyDescent="0.2">
      <c r="A6315">
        <v>833767</v>
      </c>
      <c r="B6315" t="s">
        <v>218</v>
      </c>
      <c r="C6315" s="4">
        <v>43698</v>
      </c>
      <c r="D6315" s="3">
        <v>0.78402777777777777</v>
      </c>
    </row>
    <row r="6316" spans="1:4" x14ac:dyDescent="0.2">
      <c r="A6316">
        <v>833812</v>
      </c>
      <c r="B6316" t="s">
        <v>28</v>
      </c>
      <c r="C6316" s="4">
        <v>43693</v>
      </c>
      <c r="D6316" s="3">
        <v>0.72222222222222221</v>
      </c>
    </row>
    <row r="6317" spans="1:4" x14ac:dyDescent="0.2">
      <c r="A6317">
        <v>833813</v>
      </c>
      <c r="B6317" t="s">
        <v>311</v>
      </c>
      <c r="C6317" s="4">
        <v>43685</v>
      </c>
      <c r="D6317" s="3">
        <v>0.73541666666666661</v>
      </c>
    </row>
    <row r="6318" spans="1:4" x14ac:dyDescent="0.2">
      <c r="A6318">
        <v>833976</v>
      </c>
      <c r="B6318" t="s">
        <v>15</v>
      </c>
      <c r="C6318" s="4">
        <v>43809</v>
      </c>
      <c r="D6318" s="3">
        <v>0.68541666666666667</v>
      </c>
    </row>
    <row r="6319" spans="1:4" x14ac:dyDescent="0.2">
      <c r="A6319">
        <v>833977</v>
      </c>
      <c r="B6319" t="s">
        <v>46</v>
      </c>
      <c r="C6319" s="4">
        <v>43791</v>
      </c>
      <c r="D6319" s="3">
        <v>0.81597222222222221</v>
      </c>
    </row>
    <row r="6320" spans="1:4" x14ac:dyDescent="0.2">
      <c r="A6320">
        <v>833980</v>
      </c>
      <c r="B6320" t="s">
        <v>60</v>
      </c>
      <c r="C6320" s="4">
        <v>43761</v>
      </c>
      <c r="D6320" s="3">
        <v>0.71250000000000002</v>
      </c>
    </row>
    <row r="6321" spans="1:4" x14ac:dyDescent="0.2">
      <c r="A6321">
        <v>834636</v>
      </c>
      <c r="B6321" t="e">
        <f>_xlfn.SINGLE(HoyMismoTSI _xlfn.SINGLE(JuanOrlandoH Muchas gracias a JOH por Que se ve lo bueno Que importante manera de apoyar a nuestra gente Hondure√±a asi se benefician los deudores))</f>
        <v>#NAME?</v>
      </c>
      <c r="C6321" s="4">
        <v>43777</v>
      </c>
      <c r="D6321" s="3">
        <v>0.88750000000000007</v>
      </c>
    </row>
    <row r="6322" spans="1:4" x14ac:dyDescent="0.2">
      <c r="A6322">
        <v>834967</v>
      </c>
      <c r="B6322" t="e">
        <f>_xlfn.SINGLE(HoyMismoTSI _xlfn.SINGLE(TSiHonduras Es un gran trabajo lo Que se esta realizando por Que Es muy bueno Que se mejoren las carreteras Que bien))</f>
        <v>#NAME?</v>
      </c>
      <c r="C6322" s="4">
        <v>43672</v>
      </c>
      <c r="D6322" s="3">
        <v>0.62777777777777777</v>
      </c>
    </row>
    <row r="6323" spans="1:4" x14ac:dyDescent="0.2">
      <c r="A6323">
        <v>836708</v>
      </c>
      <c r="B6323" t="e">
        <f>HoyMismoTSI Es admirable lo Que se ve Vemos lo principal para nuestra Honduras se esta mejorando en materia de salud Que bien</f>
        <v>#NAME?</v>
      </c>
      <c r="C6323" s="4">
        <v>43836</v>
      </c>
      <c r="D6323" s="3">
        <v>0.65208333333333335</v>
      </c>
    </row>
    <row r="6324" spans="1:4" x14ac:dyDescent="0.2">
      <c r="A6324">
        <v>838215</v>
      </c>
      <c r="B6324" t="e">
        <f>HoyMismoTSI Es admirable saber Que se hace lo correcto por nuestra Honduras Vemos lo bueno en nuestro pais Que bien vamos avanzando por lo bueno Que bien</f>
        <v>#NAME?</v>
      </c>
      <c r="C6324" s="4">
        <v>43815</v>
      </c>
      <c r="D6324" s="3">
        <v>0.82361111111111107</v>
      </c>
    </row>
    <row r="6325" spans="1:4" x14ac:dyDescent="0.2">
      <c r="A6325">
        <v>839305</v>
      </c>
      <c r="B6325" t="e">
        <f>_xlfn.SINGLE(HoyMismoTSI _xlfn.SINGLE(JuanOrlandoH muy bien por Que asi la economia estara en buenas manos Que gran inicio de afirmar las grandes cossa JOH Que bien))</f>
        <v>#NAME?</v>
      </c>
      <c r="C6325" s="4">
        <v>43754</v>
      </c>
      <c r="D6325" s="3">
        <v>0.7368055555555556</v>
      </c>
    </row>
    <row r="6326" spans="1:4" x14ac:dyDescent="0.2">
      <c r="A6326">
        <v>844888</v>
      </c>
      <c r="B6326" t="e">
        <f>HoyMismoTSI estamos muy contentos y agradecidos por su gran trabajo Que hacen</f>
        <v>#NAME?</v>
      </c>
      <c r="C6326" s="4">
        <v>43691</v>
      </c>
      <c r="D6326" s="3">
        <v>0.70763888888888893</v>
      </c>
    </row>
    <row r="6327" spans="1:4" x14ac:dyDescent="0.2">
      <c r="A6327">
        <v>845800</v>
      </c>
      <c r="B6327" t="e">
        <f>_xlfn.SINGLE(HoyMismoTSI _xlfn.SINGLE(TSiHonduras muy bien Que se esta desempe√±ando lo bueno por el pais Que grandes avances Que gran manera de ver el cambio por la seguridad del pueblo))</f>
        <v>#NAME?</v>
      </c>
      <c r="C6327" s="4">
        <v>43745</v>
      </c>
      <c r="D6327" s="3">
        <v>0.77916666666666667</v>
      </c>
    </row>
    <row r="6328" spans="1:4" x14ac:dyDescent="0.2">
      <c r="A6328">
        <v>846750</v>
      </c>
      <c r="B6328" t="s">
        <v>9</v>
      </c>
      <c r="C6328" s="4">
        <v>43794</v>
      </c>
      <c r="D6328" s="3">
        <v>0.72222222222222221</v>
      </c>
    </row>
    <row r="6329" spans="1:4" x14ac:dyDescent="0.2">
      <c r="A6329">
        <v>846795</v>
      </c>
      <c r="B6329" t="s">
        <v>104</v>
      </c>
      <c r="C6329" s="4">
        <v>43787</v>
      </c>
      <c r="D6329" s="3">
        <v>0.79791666666666661</v>
      </c>
    </row>
    <row r="6330" spans="1:4" x14ac:dyDescent="0.2">
      <c r="A6330">
        <v>846907</v>
      </c>
      <c r="B6330" t="s">
        <v>8</v>
      </c>
      <c r="C6330" s="4">
        <v>43752</v>
      </c>
      <c r="D6330" s="3">
        <v>0.67708333333333337</v>
      </c>
    </row>
    <row r="6331" spans="1:4" x14ac:dyDescent="0.2">
      <c r="A6331">
        <v>846908</v>
      </c>
      <c r="B6331" t="s">
        <v>120</v>
      </c>
      <c r="C6331" s="4">
        <v>43704</v>
      </c>
      <c r="D6331" s="3">
        <v>0.83611111111111114</v>
      </c>
    </row>
    <row r="6332" spans="1:4" x14ac:dyDescent="0.2">
      <c r="A6332">
        <v>847057</v>
      </c>
      <c r="B6332" t="s">
        <v>25</v>
      </c>
      <c r="C6332" s="4">
        <v>43774</v>
      </c>
      <c r="D6332" s="3">
        <v>0.84027777777777779</v>
      </c>
    </row>
    <row r="6333" spans="1:4" x14ac:dyDescent="0.2">
      <c r="A6333">
        <v>847058</v>
      </c>
      <c r="B6333" t="s">
        <v>123</v>
      </c>
      <c r="C6333" s="4">
        <v>43763</v>
      </c>
      <c r="D6333" s="3">
        <v>0.82152777777777775</v>
      </c>
    </row>
    <row r="6334" spans="1:4" x14ac:dyDescent="0.2">
      <c r="A6334">
        <v>847059</v>
      </c>
      <c r="B6334" t="s">
        <v>204</v>
      </c>
      <c r="C6334" s="4">
        <v>43670</v>
      </c>
      <c r="D6334" s="3">
        <v>0.6479166666666667</v>
      </c>
    </row>
    <row r="6335" spans="1:4" x14ac:dyDescent="0.2">
      <c r="A6335">
        <v>847200</v>
      </c>
      <c r="B6335" t="s">
        <v>7</v>
      </c>
      <c r="C6335" s="4">
        <v>43837</v>
      </c>
      <c r="D6335" s="3">
        <v>0.66736111111111107</v>
      </c>
    </row>
    <row r="6336" spans="1:4" x14ac:dyDescent="0.2">
      <c r="A6336">
        <v>847201</v>
      </c>
      <c r="B6336" t="s">
        <v>12</v>
      </c>
      <c r="C6336" s="4">
        <v>43810</v>
      </c>
      <c r="D6336" s="3">
        <v>0.79513888888888884</v>
      </c>
    </row>
    <row r="6337" spans="1:4" x14ac:dyDescent="0.2">
      <c r="A6337">
        <v>847274</v>
      </c>
      <c r="B6337" t="s">
        <v>151</v>
      </c>
      <c r="C6337" s="4">
        <v>43801</v>
      </c>
      <c r="D6337" s="3">
        <v>0.84097222222222223</v>
      </c>
    </row>
    <row r="6338" spans="1:4" x14ac:dyDescent="0.2">
      <c r="A6338">
        <v>847275</v>
      </c>
      <c r="B6338" t="s">
        <v>6</v>
      </c>
      <c r="C6338" s="4">
        <v>43829</v>
      </c>
      <c r="D6338" s="3">
        <v>0.75763888888888886</v>
      </c>
    </row>
    <row r="6339" spans="1:4" x14ac:dyDescent="0.2">
      <c r="A6339">
        <v>847318</v>
      </c>
      <c r="B6339" t="s">
        <v>261</v>
      </c>
      <c r="C6339" s="4">
        <v>43699</v>
      </c>
      <c r="D6339" s="3">
        <v>0.83819444444444446</v>
      </c>
    </row>
    <row r="6340" spans="1:4" x14ac:dyDescent="0.2">
      <c r="A6340">
        <v>848261</v>
      </c>
      <c r="B6340" t="e">
        <f>_xlfn.SINGLE(HoyMismoTSI _xlfn.SINGLE(JuanOrlandoH Definimos el gran talento Que tiene el joven hondure√±o y Que demuestran sus grandes desarrollo os Que bien vamos por lo bueno en nuestra naci√≥n))</f>
        <v>#NAME?</v>
      </c>
      <c r="C6340" s="4">
        <v>43816</v>
      </c>
      <c r="D6340" s="3">
        <v>0.66666666666666663</v>
      </c>
    </row>
    <row r="6341" spans="1:4" x14ac:dyDescent="0.2">
      <c r="A6341">
        <v>848299</v>
      </c>
      <c r="B6341" t="e">
        <f>_xlfn.SINGLE(HoyMismoTSI _xlfn.SINGLE(TSiHonduras esta Es una gran noticia Que bueno Que bueno Que se vean estas grandiosas cosas en el apisa por Que Es necesario Que se hag esto))</f>
        <v>#NAME?</v>
      </c>
      <c r="C6341" s="4">
        <v>43712</v>
      </c>
      <c r="D6341" s="3">
        <v>0.80138888888888893</v>
      </c>
    </row>
    <row r="6342" spans="1:4" x14ac:dyDescent="0.2">
      <c r="A6342">
        <v>848700</v>
      </c>
      <c r="B6342" t="s">
        <v>104</v>
      </c>
      <c r="C6342" s="4">
        <v>43787</v>
      </c>
      <c r="D6342" s="3">
        <v>0.79791666666666661</v>
      </c>
    </row>
    <row r="6343" spans="1:4" x14ac:dyDescent="0.2">
      <c r="A6343">
        <v>848701</v>
      </c>
      <c r="B6343" t="s">
        <v>27</v>
      </c>
      <c r="C6343" s="4">
        <v>43809</v>
      </c>
      <c r="D6343" s="3">
        <v>0.81805555555555554</v>
      </c>
    </row>
    <row r="6344" spans="1:4" x14ac:dyDescent="0.2">
      <c r="A6344">
        <v>848785</v>
      </c>
      <c r="B6344" s="2" t="s">
        <v>111</v>
      </c>
      <c r="C6344" s="4">
        <v>43804</v>
      </c>
      <c r="D6344" s="3">
        <v>0.84791666666666676</v>
      </c>
    </row>
    <row r="6345" spans="1:4" x14ac:dyDescent="0.2">
      <c r="A6345">
        <v>848842</v>
      </c>
      <c r="B6345" s="2" t="s">
        <v>126</v>
      </c>
      <c r="C6345" s="4">
        <v>43732</v>
      </c>
      <c r="D6345" s="3">
        <v>0.83611111111111114</v>
      </c>
    </row>
    <row r="6346" spans="1:4" x14ac:dyDescent="0.2">
      <c r="A6346">
        <v>848907</v>
      </c>
      <c r="B6346" t="s">
        <v>342</v>
      </c>
      <c r="C6346" s="4">
        <v>43707</v>
      </c>
      <c r="D6346" s="3">
        <v>0.92708333333333337</v>
      </c>
    </row>
    <row r="6347" spans="1:4" x14ac:dyDescent="0.2">
      <c r="A6347">
        <v>849062</v>
      </c>
      <c r="B6347" t="s">
        <v>21</v>
      </c>
      <c r="C6347" s="4">
        <v>43811</v>
      </c>
      <c r="D6347" s="3">
        <v>0.83958333333333324</v>
      </c>
    </row>
    <row r="6348" spans="1:4" x14ac:dyDescent="0.2">
      <c r="A6348">
        <v>849063</v>
      </c>
      <c r="B6348" t="s">
        <v>99</v>
      </c>
      <c r="C6348" s="4">
        <v>43790</v>
      </c>
      <c r="D6348" s="3">
        <v>0.69027777777777777</v>
      </c>
    </row>
    <row r="6349" spans="1:4" x14ac:dyDescent="0.2">
      <c r="A6349">
        <v>849084</v>
      </c>
      <c r="B6349" s="2" t="s">
        <v>140</v>
      </c>
      <c r="C6349" s="4">
        <v>43755</v>
      </c>
      <c r="D6349" s="3">
        <v>0.85416666666666663</v>
      </c>
    </row>
    <row r="6350" spans="1:4" x14ac:dyDescent="0.2">
      <c r="A6350">
        <v>849085</v>
      </c>
      <c r="B6350" t="s">
        <v>63</v>
      </c>
      <c r="C6350" s="4">
        <v>43773</v>
      </c>
      <c r="D6350" s="3">
        <v>0.65277777777777779</v>
      </c>
    </row>
    <row r="6351" spans="1:4" x14ac:dyDescent="0.2">
      <c r="A6351">
        <v>849280</v>
      </c>
      <c r="B6351" t="s">
        <v>335</v>
      </c>
      <c r="C6351" s="4">
        <v>43808</v>
      </c>
      <c r="D6351" s="3">
        <v>0.71319444444444446</v>
      </c>
    </row>
    <row r="6352" spans="1:4" x14ac:dyDescent="0.2">
      <c r="A6352">
        <v>849296</v>
      </c>
      <c r="B6352" t="s">
        <v>99</v>
      </c>
      <c r="C6352" s="4">
        <v>43790</v>
      </c>
      <c r="D6352" s="3">
        <v>0.69097222222222221</v>
      </c>
    </row>
    <row r="6353" spans="1:4" x14ac:dyDescent="0.2">
      <c r="A6353">
        <v>849310</v>
      </c>
      <c r="B6353" t="s">
        <v>198</v>
      </c>
      <c r="C6353" s="4">
        <v>43689</v>
      </c>
      <c r="D6353" s="3">
        <v>0.74930555555555556</v>
      </c>
    </row>
    <row r="6354" spans="1:4" x14ac:dyDescent="0.2">
      <c r="A6354">
        <v>849311</v>
      </c>
      <c r="B6354" t="s">
        <v>90</v>
      </c>
      <c r="C6354" s="4">
        <v>43689</v>
      </c>
      <c r="D6354" s="3">
        <v>0.89374999999999993</v>
      </c>
    </row>
    <row r="6355" spans="1:4" x14ac:dyDescent="0.2">
      <c r="A6355">
        <v>849343</v>
      </c>
      <c r="B6355" t="s">
        <v>73</v>
      </c>
      <c r="C6355" s="4">
        <v>43710</v>
      </c>
      <c r="D6355" s="3">
        <v>0.85902777777777783</v>
      </c>
    </row>
    <row r="6356" spans="1:4" x14ac:dyDescent="0.2">
      <c r="A6356">
        <v>849386</v>
      </c>
      <c r="B6356" t="s">
        <v>235</v>
      </c>
      <c r="C6356" s="4">
        <v>43700</v>
      </c>
      <c r="D6356" s="3">
        <v>0.83333333333333337</v>
      </c>
    </row>
    <row r="6357" spans="1:4" x14ac:dyDescent="0.2">
      <c r="A6357">
        <v>849470</v>
      </c>
      <c r="B6357" t="s">
        <v>612</v>
      </c>
      <c r="C6357" s="4">
        <v>43670</v>
      </c>
      <c r="D6357" s="3">
        <v>0.73611111111111116</v>
      </c>
    </row>
    <row r="6358" spans="1:4" x14ac:dyDescent="0.2">
      <c r="A6358">
        <v>849480</v>
      </c>
      <c r="B6358" t="s">
        <v>57</v>
      </c>
      <c r="C6358" s="4">
        <v>43762</v>
      </c>
      <c r="D6358" s="3">
        <v>0.83263888888888893</v>
      </c>
    </row>
    <row r="6359" spans="1:4" x14ac:dyDescent="0.2">
      <c r="A6359">
        <v>849569</v>
      </c>
      <c r="B6359" t="s">
        <v>89</v>
      </c>
      <c r="C6359" s="4">
        <v>43704</v>
      </c>
      <c r="D6359" s="3">
        <v>0.8979166666666667</v>
      </c>
    </row>
    <row r="6360" spans="1:4" x14ac:dyDescent="0.2">
      <c r="A6360">
        <v>849570</v>
      </c>
      <c r="B6360" t="s">
        <v>94</v>
      </c>
      <c r="C6360" s="4">
        <v>43726</v>
      </c>
      <c r="D6360" s="3">
        <v>0.87083333333333324</v>
      </c>
    </row>
    <row r="6361" spans="1:4" x14ac:dyDescent="0.2">
      <c r="A6361">
        <v>849916</v>
      </c>
      <c r="B6361" s="2" t="s">
        <v>155</v>
      </c>
      <c r="C6361" s="4">
        <v>43748</v>
      </c>
      <c r="D6361" s="3">
        <v>0.92569444444444438</v>
      </c>
    </row>
    <row r="6362" spans="1:4" x14ac:dyDescent="0.2">
      <c r="A6362">
        <v>849917</v>
      </c>
      <c r="B6362" s="2" t="s">
        <v>71</v>
      </c>
      <c r="C6362" s="4">
        <v>43774</v>
      </c>
      <c r="D6362" s="3">
        <v>0.6694444444444444</v>
      </c>
    </row>
    <row r="6363" spans="1:4" x14ac:dyDescent="0.2">
      <c r="A6363">
        <v>849999</v>
      </c>
      <c r="B6363" s="2" t="s">
        <v>71</v>
      </c>
      <c r="C6363" s="4">
        <v>43774</v>
      </c>
      <c r="D6363" s="3">
        <v>0.66875000000000007</v>
      </c>
    </row>
    <row r="6364" spans="1:4" x14ac:dyDescent="0.2">
      <c r="A6364">
        <v>850074</v>
      </c>
      <c r="B6364" t="s">
        <v>45</v>
      </c>
      <c r="C6364" s="4">
        <v>43682</v>
      </c>
      <c r="D6364" s="3">
        <v>0.8222222222222223</v>
      </c>
    </row>
    <row r="6365" spans="1:4" x14ac:dyDescent="0.2">
      <c r="A6365">
        <v>850332</v>
      </c>
      <c r="B6365" t="s">
        <v>10</v>
      </c>
      <c r="C6365" s="4">
        <v>43739</v>
      </c>
      <c r="D6365" s="3">
        <v>0.71250000000000002</v>
      </c>
    </row>
    <row r="6366" spans="1:4" x14ac:dyDescent="0.2">
      <c r="A6366">
        <v>850360</v>
      </c>
      <c r="B6366" t="s">
        <v>87</v>
      </c>
      <c r="C6366" s="4">
        <v>43816</v>
      </c>
      <c r="D6366" s="3">
        <v>0.8666666666666667</v>
      </c>
    </row>
    <row r="6367" spans="1:4" x14ac:dyDescent="0.2">
      <c r="A6367">
        <v>850528</v>
      </c>
      <c r="B6367" t="s">
        <v>133</v>
      </c>
      <c r="C6367" s="4">
        <v>43789</v>
      </c>
      <c r="D6367" s="3">
        <v>0.79999999999999993</v>
      </c>
    </row>
    <row r="6368" spans="1:4" x14ac:dyDescent="0.2">
      <c r="A6368">
        <v>850531</v>
      </c>
      <c r="B6368" s="2" t="s">
        <v>49</v>
      </c>
      <c r="C6368" s="4">
        <v>43725</v>
      </c>
      <c r="D6368" s="3">
        <v>0.92499999999999993</v>
      </c>
    </row>
    <row r="6369" spans="1:4" x14ac:dyDescent="0.2">
      <c r="A6369">
        <v>850555</v>
      </c>
      <c r="B6369" t="s">
        <v>31</v>
      </c>
      <c r="C6369" s="4">
        <v>43804</v>
      </c>
      <c r="D6369" s="3">
        <v>0.79583333333333339</v>
      </c>
    </row>
    <row r="6370" spans="1:4" x14ac:dyDescent="0.2">
      <c r="A6370">
        <v>850729</v>
      </c>
      <c r="B6370" t="s">
        <v>109</v>
      </c>
      <c r="C6370" s="4">
        <v>43696</v>
      </c>
      <c r="D6370" s="3">
        <v>0.95277777777777783</v>
      </c>
    </row>
    <row r="6371" spans="1:4" x14ac:dyDescent="0.2">
      <c r="A6371">
        <v>850804</v>
      </c>
      <c r="B6371" t="s">
        <v>57</v>
      </c>
      <c r="C6371" s="4">
        <v>43762</v>
      </c>
      <c r="D6371" s="3">
        <v>0.83194444444444438</v>
      </c>
    </row>
    <row r="6372" spans="1:4" x14ac:dyDescent="0.2">
      <c r="A6372">
        <v>850805</v>
      </c>
      <c r="B6372" t="s">
        <v>96</v>
      </c>
      <c r="C6372" s="4">
        <v>43745</v>
      </c>
      <c r="D6372" s="3">
        <v>0.85902777777777783</v>
      </c>
    </row>
    <row r="6373" spans="1:4" x14ac:dyDescent="0.2">
      <c r="A6373">
        <v>850866</v>
      </c>
      <c r="B6373" s="2" t="s">
        <v>47</v>
      </c>
      <c r="C6373" s="4">
        <v>43832</v>
      </c>
      <c r="D6373" s="3">
        <v>0.83333333333333337</v>
      </c>
    </row>
    <row r="6374" spans="1:4" x14ac:dyDescent="0.2">
      <c r="A6374">
        <v>850937</v>
      </c>
      <c r="B6374" t="s">
        <v>386</v>
      </c>
      <c r="C6374" s="4">
        <v>43783</v>
      </c>
      <c r="D6374" s="3">
        <v>0.7055555555555556</v>
      </c>
    </row>
    <row r="6375" spans="1:4" x14ac:dyDescent="0.2">
      <c r="A6375">
        <v>851202</v>
      </c>
      <c r="B6375" t="s">
        <v>74</v>
      </c>
      <c r="C6375" s="4">
        <v>43714</v>
      </c>
      <c r="D6375" s="3">
        <v>0.79375000000000007</v>
      </c>
    </row>
    <row r="6376" spans="1:4" x14ac:dyDescent="0.2">
      <c r="A6376">
        <v>851203</v>
      </c>
      <c r="B6376" t="s">
        <v>139</v>
      </c>
      <c r="C6376" s="4">
        <v>43754</v>
      </c>
      <c r="D6376" s="3">
        <v>0.76597222222222217</v>
      </c>
    </row>
    <row r="6377" spans="1:4" x14ac:dyDescent="0.2">
      <c r="A6377">
        <v>851204</v>
      </c>
      <c r="B6377" t="s">
        <v>186</v>
      </c>
      <c r="C6377" s="4">
        <v>43703</v>
      </c>
      <c r="D6377" s="3">
        <v>0.83263888888888893</v>
      </c>
    </row>
    <row r="6378" spans="1:4" x14ac:dyDescent="0.2">
      <c r="A6378">
        <v>851266</v>
      </c>
      <c r="B6378" s="2" t="s">
        <v>140</v>
      </c>
      <c r="C6378" s="4">
        <v>43755</v>
      </c>
      <c r="D6378" s="3">
        <v>0.85416666666666663</v>
      </c>
    </row>
    <row r="6379" spans="1:4" x14ac:dyDescent="0.2">
      <c r="A6379">
        <v>851267</v>
      </c>
      <c r="B6379" t="s">
        <v>146</v>
      </c>
      <c r="C6379" s="4">
        <v>43705</v>
      </c>
      <c r="D6379" s="3">
        <v>0.70208333333333339</v>
      </c>
    </row>
    <row r="6380" spans="1:4" x14ac:dyDescent="0.2">
      <c r="A6380">
        <v>851282</v>
      </c>
      <c r="B6380" t="s">
        <v>218</v>
      </c>
      <c r="C6380" s="4">
        <v>43698</v>
      </c>
      <c r="D6380" s="3">
        <v>0.77916666666666667</v>
      </c>
    </row>
    <row r="6381" spans="1:4" x14ac:dyDescent="0.2">
      <c r="A6381">
        <v>851283</v>
      </c>
      <c r="B6381" t="s">
        <v>41</v>
      </c>
      <c r="C6381" s="4">
        <v>43710</v>
      </c>
      <c r="D6381" s="3">
        <v>0.72083333333333333</v>
      </c>
    </row>
    <row r="6382" spans="1:4" x14ac:dyDescent="0.2">
      <c r="A6382">
        <v>851520</v>
      </c>
      <c r="B6382" t="s">
        <v>120</v>
      </c>
      <c r="C6382" s="4">
        <v>43704</v>
      </c>
      <c r="D6382" s="3">
        <v>0.83680555555555547</v>
      </c>
    </row>
    <row r="6383" spans="1:4" x14ac:dyDescent="0.2">
      <c r="A6383">
        <v>851605</v>
      </c>
      <c r="B6383" t="s">
        <v>67</v>
      </c>
      <c r="C6383" s="4">
        <v>43810</v>
      </c>
      <c r="D6383" s="3">
        <v>0.82708333333333339</v>
      </c>
    </row>
    <row r="6384" spans="1:4" x14ac:dyDescent="0.2">
      <c r="A6384">
        <v>851620</v>
      </c>
      <c r="B6384" t="s">
        <v>45</v>
      </c>
      <c r="C6384" s="4">
        <v>43682</v>
      </c>
      <c r="D6384" s="3">
        <v>0.8222222222222223</v>
      </c>
    </row>
    <row r="6385" spans="1:4" x14ac:dyDescent="0.2">
      <c r="A6385">
        <v>851639</v>
      </c>
      <c r="B6385" t="s">
        <v>57</v>
      </c>
      <c r="C6385" s="4">
        <v>43762</v>
      </c>
      <c r="D6385" s="3">
        <v>0.83194444444444438</v>
      </c>
    </row>
    <row r="6386" spans="1:4" x14ac:dyDescent="0.2">
      <c r="A6386">
        <v>851796</v>
      </c>
      <c r="B6386" t="s">
        <v>29</v>
      </c>
      <c r="C6386" s="4">
        <v>43836</v>
      </c>
      <c r="D6386" s="3">
        <v>0.60555555555555551</v>
      </c>
    </row>
    <row r="6387" spans="1:4" x14ac:dyDescent="0.2">
      <c r="A6387">
        <v>851802</v>
      </c>
      <c r="B6387" t="s">
        <v>101</v>
      </c>
      <c r="C6387" s="4">
        <v>43766</v>
      </c>
      <c r="D6387" s="3">
        <v>0.68125000000000002</v>
      </c>
    </row>
    <row r="6388" spans="1:4" x14ac:dyDescent="0.2">
      <c r="A6388">
        <v>851803</v>
      </c>
      <c r="B6388" t="s">
        <v>69</v>
      </c>
      <c r="C6388" s="4">
        <v>43756</v>
      </c>
      <c r="D6388" s="3">
        <v>0.74930555555555556</v>
      </c>
    </row>
    <row r="6389" spans="1:4" x14ac:dyDescent="0.2">
      <c r="A6389">
        <v>852005</v>
      </c>
      <c r="B6389" t="s">
        <v>22</v>
      </c>
      <c r="C6389" s="4">
        <v>43794</v>
      </c>
      <c r="D6389" s="3">
        <v>0.83472222222222225</v>
      </c>
    </row>
    <row r="6390" spans="1:4" x14ac:dyDescent="0.2">
      <c r="A6390">
        <v>852006</v>
      </c>
      <c r="B6390" t="s">
        <v>199</v>
      </c>
      <c r="C6390" s="4">
        <v>43836</v>
      </c>
      <c r="D6390" s="3">
        <v>0.72638888888888886</v>
      </c>
    </row>
    <row r="6391" spans="1:4" x14ac:dyDescent="0.2">
      <c r="A6391">
        <v>852007</v>
      </c>
      <c r="B6391" t="s">
        <v>107</v>
      </c>
      <c r="C6391" s="4">
        <v>43784</v>
      </c>
      <c r="D6391" s="3">
        <v>0.70416666666666661</v>
      </c>
    </row>
    <row r="6392" spans="1:4" x14ac:dyDescent="0.2">
      <c r="A6392">
        <v>852012</v>
      </c>
      <c r="B6392" t="s">
        <v>701</v>
      </c>
      <c r="C6392" s="4">
        <v>43709</v>
      </c>
      <c r="D6392" s="3">
        <v>0.64652777777777781</v>
      </c>
    </row>
    <row r="6393" spans="1:4" x14ac:dyDescent="0.2">
      <c r="A6393">
        <v>852013</v>
      </c>
      <c r="B6393" t="s">
        <v>36</v>
      </c>
      <c r="C6393" s="4">
        <v>43724</v>
      </c>
      <c r="D6393" s="3">
        <v>0.84930555555555554</v>
      </c>
    </row>
    <row r="6394" spans="1:4" x14ac:dyDescent="0.2">
      <c r="A6394">
        <v>852014</v>
      </c>
      <c r="B6394" t="s">
        <v>702</v>
      </c>
      <c r="C6394" s="4">
        <v>43757</v>
      </c>
      <c r="D6394" s="3">
        <v>0.9590277777777777</v>
      </c>
    </row>
    <row r="6395" spans="1:4" x14ac:dyDescent="0.2">
      <c r="A6395">
        <v>852113</v>
      </c>
      <c r="B6395" t="s">
        <v>66</v>
      </c>
      <c r="C6395" s="4">
        <v>43745</v>
      </c>
      <c r="D6395" s="3">
        <v>0.65208333333333335</v>
      </c>
    </row>
    <row r="6396" spans="1:4" x14ac:dyDescent="0.2">
      <c r="A6396">
        <v>852119</v>
      </c>
      <c r="B6396" s="2" t="s">
        <v>150</v>
      </c>
      <c r="C6396" s="4">
        <v>43718</v>
      </c>
      <c r="D6396" s="3">
        <v>0.6972222222222223</v>
      </c>
    </row>
    <row r="6397" spans="1:4" x14ac:dyDescent="0.2">
      <c r="A6397">
        <v>852122</v>
      </c>
      <c r="B6397" t="s">
        <v>125</v>
      </c>
      <c r="C6397" s="4">
        <v>43754</v>
      </c>
      <c r="D6397" s="3">
        <v>0.85833333333333339</v>
      </c>
    </row>
    <row r="6398" spans="1:4" x14ac:dyDescent="0.2">
      <c r="A6398">
        <v>852123</v>
      </c>
      <c r="B6398" t="s">
        <v>96</v>
      </c>
      <c r="C6398" s="4">
        <v>43745</v>
      </c>
      <c r="D6398" s="3">
        <v>0.85902777777777783</v>
      </c>
    </row>
    <row r="6399" spans="1:4" x14ac:dyDescent="0.2">
      <c r="A6399">
        <v>852127</v>
      </c>
      <c r="B6399" t="s">
        <v>198</v>
      </c>
      <c r="C6399" s="4">
        <v>43689</v>
      </c>
      <c r="D6399" s="3">
        <v>0.74930555555555556</v>
      </c>
    </row>
    <row r="6400" spans="1:4" x14ac:dyDescent="0.2">
      <c r="A6400">
        <v>852197</v>
      </c>
      <c r="B6400" t="s">
        <v>61</v>
      </c>
      <c r="C6400" s="4">
        <v>43733</v>
      </c>
      <c r="D6400" s="3">
        <v>0.79722222222222217</v>
      </c>
    </row>
    <row r="6401" spans="1:4" x14ac:dyDescent="0.2">
      <c r="A6401">
        <v>852486</v>
      </c>
      <c r="B6401" t="s">
        <v>3</v>
      </c>
      <c r="C6401" s="4">
        <v>43686</v>
      </c>
      <c r="D6401" s="3">
        <v>0.64374999999999993</v>
      </c>
    </row>
    <row r="6402" spans="1:4" x14ac:dyDescent="0.2">
      <c r="A6402">
        <v>852639</v>
      </c>
      <c r="B6402" t="s">
        <v>152</v>
      </c>
      <c r="C6402" s="4">
        <v>43731</v>
      </c>
      <c r="D6402" s="3">
        <v>0.8666666666666667</v>
      </c>
    </row>
    <row r="6403" spans="1:4" x14ac:dyDescent="0.2">
      <c r="A6403">
        <v>852689</v>
      </c>
      <c r="B6403" s="2" t="s">
        <v>4</v>
      </c>
      <c r="C6403" s="4">
        <v>43731</v>
      </c>
      <c r="D6403" s="3">
        <v>0.66319444444444442</v>
      </c>
    </row>
    <row r="6404" spans="1:4" x14ac:dyDescent="0.2">
      <c r="A6404">
        <v>852692</v>
      </c>
      <c r="B6404" t="s">
        <v>416</v>
      </c>
      <c r="C6404" s="4">
        <v>43672</v>
      </c>
      <c r="D6404" s="3">
        <v>0.75763888888888886</v>
      </c>
    </row>
    <row r="6405" spans="1:4" x14ac:dyDescent="0.2">
      <c r="A6405">
        <v>852803</v>
      </c>
      <c r="B6405" t="s">
        <v>31</v>
      </c>
      <c r="C6405" s="4">
        <v>43804</v>
      </c>
      <c r="D6405" s="3">
        <v>0.7944444444444444</v>
      </c>
    </row>
    <row r="6406" spans="1:4" x14ac:dyDescent="0.2">
      <c r="A6406">
        <v>852804</v>
      </c>
      <c r="B6406" t="s">
        <v>214</v>
      </c>
      <c r="C6406" s="4">
        <v>43801</v>
      </c>
      <c r="D6406" s="3">
        <v>0.69027777777777777</v>
      </c>
    </row>
    <row r="6407" spans="1:4" x14ac:dyDescent="0.2">
      <c r="A6407">
        <v>852970</v>
      </c>
      <c r="B6407" t="s">
        <v>105</v>
      </c>
      <c r="C6407" s="4">
        <v>43746</v>
      </c>
      <c r="D6407" s="3">
        <v>0.86041666666666661</v>
      </c>
    </row>
    <row r="6408" spans="1:4" x14ac:dyDescent="0.2">
      <c r="A6408">
        <v>853108</v>
      </c>
      <c r="B6408" t="s">
        <v>80</v>
      </c>
      <c r="C6408" s="4">
        <v>43838</v>
      </c>
      <c r="D6408" s="3">
        <v>0.84930555555555554</v>
      </c>
    </row>
    <row r="6409" spans="1:4" x14ac:dyDescent="0.2">
      <c r="A6409">
        <v>853109</v>
      </c>
      <c r="B6409" t="s">
        <v>27</v>
      </c>
      <c r="C6409" s="4">
        <v>43809</v>
      </c>
      <c r="D6409" s="3">
        <v>0.81805555555555554</v>
      </c>
    </row>
    <row r="6410" spans="1:4" x14ac:dyDescent="0.2">
      <c r="A6410">
        <v>853110</v>
      </c>
      <c r="B6410" t="s">
        <v>138</v>
      </c>
      <c r="C6410" s="4">
        <v>43815</v>
      </c>
      <c r="D6410" s="3">
        <v>0.83472222222222225</v>
      </c>
    </row>
    <row r="6411" spans="1:4" x14ac:dyDescent="0.2">
      <c r="A6411">
        <v>853264</v>
      </c>
      <c r="B6411" t="s">
        <v>121</v>
      </c>
      <c r="C6411" s="4">
        <v>43832</v>
      </c>
      <c r="D6411" s="3">
        <v>0.66875000000000007</v>
      </c>
    </row>
    <row r="6412" spans="1:4" x14ac:dyDescent="0.2">
      <c r="A6412">
        <v>853265</v>
      </c>
      <c r="B6412" s="2" t="s">
        <v>111</v>
      </c>
      <c r="C6412" s="4">
        <v>43804</v>
      </c>
      <c r="D6412" s="3">
        <v>0.84791666666666676</v>
      </c>
    </row>
    <row r="6413" spans="1:4" x14ac:dyDescent="0.2">
      <c r="A6413">
        <v>853281</v>
      </c>
      <c r="B6413" t="s">
        <v>148</v>
      </c>
      <c r="C6413" s="4">
        <v>43767</v>
      </c>
      <c r="D6413" s="3">
        <v>0.86319444444444438</v>
      </c>
    </row>
    <row r="6414" spans="1:4" x14ac:dyDescent="0.2">
      <c r="A6414">
        <v>853326</v>
      </c>
      <c r="B6414" t="s">
        <v>136</v>
      </c>
      <c r="C6414" s="4">
        <v>43819</v>
      </c>
      <c r="D6414" s="3">
        <v>0.87708333333333333</v>
      </c>
    </row>
    <row r="6415" spans="1:4" x14ac:dyDescent="0.2">
      <c r="A6415">
        <v>853331</v>
      </c>
      <c r="B6415" t="s">
        <v>77</v>
      </c>
      <c r="C6415" s="4">
        <v>43749</v>
      </c>
      <c r="D6415" s="3">
        <v>0.71180555555555547</v>
      </c>
    </row>
    <row r="6416" spans="1:4" x14ac:dyDescent="0.2">
      <c r="A6416">
        <v>853378</v>
      </c>
      <c r="B6416" t="s">
        <v>311</v>
      </c>
      <c r="C6416" s="4">
        <v>43685</v>
      </c>
      <c r="D6416" s="3">
        <v>0.73541666666666661</v>
      </c>
    </row>
    <row r="6417" spans="1:4" x14ac:dyDescent="0.2">
      <c r="A6417">
        <v>853488</v>
      </c>
      <c r="B6417" s="2" t="s">
        <v>700</v>
      </c>
      <c r="C6417" s="4">
        <v>43780</v>
      </c>
      <c r="D6417" s="3">
        <v>0.65972222222222221</v>
      </c>
    </row>
    <row r="6418" spans="1:4" x14ac:dyDescent="0.2">
      <c r="A6418">
        <v>853581</v>
      </c>
      <c r="B6418" t="s">
        <v>56</v>
      </c>
      <c r="C6418" s="4">
        <v>43810</v>
      </c>
      <c r="D6418" s="3">
        <v>0.63958333333333328</v>
      </c>
    </row>
    <row r="6419" spans="1:4" x14ac:dyDescent="0.2">
      <c r="A6419">
        <v>853582</v>
      </c>
      <c r="B6419" t="s">
        <v>151</v>
      </c>
      <c r="C6419" s="4">
        <v>43801</v>
      </c>
      <c r="D6419" s="3">
        <v>0.84097222222222223</v>
      </c>
    </row>
    <row r="6420" spans="1:4" x14ac:dyDescent="0.2">
      <c r="A6420">
        <v>853589</v>
      </c>
      <c r="B6420" t="s">
        <v>57</v>
      </c>
      <c r="C6420" s="4">
        <v>43762</v>
      </c>
      <c r="D6420" s="3">
        <v>0.83263888888888893</v>
      </c>
    </row>
    <row r="6421" spans="1:4" x14ac:dyDescent="0.2">
      <c r="A6421">
        <v>853593</v>
      </c>
      <c r="B6421" t="s">
        <v>218</v>
      </c>
      <c r="C6421" s="4">
        <v>43698</v>
      </c>
      <c r="D6421" s="3">
        <v>0.77916666666666667</v>
      </c>
    </row>
    <row r="6422" spans="1:4" x14ac:dyDescent="0.2">
      <c r="A6422">
        <v>853652</v>
      </c>
      <c r="B6422" t="s">
        <v>8</v>
      </c>
      <c r="C6422" s="4">
        <v>43752</v>
      </c>
      <c r="D6422" s="3">
        <v>0.67638888888888893</v>
      </c>
    </row>
    <row r="6423" spans="1:4" x14ac:dyDescent="0.2">
      <c r="A6423">
        <v>853693</v>
      </c>
      <c r="B6423" t="s">
        <v>311</v>
      </c>
      <c r="C6423" s="4">
        <v>43685</v>
      </c>
      <c r="D6423" s="3">
        <v>0.73541666666666661</v>
      </c>
    </row>
    <row r="6424" spans="1:4" x14ac:dyDescent="0.2">
      <c r="A6424">
        <v>853694</v>
      </c>
      <c r="B6424" s="2" t="s">
        <v>49</v>
      </c>
      <c r="C6424" s="4">
        <v>43725</v>
      </c>
      <c r="D6424" s="3">
        <v>0.9243055555555556</v>
      </c>
    </row>
    <row r="6425" spans="1:4" x14ac:dyDescent="0.2">
      <c r="A6425">
        <v>853695</v>
      </c>
      <c r="B6425" t="s">
        <v>139</v>
      </c>
      <c r="C6425" s="4">
        <v>43754</v>
      </c>
      <c r="D6425" s="3">
        <v>0.76597222222222217</v>
      </c>
    </row>
    <row r="6426" spans="1:4" x14ac:dyDescent="0.2">
      <c r="A6426">
        <v>853785</v>
      </c>
      <c r="B6426" t="s">
        <v>123</v>
      </c>
      <c r="C6426" s="4">
        <v>43763</v>
      </c>
      <c r="D6426" s="3">
        <v>0.82152777777777775</v>
      </c>
    </row>
    <row r="6427" spans="1:4" x14ac:dyDescent="0.2">
      <c r="A6427">
        <v>853893</v>
      </c>
      <c r="B6427" t="s">
        <v>42</v>
      </c>
      <c r="C6427" s="4">
        <v>43683</v>
      </c>
      <c r="D6427" s="3">
        <v>0.72777777777777775</v>
      </c>
    </row>
    <row r="6428" spans="1:4" x14ac:dyDescent="0.2">
      <c r="A6428">
        <v>853894</v>
      </c>
      <c r="B6428" t="s">
        <v>665</v>
      </c>
      <c r="C6428" s="4">
        <v>43654</v>
      </c>
      <c r="D6428" s="3">
        <v>0.62569444444444444</v>
      </c>
    </row>
    <row r="6429" spans="1:4" x14ac:dyDescent="0.2">
      <c r="A6429">
        <v>853912</v>
      </c>
      <c r="B6429" t="s">
        <v>6</v>
      </c>
      <c r="C6429" s="4">
        <v>43829</v>
      </c>
      <c r="D6429" s="3">
        <v>0.7583333333333333</v>
      </c>
    </row>
    <row r="6430" spans="1:4" x14ac:dyDescent="0.2">
      <c r="A6430">
        <v>853913</v>
      </c>
      <c r="B6430" t="s">
        <v>336</v>
      </c>
      <c r="C6430" s="4">
        <v>43784</v>
      </c>
      <c r="D6430" s="3">
        <v>0.64513888888888882</v>
      </c>
    </row>
    <row r="6431" spans="1:4" x14ac:dyDescent="0.2">
      <c r="A6431">
        <v>854374</v>
      </c>
      <c r="B6431" s="2" t="s">
        <v>23</v>
      </c>
      <c r="C6431" s="4">
        <v>43768</v>
      </c>
      <c r="D6431" s="3">
        <v>0.65347222222222223</v>
      </c>
    </row>
    <row r="6432" spans="1:4" x14ac:dyDescent="0.2">
      <c r="A6432">
        <v>854447</v>
      </c>
      <c r="B6432" t="s">
        <v>8</v>
      </c>
      <c r="C6432" s="4">
        <v>43752</v>
      </c>
      <c r="D6432" s="3">
        <v>0.67708333333333337</v>
      </c>
    </row>
    <row r="6433" spans="1:4" x14ac:dyDescent="0.2">
      <c r="A6433">
        <v>854448</v>
      </c>
      <c r="B6433" t="s">
        <v>416</v>
      </c>
      <c r="C6433" s="4">
        <v>43672</v>
      </c>
      <c r="D6433" s="3">
        <v>0.7583333333333333</v>
      </c>
    </row>
    <row r="6434" spans="1:4" x14ac:dyDescent="0.2">
      <c r="A6434">
        <v>854527</v>
      </c>
      <c r="B6434" t="s">
        <v>198</v>
      </c>
      <c r="C6434" s="4">
        <v>43689</v>
      </c>
      <c r="D6434" s="3">
        <v>0.75</v>
      </c>
    </row>
    <row r="6435" spans="1:4" x14ac:dyDescent="0.2">
      <c r="A6435">
        <v>854767</v>
      </c>
      <c r="B6435" t="s">
        <v>34</v>
      </c>
      <c r="C6435" s="4">
        <v>43691</v>
      </c>
      <c r="D6435" s="3">
        <v>0.80902777777777779</v>
      </c>
    </row>
    <row r="6436" spans="1:4" x14ac:dyDescent="0.2">
      <c r="A6436">
        <v>854768</v>
      </c>
      <c r="B6436" t="s">
        <v>119</v>
      </c>
      <c r="C6436" s="4">
        <v>43734</v>
      </c>
      <c r="D6436" s="3">
        <v>0.63958333333333328</v>
      </c>
    </row>
    <row r="6437" spans="1:4" x14ac:dyDescent="0.2">
      <c r="A6437">
        <v>854855</v>
      </c>
      <c r="B6437" t="s">
        <v>104</v>
      </c>
      <c r="C6437" s="4">
        <v>43787</v>
      </c>
      <c r="D6437" s="3">
        <v>0.79791666666666661</v>
      </c>
    </row>
    <row r="6438" spans="1:4" x14ac:dyDescent="0.2">
      <c r="A6438">
        <v>854993</v>
      </c>
      <c r="B6438" t="s">
        <v>90</v>
      </c>
      <c r="C6438" s="4">
        <v>43689</v>
      </c>
      <c r="D6438" s="3">
        <v>0.89374999999999993</v>
      </c>
    </row>
    <row r="6439" spans="1:4" x14ac:dyDescent="0.2">
      <c r="A6439">
        <v>855071</v>
      </c>
      <c r="B6439" t="s">
        <v>13</v>
      </c>
      <c r="C6439" s="4">
        <v>43689</v>
      </c>
      <c r="D6439" s="3">
        <v>0.64166666666666672</v>
      </c>
    </row>
    <row r="6440" spans="1:4" x14ac:dyDescent="0.2">
      <c r="A6440">
        <v>855082</v>
      </c>
      <c r="B6440" t="s">
        <v>313</v>
      </c>
      <c r="C6440" s="4">
        <v>43663</v>
      </c>
      <c r="D6440" s="3">
        <v>0.82986111111111116</v>
      </c>
    </row>
    <row r="6441" spans="1:4" x14ac:dyDescent="0.2">
      <c r="A6441">
        <v>855083</v>
      </c>
      <c r="B6441" t="s">
        <v>261</v>
      </c>
      <c r="C6441" s="4">
        <v>43699</v>
      </c>
      <c r="D6441" s="3">
        <v>0.83819444444444446</v>
      </c>
    </row>
    <row r="6442" spans="1:4" x14ac:dyDescent="0.2">
      <c r="A6442">
        <v>855328</v>
      </c>
      <c r="B6442" t="s">
        <v>61</v>
      </c>
      <c r="C6442" s="4">
        <v>43733</v>
      </c>
      <c r="D6442" s="3">
        <v>0.79861111111111116</v>
      </c>
    </row>
    <row r="6443" spans="1:4" x14ac:dyDescent="0.2">
      <c r="A6443">
        <v>855336</v>
      </c>
      <c r="B6443" t="s">
        <v>59</v>
      </c>
      <c r="C6443" s="4">
        <v>43684</v>
      </c>
      <c r="D6443" s="3">
        <v>0.88263888888888886</v>
      </c>
    </row>
    <row r="6444" spans="1:4" x14ac:dyDescent="0.2">
      <c r="A6444">
        <v>855490</v>
      </c>
      <c r="B6444" t="s">
        <v>70</v>
      </c>
      <c r="C6444" s="4">
        <v>43718</v>
      </c>
      <c r="D6444" s="3">
        <v>0.82291666666666663</v>
      </c>
    </row>
    <row r="6445" spans="1:4" x14ac:dyDescent="0.2">
      <c r="A6445">
        <v>855491</v>
      </c>
      <c r="B6445" t="s">
        <v>74</v>
      </c>
      <c r="C6445" s="4">
        <v>43714</v>
      </c>
      <c r="D6445" s="3">
        <v>0.7944444444444444</v>
      </c>
    </row>
    <row r="6446" spans="1:4" x14ac:dyDescent="0.2">
      <c r="A6446">
        <v>855712</v>
      </c>
      <c r="B6446" t="s">
        <v>135</v>
      </c>
      <c r="C6446" s="4">
        <v>43721</v>
      </c>
      <c r="D6446" s="3">
        <v>0.82847222222222217</v>
      </c>
    </row>
    <row r="6447" spans="1:4" x14ac:dyDescent="0.2">
      <c r="A6447">
        <v>855713</v>
      </c>
      <c r="B6447" t="s">
        <v>53</v>
      </c>
      <c r="C6447" s="4">
        <v>43770</v>
      </c>
      <c r="D6447" s="3">
        <v>0.79861111111111116</v>
      </c>
    </row>
    <row r="6448" spans="1:4" x14ac:dyDescent="0.2">
      <c r="A6448">
        <v>855714</v>
      </c>
      <c r="B6448" t="s">
        <v>114</v>
      </c>
      <c r="C6448" s="4">
        <v>43746</v>
      </c>
      <c r="D6448" s="3">
        <v>0.88611111111111107</v>
      </c>
    </row>
    <row r="6449" spans="1:4" x14ac:dyDescent="0.2">
      <c r="A6449">
        <v>855735</v>
      </c>
      <c r="B6449" s="2" t="s">
        <v>4</v>
      </c>
      <c r="C6449" s="4">
        <v>43731</v>
      </c>
      <c r="D6449" s="3">
        <v>0.66319444444444442</v>
      </c>
    </row>
    <row r="6450" spans="1:4" x14ac:dyDescent="0.2">
      <c r="A6450">
        <v>855922</v>
      </c>
      <c r="B6450" t="s">
        <v>289</v>
      </c>
      <c r="C6450" s="4">
        <v>43782</v>
      </c>
      <c r="D6450" s="3">
        <v>0.81527777777777777</v>
      </c>
    </row>
    <row r="6451" spans="1:4" x14ac:dyDescent="0.2">
      <c r="A6451">
        <v>855992</v>
      </c>
      <c r="B6451" t="s">
        <v>131</v>
      </c>
      <c r="C6451" s="4">
        <v>43775</v>
      </c>
      <c r="D6451" s="3">
        <v>0.7055555555555556</v>
      </c>
    </row>
    <row r="6452" spans="1:4" x14ac:dyDescent="0.2">
      <c r="A6452">
        <v>855993</v>
      </c>
      <c r="B6452" t="s">
        <v>51</v>
      </c>
      <c r="C6452" s="4">
        <v>43755</v>
      </c>
      <c r="D6452" s="3">
        <v>0.73611111111111116</v>
      </c>
    </row>
    <row r="6453" spans="1:4" x14ac:dyDescent="0.2">
      <c r="A6453">
        <v>855994</v>
      </c>
      <c r="B6453" t="s">
        <v>108</v>
      </c>
      <c r="C6453" s="4">
        <v>43718</v>
      </c>
      <c r="D6453" s="3">
        <v>0.72777777777777775</v>
      </c>
    </row>
    <row r="6454" spans="1:4" x14ac:dyDescent="0.2">
      <c r="A6454">
        <v>855995</v>
      </c>
      <c r="B6454" t="s">
        <v>59</v>
      </c>
      <c r="C6454" s="4">
        <v>43684</v>
      </c>
      <c r="D6454" s="3">
        <v>0.88124999999999998</v>
      </c>
    </row>
    <row r="6455" spans="1:4" x14ac:dyDescent="0.2">
      <c r="A6455">
        <v>856249</v>
      </c>
      <c r="B6455" t="s">
        <v>703</v>
      </c>
      <c r="C6455" s="4">
        <v>43757</v>
      </c>
      <c r="D6455" s="3">
        <v>0.1388888888888889</v>
      </c>
    </row>
    <row r="6456" spans="1:4" x14ac:dyDescent="0.2">
      <c r="A6456">
        <v>856250</v>
      </c>
      <c r="B6456" t="s">
        <v>704</v>
      </c>
      <c r="C6456" s="4">
        <v>43693</v>
      </c>
      <c r="D6456" s="3">
        <v>9.5833333333333326E-2</v>
      </c>
    </row>
    <row r="6457" spans="1:4" x14ac:dyDescent="0.2">
      <c r="A6457">
        <v>856254</v>
      </c>
      <c r="B6457" t="s">
        <v>108</v>
      </c>
      <c r="C6457" s="4">
        <v>43718</v>
      </c>
      <c r="D6457" s="3">
        <v>0.7284722222222223</v>
      </c>
    </row>
    <row r="6458" spans="1:4" x14ac:dyDescent="0.2">
      <c r="A6458">
        <v>856255</v>
      </c>
      <c r="B6458" t="s">
        <v>146</v>
      </c>
      <c r="C6458" s="4">
        <v>43705</v>
      </c>
      <c r="D6458" s="3">
        <v>0.70208333333333339</v>
      </c>
    </row>
    <row r="6459" spans="1:4" x14ac:dyDescent="0.2">
      <c r="A6459">
        <v>856283</v>
      </c>
      <c r="B6459" t="s">
        <v>56</v>
      </c>
      <c r="C6459" s="4">
        <v>43810</v>
      </c>
      <c r="D6459" s="3">
        <v>0.64027777777777783</v>
      </c>
    </row>
    <row r="6460" spans="1:4" x14ac:dyDescent="0.2">
      <c r="A6460">
        <v>856293</v>
      </c>
      <c r="B6460" t="s">
        <v>101</v>
      </c>
      <c r="C6460" s="4">
        <v>43766</v>
      </c>
      <c r="D6460" s="3">
        <v>0.68125000000000002</v>
      </c>
    </row>
    <row r="6461" spans="1:4" x14ac:dyDescent="0.2">
      <c r="A6461">
        <v>856294</v>
      </c>
      <c r="B6461" t="s">
        <v>149</v>
      </c>
      <c r="C6461" s="4">
        <v>43678</v>
      </c>
      <c r="D6461" s="3">
        <v>0.73749999999999993</v>
      </c>
    </row>
    <row r="6462" spans="1:4" x14ac:dyDescent="0.2">
      <c r="A6462">
        <v>856473</v>
      </c>
      <c r="B6462" t="s">
        <v>56</v>
      </c>
      <c r="C6462" s="4">
        <v>43810</v>
      </c>
      <c r="D6462" s="3">
        <v>0.64097222222222217</v>
      </c>
    </row>
    <row r="6463" spans="1:4" x14ac:dyDescent="0.2">
      <c r="A6463">
        <v>856660</v>
      </c>
      <c r="B6463" t="s">
        <v>57</v>
      </c>
      <c r="C6463" s="4">
        <v>43762</v>
      </c>
      <c r="D6463" s="3">
        <v>0.83194444444444438</v>
      </c>
    </row>
    <row r="6464" spans="1:4" x14ac:dyDescent="0.2">
      <c r="A6464">
        <v>856714</v>
      </c>
      <c r="B6464" t="s">
        <v>106</v>
      </c>
      <c r="C6464" s="4">
        <v>43837</v>
      </c>
      <c r="D6464" s="3">
        <v>0.83888888888888891</v>
      </c>
    </row>
    <row r="6465" spans="1:4" x14ac:dyDescent="0.2">
      <c r="A6465">
        <v>856769</v>
      </c>
      <c r="B6465" t="s">
        <v>51</v>
      </c>
      <c r="C6465" s="4">
        <v>43755</v>
      </c>
      <c r="D6465" s="3">
        <v>0.73749999999999993</v>
      </c>
    </row>
    <row r="6466" spans="1:4" x14ac:dyDescent="0.2">
      <c r="A6466">
        <v>856770</v>
      </c>
      <c r="B6466" t="s">
        <v>50</v>
      </c>
      <c r="C6466" s="4">
        <v>43733</v>
      </c>
      <c r="D6466" s="3">
        <v>0.6333333333333333</v>
      </c>
    </row>
    <row r="6467" spans="1:4" x14ac:dyDescent="0.2">
      <c r="A6467">
        <v>856771</v>
      </c>
      <c r="B6467" t="s">
        <v>93</v>
      </c>
      <c r="C6467" s="4">
        <v>43703</v>
      </c>
      <c r="D6467" s="3">
        <v>0.67291666666666661</v>
      </c>
    </row>
    <row r="6468" spans="1:4" x14ac:dyDescent="0.2">
      <c r="A6468">
        <v>856873</v>
      </c>
      <c r="B6468" t="s">
        <v>50</v>
      </c>
      <c r="C6468" s="4">
        <v>43733</v>
      </c>
      <c r="D6468" s="3">
        <v>0.63194444444444442</v>
      </c>
    </row>
    <row r="6469" spans="1:4" x14ac:dyDescent="0.2">
      <c r="A6469">
        <v>856874</v>
      </c>
      <c r="B6469" s="2" t="s">
        <v>4</v>
      </c>
      <c r="C6469" s="4">
        <v>43731</v>
      </c>
      <c r="D6469" s="3">
        <v>0.66180555555555554</v>
      </c>
    </row>
    <row r="6470" spans="1:4" x14ac:dyDescent="0.2">
      <c r="A6470">
        <v>856928</v>
      </c>
      <c r="B6470" t="s">
        <v>705</v>
      </c>
      <c r="C6470" s="4">
        <v>43679</v>
      </c>
      <c r="D6470" s="3">
        <v>0.19513888888888889</v>
      </c>
    </row>
    <row r="6471" spans="1:4" x14ac:dyDescent="0.2">
      <c r="A6471">
        <v>856946</v>
      </c>
      <c r="B6471" t="s">
        <v>2</v>
      </c>
      <c r="C6471" s="4">
        <v>43770</v>
      </c>
      <c r="D6471" s="3">
        <v>0.7006944444444444</v>
      </c>
    </row>
    <row r="6472" spans="1:4" x14ac:dyDescent="0.2">
      <c r="A6472">
        <v>856947</v>
      </c>
      <c r="B6472" t="s">
        <v>185</v>
      </c>
      <c r="C6472" s="4">
        <v>43721</v>
      </c>
      <c r="D6472" s="3">
        <v>0.67361111111111116</v>
      </c>
    </row>
    <row r="6473" spans="1:4" x14ac:dyDescent="0.2">
      <c r="A6473">
        <v>856948</v>
      </c>
      <c r="B6473" t="s">
        <v>74</v>
      </c>
      <c r="C6473" s="4">
        <v>43714</v>
      </c>
      <c r="D6473" s="3">
        <v>0.79375000000000007</v>
      </c>
    </row>
    <row r="6474" spans="1:4" x14ac:dyDescent="0.2">
      <c r="A6474">
        <v>857090</v>
      </c>
      <c r="B6474" t="s">
        <v>226</v>
      </c>
      <c r="C6474" s="4">
        <v>43819</v>
      </c>
      <c r="D6474" s="3">
        <v>0.67083333333333339</v>
      </c>
    </row>
    <row r="6475" spans="1:4" x14ac:dyDescent="0.2">
      <c r="A6475">
        <v>857112</v>
      </c>
      <c r="B6475" t="s">
        <v>121</v>
      </c>
      <c r="C6475" s="4">
        <v>43832</v>
      </c>
      <c r="D6475" s="3">
        <v>0.67013888888888884</v>
      </c>
    </row>
    <row r="6476" spans="1:4" x14ac:dyDescent="0.2">
      <c r="A6476">
        <v>857175</v>
      </c>
      <c r="B6476" t="s">
        <v>9</v>
      </c>
      <c r="C6476" s="4">
        <v>43794</v>
      </c>
      <c r="D6476" s="3">
        <v>0.72291666666666676</v>
      </c>
    </row>
    <row r="6477" spans="1:4" x14ac:dyDescent="0.2">
      <c r="A6477">
        <v>857367</v>
      </c>
      <c r="B6477" t="s">
        <v>217</v>
      </c>
      <c r="C6477" s="4">
        <v>43705</v>
      </c>
      <c r="D6477" s="3">
        <v>0.55625000000000002</v>
      </c>
    </row>
    <row r="6478" spans="1:4" x14ac:dyDescent="0.2">
      <c r="A6478">
        <v>857368</v>
      </c>
      <c r="B6478" t="s">
        <v>50</v>
      </c>
      <c r="C6478" s="4">
        <v>43733</v>
      </c>
      <c r="D6478" s="3">
        <v>0.63263888888888886</v>
      </c>
    </row>
    <row r="6479" spans="1:4" x14ac:dyDescent="0.2">
      <c r="A6479">
        <v>857906</v>
      </c>
      <c r="B6479" t="s">
        <v>90</v>
      </c>
      <c r="C6479" s="4">
        <v>43689</v>
      </c>
      <c r="D6479" s="3">
        <v>0.89513888888888893</v>
      </c>
    </row>
    <row r="6480" spans="1:4" x14ac:dyDescent="0.2">
      <c r="A6480">
        <v>857995</v>
      </c>
      <c r="B6480" t="s">
        <v>70</v>
      </c>
      <c r="C6480" s="4">
        <v>43718</v>
      </c>
      <c r="D6480" s="3">
        <v>0.82291666666666663</v>
      </c>
    </row>
    <row r="6481" spans="1:4" x14ac:dyDescent="0.2">
      <c r="A6481">
        <v>857996</v>
      </c>
      <c r="B6481" t="s">
        <v>260</v>
      </c>
      <c r="C6481" s="4">
        <v>43691</v>
      </c>
      <c r="D6481" s="3">
        <v>0.87777777777777777</v>
      </c>
    </row>
    <row r="6482" spans="1:4" x14ac:dyDescent="0.2">
      <c r="A6482">
        <v>858303</v>
      </c>
      <c r="B6482" t="s">
        <v>54</v>
      </c>
      <c r="C6482" s="4">
        <v>43685</v>
      </c>
      <c r="D6482" s="3">
        <v>0.64166666666666672</v>
      </c>
    </row>
    <row r="6483" spans="1:4" x14ac:dyDescent="0.2">
      <c r="A6483">
        <v>858304</v>
      </c>
      <c r="B6483" t="s">
        <v>259</v>
      </c>
      <c r="C6483" s="4">
        <v>43675</v>
      </c>
      <c r="D6483" s="3">
        <v>0.87569444444444444</v>
      </c>
    </row>
    <row r="6484" spans="1:4" x14ac:dyDescent="0.2">
      <c r="A6484">
        <v>858337</v>
      </c>
      <c r="B6484" t="s">
        <v>56</v>
      </c>
      <c r="C6484" s="4">
        <v>43810</v>
      </c>
      <c r="D6484" s="3">
        <v>0.64097222222222217</v>
      </c>
    </row>
    <row r="6485" spans="1:4" x14ac:dyDescent="0.2">
      <c r="A6485">
        <v>858341</v>
      </c>
      <c r="B6485" s="2" t="s">
        <v>23</v>
      </c>
      <c r="C6485" s="4">
        <v>43768</v>
      </c>
      <c r="D6485" s="3">
        <v>0.65347222222222223</v>
      </c>
    </row>
    <row r="6486" spans="1:4" x14ac:dyDescent="0.2">
      <c r="A6486">
        <v>858402</v>
      </c>
      <c r="B6486" t="s">
        <v>16</v>
      </c>
      <c r="C6486" s="4">
        <v>43719</v>
      </c>
      <c r="D6486" s="3">
        <v>0.7368055555555556</v>
      </c>
    </row>
    <row r="6487" spans="1:4" x14ac:dyDescent="0.2">
      <c r="A6487">
        <v>858403</v>
      </c>
      <c r="B6487" s="2" t="s">
        <v>23</v>
      </c>
      <c r="C6487" s="4">
        <v>43768</v>
      </c>
      <c r="D6487" s="3">
        <v>0.65277777777777779</v>
      </c>
    </row>
    <row r="6488" spans="1:4" x14ac:dyDescent="0.2">
      <c r="A6488">
        <v>858404</v>
      </c>
      <c r="B6488" t="s">
        <v>19</v>
      </c>
      <c r="C6488" s="4">
        <v>43773</v>
      </c>
      <c r="D6488" s="3">
        <v>0.70486111111111116</v>
      </c>
    </row>
    <row r="6489" spans="1:4" x14ac:dyDescent="0.2">
      <c r="A6489">
        <v>858409</v>
      </c>
      <c r="B6489" t="s">
        <v>116</v>
      </c>
      <c r="C6489" s="4">
        <v>43685</v>
      </c>
      <c r="D6489" s="3">
        <v>0.8340277777777777</v>
      </c>
    </row>
    <row r="6490" spans="1:4" x14ac:dyDescent="0.2">
      <c r="A6490">
        <v>858465</v>
      </c>
      <c r="B6490" t="s">
        <v>78</v>
      </c>
      <c r="C6490" s="4">
        <v>43791</v>
      </c>
      <c r="D6490" s="3">
        <v>0.84861111111111109</v>
      </c>
    </row>
    <row r="6491" spans="1:4" x14ac:dyDescent="0.2">
      <c r="A6491">
        <v>858632</v>
      </c>
      <c r="B6491" t="s">
        <v>123</v>
      </c>
      <c r="C6491" s="4">
        <v>43763</v>
      </c>
      <c r="D6491" s="3">
        <v>0.82152777777777775</v>
      </c>
    </row>
    <row r="6492" spans="1:4" x14ac:dyDescent="0.2">
      <c r="A6492">
        <v>858633</v>
      </c>
      <c r="B6492" t="s">
        <v>11</v>
      </c>
      <c r="C6492" s="4">
        <v>43761</v>
      </c>
      <c r="D6492" s="3">
        <v>0.85763888888888884</v>
      </c>
    </row>
    <row r="6493" spans="1:4" x14ac:dyDescent="0.2">
      <c r="A6493">
        <v>858714</v>
      </c>
      <c r="B6493" t="s">
        <v>123</v>
      </c>
      <c r="C6493" s="4">
        <v>43763</v>
      </c>
      <c r="D6493" s="3">
        <v>0.82152777777777775</v>
      </c>
    </row>
    <row r="6494" spans="1:4" x14ac:dyDescent="0.2">
      <c r="A6494">
        <v>858725</v>
      </c>
      <c r="B6494" t="s">
        <v>142</v>
      </c>
      <c r="C6494" s="4">
        <v>43697</v>
      </c>
      <c r="D6494" s="3">
        <v>0.875</v>
      </c>
    </row>
    <row r="6495" spans="1:4" x14ac:dyDescent="0.2">
      <c r="A6495">
        <v>858934</v>
      </c>
      <c r="B6495" t="s">
        <v>204</v>
      </c>
      <c r="C6495" s="4">
        <v>43670</v>
      </c>
      <c r="D6495" s="3">
        <v>0.6479166666666667</v>
      </c>
    </row>
    <row r="6496" spans="1:4" x14ac:dyDescent="0.2">
      <c r="A6496">
        <v>859022</v>
      </c>
      <c r="B6496" t="s">
        <v>12</v>
      </c>
      <c r="C6496" s="4">
        <v>43810</v>
      </c>
      <c r="D6496" s="3">
        <v>0.79513888888888884</v>
      </c>
    </row>
    <row r="6497" spans="1:4" x14ac:dyDescent="0.2">
      <c r="A6497">
        <v>859193</v>
      </c>
      <c r="B6497" s="2" t="s">
        <v>49</v>
      </c>
      <c r="C6497" s="4">
        <v>43725</v>
      </c>
      <c r="D6497" s="3">
        <v>0.9243055555555556</v>
      </c>
    </row>
    <row r="6498" spans="1:4" x14ac:dyDescent="0.2">
      <c r="A6498">
        <v>859375</v>
      </c>
      <c r="B6498" t="s">
        <v>12</v>
      </c>
      <c r="C6498" s="4">
        <v>43810</v>
      </c>
      <c r="D6498" s="3">
        <v>0.79583333333333339</v>
      </c>
    </row>
    <row r="6499" spans="1:4" x14ac:dyDescent="0.2">
      <c r="A6499">
        <v>859376</v>
      </c>
      <c r="B6499" t="s">
        <v>67</v>
      </c>
      <c r="C6499" s="4">
        <v>43810</v>
      </c>
      <c r="D6499" s="3">
        <v>0.82708333333333339</v>
      </c>
    </row>
    <row r="6500" spans="1:4" x14ac:dyDescent="0.2">
      <c r="A6500">
        <v>859425</v>
      </c>
      <c r="B6500" t="s">
        <v>638</v>
      </c>
      <c r="C6500" s="4">
        <v>43719</v>
      </c>
      <c r="D6500" s="3">
        <v>0.92638888888888893</v>
      </c>
    </row>
    <row r="6501" spans="1:4" x14ac:dyDescent="0.2">
      <c r="A6501">
        <v>859740</v>
      </c>
      <c r="B6501" t="s">
        <v>64</v>
      </c>
      <c r="C6501" s="4">
        <v>43735</v>
      </c>
      <c r="D6501" s="3">
        <v>0.71319444444444446</v>
      </c>
    </row>
    <row r="6502" spans="1:4" x14ac:dyDescent="0.2">
      <c r="A6502">
        <v>859741</v>
      </c>
      <c r="B6502" t="s">
        <v>77</v>
      </c>
      <c r="C6502" s="4">
        <v>43749</v>
      </c>
      <c r="D6502" s="3">
        <v>0.7104166666666667</v>
      </c>
    </row>
    <row r="6503" spans="1:4" x14ac:dyDescent="0.2">
      <c r="A6503">
        <v>859742</v>
      </c>
      <c r="B6503" t="s">
        <v>76</v>
      </c>
      <c r="C6503" s="4">
        <v>43767</v>
      </c>
      <c r="D6503" s="3">
        <v>0.80069444444444438</v>
      </c>
    </row>
    <row r="6504" spans="1:4" x14ac:dyDescent="0.2">
      <c r="A6504">
        <v>859816</v>
      </c>
      <c r="B6504" s="2" t="s">
        <v>47</v>
      </c>
      <c r="C6504" s="4">
        <v>43832</v>
      </c>
      <c r="D6504" s="3">
        <v>0.8340277777777777</v>
      </c>
    </row>
    <row r="6505" spans="1:4" x14ac:dyDescent="0.2">
      <c r="A6505">
        <v>859932</v>
      </c>
      <c r="B6505" t="s">
        <v>11</v>
      </c>
      <c r="C6505" s="4">
        <v>43761</v>
      </c>
      <c r="D6505" s="3">
        <v>0.8569444444444444</v>
      </c>
    </row>
    <row r="6506" spans="1:4" x14ac:dyDescent="0.2">
      <c r="A6506">
        <v>860071</v>
      </c>
      <c r="B6506" t="s">
        <v>218</v>
      </c>
      <c r="C6506" s="4">
        <v>43698</v>
      </c>
      <c r="D6506" s="3">
        <v>0.78333333333333333</v>
      </c>
    </row>
    <row r="6507" spans="1:4" x14ac:dyDescent="0.2">
      <c r="A6507">
        <v>860072</v>
      </c>
      <c r="B6507" t="s">
        <v>20</v>
      </c>
      <c r="C6507" s="4">
        <v>43705</v>
      </c>
      <c r="D6507" s="3">
        <v>0.63472222222222219</v>
      </c>
    </row>
    <row r="6508" spans="1:4" x14ac:dyDescent="0.2">
      <c r="A6508">
        <v>860073</v>
      </c>
      <c r="B6508" t="s">
        <v>70</v>
      </c>
      <c r="C6508" s="4">
        <v>43718</v>
      </c>
      <c r="D6508" s="3">
        <v>0.82291666666666663</v>
      </c>
    </row>
    <row r="6509" spans="1:4" x14ac:dyDescent="0.2">
      <c r="A6509">
        <v>862944</v>
      </c>
      <c r="B6509" t="e">
        <f>HoyMismoTSI vaya siempre esta gente ignorante haciendo lo malo para la naci√≥n ya basta de Tanto relajo queremos la paz por el pais</f>
        <v>#NAME?</v>
      </c>
      <c r="C6509" s="4">
        <v>43759</v>
      </c>
      <c r="D6509" s="3">
        <v>0.95138888888888884</v>
      </c>
    </row>
    <row r="6510" spans="1:4" x14ac:dyDescent="0.2">
      <c r="A6510">
        <v>863274</v>
      </c>
      <c r="B6510" t="e">
        <f>HoyMismoTSI Honduras Es un pais muy bello lo √∫nico Que gente √±angara lo Que hacen Es atrazar  el pais ya basta por favor queremos tranquilidad</f>
        <v>#NAME?</v>
      </c>
      <c r="C6510" s="4">
        <v>43762</v>
      </c>
      <c r="D6510" s="3">
        <v>0.82291666666666663</v>
      </c>
    </row>
    <row r="6511" spans="1:4" x14ac:dyDescent="0.2">
      <c r="A6511">
        <v>868584</v>
      </c>
      <c r="B6511" t="e">
        <f>_xlfn.SINGLE(HoyMismoTSI _xlfn.SINGLE(TSiHonduras Es muy bueno Que se esta haciendo estas cosas en el pa√≠s p√≤r Que son eventos grandiosos quer excelente))</f>
        <v>#NAME?</v>
      </c>
      <c r="C6511" s="4">
        <v>43712</v>
      </c>
      <c r="D6511" s="3">
        <v>0.80138888888888893</v>
      </c>
    </row>
    <row r="6512" spans="1:4" x14ac:dyDescent="0.2">
      <c r="A6512">
        <v>869733</v>
      </c>
      <c r="B6512" s="2" t="s">
        <v>706</v>
      </c>
      <c r="C6512" s="4">
        <v>43714</v>
      </c>
      <c r="D6512" s="3">
        <v>0.61597222222222225</v>
      </c>
    </row>
    <row r="6513" spans="1:4" x14ac:dyDescent="0.2">
      <c r="A6513">
        <v>873421</v>
      </c>
      <c r="B6513" t="e">
        <f>HoyMismoTSI se estan estableciendo grandes desarrollos felicitamos a BANHPROVI y al gobierno por hacer estas buenas cosas en el pais</f>
        <v>#NAME?</v>
      </c>
      <c r="C6513" s="4">
        <v>43677</v>
      </c>
      <c r="D6513" s="3">
        <v>0.72638888888888886</v>
      </c>
    </row>
    <row r="6514" spans="1:4" x14ac:dyDescent="0.2">
      <c r="A6514">
        <v>874570</v>
      </c>
      <c r="B6514" t="s">
        <v>63</v>
      </c>
      <c r="C6514" s="4">
        <v>43773</v>
      </c>
      <c r="D6514" s="3">
        <v>0.65277777777777779</v>
      </c>
    </row>
    <row r="6515" spans="1:4" x14ac:dyDescent="0.2">
      <c r="A6515">
        <v>874710</v>
      </c>
      <c r="B6515" s="2" t="s">
        <v>126</v>
      </c>
      <c r="C6515" s="4">
        <v>43732</v>
      </c>
      <c r="D6515" s="3">
        <v>0.83750000000000002</v>
      </c>
    </row>
    <row r="6516" spans="1:4" x14ac:dyDescent="0.2">
      <c r="A6516">
        <v>874711</v>
      </c>
      <c r="B6516" t="s">
        <v>123</v>
      </c>
      <c r="C6516" s="4">
        <v>43763</v>
      </c>
      <c r="D6516" s="3">
        <v>0.82152777777777775</v>
      </c>
    </row>
    <row r="6517" spans="1:4" x14ac:dyDescent="0.2">
      <c r="A6517">
        <v>874757</v>
      </c>
      <c r="B6517" t="s">
        <v>67</v>
      </c>
      <c r="C6517" s="4">
        <v>43810</v>
      </c>
      <c r="D6517" s="3">
        <v>0.8256944444444444</v>
      </c>
    </row>
    <row r="6518" spans="1:4" x14ac:dyDescent="0.2">
      <c r="A6518">
        <v>874758</v>
      </c>
      <c r="B6518" t="s">
        <v>106</v>
      </c>
      <c r="C6518" s="4">
        <v>43837</v>
      </c>
      <c r="D6518" s="3">
        <v>0.83819444444444446</v>
      </c>
    </row>
    <row r="6519" spans="1:4" x14ac:dyDescent="0.2">
      <c r="A6519">
        <v>874869</v>
      </c>
      <c r="B6519" s="2" t="s">
        <v>150</v>
      </c>
      <c r="C6519" s="4">
        <v>43718</v>
      </c>
      <c r="D6519" s="3">
        <v>0.69652777777777775</v>
      </c>
    </row>
    <row r="6520" spans="1:4" x14ac:dyDescent="0.2">
      <c r="A6520">
        <v>874870</v>
      </c>
      <c r="B6520" t="s">
        <v>198</v>
      </c>
      <c r="C6520" s="4">
        <v>43689</v>
      </c>
      <c r="D6520" s="3">
        <v>0.74930555555555556</v>
      </c>
    </row>
    <row r="6521" spans="1:4" x14ac:dyDescent="0.2">
      <c r="A6521">
        <v>874871</v>
      </c>
      <c r="B6521" t="s">
        <v>148</v>
      </c>
      <c r="C6521" s="4">
        <v>43767</v>
      </c>
      <c r="D6521" s="3">
        <v>0.8618055555555556</v>
      </c>
    </row>
    <row r="6522" spans="1:4" x14ac:dyDescent="0.2">
      <c r="A6522">
        <v>875074</v>
      </c>
      <c r="B6522" t="s">
        <v>91</v>
      </c>
      <c r="C6522" s="4">
        <v>43745</v>
      </c>
      <c r="D6522" s="3">
        <v>0.72361111111111109</v>
      </c>
    </row>
    <row r="6523" spans="1:4" x14ac:dyDescent="0.2">
      <c r="A6523">
        <v>875075</v>
      </c>
      <c r="B6523" t="s">
        <v>311</v>
      </c>
      <c r="C6523" s="4">
        <v>43685</v>
      </c>
      <c r="D6523" s="3">
        <v>0.73541666666666661</v>
      </c>
    </row>
    <row r="6524" spans="1:4" x14ac:dyDescent="0.2">
      <c r="A6524">
        <v>875156</v>
      </c>
      <c r="B6524" t="s">
        <v>137</v>
      </c>
      <c r="C6524" s="4">
        <v>43705</v>
      </c>
      <c r="D6524" s="3">
        <v>0.82152777777777775</v>
      </c>
    </row>
    <row r="6525" spans="1:4" x14ac:dyDescent="0.2">
      <c r="A6525">
        <v>875257</v>
      </c>
      <c r="B6525" t="s">
        <v>74</v>
      </c>
      <c r="C6525" s="4">
        <v>43714</v>
      </c>
      <c r="D6525" s="3">
        <v>0.81319444444444444</v>
      </c>
    </row>
    <row r="6526" spans="1:4" x14ac:dyDescent="0.2">
      <c r="A6526">
        <v>875284</v>
      </c>
      <c r="B6526" s="2" t="s">
        <v>71</v>
      </c>
      <c r="C6526" s="4">
        <v>43774</v>
      </c>
      <c r="D6526" s="3">
        <v>0.66875000000000007</v>
      </c>
    </row>
    <row r="6527" spans="1:4" x14ac:dyDescent="0.2">
      <c r="A6527">
        <v>875416</v>
      </c>
      <c r="B6527" t="s">
        <v>63</v>
      </c>
      <c r="C6527" s="4">
        <v>43773</v>
      </c>
      <c r="D6527" s="3">
        <v>0.65277777777777779</v>
      </c>
    </row>
    <row r="6528" spans="1:4" x14ac:dyDescent="0.2">
      <c r="A6528">
        <v>875433</v>
      </c>
      <c r="B6528" t="s">
        <v>34</v>
      </c>
      <c r="C6528" s="4">
        <v>43691</v>
      </c>
      <c r="D6528" s="3">
        <v>0.80833333333333324</v>
      </c>
    </row>
    <row r="6529" spans="1:4" x14ac:dyDescent="0.2">
      <c r="A6529">
        <v>875434</v>
      </c>
      <c r="B6529" t="s">
        <v>2</v>
      </c>
      <c r="C6529" s="4">
        <v>43770</v>
      </c>
      <c r="D6529" s="3">
        <v>0.70138888888888884</v>
      </c>
    </row>
    <row r="6530" spans="1:4" x14ac:dyDescent="0.2">
      <c r="A6530">
        <v>875630</v>
      </c>
      <c r="B6530" t="s">
        <v>75</v>
      </c>
      <c r="C6530" s="4">
        <v>43676</v>
      </c>
      <c r="D6530" s="3">
        <v>0.80138888888888893</v>
      </c>
    </row>
    <row r="6531" spans="1:4" x14ac:dyDescent="0.2">
      <c r="A6531">
        <v>875631</v>
      </c>
      <c r="B6531" t="s">
        <v>48</v>
      </c>
      <c r="C6531" s="4">
        <v>43706</v>
      </c>
      <c r="D6531" s="3">
        <v>0.87291666666666667</v>
      </c>
    </row>
    <row r="6532" spans="1:4" x14ac:dyDescent="0.2">
      <c r="A6532">
        <v>875632</v>
      </c>
      <c r="B6532" t="s">
        <v>217</v>
      </c>
      <c r="C6532" s="4">
        <v>43705</v>
      </c>
      <c r="D6532" s="3">
        <v>0.55694444444444446</v>
      </c>
    </row>
    <row r="6533" spans="1:4" x14ac:dyDescent="0.2">
      <c r="A6533">
        <v>875693</v>
      </c>
      <c r="B6533" t="s">
        <v>15</v>
      </c>
      <c r="C6533" s="4">
        <v>43809</v>
      </c>
      <c r="D6533" s="3">
        <v>0.68611111111111101</v>
      </c>
    </row>
    <row r="6534" spans="1:4" x14ac:dyDescent="0.2">
      <c r="A6534">
        <v>876023</v>
      </c>
      <c r="B6534" t="s">
        <v>3</v>
      </c>
      <c r="C6534" s="4">
        <v>43686</v>
      </c>
      <c r="D6534" s="3">
        <v>0.64444444444444449</v>
      </c>
    </row>
    <row r="6535" spans="1:4" x14ac:dyDescent="0.2">
      <c r="A6535">
        <v>876277</v>
      </c>
      <c r="B6535" t="s">
        <v>79</v>
      </c>
      <c r="C6535" s="4">
        <v>43707</v>
      </c>
      <c r="D6535" s="3">
        <v>0.66666666666666663</v>
      </c>
    </row>
    <row r="6536" spans="1:4" x14ac:dyDescent="0.2">
      <c r="A6536">
        <v>876278</v>
      </c>
      <c r="B6536" t="s">
        <v>40</v>
      </c>
      <c r="C6536" s="4">
        <v>43677</v>
      </c>
      <c r="D6536" s="3">
        <v>0.75069444444444444</v>
      </c>
    </row>
    <row r="6537" spans="1:4" x14ac:dyDescent="0.2">
      <c r="A6537">
        <v>876279</v>
      </c>
      <c r="B6537" t="s">
        <v>17</v>
      </c>
      <c r="C6537" s="4">
        <v>43676</v>
      </c>
      <c r="D6537" s="3">
        <v>0.6430555555555556</v>
      </c>
    </row>
    <row r="6538" spans="1:4" x14ac:dyDescent="0.2">
      <c r="A6538">
        <v>876569</v>
      </c>
      <c r="B6538" s="2" t="s">
        <v>47</v>
      </c>
      <c r="C6538" s="4">
        <v>43832</v>
      </c>
      <c r="D6538" s="3">
        <v>0.83263888888888893</v>
      </c>
    </row>
    <row r="6539" spans="1:4" x14ac:dyDescent="0.2">
      <c r="A6539">
        <v>876798</v>
      </c>
      <c r="B6539" t="s">
        <v>79</v>
      </c>
      <c r="C6539" s="4">
        <v>43707</v>
      </c>
      <c r="D6539" s="3">
        <v>0.66666666666666663</v>
      </c>
    </row>
    <row r="6540" spans="1:4" x14ac:dyDescent="0.2">
      <c r="A6540">
        <v>876848</v>
      </c>
      <c r="B6540" t="s">
        <v>148</v>
      </c>
      <c r="C6540" s="4">
        <v>43767</v>
      </c>
      <c r="D6540" s="3">
        <v>0.86249999999999993</v>
      </c>
    </row>
    <row r="6541" spans="1:4" x14ac:dyDescent="0.2">
      <c r="A6541">
        <v>876849</v>
      </c>
      <c r="B6541" t="s">
        <v>63</v>
      </c>
      <c r="C6541" s="4">
        <v>43773</v>
      </c>
      <c r="D6541" s="3">
        <v>0.65277777777777779</v>
      </c>
    </row>
    <row r="6542" spans="1:4" x14ac:dyDescent="0.2">
      <c r="A6542">
        <v>876850</v>
      </c>
      <c r="B6542" t="s">
        <v>157</v>
      </c>
      <c r="C6542" s="4">
        <v>43710</v>
      </c>
      <c r="D6542" s="3">
        <v>0.63194444444444442</v>
      </c>
    </row>
    <row r="6543" spans="1:4" x14ac:dyDescent="0.2">
      <c r="A6543">
        <v>876851</v>
      </c>
      <c r="B6543" t="s">
        <v>57</v>
      </c>
      <c r="C6543" s="4">
        <v>43762</v>
      </c>
      <c r="D6543" s="3">
        <v>0.83194444444444438</v>
      </c>
    </row>
    <row r="6544" spans="1:4" x14ac:dyDescent="0.2">
      <c r="A6544">
        <v>876852</v>
      </c>
      <c r="B6544" t="s">
        <v>119</v>
      </c>
      <c r="C6544" s="4">
        <v>43734</v>
      </c>
      <c r="D6544" s="3">
        <v>0.63958333333333328</v>
      </c>
    </row>
    <row r="6545" spans="1:4" x14ac:dyDescent="0.2">
      <c r="A6545">
        <v>876956</v>
      </c>
      <c r="B6545" t="s">
        <v>32</v>
      </c>
      <c r="C6545" s="4">
        <v>43801</v>
      </c>
      <c r="D6545" s="3">
        <v>0.79166666666666663</v>
      </c>
    </row>
    <row r="6546" spans="1:4" x14ac:dyDescent="0.2">
      <c r="A6546">
        <v>876957</v>
      </c>
      <c r="B6546" t="s">
        <v>147</v>
      </c>
      <c r="C6546" s="4">
        <v>43819</v>
      </c>
      <c r="D6546" s="3">
        <v>0.80972222222222223</v>
      </c>
    </row>
    <row r="6547" spans="1:4" x14ac:dyDescent="0.2">
      <c r="A6547">
        <v>877059</v>
      </c>
      <c r="B6547" t="s">
        <v>2</v>
      </c>
      <c r="C6547" s="4">
        <v>43770</v>
      </c>
      <c r="D6547" s="3">
        <v>0.70138888888888884</v>
      </c>
    </row>
    <row r="6548" spans="1:4" x14ac:dyDescent="0.2">
      <c r="A6548">
        <v>877358</v>
      </c>
      <c r="B6548" t="s">
        <v>366</v>
      </c>
      <c r="C6548" s="4">
        <v>43816</v>
      </c>
      <c r="D6548" s="3">
        <v>0.81874999999999998</v>
      </c>
    </row>
    <row r="6549" spans="1:4" x14ac:dyDescent="0.2">
      <c r="A6549">
        <v>877359</v>
      </c>
      <c r="B6549" t="s">
        <v>15</v>
      </c>
      <c r="C6549" s="4">
        <v>43809</v>
      </c>
      <c r="D6549" s="3">
        <v>0.68472222222222223</v>
      </c>
    </row>
    <row r="6550" spans="1:4" x14ac:dyDescent="0.2">
      <c r="A6550">
        <v>877412</v>
      </c>
      <c r="B6550" t="s">
        <v>642</v>
      </c>
      <c r="C6550" s="4">
        <v>43725</v>
      </c>
      <c r="D6550" s="3">
        <v>0.67986111111111114</v>
      </c>
    </row>
    <row r="6551" spans="1:4" x14ac:dyDescent="0.2">
      <c r="A6551">
        <v>877526</v>
      </c>
      <c r="B6551" t="s">
        <v>149</v>
      </c>
      <c r="C6551" s="4">
        <v>43678</v>
      </c>
      <c r="D6551" s="3">
        <v>0.73749999999999993</v>
      </c>
    </row>
    <row r="6552" spans="1:4" x14ac:dyDescent="0.2">
      <c r="A6552">
        <v>877536</v>
      </c>
      <c r="B6552" t="s">
        <v>90</v>
      </c>
      <c r="C6552" s="4">
        <v>43689</v>
      </c>
      <c r="D6552" s="3">
        <v>0.89444444444444438</v>
      </c>
    </row>
    <row r="6553" spans="1:4" x14ac:dyDescent="0.2">
      <c r="A6553">
        <v>877568</v>
      </c>
      <c r="B6553" t="s">
        <v>103</v>
      </c>
      <c r="C6553" s="4">
        <v>43677</v>
      </c>
      <c r="D6553" s="3">
        <v>0.64583333333333337</v>
      </c>
    </row>
    <row r="6554" spans="1:4" x14ac:dyDescent="0.2">
      <c r="A6554">
        <v>877611</v>
      </c>
      <c r="B6554" t="s">
        <v>93</v>
      </c>
      <c r="C6554" s="4">
        <v>43703</v>
      </c>
      <c r="D6554" s="3">
        <v>0.67291666666666661</v>
      </c>
    </row>
    <row r="6555" spans="1:4" x14ac:dyDescent="0.2">
      <c r="A6555">
        <v>877612</v>
      </c>
      <c r="B6555" t="s">
        <v>79</v>
      </c>
      <c r="C6555" s="4">
        <v>43707</v>
      </c>
      <c r="D6555" s="3">
        <v>0.66666666666666663</v>
      </c>
    </row>
    <row r="6556" spans="1:4" x14ac:dyDescent="0.2">
      <c r="A6556">
        <v>877705</v>
      </c>
      <c r="B6556" t="s">
        <v>57</v>
      </c>
      <c r="C6556" s="4">
        <v>43762</v>
      </c>
      <c r="D6556" s="3">
        <v>0.83263888888888893</v>
      </c>
    </row>
    <row r="6557" spans="1:4" x14ac:dyDescent="0.2">
      <c r="A6557">
        <v>877718</v>
      </c>
      <c r="B6557" t="s">
        <v>612</v>
      </c>
      <c r="C6557" s="4">
        <v>43670</v>
      </c>
      <c r="D6557" s="3">
        <v>0.73611111111111116</v>
      </c>
    </row>
    <row r="6558" spans="1:4" x14ac:dyDescent="0.2">
      <c r="A6558">
        <v>878027</v>
      </c>
      <c r="B6558" t="s">
        <v>218</v>
      </c>
      <c r="C6558" s="4">
        <v>43698</v>
      </c>
      <c r="D6558" s="3">
        <v>0.78263888888888899</v>
      </c>
    </row>
    <row r="6559" spans="1:4" x14ac:dyDescent="0.2">
      <c r="A6559">
        <v>878028</v>
      </c>
      <c r="B6559" t="s">
        <v>2</v>
      </c>
      <c r="C6559" s="4">
        <v>43770</v>
      </c>
      <c r="D6559" s="3">
        <v>0.7006944444444444</v>
      </c>
    </row>
    <row r="6560" spans="1:4" x14ac:dyDescent="0.2">
      <c r="A6560">
        <v>878106</v>
      </c>
      <c r="B6560" t="s">
        <v>201</v>
      </c>
      <c r="C6560" s="4">
        <v>43691</v>
      </c>
      <c r="D6560" s="3">
        <v>0.86944444444444446</v>
      </c>
    </row>
    <row r="6561" spans="1:4" x14ac:dyDescent="0.2">
      <c r="A6561">
        <v>878107</v>
      </c>
      <c r="B6561" t="s">
        <v>149</v>
      </c>
      <c r="C6561" s="4">
        <v>43678</v>
      </c>
      <c r="D6561" s="3">
        <v>0.73749999999999993</v>
      </c>
    </row>
    <row r="6562" spans="1:4" x14ac:dyDescent="0.2">
      <c r="A6562">
        <v>878305</v>
      </c>
      <c r="B6562" t="s">
        <v>20</v>
      </c>
      <c r="C6562" s="4">
        <v>43705</v>
      </c>
      <c r="D6562" s="3">
        <v>0.67013888888888884</v>
      </c>
    </row>
    <row r="6563" spans="1:4" x14ac:dyDescent="0.2">
      <c r="A6563">
        <v>878477</v>
      </c>
      <c r="B6563" t="s">
        <v>2</v>
      </c>
      <c r="C6563" s="4">
        <v>43770</v>
      </c>
      <c r="D6563" s="3">
        <v>0.70208333333333339</v>
      </c>
    </row>
    <row r="6564" spans="1:4" x14ac:dyDescent="0.2">
      <c r="A6564">
        <v>878573</v>
      </c>
      <c r="B6564" t="s">
        <v>78</v>
      </c>
      <c r="C6564" s="4">
        <v>43791</v>
      </c>
      <c r="D6564" s="3">
        <v>0.84930555555555554</v>
      </c>
    </row>
    <row r="6565" spans="1:4" x14ac:dyDescent="0.2">
      <c r="A6565">
        <v>878574</v>
      </c>
      <c r="B6565" t="s">
        <v>58</v>
      </c>
      <c r="C6565" s="4">
        <v>43817</v>
      </c>
      <c r="D6565" s="3">
        <v>0.7270833333333333</v>
      </c>
    </row>
    <row r="6566" spans="1:4" x14ac:dyDescent="0.2">
      <c r="A6566">
        <v>878672</v>
      </c>
      <c r="B6566" t="s">
        <v>707</v>
      </c>
      <c r="C6566" s="4">
        <v>43751</v>
      </c>
      <c r="D6566" s="3">
        <v>0.93125000000000002</v>
      </c>
    </row>
    <row r="6567" spans="1:4" x14ac:dyDescent="0.2">
      <c r="A6567">
        <v>878673</v>
      </c>
      <c r="B6567" s="2" t="s">
        <v>150</v>
      </c>
      <c r="C6567" s="4">
        <v>43718</v>
      </c>
      <c r="D6567" s="3">
        <v>0.69791666666666663</v>
      </c>
    </row>
    <row r="6568" spans="1:4" x14ac:dyDescent="0.2">
      <c r="A6568">
        <v>878680</v>
      </c>
      <c r="B6568" t="s">
        <v>137</v>
      </c>
      <c r="C6568" s="4">
        <v>43705</v>
      </c>
      <c r="D6568" s="3">
        <v>0.8222222222222223</v>
      </c>
    </row>
    <row r="6569" spans="1:4" x14ac:dyDescent="0.2">
      <c r="A6569">
        <v>878737</v>
      </c>
      <c r="B6569" t="s">
        <v>52</v>
      </c>
      <c r="C6569" s="4">
        <v>43763</v>
      </c>
      <c r="D6569" s="3">
        <v>0.71458333333333324</v>
      </c>
    </row>
    <row r="6570" spans="1:4" x14ac:dyDescent="0.2">
      <c r="A6570">
        <v>878978</v>
      </c>
      <c r="B6570" t="s">
        <v>31</v>
      </c>
      <c r="C6570" s="4">
        <v>43804</v>
      </c>
      <c r="D6570" s="3">
        <v>0.79513888888888884</v>
      </c>
    </row>
    <row r="6571" spans="1:4" x14ac:dyDescent="0.2">
      <c r="A6571">
        <v>878979</v>
      </c>
      <c r="B6571" t="s">
        <v>15</v>
      </c>
      <c r="C6571" s="4">
        <v>43809</v>
      </c>
      <c r="D6571" s="3">
        <v>0.68472222222222223</v>
      </c>
    </row>
    <row r="6572" spans="1:4" x14ac:dyDescent="0.2">
      <c r="A6572">
        <v>879225</v>
      </c>
      <c r="B6572" s="2" t="s">
        <v>111</v>
      </c>
      <c r="C6572" s="4">
        <v>43804</v>
      </c>
      <c r="D6572" s="3">
        <v>0.84930555555555554</v>
      </c>
    </row>
    <row r="6573" spans="1:4" x14ac:dyDescent="0.2">
      <c r="A6573">
        <v>879453</v>
      </c>
      <c r="B6573" t="s">
        <v>235</v>
      </c>
      <c r="C6573" s="4">
        <v>43700</v>
      </c>
      <c r="D6573" s="3">
        <v>0.8340277777777777</v>
      </c>
    </row>
    <row r="6574" spans="1:4" x14ac:dyDescent="0.2">
      <c r="A6574">
        <v>879454</v>
      </c>
      <c r="B6574" t="s">
        <v>8</v>
      </c>
      <c r="C6574" s="4">
        <v>43752</v>
      </c>
      <c r="D6574" s="3">
        <v>0.67638888888888893</v>
      </c>
    </row>
    <row r="6575" spans="1:4" x14ac:dyDescent="0.2">
      <c r="A6575">
        <v>879455</v>
      </c>
      <c r="B6575" t="s">
        <v>217</v>
      </c>
      <c r="C6575" s="4">
        <v>43705</v>
      </c>
      <c r="D6575" s="3">
        <v>0.55625000000000002</v>
      </c>
    </row>
    <row r="6576" spans="1:4" x14ac:dyDescent="0.2">
      <c r="A6576">
        <v>879456</v>
      </c>
      <c r="B6576" t="s">
        <v>143</v>
      </c>
      <c r="C6576" s="4">
        <v>43706</v>
      </c>
      <c r="D6576" s="3">
        <v>0.81111111111111101</v>
      </c>
    </row>
    <row r="6577" spans="1:4" x14ac:dyDescent="0.2">
      <c r="A6577">
        <v>879461</v>
      </c>
      <c r="B6577" t="s">
        <v>45</v>
      </c>
      <c r="C6577" s="4">
        <v>43682</v>
      </c>
      <c r="D6577" s="3">
        <v>0.82152777777777775</v>
      </c>
    </row>
    <row r="6578" spans="1:4" x14ac:dyDescent="0.2">
      <c r="A6578">
        <v>879532</v>
      </c>
      <c r="B6578" t="s">
        <v>11</v>
      </c>
      <c r="C6578" s="4">
        <v>43761</v>
      </c>
      <c r="D6578" s="3">
        <v>0.8569444444444444</v>
      </c>
    </row>
    <row r="6579" spans="1:4" x14ac:dyDescent="0.2">
      <c r="A6579">
        <v>879533</v>
      </c>
      <c r="B6579" t="s">
        <v>48</v>
      </c>
      <c r="C6579" s="4">
        <v>43706</v>
      </c>
      <c r="D6579" s="3">
        <v>0.87361111111111101</v>
      </c>
    </row>
    <row r="6580" spans="1:4" x14ac:dyDescent="0.2">
      <c r="A6580">
        <v>879534</v>
      </c>
      <c r="B6580" t="s">
        <v>42</v>
      </c>
      <c r="C6580" s="4">
        <v>43683</v>
      </c>
      <c r="D6580" s="3">
        <v>0.72777777777777775</v>
      </c>
    </row>
    <row r="6581" spans="1:4" x14ac:dyDescent="0.2">
      <c r="A6581">
        <v>879535</v>
      </c>
      <c r="B6581" t="s">
        <v>73</v>
      </c>
      <c r="C6581" s="4">
        <v>43710</v>
      </c>
      <c r="D6581" s="3">
        <v>0.86041666666666661</v>
      </c>
    </row>
    <row r="6582" spans="1:4" x14ac:dyDescent="0.2">
      <c r="A6582">
        <v>879536</v>
      </c>
      <c r="B6582" t="s">
        <v>259</v>
      </c>
      <c r="C6582" s="4">
        <v>43675</v>
      </c>
      <c r="D6582" s="3">
        <v>0.87708333333333333</v>
      </c>
    </row>
    <row r="6583" spans="1:4" x14ac:dyDescent="0.2">
      <c r="A6583">
        <v>879613</v>
      </c>
      <c r="B6583" t="s">
        <v>26</v>
      </c>
      <c r="C6583" s="4">
        <v>43812</v>
      </c>
      <c r="D6583" s="3">
        <v>0.73055555555555562</v>
      </c>
    </row>
    <row r="6584" spans="1:4" x14ac:dyDescent="0.2">
      <c r="A6584">
        <v>880263</v>
      </c>
      <c r="B6584" t="s">
        <v>43</v>
      </c>
      <c r="C6584" s="4">
        <v>43717</v>
      </c>
      <c r="D6584" s="3">
        <v>0.78541666666666676</v>
      </c>
    </row>
    <row r="6585" spans="1:4" x14ac:dyDescent="0.2">
      <c r="A6585">
        <v>880264</v>
      </c>
      <c r="B6585" t="s">
        <v>217</v>
      </c>
      <c r="C6585" s="4">
        <v>43705</v>
      </c>
      <c r="D6585" s="3">
        <v>0.55694444444444446</v>
      </c>
    </row>
    <row r="6586" spans="1:4" x14ac:dyDescent="0.2">
      <c r="A6586">
        <v>880265</v>
      </c>
      <c r="B6586" t="s">
        <v>69</v>
      </c>
      <c r="C6586" s="4">
        <v>43756</v>
      </c>
      <c r="D6586" s="3">
        <v>0.74930555555555556</v>
      </c>
    </row>
    <row r="6587" spans="1:4" x14ac:dyDescent="0.2">
      <c r="A6587">
        <v>880289</v>
      </c>
      <c r="B6587" t="s">
        <v>201</v>
      </c>
      <c r="C6587" s="4">
        <v>43691</v>
      </c>
      <c r="D6587" s="3">
        <v>0.68194444444444446</v>
      </c>
    </row>
    <row r="6588" spans="1:4" x14ac:dyDescent="0.2">
      <c r="A6588">
        <v>880437</v>
      </c>
      <c r="B6588" t="s">
        <v>56</v>
      </c>
      <c r="C6588" s="4">
        <v>43810</v>
      </c>
      <c r="D6588" s="3">
        <v>0.64027777777777783</v>
      </c>
    </row>
    <row r="6589" spans="1:4" x14ac:dyDescent="0.2">
      <c r="A6589">
        <v>880449</v>
      </c>
      <c r="B6589" t="s">
        <v>76</v>
      </c>
      <c r="C6589" s="4">
        <v>43767</v>
      </c>
      <c r="D6589" s="3">
        <v>0.80138888888888893</v>
      </c>
    </row>
    <row r="6590" spans="1:4" x14ac:dyDescent="0.2">
      <c r="A6590">
        <v>880450</v>
      </c>
      <c r="B6590" t="s">
        <v>28</v>
      </c>
      <c r="C6590" s="4">
        <v>43693</v>
      </c>
      <c r="D6590" s="3">
        <v>0.72152777777777777</v>
      </c>
    </row>
    <row r="6591" spans="1:4" x14ac:dyDescent="0.2">
      <c r="A6591">
        <v>880509</v>
      </c>
      <c r="B6591" t="s">
        <v>40</v>
      </c>
      <c r="C6591" s="4">
        <v>43677</v>
      </c>
      <c r="D6591" s="3">
        <v>0.75069444444444444</v>
      </c>
    </row>
    <row r="6592" spans="1:4" x14ac:dyDescent="0.2">
      <c r="A6592">
        <v>880557</v>
      </c>
      <c r="B6592" t="s">
        <v>41</v>
      </c>
      <c r="C6592" s="4">
        <v>43710</v>
      </c>
      <c r="D6592" s="3">
        <v>0.72013888888888899</v>
      </c>
    </row>
    <row r="6593" spans="1:4" x14ac:dyDescent="0.2">
      <c r="A6593">
        <v>880558</v>
      </c>
      <c r="B6593" t="s">
        <v>28</v>
      </c>
      <c r="C6593" s="4">
        <v>43693</v>
      </c>
      <c r="D6593" s="3">
        <v>0.72152777777777777</v>
      </c>
    </row>
    <row r="6594" spans="1:4" x14ac:dyDescent="0.2">
      <c r="A6594">
        <v>880677</v>
      </c>
      <c r="B6594" t="s">
        <v>18</v>
      </c>
      <c r="C6594" s="4">
        <v>43774</v>
      </c>
      <c r="D6594" s="3">
        <v>0.79305555555555562</v>
      </c>
    </row>
    <row r="6595" spans="1:4" x14ac:dyDescent="0.2">
      <c r="A6595">
        <v>880765</v>
      </c>
      <c r="B6595" t="s">
        <v>9</v>
      </c>
      <c r="C6595" s="4">
        <v>43794</v>
      </c>
      <c r="D6595" s="3">
        <v>0.72222222222222221</v>
      </c>
    </row>
    <row r="6596" spans="1:4" x14ac:dyDescent="0.2">
      <c r="A6596">
        <v>881029</v>
      </c>
      <c r="B6596" t="s">
        <v>24</v>
      </c>
      <c r="C6596" s="4">
        <v>43731</v>
      </c>
      <c r="D6596" s="3">
        <v>0.73541666666666661</v>
      </c>
    </row>
    <row r="6597" spans="1:4" x14ac:dyDescent="0.2">
      <c r="A6597">
        <v>881030</v>
      </c>
      <c r="B6597" t="s">
        <v>105</v>
      </c>
      <c r="C6597" s="4">
        <v>43746</v>
      </c>
      <c r="D6597" s="3">
        <v>0.86111111111111116</v>
      </c>
    </row>
    <row r="6598" spans="1:4" x14ac:dyDescent="0.2">
      <c r="A6598">
        <v>881257</v>
      </c>
      <c r="B6598" t="s">
        <v>68</v>
      </c>
      <c r="C6598" s="4">
        <v>43749</v>
      </c>
      <c r="D6598" s="3">
        <v>0.90694444444444444</v>
      </c>
    </row>
    <row r="6599" spans="1:4" x14ac:dyDescent="0.2">
      <c r="A6599">
        <v>881258</v>
      </c>
      <c r="B6599" t="s">
        <v>10</v>
      </c>
      <c r="C6599" s="4">
        <v>43739</v>
      </c>
      <c r="D6599" s="3">
        <v>0.71250000000000002</v>
      </c>
    </row>
    <row r="6600" spans="1:4" x14ac:dyDescent="0.2">
      <c r="A6600">
        <v>881489</v>
      </c>
      <c r="B6600" t="s">
        <v>138</v>
      </c>
      <c r="C6600" s="4">
        <v>43815</v>
      </c>
      <c r="D6600" s="3">
        <v>0.8340277777777777</v>
      </c>
    </row>
    <row r="6601" spans="1:4" x14ac:dyDescent="0.2">
      <c r="A6601">
        <v>881588</v>
      </c>
      <c r="B6601" t="s">
        <v>97</v>
      </c>
      <c r="C6601" s="4">
        <v>43733</v>
      </c>
      <c r="D6601" s="3">
        <v>0.70833333333333337</v>
      </c>
    </row>
    <row r="6602" spans="1:4" x14ac:dyDescent="0.2">
      <c r="A6602">
        <v>881764</v>
      </c>
      <c r="B6602" t="s">
        <v>149</v>
      </c>
      <c r="C6602" s="4">
        <v>43678</v>
      </c>
      <c r="D6602" s="3">
        <v>0.73749999999999993</v>
      </c>
    </row>
    <row r="6603" spans="1:4" x14ac:dyDescent="0.2">
      <c r="A6603">
        <v>881824</v>
      </c>
      <c r="B6603" t="s">
        <v>335</v>
      </c>
      <c r="C6603" s="4">
        <v>43808</v>
      </c>
      <c r="D6603" s="3">
        <v>0.71319444444444446</v>
      </c>
    </row>
    <row r="6604" spans="1:4" x14ac:dyDescent="0.2">
      <c r="A6604">
        <v>881825</v>
      </c>
      <c r="B6604" t="s">
        <v>199</v>
      </c>
      <c r="C6604" s="4">
        <v>43836</v>
      </c>
      <c r="D6604" s="3">
        <v>0.72638888888888886</v>
      </c>
    </row>
    <row r="6605" spans="1:4" x14ac:dyDescent="0.2">
      <c r="A6605">
        <v>881907</v>
      </c>
      <c r="B6605" t="s">
        <v>99</v>
      </c>
      <c r="C6605" s="4">
        <v>43790</v>
      </c>
      <c r="D6605" s="3">
        <v>0.69166666666666676</v>
      </c>
    </row>
    <row r="6606" spans="1:4" x14ac:dyDescent="0.2">
      <c r="A6606">
        <v>882034</v>
      </c>
      <c r="B6606" t="s">
        <v>13</v>
      </c>
      <c r="C6606" s="4">
        <v>43689</v>
      </c>
      <c r="D6606" s="3">
        <v>0.64166666666666672</v>
      </c>
    </row>
    <row r="6607" spans="1:4" x14ac:dyDescent="0.2">
      <c r="A6607">
        <v>882107</v>
      </c>
      <c r="B6607" t="s">
        <v>122</v>
      </c>
      <c r="C6607" s="4">
        <v>43746</v>
      </c>
      <c r="D6607" s="3">
        <v>0.73402777777777783</v>
      </c>
    </row>
    <row r="6608" spans="1:4" x14ac:dyDescent="0.2">
      <c r="A6608">
        <v>882108</v>
      </c>
      <c r="B6608" s="2" t="s">
        <v>140</v>
      </c>
      <c r="C6608" s="4">
        <v>43755</v>
      </c>
      <c r="D6608" s="3">
        <v>0.8534722222222223</v>
      </c>
    </row>
    <row r="6609" spans="1:4" x14ac:dyDescent="0.2">
      <c r="A6609">
        <v>882109</v>
      </c>
      <c r="B6609" t="s">
        <v>60</v>
      </c>
      <c r="C6609" s="4">
        <v>43761</v>
      </c>
      <c r="D6609" s="3">
        <v>0.71180555555555547</v>
      </c>
    </row>
    <row r="6610" spans="1:4" x14ac:dyDescent="0.2">
      <c r="A6610">
        <v>882123</v>
      </c>
      <c r="B6610" t="s">
        <v>363</v>
      </c>
      <c r="C6610" s="4">
        <v>43661</v>
      </c>
      <c r="D6610" s="3">
        <v>0.78402777777777777</v>
      </c>
    </row>
    <row r="6611" spans="1:4" x14ac:dyDescent="0.2">
      <c r="A6611">
        <v>882200</v>
      </c>
      <c r="B6611" t="s">
        <v>532</v>
      </c>
      <c r="C6611" s="4">
        <v>43683</v>
      </c>
      <c r="D6611" s="3">
        <v>0.13819444444444443</v>
      </c>
    </row>
    <row r="6612" spans="1:4" x14ac:dyDescent="0.2">
      <c r="A6612">
        <v>882255</v>
      </c>
      <c r="B6612" t="s">
        <v>137</v>
      </c>
      <c r="C6612" s="4">
        <v>43705</v>
      </c>
      <c r="D6612" s="3">
        <v>0.7368055555555556</v>
      </c>
    </row>
    <row r="6613" spans="1:4" x14ac:dyDescent="0.2">
      <c r="A6613">
        <v>882348</v>
      </c>
      <c r="B6613" t="s">
        <v>151</v>
      </c>
      <c r="C6613" s="4">
        <v>43801</v>
      </c>
      <c r="D6613" s="3">
        <v>0.84097222222222223</v>
      </c>
    </row>
    <row r="6614" spans="1:4" x14ac:dyDescent="0.2">
      <c r="A6614">
        <v>882349</v>
      </c>
      <c r="B6614" t="s">
        <v>27</v>
      </c>
      <c r="C6614" s="4">
        <v>43809</v>
      </c>
      <c r="D6614" s="3">
        <v>0.81805555555555554</v>
      </c>
    </row>
    <row r="6615" spans="1:4" x14ac:dyDescent="0.2">
      <c r="A6615">
        <v>882366</v>
      </c>
      <c r="B6615" t="s">
        <v>135</v>
      </c>
      <c r="C6615" s="4">
        <v>43721</v>
      </c>
      <c r="D6615" s="3">
        <v>0.82847222222222217</v>
      </c>
    </row>
    <row r="6616" spans="1:4" x14ac:dyDescent="0.2">
      <c r="A6616">
        <v>882367</v>
      </c>
      <c r="B6616" t="s">
        <v>51</v>
      </c>
      <c r="C6616" s="4">
        <v>43755</v>
      </c>
      <c r="D6616" s="3">
        <v>0.73749999999999993</v>
      </c>
    </row>
    <row r="6617" spans="1:4" x14ac:dyDescent="0.2">
      <c r="A6617">
        <v>882368</v>
      </c>
      <c r="B6617" t="s">
        <v>36</v>
      </c>
      <c r="C6617" s="4">
        <v>43724</v>
      </c>
      <c r="D6617" s="3">
        <v>0.85</v>
      </c>
    </row>
    <row r="6618" spans="1:4" x14ac:dyDescent="0.2">
      <c r="A6618">
        <v>882369</v>
      </c>
      <c r="B6618" t="s">
        <v>125</v>
      </c>
      <c r="C6618" s="4">
        <v>43754</v>
      </c>
      <c r="D6618" s="3">
        <v>0.85902777777777783</v>
      </c>
    </row>
    <row r="6619" spans="1:4" x14ac:dyDescent="0.2">
      <c r="A6619">
        <v>882617</v>
      </c>
      <c r="B6619" t="s">
        <v>136</v>
      </c>
      <c r="C6619" s="4">
        <v>43819</v>
      </c>
      <c r="D6619" s="3">
        <v>0.87708333333333333</v>
      </c>
    </row>
    <row r="6620" spans="1:4" x14ac:dyDescent="0.2">
      <c r="A6620">
        <v>882627</v>
      </c>
      <c r="B6620" s="2" t="s">
        <v>49</v>
      </c>
      <c r="C6620" s="4">
        <v>43725</v>
      </c>
      <c r="D6620" s="3">
        <v>0.9243055555555556</v>
      </c>
    </row>
    <row r="6621" spans="1:4" x14ac:dyDescent="0.2">
      <c r="A6621">
        <v>882698</v>
      </c>
      <c r="B6621" t="s">
        <v>12</v>
      </c>
      <c r="C6621" s="4">
        <v>43810</v>
      </c>
      <c r="D6621" s="3">
        <v>0.79513888888888884</v>
      </c>
    </row>
    <row r="6622" spans="1:4" x14ac:dyDescent="0.2">
      <c r="A6622">
        <v>882706</v>
      </c>
      <c r="B6622" t="s">
        <v>708</v>
      </c>
      <c r="C6622" s="4">
        <v>43722</v>
      </c>
      <c r="D6622" s="3">
        <v>5.347222222222222E-2</v>
      </c>
    </row>
    <row r="6623" spans="1:4" x14ac:dyDescent="0.2">
      <c r="A6623">
        <v>882707</v>
      </c>
      <c r="B6623" t="s">
        <v>137</v>
      </c>
      <c r="C6623" s="4">
        <v>43705</v>
      </c>
      <c r="D6623" s="3">
        <v>0.86875000000000002</v>
      </c>
    </row>
    <row r="6624" spans="1:4" x14ac:dyDescent="0.2">
      <c r="A6624">
        <v>882708</v>
      </c>
      <c r="B6624" s="2" t="s">
        <v>709</v>
      </c>
      <c r="C6624" s="4">
        <v>43716</v>
      </c>
      <c r="D6624" s="3">
        <v>0.80902777777777779</v>
      </c>
    </row>
    <row r="6625" spans="1:4" x14ac:dyDescent="0.2">
      <c r="A6625">
        <v>882709</v>
      </c>
      <c r="B6625" t="s">
        <v>710</v>
      </c>
      <c r="C6625" s="4">
        <v>43708</v>
      </c>
      <c r="D6625" s="3">
        <v>0.92638888888888893</v>
      </c>
    </row>
    <row r="6626" spans="1:4" x14ac:dyDescent="0.2">
      <c r="A6626">
        <v>882710</v>
      </c>
      <c r="B6626" t="s">
        <v>711</v>
      </c>
      <c r="C6626" s="4">
        <v>43704</v>
      </c>
      <c r="D6626" s="3">
        <v>2.7083333333333334E-2</v>
      </c>
    </row>
    <row r="6627" spans="1:4" x14ac:dyDescent="0.2">
      <c r="A6627">
        <v>882711</v>
      </c>
      <c r="B6627" s="2" t="s">
        <v>712</v>
      </c>
      <c r="C6627" s="4">
        <v>43737</v>
      </c>
      <c r="D6627" s="3">
        <v>0.90486111111111101</v>
      </c>
    </row>
    <row r="6628" spans="1:4" x14ac:dyDescent="0.2">
      <c r="A6628">
        <v>882712</v>
      </c>
      <c r="B6628" t="s">
        <v>713</v>
      </c>
      <c r="C6628" s="4">
        <v>43741</v>
      </c>
      <c r="D6628" s="3">
        <v>0.18124999999999999</v>
      </c>
    </row>
    <row r="6629" spans="1:4" x14ac:dyDescent="0.2">
      <c r="A6629">
        <v>882715</v>
      </c>
      <c r="B6629" t="s">
        <v>175</v>
      </c>
      <c r="C6629" s="4">
        <v>43703</v>
      </c>
      <c r="D6629" s="3">
        <v>0.92499999999999993</v>
      </c>
    </row>
    <row r="6630" spans="1:4" x14ac:dyDescent="0.2">
      <c r="A6630">
        <v>883042</v>
      </c>
      <c r="B6630" t="s">
        <v>3</v>
      </c>
      <c r="C6630" s="4">
        <v>43686</v>
      </c>
      <c r="D6630" s="3">
        <v>0.64374999999999993</v>
      </c>
    </row>
    <row r="6631" spans="1:4" x14ac:dyDescent="0.2">
      <c r="A6631">
        <v>883043</v>
      </c>
      <c r="B6631" t="s">
        <v>53</v>
      </c>
      <c r="C6631" s="4">
        <v>43770</v>
      </c>
      <c r="D6631" s="3">
        <v>0.79791666666666661</v>
      </c>
    </row>
    <row r="6632" spans="1:4" x14ac:dyDescent="0.2">
      <c r="A6632">
        <v>883044</v>
      </c>
      <c r="B6632" t="s">
        <v>69</v>
      </c>
      <c r="C6632" s="4">
        <v>43756</v>
      </c>
      <c r="D6632" s="3">
        <v>0.74791666666666667</v>
      </c>
    </row>
    <row r="6633" spans="1:4" x14ac:dyDescent="0.2">
      <c r="A6633">
        <v>883045</v>
      </c>
      <c r="B6633" s="2" t="s">
        <v>23</v>
      </c>
      <c r="C6633" s="4">
        <v>43768</v>
      </c>
      <c r="D6633" s="3">
        <v>0.65277777777777779</v>
      </c>
    </row>
    <row r="6634" spans="1:4" x14ac:dyDescent="0.2">
      <c r="A6634">
        <v>883252</v>
      </c>
      <c r="B6634" t="s">
        <v>99</v>
      </c>
      <c r="C6634" s="4">
        <v>43790</v>
      </c>
      <c r="D6634" s="3">
        <v>0.69166666666666676</v>
      </c>
    </row>
    <row r="6635" spans="1:4" x14ac:dyDescent="0.2">
      <c r="A6635">
        <v>883328</v>
      </c>
      <c r="B6635" s="2" t="s">
        <v>111</v>
      </c>
      <c r="C6635" s="4">
        <v>43804</v>
      </c>
      <c r="D6635" s="3">
        <v>0.84930555555555554</v>
      </c>
    </row>
    <row r="6636" spans="1:4" x14ac:dyDescent="0.2">
      <c r="A6636">
        <v>883334</v>
      </c>
      <c r="B6636" t="s">
        <v>125</v>
      </c>
      <c r="C6636" s="4">
        <v>43754</v>
      </c>
      <c r="D6636" s="3">
        <v>0.85902777777777783</v>
      </c>
    </row>
    <row r="6637" spans="1:4" x14ac:dyDescent="0.2">
      <c r="A6637">
        <v>883335</v>
      </c>
      <c r="B6637" t="s">
        <v>100</v>
      </c>
      <c r="C6637" s="4">
        <v>43733</v>
      </c>
      <c r="D6637" s="3">
        <v>0.85763888888888884</v>
      </c>
    </row>
    <row r="6638" spans="1:4" x14ac:dyDescent="0.2">
      <c r="A6638">
        <v>883491</v>
      </c>
      <c r="B6638" t="s">
        <v>56</v>
      </c>
      <c r="C6638" s="4">
        <v>43810</v>
      </c>
      <c r="D6638" s="3">
        <v>0.64027777777777783</v>
      </c>
    </row>
    <row r="6639" spans="1:4" x14ac:dyDescent="0.2">
      <c r="A6639">
        <v>883726</v>
      </c>
      <c r="B6639" t="s">
        <v>98</v>
      </c>
      <c r="C6639" s="4">
        <v>43700</v>
      </c>
      <c r="D6639" s="3">
        <v>0.72777777777777775</v>
      </c>
    </row>
    <row r="6640" spans="1:4" x14ac:dyDescent="0.2">
      <c r="A6640">
        <v>884206</v>
      </c>
      <c r="B6640" t="s">
        <v>19</v>
      </c>
      <c r="C6640" s="4">
        <v>43773</v>
      </c>
      <c r="D6640" s="3">
        <v>0.7055555555555556</v>
      </c>
    </row>
    <row r="6641" spans="1:4" x14ac:dyDescent="0.2">
      <c r="A6641">
        <v>884350</v>
      </c>
      <c r="B6641" t="s">
        <v>201</v>
      </c>
      <c r="C6641" s="4">
        <v>43691</v>
      </c>
      <c r="D6641" s="3">
        <v>0.86875000000000002</v>
      </c>
    </row>
    <row r="6642" spans="1:4" x14ac:dyDescent="0.2">
      <c r="A6642">
        <v>884443</v>
      </c>
      <c r="B6642" t="s">
        <v>98</v>
      </c>
      <c r="C6642" s="4">
        <v>43700</v>
      </c>
      <c r="D6642" s="3">
        <v>0.7270833333333333</v>
      </c>
    </row>
    <row r="6643" spans="1:4" x14ac:dyDescent="0.2">
      <c r="A6643">
        <v>884444</v>
      </c>
      <c r="B6643" t="s">
        <v>201</v>
      </c>
      <c r="C6643" s="4">
        <v>43691</v>
      </c>
      <c r="D6643" s="3">
        <v>0.68194444444444446</v>
      </c>
    </row>
    <row r="6644" spans="1:4" x14ac:dyDescent="0.2">
      <c r="A6644">
        <v>884445</v>
      </c>
      <c r="B6644" t="s">
        <v>89</v>
      </c>
      <c r="C6644" s="4">
        <v>43704</v>
      </c>
      <c r="D6644" s="3">
        <v>0.8979166666666667</v>
      </c>
    </row>
    <row r="6645" spans="1:4" x14ac:dyDescent="0.2">
      <c r="A6645">
        <v>884446</v>
      </c>
      <c r="B6645" s="2" t="s">
        <v>639</v>
      </c>
      <c r="C6645" s="4">
        <v>43690</v>
      </c>
      <c r="D6645" s="3">
        <v>0.76597222222222217</v>
      </c>
    </row>
    <row r="6646" spans="1:4" x14ac:dyDescent="0.2">
      <c r="A6646">
        <v>884456</v>
      </c>
      <c r="B6646" t="s">
        <v>2</v>
      </c>
      <c r="C6646" s="4">
        <v>43770</v>
      </c>
      <c r="D6646" s="3">
        <v>0.70208333333333339</v>
      </c>
    </row>
    <row r="6647" spans="1:4" x14ac:dyDescent="0.2">
      <c r="A6647">
        <v>884530</v>
      </c>
      <c r="B6647" t="s">
        <v>482</v>
      </c>
      <c r="C6647" s="4">
        <v>43788</v>
      </c>
      <c r="D6647" s="3">
        <v>0.81041666666666667</v>
      </c>
    </row>
    <row r="6648" spans="1:4" x14ac:dyDescent="0.2">
      <c r="A6648">
        <v>884531</v>
      </c>
      <c r="B6648" t="s">
        <v>147</v>
      </c>
      <c r="C6648" s="4">
        <v>43819</v>
      </c>
      <c r="D6648" s="3">
        <v>0.80972222222222223</v>
      </c>
    </row>
    <row r="6649" spans="1:4" x14ac:dyDescent="0.2">
      <c r="A6649">
        <v>884600</v>
      </c>
      <c r="B6649" t="s">
        <v>64</v>
      </c>
      <c r="C6649" s="4">
        <v>43735</v>
      </c>
      <c r="D6649" s="3">
        <v>0.71388888888888891</v>
      </c>
    </row>
    <row r="6650" spans="1:4" x14ac:dyDescent="0.2">
      <c r="A6650">
        <v>884616</v>
      </c>
      <c r="B6650" t="s">
        <v>119</v>
      </c>
      <c r="C6650" s="4">
        <v>43734</v>
      </c>
      <c r="D6650" s="3">
        <v>0.63888888888888895</v>
      </c>
    </row>
    <row r="6651" spans="1:4" x14ac:dyDescent="0.2">
      <c r="A6651">
        <v>884617</v>
      </c>
      <c r="B6651" t="s">
        <v>57</v>
      </c>
      <c r="C6651" s="4">
        <v>43762</v>
      </c>
      <c r="D6651" s="3">
        <v>0.83194444444444438</v>
      </c>
    </row>
    <row r="6652" spans="1:4" x14ac:dyDescent="0.2">
      <c r="A6652">
        <v>884796</v>
      </c>
      <c r="B6652" s="2" t="s">
        <v>102</v>
      </c>
      <c r="C6652" s="4">
        <v>43837</v>
      </c>
      <c r="D6652" s="3">
        <v>0.78819444444444453</v>
      </c>
    </row>
    <row r="6653" spans="1:4" x14ac:dyDescent="0.2">
      <c r="A6653">
        <v>884905</v>
      </c>
      <c r="B6653" t="s">
        <v>73</v>
      </c>
      <c r="C6653" s="4">
        <v>43710</v>
      </c>
      <c r="D6653" s="3">
        <v>0.85972222222222217</v>
      </c>
    </row>
    <row r="6654" spans="1:4" x14ac:dyDescent="0.2">
      <c r="A6654">
        <v>885039</v>
      </c>
      <c r="B6654" t="s">
        <v>62</v>
      </c>
      <c r="C6654" s="4">
        <v>43703</v>
      </c>
      <c r="D6654" s="3">
        <v>0.7368055555555556</v>
      </c>
    </row>
    <row r="6655" spans="1:4" x14ac:dyDescent="0.2">
      <c r="A6655">
        <v>885100</v>
      </c>
      <c r="B6655" t="s">
        <v>151</v>
      </c>
      <c r="C6655" s="4">
        <v>43801</v>
      </c>
      <c r="D6655" s="3">
        <v>0.84097222222222223</v>
      </c>
    </row>
    <row r="6656" spans="1:4" x14ac:dyDescent="0.2">
      <c r="A6656">
        <v>885101</v>
      </c>
      <c r="B6656" s="2" t="s">
        <v>102</v>
      </c>
      <c r="C6656" s="4">
        <v>43837</v>
      </c>
      <c r="D6656" s="3">
        <v>0.78888888888888886</v>
      </c>
    </row>
    <row r="6657" spans="1:4" x14ac:dyDescent="0.2">
      <c r="A6657">
        <v>885332</v>
      </c>
      <c r="B6657" t="s">
        <v>26</v>
      </c>
      <c r="C6657" s="4">
        <v>43812</v>
      </c>
      <c r="D6657" s="3">
        <v>0.73055555555555562</v>
      </c>
    </row>
    <row r="6658" spans="1:4" x14ac:dyDescent="0.2">
      <c r="A6658">
        <v>885581</v>
      </c>
      <c r="B6658" t="s">
        <v>61</v>
      </c>
      <c r="C6658" s="4">
        <v>43733</v>
      </c>
      <c r="D6658" s="3">
        <v>0.79791666666666661</v>
      </c>
    </row>
    <row r="6659" spans="1:4" x14ac:dyDescent="0.2">
      <c r="A6659">
        <v>885657</v>
      </c>
      <c r="B6659" t="s">
        <v>12</v>
      </c>
      <c r="C6659" s="4">
        <v>43810</v>
      </c>
      <c r="D6659" s="3">
        <v>0.7944444444444444</v>
      </c>
    </row>
    <row r="6660" spans="1:4" x14ac:dyDescent="0.2">
      <c r="A6660">
        <v>885734</v>
      </c>
      <c r="B6660" t="s">
        <v>509</v>
      </c>
      <c r="C6660" s="4">
        <v>43656</v>
      </c>
      <c r="D6660" s="3">
        <v>0.79861111111111116</v>
      </c>
    </row>
    <row r="6661" spans="1:4" x14ac:dyDescent="0.2">
      <c r="A6661">
        <v>885772</v>
      </c>
      <c r="B6661" s="2" t="s">
        <v>126</v>
      </c>
      <c r="C6661" s="4">
        <v>43732</v>
      </c>
      <c r="D6661" s="3">
        <v>0.83680555555555547</v>
      </c>
    </row>
    <row r="6662" spans="1:4" x14ac:dyDescent="0.2">
      <c r="A6662">
        <v>885773</v>
      </c>
      <c r="B6662" t="s">
        <v>8</v>
      </c>
      <c r="C6662" s="4">
        <v>43752</v>
      </c>
      <c r="D6662" s="3">
        <v>0.67638888888888893</v>
      </c>
    </row>
    <row r="6663" spans="1:4" x14ac:dyDescent="0.2">
      <c r="A6663">
        <v>885774</v>
      </c>
      <c r="B6663" t="s">
        <v>11</v>
      </c>
      <c r="C6663" s="4">
        <v>43761</v>
      </c>
      <c r="D6663" s="3">
        <v>0.85625000000000007</v>
      </c>
    </row>
    <row r="6664" spans="1:4" x14ac:dyDescent="0.2">
      <c r="A6664">
        <v>885775</v>
      </c>
      <c r="B6664" s="2" t="s">
        <v>71</v>
      </c>
      <c r="C6664" s="4">
        <v>43774</v>
      </c>
      <c r="D6664" s="3">
        <v>0.66875000000000007</v>
      </c>
    </row>
    <row r="6665" spans="1:4" x14ac:dyDescent="0.2">
      <c r="A6665">
        <v>885810</v>
      </c>
      <c r="B6665" t="s">
        <v>7</v>
      </c>
      <c r="C6665" s="4">
        <v>43837</v>
      </c>
      <c r="D6665" s="3">
        <v>0.66736111111111107</v>
      </c>
    </row>
    <row r="6666" spans="1:4" x14ac:dyDescent="0.2">
      <c r="A6666">
        <v>885823</v>
      </c>
      <c r="B6666" t="s">
        <v>218</v>
      </c>
      <c r="C6666" s="4">
        <v>43698</v>
      </c>
      <c r="D6666" s="3">
        <v>0.78263888888888899</v>
      </c>
    </row>
    <row r="6667" spans="1:4" x14ac:dyDescent="0.2">
      <c r="A6667">
        <v>885824</v>
      </c>
      <c r="B6667" t="s">
        <v>116</v>
      </c>
      <c r="C6667" s="4">
        <v>43685</v>
      </c>
      <c r="D6667" s="3">
        <v>0.83333333333333337</v>
      </c>
    </row>
    <row r="6668" spans="1:4" x14ac:dyDescent="0.2">
      <c r="A6668">
        <v>885944</v>
      </c>
      <c r="B6668" t="s">
        <v>57</v>
      </c>
      <c r="C6668" s="4">
        <v>43762</v>
      </c>
      <c r="D6668" s="3">
        <v>0.83263888888888893</v>
      </c>
    </row>
    <row r="6669" spans="1:4" x14ac:dyDescent="0.2">
      <c r="A6669">
        <v>885967</v>
      </c>
      <c r="B6669" s="2" t="s">
        <v>55</v>
      </c>
      <c r="C6669" s="4">
        <v>43815</v>
      </c>
      <c r="D6669" s="3">
        <v>0.84861111111111109</v>
      </c>
    </row>
    <row r="6670" spans="1:4" x14ac:dyDescent="0.2">
      <c r="A6670">
        <v>885968</v>
      </c>
      <c r="B6670" t="s">
        <v>133</v>
      </c>
      <c r="C6670" s="4">
        <v>43789</v>
      </c>
      <c r="D6670" s="3">
        <v>0.79999999999999993</v>
      </c>
    </row>
    <row r="6671" spans="1:4" x14ac:dyDescent="0.2">
      <c r="A6671">
        <v>886063</v>
      </c>
      <c r="B6671" t="s">
        <v>236</v>
      </c>
      <c r="C6671" s="4">
        <v>43817</v>
      </c>
      <c r="D6671" s="3">
        <v>0.83750000000000002</v>
      </c>
    </row>
    <row r="6672" spans="1:4" x14ac:dyDescent="0.2">
      <c r="A6672">
        <v>886134</v>
      </c>
      <c r="B6672" t="s">
        <v>106</v>
      </c>
      <c r="C6672" s="4">
        <v>43837</v>
      </c>
      <c r="D6672" s="3">
        <v>0.83819444444444446</v>
      </c>
    </row>
    <row r="6673" spans="1:4" x14ac:dyDescent="0.2">
      <c r="A6673">
        <v>886398</v>
      </c>
      <c r="B6673" t="s">
        <v>10</v>
      </c>
      <c r="C6673" s="4">
        <v>43739</v>
      </c>
      <c r="D6673" s="3">
        <v>0.71250000000000002</v>
      </c>
    </row>
    <row r="6674" spans="1:4" x14ac:dyDescent="0.2">
      <c r="A6674">
        <v>886452</v>
      </c>
      <c r="B6674" t="s">
        <v>714</v>
      </c>
      <c r="C6674" s="4">
        <v>43699</v>
      </c>
      <c r="D6674" s="3">
        <v>6.9444444444444434E-2</v>
      </c>
    </row>
    <row r="6675" spans="1:4" x14ac:dyDescent="0.2">
      <c r="A6675">
        <v>886453</v>
      </c>
      <c r="B6675" t="s">
        <v>715</v>
      </c>
      <c r="C6675" s="4">
        <v>43741</v>
      </c>
      <c r="D6675" s="3">
        <v>0.60555555555555551</v>
      </c>
    </row>
    <row r="6676" spans="1:4" x14ac:dyDescent="0.2">
      <c r="A6676">
        <v>886454</v>
      </c>
      <c r="B6676" t="s">
        <v>549</v>
      </c>
      <c r="C6676" s="4">
        <v>43699</v>
      </c>
      <c r="D6676" s="3">
        <v>0.93472222222222223</v>
      </c>
    </row>
    <row r="6677" spans="1:4" x14ac:dyDescent="0.2">
      <c r="A6677">
        <v>886455</v>
      </c>
      <c r="B6677" t="s">
        <v>716</v>
      </c>
      <c r="C6677" s="4">
        <v>43725</v>
      </c>
      <c r="D6677" s="3">
        <v>2.013888888888889E-2</v>
      </c>
    </row>
    <row r="6678" spans="1:4" x14ac:dyDescent="0.2">
      <c r="A6678">
        <v>886456</v>
      </c>
      <c r="B6678" t="s">
        <v>41</v>
      </c>
      <c r="C6678" s="4">
        <v>43710</v>
      </c>
      <c r="D6678" s="3">
        <v>0.72013888888888899</v>
      </c>
    </row>
    <row r="6679" spans="1:4" x14ac:dyDescent="0.2">
      <c r="A6679">
        <v>886461</v>
      </c>
      <c r="B6679" t="s">
        <v>79</v>
      </c>
      <c r="C6679" s="4">
        <v>43707</v>
      </c>
      <c r="D6679" s="3">
        <v>0.66666666666666663</v>
      </c>
    </row>
    <row r="6680" spans="1:4" x14ac:dyDescent="0.2">
      <c r="A6680">
        <v>886518</v>
      </c>
      <c r="B6680" t="s">
        <v>28</v>
      </c>
      <c r="C6680" s="4">
        <v>43693</v>
      </c>
      <c r="D6680" s="3">
        <v>0.72083333333333333</v>
      </c>
    </row>
    <row r="6681" spans="1:4" x14ac:dyDescent="0.2">
      <c r="A6681">
        <v>886553</v>
      </c>
      <c r="B6681" t="s">
        <v>29</v>
      </c>
      <c r="C6681" s="4">
        <v>43836</v>
      </c>
      <c r="D6681" s="3">
        <v>0.60486111111111118</v>
      </c>
    </row>
    <row r="6682" spans="1:4" x14ac:dyDescent="0.2">
      <c r="A6682">
        <v>886554</v>
      </c>
      <c r="B6682" t="s">
        <v>482</v>
      </c>
      <c r="C6682" s="4">
        <v>43788</v>
      </c>
      <c r="D6682" s="3">
        <v>0.81111111111111101</v>
      </c>
    </row>
    <row r="6683" spans="1:4" x14ac:dyDescent="0.2">
      <c r="A6683">
        <v>886559</v>
      </c>
      <c r="B6683" t="s">
        <v>130</v>
      </c>
      <c r="C6683" s="4">
        <v>43718</v>
      </c>
      <c r="D6683" s="3">
        <v>0.64236111111111105</v>
      </c>
    </row>
    <row r="6684" spans="1:4" x14ac:dyDescent="0.2">
      <c r="A6684">
        <v>886674</v>
      </c>
      <c r="B6684" t="s">
        <v>18</v>
      </c>
      <c r="C6684" s="4">
        <v>43774</v>
      </c>
      <c r="D6684" s="3">
        <v>0.79166666666666663</v>
      </c>
    </row>
    <row r="6685" spans="1:4" x14ac:dyDescent="0.2">
      <c r="A6685">
        <v>886675</v>
      </c>
      <c r="B6685" t="s">
        <v>11</v>
      </c>
      <c r="C6685" s="4">
        <v>43761</v>
      </c>
      <c r="D6685" s="3">
        <v>0.85625000000000007</v>
      </c>
    </row>
    <row r="6686" spans="1:4" x14ac:dyDescent="0.2">
      <c r="A6686">
        <v>886677</v>
      </c>
      <c r="B6686" t="s">
        <v>103</v>
      </c>
      <c r="C6686" s="4">
        <v>43677</v>
      </c>
      <c r="D6686" s="3">
        <v>0.64583333333333337</v>
      </c>
    </row>
    <row r="6687" spans="1:4" x14ac:dyDescent="0.2">
      <c r="A6687">
        <v>886704</v>
      </c>
      <c r="B6687" t="s">
        <v>72</v>
      </c>
      <c r="C6687" s="4">
        <v>43759</v>
      </c>
      <c r="D6687" s="3">
        <v>0.84166666666666667</v>
      </c>
    </row>
    <row r="6688" spans="1:4" x14ac:dyDescent="0.2">
      <c r="A6688">
        <v>887079</v>
      </c>
      <c r="B6688" t="s">
        <v>59</v>
      </c>
      <c r="C6688" s="4">
        <v>43684</v>
      </c>
      <c r="D6688" s="3">
        <v>0.88194444444444453</v>
      </c>
    </row>
    <row r="6689" spans="1:4" x14ac:dyDescent="0.2">
      <c r="A6689">
        <v>887145</v>
      </c>
      <c r="B6689" t="s">
        <v>138</v>
      </c>
      <c r="C6689" s="4">
        <v>43815</v>
      </c>
      <c r="D6689" s="3">
        <v>0.8354166666666667</v>
      </c>
    </row>
    <row r="6690" spans="1:4" x14ac:dyDescent="0.2">
      <c r="A6690">
        <v>887294</v>
      </c>
      <c r="B6690" t="s">
        <v>115</v>
      </c>
      <c r="C6690" s="4">
        <v>43838</v>
      </c>
      <c r="D6690" s="3">
        <v>0.7895833333333333</v>
      </c>
    </row>
    <row r="6691" spans="1:4" x14ac:dyDescent="0.2">
      <c r="A6691">
        <v>887305</v>
      </c>
      <c r="B6691" t="s">
        <v>45</v>
      </c>
      <c r="C6691" s="4">
        <v>43682</v>
      </c>
      <c r="D6691" s="3">
        <v>0.82291666666666663</v>
      </c>
    </row>
    <row r="6692" spans="1:4" x14ac:dyDescent="0.2">
      <c r="A6692">
        <v>887360</v>
      </c>
      <c r="B6692" t="s">
        <v>66</v>
      </c>
      <c r="C6692" s="4">
        <v>43745</v>
      </c>
      <c r="D6692" s="3">
        <v>0.65208333333333335</v>
      </c>
    </row>
    <row r="6693" spans="1:4" x14ac:dyDescent="0.2">
      <c r="A6693">
        <v>887549</v>
      </c>
      <c r="B6693" t="s">
        <v>37</v>
      </c>
      <c r="C6693" s="4">
        <v>43690</v>
      </c>
      <c r="D6693" s="3">
        <v>0.8847222222222223</v>
      </c>
    </row>
    <row r="6694" spans="1:4" x14ac:dyDescent="0.2">
      <c r="A6694">
        <v>887550</v>
      </c>
      <c r="B6694" t="s">
        <v>156</v>
      </c>
      <c r="C6694" s="4">
        <v>43684</v>
      </c>
      <c r="D6694" s="3">
        <v>0.71527777777777779</v>
      </c>
    </row>
    <row r="6695" spans="1:4" x14ac:dyDescent="0.2">
      <c r="A6695">
        <v>887674</v>
      </c>
      <c r="B6695" t="s">
        <v>142</v>
      </c>
      <c r="C6695" s="4">
        <v>43697</v>
      </c>
      <c r="D6695" s="3">
        <v>0.875</v>
      </c>
    </row>
    <row r="6696" spans="1:4" x14ac:dyDescent="0.2">
      <c r="A6696">
        <v>887675</v>
      </c>
      <c r="B6696" t="s">
        <v>156</v>
      </c>
      <c r="C6696" s="4">
        <v>43684</v>
      </c>
      <c r="D6696" s="3">
        <v>0.71527777777777779</v>
      </c>
    </row>
    <row r="6697" spans="1:4" x14ac:dyDescent="0.2">
      <c r="A6697">
        <v>887676</v>
      </c>
      <c r="B6697" t="s">
        <v>109</v>
      </c>
      <c r="C6697" s="4">
        <v>43696</v>
      </c>
      <c r="D6697" s="3">
        <v>0.95277777777777783</v>
      </c>
    </row>
    <row r="6698" spans="1:4" x14ac:dyDescent="0.2">
      <c r="A6698">
        <v>887830</v>
      </c>
      <c r="B6698" t="s">
        <v>416</v>
      </c>
      <c r="C6698" s="4">
        <v>43672</v>
      </c>
      <c r="D6698" s="3">
        <v>0.75763888888888886</v>
      </c>
    </row>
    <row r="6699" spans="1:4" x14ac:dyDescent="0.2">
      <c r="A6699">
        <v>887831</v>
      </c>
      <c r="B6699" t="s">
        <v>130</v>
      </c>
      <c r="C6699" s="4">
        <v>43718</v>
      </c>
      <c r="D6699" s="3">
        <v>0.64236111111111105</v>
      </c>
    </row>
    <row r="6700" spans="1:4" x14ac:dyDescent="0.2">
      <c r="A6700">
        <v>887896</v>
      </c>
      <c r="B6700" t="s">
        <v>56</v>
      </c>
      <c r="C6700" s="4">
        <v>43810</v>
      </c>
      <c r="D6700" s="3">
        <v>0.64027777777777783</v>
      </c>
    </row>
    <row r="6701" spans="1:4" x14ac:dyDescent="0.2">
      <c r="A6701">
        <v>888358</v>
      </c>
      <c r="B6701" t="s">
        <v>63</v>
      </c>
      <c r="C6701" s="4">
        <v>43773</v>
      </c>
      <c r="D6701" s="3">
        <v>0.65277777777777779</v>
      </c>
    </row>
    <row r="6702" spans="1:4" x14ac:dyDescent="0.2">
      <c r="A6702">
        <v>888390</v>
      </c>
      <c r="B6702" t="s">
        <v>50</v>
      </c>
      <c r="C6702" s="4">
        <v>43733</v>
      </c>
      <c r="D6702" s="3">
        <v>0.6333333333333333</v>
      </c>
    </row>
    <row r="6703" spans="1:4" x14ac:dyDescent="0.2">
      <c r="A6703">
        <v>888391</v>
      </c>
      <c r="B6703" t="s">
        <v>148</v>
      </c>
      <c r="C6703" s="4">
        <v>43767</v>
      </c>
      <c r="D6703" s="3">
        <v>0.86319444444444438</v>
      </c>
    </row>
    <row r="6704" spans="1:4" x14ac:dyDescent="0.2">
      <c r="A6704">
        <v>888504</v>
      </c>
      <c r="B6704" t="s">
        <v>386</v>
      </c>
      <c r="C6704" s="4">
        <v>43783</v>
      </c>
      <c r="D6704" s="3">
        <v>0.70486111111111116</v>
      </c>
    </row>
    <row r="6705" spans="1:4" x14ac:dyDescent="0.2">
      <c r="A6705">
        <v>888960</v>
      </c>
      <c r="B6705" t="s">
        <v>157</v>
      </c>
      <c r="C6705" s="4">
        <v>43710</v>
      </c>
      <c r="D6705" s="3">
        <v>0.63124999999999998</v>
      </c>
    </row>
    <row r="6706" spans="1:4" x14ac:dyDescent="0.2">
      <c r="A6706">
        <v>888961</v>
      </c>
      <c r="B6706" t="s">
        <v>612</v>
      </c>
      <c r="C6706" s="4">
        <v>43670</v>
      </c>
      <c r="D6706" s="3">
        <v>0.73541666666666661</v>
      </c>
    </row>
    <row r="6707" spans="1:4" x14ac:dyDescent="0.2">
      <c r="A6707">
        <v>889309</v>
      </c>
      <c r="B6707" t="s">
        <v>59</v>
      </c>
      <c r="C6707" s="4">
        <v>43684</v>
      </c>
      <c r="D6707" s="3">
        <v>0.88194444444444453</v>
      </c>
    </row>
    <row r="6708" spans="1:4" x14ac:dyDescent="0.2">
      <c r="A6708">
        <v>889310</v>
      </c>
      <c r="B6708" s="2" t="s">
        <v>155</v>
      </c>
      <c r="C6708" s="4">
        <v>43748</v>
      </c>
      <c r="D6708" s="3">
        <v>0.92499999999999993</v>
      </c>
    </row>
    <row r="6709" spans="1:4" x14ac:dyDescent="0.2">
      <c r="A6709">
        <v>889311</v>
      </c>
      <c r="B6709" t="s">
        <v>53</v>
      </c>
      <c r="C6709" s="4">
        <v>43770</v>
      </c>
      <c r="D6709" s="3">
        <v>0.79791666666666661</v>
      </c>
    </row>
    <row r="6710" spans="1:4" x14ac:dyDescent="0.2">
      <c r="A6710">
        <v>889727</v>
      </c>
      <c r="B6710" t="e">
        <f>_xlfn.SINGLE(HoyMismoTSI _xlfn.SINGLE(JuanOrlandoH muy bueno lo Que se ve gracias por demostrar Que en esta comunidad hicieron la villa navide√±a Que bueno estamos muy alegres))</f>
        <v>#NAME?</v>
      </c>
      <c r="C6710" s="4">
        <v>43829</v>
      </c>
      <c r="D6710" s="3">
        <v>0.89097222222222217</v>
      </c>
    </row>
    <row r="6711" spans="1:4" x14ac:dyDescent="0.2">
      <c r="A6711">
        <v>890501</v>
      </c>
      <c r="B6711" t="s">
        <v>717</v>
      </c>
      <c r="C6711" s="4">
        <v>43682</v>
      </c>
      <c r="D6711" s="3">
        <v>0.67152777777777783</v>
      </c>
    </row>
    <row r="6712" spans="1:4" x14ac:dyDescent="0.2">
      <c r="A6712">
        <v>890750</v>
      </c>
      <c r="B6712" t="e">
        <f>HoyMismoTSI Definimos Que se hace esto por perjudicar al pais ya basta porfavor dejen de hacerle da√±o a la naci√≥n</f>
        <v>#NAME?</v>
      </c>
      <c r="C6712" s="4">
        <v>43759</v>
      </c>
      <c r="D6712" s="3">
        <v>0.92361111111111116</v>
      </c>
    </row>
    <row r="6713" spans="1:4" x14ac:dyDescent="0.2">
      <c r="A6713">
        <v>891041</v>
      </c>
      <c r="B6713" t="e">
        <f>HoyMismoTSI Es muy excelente Presidente JOH Que se hagan estas cosas de apoyo de alfabetizaci√≥n Que bueno lo Que se hace en nuestro pa√≠s Que bien</f>
        <v>#NAME?</v>
      </c>
      <c r="C6713" s="4">
        <v>43836</v>
      </c>
      <c r="D6713" s="3">
        <v>0.81458333333333333</v>
      </c>
    </row>
    <row r="6714" spans="1:4" x14ac:dyDescent="0.2">
      <c r="A6714">
        <v>898123</v>
      </c>
      <c r="B6714" t="e">
        <f>_xlfn.SINGLE(HoyMismoTSI _xlfn.SINGLE(ccithn con esta nueva capital semilla Que bueno Es favorable por Que Es muy bueno para los Honduras muy bien estamos muy agradecidos vamos por mas avances))</f>
        <v>#NAME?</v>
      </c>
      <c r="C6714" s="4">
        <v>43811</v>
      </c>
      <c r="D6714" s="3">
        <v>0.73055555555555562</v>
      </c>
    </row>
    <row r="6715" spans="1:4" x14ac:dyDescent="0.2">
      <c r="A6715">
        <v>899431</v>
      </c>
      <c r="B6715" t="e">
        <f>HoyMismoTSI todos estamos muy contentos por el gran trabajo Que hace el Presidente</f>
        <v>#NAME?</v>
      </c>
      <c r="C6715" s="4">
        <v>43705</v>
      </c>
      <c r="D6715" s="3">
        <v>0.74583333333333324</v>
      </c>
    </row>
    <row r="6716" spans="1:4" x14ac:dyDescent="0.2">
      <c r="A6716">
        <v>900032</v>
      </c>
      <c r="B6716" t="s">
        <v>718</v>
      </c>
      <c r="C6716" s="4">
        <v>43749</v>
      </c>
      <c r="D6716" s="3">
        <v>0.65625</v>
      </c>
    </row>
    <row r="6717" spans="1:4" x14ac:dyDescent="0.2">
      <c r="A6717">
        <v>900741</v>
      </c>
      <c r="B6717" t="e">
        <f>HoyMismoTSI Que gran desempe√±o lo Que se ve estamos agradecidos por Que se demuestra lo importante Que Es el cafe para el pais</f>
        <v>#NAME?</v>
      </c>
      <c r="C6717" s="4">
        <v>43748</v>
      </c>
      <c r="D6717" s="3">
        <v>0.71736111111111101</v>
      </c>
    </row>
    <row r="6718" spans="1:4" x14ac:dyDescent="0.2">
      <c r="A6718">
        <v>902280</v>
      </c>
      <c r="B6718" t="e">
        <f>HoyMismoTSI excelente trabajo Que se haga lo Que se tenga Que hacer estamos agradecidos por estas buenas acciones a favor del pueblo</f>
        <v>#NAME?</v>
      </c>
      <c r="C6718" s="4">
        <v>43676</v>
      </c>
      <c r="D6718" s="3">
        <v>0.84791666666666676</v>
      </c>
    </row>
    <row r="6719" spans="1:4" x14ac:dyDescent="0.2">
      <c r="A6719">
        <v>903303</v>
      </c>
      <c r="B6719" t="e">
        <f>elpulsohn estamos cansados de ver como por estas personas Que destruyen a la naci√≥n Pucha deterioran tomar conciencia y ver lo bueno Que ha hecho JOH</f>
        <v>#NAME?</v>
      </c>
      <c r="C6719" s="4">
        <v>43763</v>
      </c>
      <c r="D6719" s="3">
        <v>0.68333333333333324</v>
      </c>
    </row>
    <row r="6720" spans="1:4" x14ac:dyDescent="0.2">
      <c r="A6720">
        <v>903744</v>
      </c>
      <c r="B6720" t="e">
        <f>HoyMismoTSI Muchas gracias Presidente por estar al pendiente de su pueblo</f>
        <v>#NAME?</v>
      </c>
      <c r="C6720" s="4">
        <v>43718</v>
      </c>
      <c r="D6720" s="3">
        <v>0.81874999999999998</v>
      </c>
    </row>
    <row r="6721" spans="1:4" x14ac:dyDescent="0.2">
      <c r="A6721">
        <v>904697</v>
      </c>
      <c r="B6721" t="e">
        <f>_xlfn.SINGLE(HoyMismoTSI _xlfn.SINGLE(JuanOrlandoH Es muy bueno lo Que se esta viendo ya est√°n dando las grandes noticias de Que se llegan cruceros Que bien))</f>
        <v>#NAME?</v>
      </c>
      <c r="C6721" s="4">
        <v>43808</v>
      </c>
      <c r="D6721" s="3">
        <v>0.69652777777777775</v>
      </c>
    </row>
    <row r="6722" spans="1:4" x14ac:dyDescent="0.2">
      <c r="A6722">
        <v>905215</v>
      </c>
      <c r="B6722" t="e">
        <f>HoyMismoTSI muy bien Que Dios benmdiga la vida de las autoridades y de nuestro Presidente por Que ellos hacen lo mejor por la ciudadan√≠a</f>
        <v>#NAME?</v>
      </c>
      <c r="C6722" s="4">
        <v>43817</v>
      </c>
      <c r="D6722" s="3">
        <v>0.68333333333333324</v>
      </c>
    </row>
    <row r="6723" spans="1:4" x14ac:dyDescent="0.2">
      <c r="A6723">
        <v>914047</v>
      </c>
      <c r="B6723" t="e">
        <f>HoyMismoTSI muy bien se√±or Presidente Que gran trabajo lo Que usted hace por el medio ambiente vamos por lo bueno en mi Honduras</f>
        <v>#NAME?</v>
      </c>
      <c r="C6723" s="4">
        <v>43759</v>
      </c>
      <c r="D6723" s="3">
        <v>0.87083333333333324</v>
      </c>
    </row>
    <row r="6724" spans="1:4" x14ac:dyDescent="0.2">
      <c r="A6724">
        <v>915313</v>
      </c>
      <c r="B6724" t="e">
        <f>HoyMismoTSI Es muy bueno Que la primera dama de la naci√≥n haga estas excelentes visitas para un gran beneficio del pueblo Que bueno</f>
        <v>#NAME?</v>
      </c>
      <c r="C6724" s="4">
        <v>43817</v>
      </c>
      <c r="D6724" s="3">
        <v>0.65972222222222221</v>
      </c>
    </row>
    <row r="6725" spans="1:4" x14ac:dyDescent="0.2">
      <c r="A6725">
        <v>915314</v>
      </c>
      <c r="B6725" t="e">
        <f>HoyMismoTSI muy bueno lo Que est√°n haciendo los campesinos Que gran manera de ver bien las cosas en mi pais Que bueno</f>
        <v>#NAME?</v>
      </c>
      <c r="C6725" s="4">
        <v>43754</v>
      </c>
      <c r="D6725" s="3">
        <v>0.86805555555555547</v>
      </c>
    </row>
    <row r="6726" spans="1:4" x14ac:dyDescent="0.2">
      <c r="A6726">
        <v>917573</v>
      </c>
      <c r="B6726" t="e">
        <f>HoyMismoTSI Vemos como la naci√≥n esta avanzando Que importante Es ver como Honduras mejora vamos por mas y mas estrategias Que bien</f>
        <v>#NAME?</v>
      </c>
      <c r="C6726" s="4">
        <v>43819</v>
      </c>
      <c r="D6726" s="3">
        <v>0.92638888888888893</v>
      </c>
    </row>
    <row r="6727" spans="1:4" x14ac:dyDescent="0.2">
      <c r="A6727">
        <v>917687</v>
      </c>
      <c r="B6727" t="e">
        <f>HoyMismoTSI con estos programas se ve lo bueno para la naci√≥n Que bien Que mi Honduras este en mejores avances</f>
        <v>#NAME?</v>
      </c>
      <c r="C6727" s="4">
        <v>43756</v>
      </c>
      <c r="D6727" s="3">
        <v>0.77638888888888891</v>
      </c>
    </row>
    <row r="6728" spans="1:4" x14ac:dyDescent="0.2">
      <c r="A6728">
        <v>919434</v>
      </c>
      <c r="B6728" t="e">
        <f>HoyMismoTSI Que bueno Que se haga lo mejor por Que la econom√≠a avance a futuro Que bueno</f>
        <v>#NAME?</v>
      </c>
      <c r="C6728" s="4">
        <v>43755</v>
      </c>
      <c r="D6728" s="3">
        <v>0.72013888888888899</v>
      </c>
    </row>
    <row r="6729" spans="1:4" x14ac:dyDescent="0.2">
      <c r="A6729">
        <v>929285</v>
      </c>
      <c r="B6729" t="s">
        <v>335</v>
      </c>
      <c r="C6729" s="4">
        <v>43808</v>
      </c>
      <c r="D6729" s="3">
        <v>0.71319444444444446</v>
      </c>
    </row>
    <row r="6730" spans="1:4" x14ac:dyDescent="0.2">
      <c r="A6730">
        <v>929394</v>
      </c>
      <c r="B6730" s="2" t="s">
        <v>95</v>
      </c>
      <c r="C6730" s="4">
        <v>43690</v>
      </c>
      <c r="D6730" s="3">
        <v>0.68263888888888891</v>
      </c>
    </row>
    <row r="6731" spans="1:4" x14ac:dyDescent="0.2">
      <c r="A6731">
        <v>929513</v>
      </c>
      <c r="B6731" t="s">
        <v>142</v>
      </c>
      <c r="C6731" s="4">
        <v>43697</v>
      </c>
      <c r="D6731" s="3">
        <v>0.87430555555555556</v>
      </c>
    </row>
    <row r="6732" spans="1:4" x14ac:dyDescent="0.2">
      <c r="A6732">
        <v>929576</v>
      </c>
      <c r="B6732" s="2" t="s">
        <v>102</v>
      </c>
      <c r="C6732" s="4">
        <v>43837</v>
      </c>
      <c r="D6732" s="3">
        <v>0.7895833333333333</v>
      </c>
    </row>
    <row r="6733" spans="1:4" x14ac:dyDescent="0.2">
      <c r="A6733">
        <v>929768</v>
      </c>
      <c r="B6733" t="s">
        <v>94</v>
      </c>
      <c r="C6733" s="4">
        <v>43726</v>
      </c>
      <c r="D6733" s="3">
        <v>0.87083333333333324</v>
      </c>
    </row>
    <row r="6734" spans="1:4" x14ac:dyDescent="0.2">
      <c r="A6734">
        <v>929783</v>
      </c>
      <c r="B6734" t="s">
        <v>5</v>
      </c>
      <c r="C6734" s="4">
        <v>43762</v>
      </c>
      <c r="D6734" s="3">
        <v>0.69374999999999998</v>
      </c>
    </row>
    <row r="6735" spans="1:4" x14ac:dyDescent="0.2">
      <c r="A6735">
        <v>929784</v>
      </c>
      <c r="B6735" t="s">
        <v>53</v>
      </c>
      <c r="C6735" s="4">
        <v>43770</v>
      </c>
      <c r="D6735" s="3">
        <v>0.79791666666666661</v>
      </c>
    </row>
    <row r="6736" spans="1:4" x14ac:dyDescent="0.2">
      <c r="A6736">
        <v>929859</v>
      </c>
      <c r="B6736" t="s">
        <v>37</v>
      </c>
      <c r="C6736" s="4">
        <v>43690</v>
      </c>
      <c r="D6736" s="3">
        <v>0.88611111111111107</v>
      </c>
    </row>
    <row r="6737" spans="1:4" x14ac:dyDescent="0.2">
      <c r="A6737">
        <v>930226</v>
      </c>
      <c r="B6737" t="s">
        <v>62</v>
      </c>
      <c r="C6737" s="4">
        <v>43703</v>
      </c>
      <c r="D6737" s="3">
        <v>0.7368055555555556</v>
      </c>
    </row>
    <row r="6738" spans="1:4" x14ac:dyDescent="0.2">
      <c r="A6738">
        <v>930227</v>
      </c>
      <c r="B6738" t="s">
        <v>72</v>
      </c>
      <c r="C6738" s="4">
        <v>43759</v>
      </c>
      <c r="D6738" s="3">
        <v>0.84166666666666667</v>
      </c>
    </row>
    <row r="6739" spans="1:4" x14ac:dyDescent="0.2">
      <c r="A6739">
        <v>930291</v>
      </c>
      <c r="B6739" t="s">
        <v>198</v>
      </c>
      <c r="C6739" s="4">
        <v>43689</v>
      </c>
      <c r="D6739" s="3">
        <v>0.75069444444444444</v>
      </c>
    </row>
    <row r="6740" spans="1:4" x14ac:dyDescent="0.2">
      <c r="A6740">
        <v>930477</v>
      </c>
      <c r="B6740" t="s">
        <v>105</v>
      </c>
      <c r="C6740" s="4">
        <v>43746</v>
      </c>
      <c r="D6740" s="3">
        <v>0.86111111111111116</v>
      </c>
    </row>
    <row r="6741" spans="1:4" x14ac:dyDescent="0.2">
      <c r="A6741">
        <v>930478</v>
      </c>
      <c r="B6741" t="s">
        <v>146</v>
      </c>
      <c r="C6741" s="4">
        <v>43705</v>
      </c>
      <c r="D6741" s="3">
        <v>0.70208333333333339</v>
      </c>
    </row>
    <row r="6742" spans="1:4" x14ac:dyDescent="0.2">
      <c r="A6742">
        <v>930640</v>
      </c>
      <c r="B6742" t="s">
        <v>415</v>
      </c>
      <c r="C6742" s="4">
        <v>43777</v>
      </c>
      <c r="D6742" s="3">
        <v>0.81944444444444453</v>
      </c>
    </row>
    <row r="6743" spans="1:4" x14ac:dyDescent="0.2">
      <c r="A6743">
        <v>930641</v>
      </c>
      <c r="B6743" t="s">
        <v>26</v>
      </c>
      <c r="C6743" s="4">
        <v>43812</v>
      </c>
      <c r="D6743" s="3">
        <v>0.73055555555555562</v>
      </c>
    </row>
    <row r="6744" spans="1:4" x14ac:dyDescent="0.2">
      <c r="A6744">
        <v>930728</v>
      </c>
      <c r="B6744" s="2" t="s">
        <v>4</v>
      </c>
      <c r="C6744" s="4">
        <v>43731</v>
      </c>
      <c r="D6744" s="3">
        <v>0.66180555555555554</v>
      </c>
    </row>
    <row r="6745" spans="1:4" x14ac:dyDescent="0.2">
      <c r="A6745">
        <v>930729</v>
      </c>
      <c r="B6745" t="s">
        <v>54</v>
      </c>
      <c r="C6745" s="4">
        <v>43685</v>
      </c>
      <c r="D6745" s="3">
        <v>0.64166666666666672</v>
      </c>
    </row>
    <row r="6746" spans="1:4" x14ac:dyDescent="0.2">
      <c r="A6746">
        <v>930756</v>
      </c>
      <c r="B6746" t="s">
        <v>260</v>
      </c>
      <c r="C6746" s="4">
        <v>43691</v>
      </c>
      <c r="D6746" s="3">
        <v>0.87777777777777777</v>
      </c>
    </row>
    <row r="6747" spans="1:4" x14ac:dyDescent="0.2">
      <c r="A6747">
        <v>930783</v>
      </c>
      <c r="B6747" t="s">
        <v>32</v>
      </c>
      <c r="C6747" s="4">
        <v>43801</v>
      </c>
      <c r="D6747" s="3">
        <v>0.79236111111111107</v>
      </c>
    </row>
    <row r="6748" spans="1:4" x14ac:dyDescent="0.2">
      <c r="A6748">
        <v>930785</v>
      </c>
      <c r="B6748" t="s">
        <v>36</v>
      </c>
      <c r="C6748" s="4">
        <v>43724</v>
      </c>
      <c r="D6748" s="3">
        <v>0.84930555555555554</v>
      </c>
    </row>
    <row r="6749" spans="1:4" x14ac:dyDescent="0.2">
      <c r="A6749">
        <v>930999</v>
      </c>
      <c r="B6749" s="2" t="s">
        <v>132</v>
      </c>
      <c r="C6749" s="4">
        <v>43812</v>
      </c>
      <c r="D6749" s="3">
        <v>0.85625000000000007</v>
      </c>
    </row>
    <row r="6750" spans="1:4" x14ac:dyDescent="0.2">
      <c r="A6750">
        <v>931004</v>
      </c>
      <c r="B6750" s="2" t="s">
        <v>92</v>
      </c>
      <c r="C6750" s="4">
        <v>43775</v>
      </c>
      <c r="D6750" s="3">
        <v>0.65625</v>
      </c>
    </row>
    <row r="6751" spans="1:4" x14ac:dyDescent="0.2">
      <c r="A6751">
        <v>931007</v>
      </c>
      <c r="B6751" t="s">
        <v>53</v>
      </c>
      <c r="C6751" s="4">
        <v>43770</v>
      </c>
      <c r="D6751" s="3">
        <v>0.79861111111111116</v>
      </c>
    </row>
    <row r="6752" spans="1:4" x14ac:dyDescent="0.2">
      <c r="A6752">
        <v>931111</v>
      </c>
      <c r="B6752" t="s">
        <v>35</v>
      </c>
      <c r="C6752" s="4">
        <v>43783</v>
      </c>
      <c r="D6752" s="3">
        <v>0.8520833333333333</v>
      </c>
    </row>
    <row r="6753" spans="1:4" x14ac:dyDescent="0.2">
      <c r="A6753">
        <v>931124</v>
      </c>
      <c r="B6753" t="s">
        <v>719</v>
      </c>
      <c r="C6753" s="4">
        <v>43741</v>
      </c>
      <c r="D6753" s="3">
        <v>0.70277777777777783</v>
      </c>
    </row>
    <row r="6754" spans="1:4" x14ac:dyDescent="0.2">
      <c r="A6754">
        <v>931125</v>
      </c>
      <c r="B6754" s="2" t="s">
        <v>4</v>
      </c>
      <c r="C6754" s="4">
        <v>43731</v>
      </c>
      <c r="D6754" s="3">
        <v>0.66319444444444442</v>
      </c>
    </row>
    <row r="6755" spans="1:4" x14ac:dyDescent="0.2">
      <c r="A6755">
        <v>931126</v>
      </c>
      <c r="B6755" t="s">
        <v>720</v>
      </c>
      <c r="C6755" s="4">
        <v>43709</v>
      </c>
      <c r="D6755" s="3">
        <v>0.60555555555555551</v>
      </c>
    </row>
    <row r="6756" spans="1:4" x14ac:dyDescent="0.2">
      <c r="A6756">
        <v>931130</v>
      </c>
      <c r="B6756" t="s">
        <v>34</v>
      </c>
      <c r="C6756" s="4">
        <v>43691</v>
      </c>
      <c r="D6756" s="3">
        <v>0.80833333333333324</v>
      </c>
    </row>
    <row r="6757" spans="1:4" x14ac:dyDescent="0.2">
      <c r="A6757">
        <v>931131</v>
      </c>
      <c r="B6757" t="s">
        <v>142</v>
      </c>
      <c r="C6757" s="4">
        <v>43697</v>
      </c>
      <c r="D6757" s="3">
        <v>0.87430555555555556</v>
      </c>
    </row>
    <row r="6758" spans="1:4" x14ac:dyDescent="0.2">
      <c r="A6758">
        <v>931282</v>
      </c>
      <c r="B6758" t="s">
        <v>96</v>
      </c>
      <c r="C6758" s="4">
        <v>43745</v>
      </c>
      <c r="D6758" s="3">
        <v>0.85902777777777783</v>
      </c>
    </row>
    <row r="6759" spans="1:4" x14ac:dyDescent="0.2">
      <c r="A6759">
        <v>931283</v>
      </c>
      <c r="B6759" t="s">
        <v>185</v>
      </c>
      <c r="C6759" s="4">
        <v>43721</v>
      </c>
      <c r="D6759" s="3">
        <v>0.67361111111111116</v>
      </c>
    </row>
    <row r="6760" spans="1:4" x14ac:dyDescent="0.2">
      <c r="A6760">
        <v>931284</v>
      </c>
      <c r="B6760" t="s">
        <v>130</v>
      </c>
      <c r="C6760" s="4">
        <v>43718</v>
      </c>
      <c r="D6760" s="3">
        <v>0.64166666666666672</v>
      </c>
    </row>
    <row r="6761" spans="1:4" x14ac:dyDescent="0.2">
      <c r="A6761">
        <v>931471</v>
      </c>
      <c r="B6761" t="s">
        <v>17</v>
      </c>
      <c r="C6761" s="4">
        <v>43676</v>
      </c>
      <c r="D6761" s="3">
        <v>0.64236111111111105</v>
      </c>
    </row>
    <row r="6762" spans="1:4" x14ac:dyDescent="0.2">
      <c r="A6762">
        <v>931472</v>
      </c>
      <c r="B6762" t="s">
        <v>72</v>
      </c>
      <c r="C6762" s="4">
        <v>43759</v>
      </c>
      <c r="D6762" s="3">
        <v>0.84097222222222223</v>
      </c>
    </row>
    <row r="6763" spans="1:4" x14ac:dyDescent="0.2">
      <c r="A6763">
        <v>931473</v>
      </c>
      <c r="B6763" t="s">
        <v>89</v>
      </c>
      <c r="C6763" s="4">
        <v>43704</v>
      </c>
      <c r="D6763" s="3">
        <v>0.89722222222222225</v>
      </c>
    </row>
    <row r="6764" spans="1:4" x14ac:dyDescent="0.2">
      <c r="A6764">
        <v>931474</v>
      </c>
      <c r="B6764" t="s">
        <v>60</v>
      </c>
      <c r="C6764" s="4">
        <v>43761</v>
      </c>
      <c r="D6764" s="3">
        <v>0.71180555555555547</v>
      </c>
    </row>
    <row r="6765" spans="1:4" x14ac:dyDescent="0.2">
      <c r="A6765">
        <v>931478</v>
      </c>
      <c r="B6765" t="s">
        <v>198</v>
      </c>
      <c r="C6765" s="4">
        <v>43689</v>
      </c>
      <c r="D6765" s="3">
        <v>0.75069444444444444</v>
      </c>
    </row>
    <row r="6766" spans="1:4" x14ac:dyDescent="0.2">
      <c r="A6766">
        <v>931539</v>
      </c>
      <c r="B6766" s="2" t="s">
        <v>140</v>
      </c>
      <c r="C6766" s="4">
        <v>43755</v>
      </c>
      <c r="D6766" s="3">
        <v>0.85416666666666663</v>
      </c>
    </row>
    <row r="6767" spans="1:4" x14ac:dyDescent="0.2">
      <c r="A6767">
        <v>931708</v>
      </c>
      <c r="B6767" t="s">
        <v>311</v>
      </c>
      <c r="C6767" s="4">
        <v>43685</v>
      </c>
      <c r="D6767" s="3">
        <v>0.73611111111111116</v>
      </c>
    </row>
    <row r="6768" spans="1:4" x14ac:dyDescent="0.2">
      <c r="A6768">
        <v>931709</v>
      </c>
      <c r="B6768" t="s">
        <v>721</v>
      </c>
      <c r="C6768" s="4">
        <v>43667</v>
      </c>
      <c r="D6768" s="3">
        <v>3.125E-2</v>
      </c>
    </row>
    <row r="6769" spans="1:4" x14ac:dyDescent="0.2">
      <c r="A6769">
        <v>931710</v>
      </c>
      <c r="B6769" t="s">
        <v>722</v>
      </c>
      <c r="C6769" s="4">
        <v>43666</v>
      </c>
      <c r="D6769" s="3">
        <v>0.85902777777777783</v>
      </c>
    </row>
    <row r="6770" spans="1:4" x14ac:dyDescent="0.2">
      <c r="A6770">
        <v>931724</v>
      </c>
      <c r="B6770" t="s">
        <v>137</v>
      </c>
      <c r="C6770" s="4">
        <v>43705</v>
      </c>
      <c r="D6770" s="3">
        <v>0.8222222222222223</v>
      </c>
    </row>
    <row r="6771" spans="1:4" x14ac:dyDescent="0.2">
      <c r="A6771">
        <v>931796</v>
      </c>
      <c r="B6771" t="s">
        <v>52</v>
      </c>
      <c r="C6771" s="4">
        <v>43763</v>
      </c>
      <c r="D6771" s="3">
        <v>0.71458333333333324</v>
      </c>
    </row>
    <row r="6772" spans="1:4" x14ac:dyDescent="0.2">
      <c r="A6772">
        <v>931885</v>
      </c>
      <c r="B6772" t="s">
        <v>80</v>
      </c>
      <c r="C6772" s="4">
        <v>43838</v>
      </c>
      <c r="D6772" s="3">
        <v>0.84930555555555554</v>
      </c>
    </row>
    <row r="6773" spans="1:4" x14ac:dyDescent="0.2">
      <c r="A6773">
        <v>931889</v>
      </c>
      <c r="B6773" t="s">
        <v>156</v>
      </c>
      <c r="C6773" s="4">
        <v>43684</v>
      </c>
      <c r="D6773" s="3">
        <v>0.71597222222222223</v>
      </c>
    </row>
    <row r="6774" spans="1:4" x14ac:dyDescent="0.2">
      <c r="A6774">
        <v>931890</v>
      </c>
      <c r="B6774" t="s">
        <v>17</v>
      </c>
      <c r="C6774" s="4">
        <v>43676</v>
      </c>
      <c r="D6774" s="3">
        <v>0.6430555555555556</v>
      </c>
    </row>
    <row r="6775" spans="1:4" x14ac:dyDescent="0.2">
      <c r="A6775">
        <v>932188</v>
      </c>
      <c r="B6775" t="s">
        <v>259</v>
      </c>
      <c r="C6775" s="4">
        <v>43675</v>
      </c>
      <c r="D6775" s="3">
        <v>0.87708333333333333</v>
      </c>
    </row>
    <row r="6776" spans="1:4" x14ac:dyDescent="0.2">
      <c r="A6776">
        <v>932189</v>
      </c>
      <c r="B6776" t="s">
        <v>76</v>
      </c>
      <c r="C6776" s="4">
        <v>43767</v>
      </c>
      <c r="D6776" s="3">
        <v>0.80138888888888893</v>
      </c>
    </row>
    <row r="6777" spans="1:4" x14ac:dyDescent="0.2">
      <c r="A6777">
        <v>932190</v>
      </c>
      <c r="B6777" t="s">
        <v>259</v>
      </c>
      <c r="C6777" s="4">
        <v>43675</v>
      </c>
      <c r="D6777" s="3">
        <v>0.87708333333333333</v>
      </c>
    </row>
    <row r="6778" spans="1:4" x14ac:dyDescent="0.2">
      <c r="A6778">
        <v>932325</v>
      </c>
      <c r="B6778" t="s">
        <v>29</v>
      </c>
      <c r="C6778" s="4">
        <v>43836</v>
      </c>
      <c r="D6778" s="3">
        <v>0.60486111111111118</v>
      </c>
    </row>
    <row r="6779" spans="1:4" x14ac:dyDescent="0.2">
      <c r="A6779">
        <v>932326</v>
      </c>
      <c r="B6779" t="s">
        <v>104</v>
      </c>
      <c r="C6779" s="4">
        <v>43787</v>
      </c>
      <c r="D6779" s="3">
        <v>0.79791666666666661</v>
      </c>
    </row>
    <row r="6780" spans="1:4" x14ac:dyDescent="0.2">
      <c r="A6780">
        <v>932374</v>
      </c>
      <c r="B6780" t="s">
        <v>110</v>
      </c>
      <c r="C6780" s="4">
        <v>43664</v>
      </c>
      <c r="D6780" s="3">
        <v>0.90555555555555556</v>
      </c>
    </row>
    <row r="6781" spans="1:4" x14ac:dyDescent="0.2">
      <c r="A6781">
        <v>932375</v>
      </c>
      <c r="B6781" t="s">
        <v>723</v>
      </c>
      <c r="C6781" s="4">
        <v>43679</v>
      </c>
      <c r="D6781" s="3">
        <v>0.71458333333333324</v>
      </c>
    </row>
    <row r="6782" spans="1:4" x14ac:dyDescent="0.2">
      <c r="A6782">
        <v>932425</v>
      </c>
      <c r="B6782" s="2" t="s">
        <v>23</v>
      </c>
      <c r="C6782" s="4">
        <v>43768</v>
      </c>
      <c r="D6782" s="3">
        <v>0.65277777777777779</v>
      </c>
    </row>
    <row r="6783" spans="1:4" x14ac:dyDescent="0.2">
      <c r="A6783">
        <v>932426</v>
      </c>
      <c r="B6783" t="s">
        <v>125</v>
      </c>
      <c r="C6783" s="4">
        <v>43754</v>
      </c>
      <c r="D6783" s="3">
        <v>0.85833333333333339</v>
      </c>
    </row>
    <row r="6784" spans="1:4" x14ac:dyDescent="0.2">
      <c r="A6784">
        <v>932467</v>
      </c>
      <c r="B6784" t="s">
        <v>54</v>
      </c>
      <c r="C6784" s="4">
        <v>43685</v>
      </c>
      <c r="D6784" s="3">
        <v>0.64166666666666672</v>
      </c>
    </row>
    <row r="6785" spans="1:4" x14ac:dyDescent="0.2">
      <c r="A6785">
        <v>932570</v>
      </c>
      <c r="B6785" t="s">
        <v>482</v>
      </c>
      <c r="C6785" s="4">
        <v>43788</v>
      </c>
      <c r="D6785" s="3">
        <v>0.81111111111111101</v>
      </c>
    </row>
    <row r="6786" spans="1:4" x14ac:dyDescent="0.2">
      <c r="A6786">
        <v>932571</v>
      </c>
      <c r="B6786" t="s">
        <v>35</v>
      </c>
      <c r="C6786" s="4">
        <v>43783</v>
      </c>
      <c r="D6786" s="3">
        <v>0.85277777777777775</v>
      </c>
    </row>
    <row r="6787" spans="1:4" x14ac:dyDescent="0.2">
      <c r="A6787">
        <v>932714</v>
      </c>
      <c r="B6787" t="s">
        <v>198</v>
      </c>
      <c r="C6787" s="4">
        <v>43689</v>
      </c>
      <c r="D6787" s="3">
        <v>0.74930555555555556</v>
      </c>
    </row>
    <row r="6788" spans="1:4" x14ac:dyDescent="0.2">
      <c r="A6788">
        <v>932799</v>
      </c>
      <c r="B6788" t="s">
        <v>139</v>
      </c>
      <c r="C6788" s="4">
        <v>43754</v>
      </c>
      <c r="D6788" s="3">
        <v>0.76597222222222217</v>
      </c>
    </row>
    <row r="6789" spans="1:4" x14ac:dyDescent="0.2">
      <c r="A6789">
        <v>932868</v>
      </c>
      <c r="B6789" t="s">
        <v>9</v>
      </c>
      <c r="C6789" s="4">
        <v>43794</v>
      </c>
      <c r="D6789" s="3">
        <v>0.72152777777777777</v>
      </c>
    </row>
    <row r="6790" spans="1:4" x14ac:dyDescent="0.2">
      <c r="A6790">
        <v>932869</v>
      </c>
      <c r="B6790" t="s">
        <v>99</v>
      </c>
      <c r="C6790" s="4">
        <v>43790</v>
      </c>
      <c r="D6790" s="3">
        <v>0.69027777777777777</v>
      </c>
    </row>
    <row r="6791" spans="1:4" x14ac:dyDescent="0.2">
      <c r="A6791">
        <v>933033</v>
      </c>
      <c r="B6791" t="s">
        <v>72</v>
      </c>
      <c r="C6791" s="4">
        <v>43759</v>
      </c>
      <c r="D6791" s="3">
        <v>0.84166666666666667</v>
      </c>
    </row>
    <row r="6792" spans="1:4" x14ac:dyDescent="0.2">
      <c r="A6792">
        <v>933034</v>
      </c>
      <c r="B6792" t="s">
        <v>108</v>
      </c>
      <c r="C6792" s="4">
        <v>43718</v>
      </c>
      <c r="D6792" s="3">
        <v>0.7284722222222223</v>
      </c>
    </row>
    <row r="6793" spans="1:4" x14ac:dyDescent="0.2">
      <c r="A6793">
        <v>933136</v>
      </c>
      <c r="B6793" t="s">
        <v>237</v>
      </c>
      <c r="C6793" s="4">
        <v>43710</v>
      </c>
      <c r="D6793" s="3">
        <v>0.67152777777777783</v>
      </c>
    </row>
    <row r="6794" spans="1:4" x14ac:dyDescent="0.2">
      <c r="A6794">
        <v>933275</v>
      </c>
      <c r="B6794" t="s">
        <v>34</v>
      </c>
      <c r="C6794" s="4">
        <v>43691</v>
      </c>
      <c r="D6794" s="3">
        <v>0.80902777777777779</v>
      </c>
    </row>
    <row r="6795" spans="1:4" x14ac:dyDescent="0.2">
      <c r="A6795">
        <v>933358</v>
      </c>
      <c r="B6795" t="s">
        <v>50</v>
      </c>
      <c r="C6795" s="4">
        <v>43733</v>
      </c>
      <c r="D6795" s="3">
        <v>0.6333333333333333</v>
      </c>
    </row>
    <row r="6796" spans="1:4" x14ac:dyDescent="0.2">
      <c r="A6796">
        <v>933364</v>
      </c>
      <c r="B6796" t="s">
        <v>119</v>
      </c>
      <c r="C6796" s="4">
        <v>43734</v>
      </c>
      <c r="D6796" s="3">
        <v>0.63888888888888895</v>
      </c>
    </row>
    <row r="6797" spans="1:4" x14ac:dyDescent="0.2">
      <c r="A6797">
        <v>933365</v>
      </c>
      <c r="B6797" t="s">
        <v>97</v>
      </c>
      <c r="C6797" s="4">
        <v>43733</v>
      </c>
      <c r="D6797" s="3">
        <v>0.70833333333333337</v>
      </c>
    </row>
    <row r="6798" spans="1:4" x14ac:dyDescent="0.2">
      <c r="A6798">
        <v>933366</v>
      </c>
      <c r="B6798" t="s">
        <v>5</v>
      </c>
      <c r="C6798" s="4">
        <v>43762</v>
      </c>
      <c r="D6798" s="3">
        <v>0.69374999999999998</v>
      </c>
    </row>
    <row r="6799" spans="1:4" x14ac:dyDescent="0.2">
      <c r="A6799">
        <v>933368</v>
      </c>
      <c r="B6799" t="s">
        <v>54</v>
      </c>
      <c r="C6799" s="4">
        <v>43685</v>
      </c>
      <c r="D6799" s="3">
        <v>0.64236111111111105</v>
      </c>
    </row>
    <row r="6800" spans="1:4" x14ac:dyDescent="0.2">
      <c r="A6800">
        <v>933419</v>
      </c>
      <c r="B6800" s="2" t="s">
        <v>92</v>
      </c>
      <c r="C6800" s="4">
        <v>43775</v>
      </c>
      <c r="D6800" s="3">
        <v>0.65555555555555556</v>
      </c>
    </row>
    <row r="6801" spans="1:4" x14ac:dyDescent="0.2">
      <c r="A6801">
        <v>933512</v>
      </c>
      <c r="B6801" t="s">
        <v>336</v>
      </c>
      <c r="C6801" s="4">
        <v>43784</v>
      </c>
      <c r="D6801" s="3">
        <v>0.64513888888888882</v>
      </c>
    </row>
    <row r="6802" spans="1:4" x14ac:dyDescent="0.2">
      <c r="A6802">
        <v>933513</v>
      </c>
      <c r="B6802" t="s">
        <v>67</v>
      </c>
      <c r="C6802" s="4">
        <v>43810</v>
      </c>
      <c r="D6802" s="3">
        <v>0.82638888888888884</v>
      </c>
    </row>
    <row r="6803" spans="1:4" x14ac:dyDescent="0.2">
      <c r="A6803">
        <v>933621</v>
      </c>
      <c r="B6803" t="s">
        <v>34</v>
      </c>
      <c r="C6803" s="4">
        <v>43691</v>
      </c>
      <c r="D6803" s="3">
        <v>0.80833333333333324</v>
      </c>
    </row>
    <row r="6804" spans="1:4" x14ac:dyDescent="0.2">
      <c r="A6804">
        <v>933774</v>
      </c>
      <c r="B6804" s="2" t="s">
        <v>140</v>
      </c>
      <c r="C6804" s="4">
        <v>43755</v>
      </c>
      <c r="D6804" s="3">
        <v>0.85416666666666663</v>
      </c>
    </row>
    <row r="6805" spans="1:4" x14ac:dyDescent="0.2">
      <c r="A6805">
        <v>934048</v>
      </c>
      <c r="B6805" t="s">
        <v>20</v>
      </c>
      <c r="C6805" s="4">
        <v>43705</v>
      </c>
      <c r="D6805" s="3">
        <v>0.6694444444444444</v>
      </c>
    </row>
    <row r="6806" spans="1:4" x14ac:dyDescent="0.2">
      <c r="A6806">
        <v>934163</v>
      </c>
      <c r="B6806" t="s">
        <v>139</v>
      </c>
      <c r="C6806" s="4">
        <v>43754</v>
      </c>
      <c r="D6806" s="3">
        <v>0.76597222222222217</v>
      </c>
    </row>
    <row r="6807" spans="1:4" x14ac:dyDescent="0.2">
      <c r="A6807">
        <v>934164</v>
      </c>
      <c r="B6807" t="s">
        <v>77</v>
      </c>
      <c r="C6807" s="4">
        <v>43749</v>
      </c>
      <c r="D6807" s="3">
        <v>0.71111111111111114</v>
      </c>
    </row>
    <row r="6808" spans="1:4" x14ac:dyDescent="0.2">
      <c r="A6808">
        <v>934166</v>
      </c>
      <c r="B6808" t="s">
        <v>237</v>
      </c>
      <c r="C6808" s="4">
        <v>43710</v>
      </c>
      <c r="D6808" s="3">
        <v>0.67152777777777783</v>
      </c>
    </row>
    <row r="6809" spans="1:4" x14ac:dyDescent="0.2">
      <c r="A6809">
        <v>934226</v>
      </c>
      <c r="B6809" s="2" t="s">
        <v>102</v>
      </c>
      <c r="C6809" s="4">
        <v>43837</v>
      </c>
      <c r="D6809" s="3">
        <v>0.78888888888888886</v>
      </c>
    </row>
    <row r="6810" spans="1:4" x14ac:dyDescent="0.2">
      <c r="A6810">
        <v>934375</v>
      </c>
      <c r="B6810" t="s">
        <v>60</v>
      </c>
      <c r="C6810" s="4">
        <v>43761</v>
      </c>
      <c r="D6810" s="3">
        <v>0.71111111111111114</v>
      </c>
    </row>
    <row r="6811" spans="1:4" x14ac:dyDescent="0.2">
      <c r="A6811">
        <v>934376</v>
      </c>
      <c r="B6811" t="s">
        <v>79</v>
      </c>
      <c r="C6811" s="4">
        <v>43707</v>
      </c>
      <c r="D6811" s="3">
        <v>0.66597222222222219</v>
      </c>
    </row>
    <row r="6812" spans="1:4" x14ac:dyDescent="0.2">
      <c r="A6812">
        <v>934377</v>
      </c>
      <c r="B6812" t="s">
        <v>61</v>
      </c>
      <c r="C6812" s="4">
        <v>43733</v>
      </c>
      <c r="D6812" s="3">
        <v>0.79722222222222217</v>
      </c>
    </row>
    <row r="6813" spans="1:4" x14ac:dyDescent="0.2">
      <c r="A6813">
        <v>934378</v>
      </c>
      <c r="B6813" t="s">
        <v>148</v>
      </c>
      <c r="C6813" s="4">
        <v>43767</v>
      </c>
      <c r="D6813" s="3">
        <v>0.8618055555555556</v>
      </c>
    </row>
    <row r="6814" spans="1:4" x14ac:dyDescent="0.2">
      <c r="A6814">
        <v>934515</v>
      </c>
      <c r="B6814" t="s">
        <v>119</v>
      </c>
      <c r="C6814" s="4">
        <v>43734</v>
      </c>
      <c r="D6814" s="3">
        <v>0.63888888888888895</v>
      </c>
    </row>
    <row r="6815" spans="1:4" x14ac:dyDescent="0.2">
      <c r="A6815">
        <v>934583</v>
      </c>
      <c r="B6815" t="s">
        <v>22</v>
      </c>
      <c r="C6815" s="4">
        <v>43794</v>
      </c>
      <c r="D6815" s="3">
        <v>0.83472222222222225</v>
      </c>
    </row>
    <row r="6816" spans="1:4" x14ac:dyDescent="0.2">
      <c r="A6816">
        <v>934736</v>
      </c>
      <c r="B6816" t="s">
        <v>43</v>
      </c>
      <c r="C6816" s="4">
        <v>43717</v>
      </c>
      <c r="D6816" s="3">
        <v>0.78472222222222221</v>
      </c>
    </row>
    <row r="6817" spans="1:4" x14ac:dyDescent="0.2">
      <c r="A6817">
        <v>934737</v>
      </c>
      <c r="B6817" t="s">
        <v>311</v>
      </c>
      <c r="C6817" s="4">
        <v>43685</v>
      </c>
      <c r="D6817" s="3">
        <v>0.73402777777777783</v>
      </c>
    </row>
    <row r="6818" spans="1:4" x14ac:dyDescent="0.2">
      <c r="A6818">
        <v>934738</v>
      </c>
      <c r="B6818" t="s">
        <v>144</v>
      </c>
      <c r="C6818" s="4">
        <v>43656</v>
      </c>
      <c r="D6818" s="3">
        <v>0.73541666666666661</v>
      </c>
    </row>
    <row r="6819" spans="1:4" x14ac:dyDescent="0.2">
      <c r="A6819">
        <v>934739</v>
      </c>
      <c r="B6819" t="s">
        <v>661</v>
      </c>
      <c r="C6819" s="4">
        <v>43662</v>
      </c>
      <c r="D6819" s="3">
        <v>0.89166666666666661</v>
      </c>
    </row>
    <row r="6820" spans="1:4" x14ac:dyDescent="0.2">
      <c r="A6820">
        <v>934983</v>
      </c>
      <c r="B6820" t="s">
        <v>58</v>
      </c>
      <c r="C6820" s="4">
        <v>43817</v>
      </c>
      <c r="D6820" s="3">
        <v>0.7270833333333333</v>
      </c>
    </row>
    <row r="6821" spans="1:4" x14ac:dyDescent="0.2">
      <c r="A6821">
        <v>934984</v>
      </c>
      <c r="B6821" s="2" t="s">
        <v>102</v>
      </c>
      <c r="C6821" s="4">
        <v>43837</v>
      </c>
      <c r="D6821" s="3">
        <v>0.7895833333333333</v>
      </c>
    </row>
    <row r="6822" spans="1:4" x14ac:dyDescent="0.2">
      <c r="A6822">
        <v>934992</v>
      </c>
      <c r="B6822" s="2" t="s">
        <v>155</v>
      </c>
      <c r="C6822" s="4">
        <v>43748</v>
      </c>
      <c r="D6822" s="3">
        <v>0.92638888888888893</v>
      </c>
    </row>
    <row r="6823" spans="1:4" x14ac:dyDescent="0.2">
      <c r="A6823">
        <v>935099</v>
      </c>
      <c r="B6823" t="s">
        <v>107</v>
      </c>
      <c r="C6823" s="4">
        <v>43784</v>
      </c>
      <c r="D6823" s="3">
        <v>0.70486111111111116</v>
      </c>
    </row>
    <row r="6824" spans="1:4" x14ac:dyDescent="0.2">
      <c r="A6824">
        <v>935172</v>
      </c>
      <c r="B6824" t="s">
        <v>152</v>
      </c>
      <c r="C6824" s="4">
        <v>43731</v>
      </c>
      <c r="D6824" s="3">
        <v>0.86597222222222225</v>
      </c>
    </row>
    <row r="6825" spans="1:4" x14ac:dyDescent="0.2">
      <c r="A6825">
        <v>935173</v>
      </c>
      <c r="B6825" t="s">
        <v>41</v>
      </c>
      <c r="C6825" s="4">
        <v>43710</v>
      </c>
      <c r="D6825" s="3">
        <v>0.72013888888888899</v>
      </c>
    </row>
    <row r="6826" spans="1:4" x14ac:dyDescent="0.2">
      <c r="A6826">
        <v>935180</v>
      </c>
      <c r="B6826" t="s">
        <v>202</v>
      </c>
      <c r="C6826" s="4">
        <v>43670</v>
      </c>
      <c r="D6826" s="3">
        <v>0.91666666666666663</v>
      </c>
    </row>
    <row r="6827" spans="1:4" x14ac:dyDescent="0.2">
      <c r="A6827">
        <v>935181</v>
      </c>
      <c r="B6827" t="s">
        <v>204</v>
      </c>
      <c r="C6827" s="4">
        <v>43670</v>
      </c>
      <c r="D6827" s="3">
        <v>0.65069444444444446</v>
      </c>
    </row>
    <row r="6828" spans="1:4" x14ac:dyDescent="0.2">
      <c r="A6828">
        <v>935311</v>
      </c>
      <c r="B6828" t="s">
        <v>218</v>
      </c>
      <c r="C6828" s="4">
        <v>43698</v>
      </c>
      <c r="D6828" s="3">
        <v>0.78402777777777777</v>
      </c>
    </row>
    <row r="6829" spans="1:4" x14ac:dyDescent="0.2">
      <c r="A6829">
        <v>935557</v>
      </c>
      <c r="B6829" t="s">
        <v>57</v>
      </c>
      <c r="C6829" s="4">
        <v>43762</v>
      </c>
      <c r="D6829" s="3">
        <v>0.83194444444444438</v>
      </c>
    </row>
    <row r="6830" spans="1:4" x14ac:dyDescent="0.2">
      <c r="A6830">
        <v>935558</v>
      </c>
      <c r="B6830" s="2" t="s">
        <v>65</v>
      </c>
      <c r="C6830" s="4">
        <v>43768</v>
      </c>
      <c r="D6830" s="3">
        <v>0.87361111111111101</v>
      </c>
    </row>
    <row r="6831" spans="1:4" x14ac:dyDescent="0.2">
      <c r="A6831">
        <v>935609</v>
      </c>
      <c r="B6831" t="s">
        <v>91</v>
      </c>
      <c r="C6831" s="4">
        <v>43745</v>
      </c>
      <c r="D6831" s="3">
        <v>0.72430555555555554</v>
      </c>
    </row>
    <row r="6832" spans="1:4" x14ac:dyDescent="0.2">
      <c r="A6832">
        <v>935619</v>
      </c>
      <c r="B6832" t="s">
        <v>93</v>
      </c>
      <c r="C6832" s="4">
        <v>43703</v>
      </c>
      <c r="D6832" s="3">
        <v>0.67291666666666661</v>
      </c>
    </row>
    <row r="6833" spans="1:4" x14ac:dyDescent="0.2">
      <c r="A6833">
        <v>935620</v>
      </c>
      <c r="B6833" t="s">
        <v>5</v>
      </c>
      <c r="C6833" s="4">
        <v>43762</v>
      </c>
      <c r="D6833" s="3">
        <v>0.69374999999999998</v>
      </c>
    </row>
    <row r="6834" spans="1:4" x14ac:dyDescent="0.2">
      <c r="A6834">
        <v>935686</v>
      </c>
      <c r="B6834" t="s">
        <v>81</v>
      </c>
      <c r="C6834" s="4">
        <v>43817</v>
      </c>
      <c r="D6834" s="3">
        <v>0.64583333333333337</v>
      </c>
    </row>
    <row r="6835" spans="1:4" x14ac:dyDescent="0.2">
      <c r="A6835">
        <v>935687</v>
      </c>
      <c r="B6835" t="s">
        <v>67</v>
      </c>
      <c r="C6835" s="4">
        <v>43810</v>
      </c>
      <c r="D6835" s="3">
        <v>0.82638888888888884</v>
      </c>
    </row>
    <row r="6836" spans="1:4" x14ac:dyDescent="0.2">
      <c r="A6836">
        <v>935688</v>
      </c>
      <c r="B6836" t="s">
        <v>133</v>
      </c>
      <c r="C6836" s="4">
        <v>43789</v>
      </c>
      <c r="D6836" s="3">
        <v>0.79999999999999993</v>
      </c>
    </row>
    <row r="6837" spans="1:4" x14ac:dyDescent="0.2">
      <c r="A6837">
        <v>935702</v>
      </c>
      <c r="B6837" t="s">
        <v>724</v>
      </c>
      <c r="C6837" s="4">
        <v>43724</v>
      </c>
      <c r="D6837" s="3">
        <v>0.13402777777777777</v>
      </c>
    </row>
    <row r="6838" spans="1:4" x14ac:dyDescent="0.2">
      <c r="A6838">
        <v>935703</v>
      </c>
      <c r="B6838" t="s">
        <v>725</v>
      </c>
      <c r="C6838" s="4">
        <v>43709</v>
      </c>
      <c r="D6838" s="3">
        <v>0.91249999999999998</v>
      </c>
    </row>
    <row r="6839" spans="1:4" x14ac:dyDescent="0.2">
      <c r="A6839">
        <v>935704</v>
      </c>
      <c r="B6839" t="s">
        <v>79</v>
      </c>
      <c r="C6839" s="4">
        <v>43707</v>
      </c>
      <c r="D6839" s="3">
        <v>0.66666666666666663</v>
      </c>
    </row>
    <row r="6840" spans="1:4" x14ac:dyDescent="0.2">
      <c r="A6840">
        <v>935705</v>
      </c>
      <c r="B6840" t="s">
        <v>105</v>
      </c>
      <c r="C6840" s="4">
        <v>43746</v>
      </c>
      <c r="D6840" s="3">
        <v>0.86111111111111116</v>
      </c>
    </row>
    <row r="6841" spans="1:4" x14ac:dyDescent="0.2">
      <c r="A6841">
        <v>935710</v>
      </c>
      <c r="B6841" t="s">
        <v>117</v>
      </c>
      <c r="C6841" s="4">
        <v>43662</v>
      </c>
      <c r="D6841" s="3">
        <v>0.94861111111111107</v>
      </c>
    </row>
    <row r="6842" spans="1:4" x14ac:dyDescent="0.2">
      <c r="A6842">
        <v>935711</v>
      </c>
      <c r="B6842" t="s">
        <v>689</v>
      </c>
      <c r="C6842" s="4">
        <v>43656</v>
      </c>
      <c r="D6842" s="3">
        <v>0.82638888888888884</v>
      </c>
    </row>
    <row r="6843" spans="1:4" x14ac:dyDescent="0.2">
      <c r="A6843">
        <v>935790</v>
      </c>
      <c r="B6843" t="s">
        <v>98</v>
      </c>
      <c r="C6843" s="4">
        <v>43700</v>
      </c>
      <c r="D6843" s="3">
        <v>0.72777777777777775</v>
      </c>
    </row>
    <row r="6844" spans="1:4" x14ac:dyDescent="0.2">
      <c r="A6844">
        <v>935791</v>
      </c>
      <c r="B6844" t="s">
        <v>37</v>
      </c>
      <c r="C6844" s="4">
        <v>43690</v>
      </c>
      <c r="D6844" s="3">
        <v>0.88611111111111107</v>
      </c>
    </row>
    <row r="6845" spans="1:4" x14ac:dyDescent="0.2">
      <c r="A6845">
        <v>935942</v>
      </c>
      <c r="B6845" t="s">
        <v>46</v>
      </c>
      <c r="C6845" s="4">
        <v>43791</v>
      </c>
      <c r="D6845" s="3">
        <v>0.81527777777777777</v>
      </c>
    </row>
    <row r="6846" spans="1:4" x14ac:dyDescent="0.2">
      <c r="A6846">
        <v>936623</v>
      </c>
      <c r="B6846" t="s">
        <v>10</v>
      </c>
      <c r="C6846" s="4">
        <v>43739</v>
      </c>
      <c r="D6846" s="3">
        <v>0.71250000000000002</v>
      </c>
    </row>
    <row r="6847" spans="1:4" x14ac:dyDescent="0.2">
      <c r="A6847">
        <v>936736</v>
      </c>
      <c r="B6847" t="s">
        <v>6</v>
      </c>
      <c r="C6847" s="4">
        <v>43829</v>
      </c>
      <c r="D6847" s="3">
        <v>0.75763888888888886</v>
      </c>
    </row>
    <row r="6848" spans="1:4" x14ac:dyDescent="0.2">
      <c r="A6848">
        <v>936737</v>
      </c>
      <c r="B6848" s="2" t="s">
        <v>102</v>
      </c>
      <c r="C6848" s="4">
        <v>43837</v>
      </c>
      <c r="D6848" s="3">
        <v>0.78819444444444453</v>
      </c>
    </row>
    <row r="6849" spans="1:4" x14ac:dyDescent="0.2">
      <c r="A6849">
        <v>936738</v>
      </c>
      <c r="B6849" t="s">
        <v>199</v>
      </c>
      <c r="C6849" s="4">
        <v>43836</v>
      </c>
      <c r="D6849" s="3">
        <v>0.72638888888888886</v>
      </c>
    </row>
    <row r="6850" spans="1:4" x14ac:dyDescent="0.2">
      <c r="A6850">
        <v>936739</v>
      </c>
      <c r="B6850" t="s">
        <v>29</v>
      </c>
      <c r="C6850" s="4">
        <v>43836</v>
      </c>
      <c r="D6850" s="3">
        <v>0.60416666666666663</v>
      </c>
    </row>
    <row r="6851" spans="1:4" x14ac:dyDescent="0.2">
      <c r="A6851">
        <v>936799</v>
      </c>
      <c r="B6851" t="s">
        <v>106</v>
      </c>
      <c r="C6851" s="4">
        <v>43837</v>
      </c>
      <c r="D6851" s="3">
        <v>0.83888888888888891</v>
      </c>
    </row>
    <row r="6852" spans="1:4" x14ac:dyDescent="0.2">
      <c r="A6852">
        <v>936812</v>
      </c>
      <c r="B6852" t="s">
        <v>20</v>
      </c>
      <c r="C6852" s="4">
        <v>43705</v>
      </c>
      <c r="D6852" s="3">
        <v>0.63402777777777775</v>
      </c>
    </row>
    <row r="6853" spans="1:4" x14ac:dyDescent="0.2">
      <c r="A6853">
        <v>936849</v>
      </c>
      <c r="B6853" t="s">
        <v>32</v>
      </c>
      <c r="C6853" s="4">
        <v>43801</v>
      </c>
      <c r="D6853" s="3">
        <v>0.7909722222222223</v>
      </c>
    </row>
    <row r="6854" spans="1:4" x14ac:dyDescent="0.2">
      <c r="A6854">
        <v>936850</v>
      </c>
      <c r="B6854" t="s">
        <v>366</v>
      </c>
      <c r="C6854" s="4">
        <v>43816</v>
      </c>
      <c r="D6854" s="3">
        <v>0.81874999999999998</v>
      </c>
    </row>
    <row r="6855" spans="1:4" x14ac:dyDescent="0.2">
      <c r="A6855">
        <v>937053</v>
      </c>
      <c r="B6855" t="s">
        <v>57</v>
      </c>
      <c r="C6855" s="4">
        <v>43762</v>
      </c>
      <c r="D6855" s="3">
        <v>0.83124999999999993</v>
      </c>
    </row>
    <row r="6856" spans="1:4" x14ac:dyDescent="0.2">
      <c r="A6856">
        <v>937054</v>
      </c>
      <c r="B6856" t="s">
        <v>198</v>
      </c>
      <c r="C6856" s="4">
        <v>43689</v>
      </c>
      <c r="D6856" s="3">
        <v>0.75</v>
      </c>
    </row>
    <row r="6857" spans="1:4" x14ac:dyDescent="0.2">
      <c r="A6857">
        <v>937127</v>
      </c>
      <c r="B6857" t="s">
        <v>146</v>
      </c>
      <c r="C6857" s="4">
        <v>43705</v>
      </c>
      <c r="D6857" s="3">
        <v>0.70138888888888884</v>
      </c>
    </row>
    <row r="6858" spans="1:4" x14ac:dyDescent="0.2">
      <c r="A6858">
        <v>937186</v>
      </c>
      <c r="B6858" t="s">
        <v>64</v>
      </c>
      <c r="C6858" s="4">
        <v>43735</v>
      </c>
      <c r="D6858" s="3">
        <v>0.71388888888888891</v>
      </c>
    </row>
    <row r="6859" spans="1:4" x14ac:dyDescent="0.2">
      <c r="A6859">
        <v>937267</v>
      </c>
      <c r="B6859" t="s">
        <v>549</v>
      </c>
      <c r="C6859" s="4">
        <v>43699</v>
      </c>
      <c r="D6859" s="3">
        <v>0.93402777777777779</v>
      </c>
    </row>
    <row r="6860" spans="1:4" x14ac:dyDescent="0.2">
      <c r="A6860">
        <v>937305</v>
      </c>
      <c r="B6860" t="s">
        <v>61</v>
      </c>
      <c r="C6860" s="4">
        <v>43733</v>
      </c>
      <c r="D6860" s="3">
        <v>0.79722222222222217</v>
      </c>
    </row>
    <row r="6861" spans="1:4" x14ac:dyDescent="0.2">
      <c r="A6861">
        <v>937459</v>
      </c>
      <c r="B6861" t="s">
        <v>482</v>
      </c>
      <c r="C6861" s="4">
        <v>43788</v>
      </c>
      <c r="D6861" s="3">
        <v>0.81041666666666667</v>
      </c>
    </row>
    <row r="6862" spans="1:4" x14ac:dyDescent="0.2">
      <c r="A6862">
        <v>937468</v>
      </c>
      <c r="B6862" t="s">
        <v>726</v>
      </c>
      <c r="C6862" s="4">
        <v>43719</v>
      </c>
      <c r="D6862" s="3">
        <v>5.5555555555555552E-2</v>
      </c>
    </row>
    <row r="6863" spans="1:4" x14ac:dyDescent="0.2">
      <c r="A6863">
        <v>937469</v>
      </c>
      <c r="B6863" t="s">
        <v>176</v>
      </c>
      <c r="C6863" s="4">
        <v>43705</v>
      </c>
      <c r="D6863" s="3">
        <v>0.9194444444444444</v>
      </c>
    </row>
    <row r="6864" spans="1:4" x14ac:dyDescent="0.2">
      <c r="A6864">
        <v>937470</v>
      </c>
      <c r="B6864" t="s">
        <v>14</v>
      </c>
      <c r="C6864" s="4">
        <v>43690</v>
      </c>
      <c r="D6864" s="3">
        <v>0.95347222222222217</v>
      </c>
    </row>
    <row r="6865" spans="1:4" x14ac:dyDescent="0.2">
      <c r="A6865">
        <v>937471</v>
      </c>
      <c r="B6865" t="s">
        <v>727</v>
      </c>
      <c r="C6865" s="4">
        <v>43738</v>
      </c>
      <c r="D6865" s="3">
        <v>7.6388888888888895E-2</v>
      </c>
    </row>
    <row r="6866" spans="1:4" x14ac:dyDescent="0.2">
      <c r="A6866">
        <v>937475</v>
      </c>
      <c r="B6866" s="2" t="s">
        <v>639</v>
      </c>
      <c r="C6866" s="4">
        <v>43690</v>
      </c>
      <c r="D6866" s="3">
        <v>0.76597222222222217</v>
      </c>
    </row>
    <row r="6867" spans="1:4" x14ac:dyDescent="0.2">
      <c r="A6867">
        <v>937661</v>
      </c>
      <c r="B6867" t="s">
        <v>336</v>
      </c>
      <c r="C6867" s="4">
        <v>43784</v>
      </c>
      <c r="D6867" s="3">
        <v>0.64583333333333337</v>
      </c>
    </row>
    <row r="6868" spans="1:4" x14ac:dyDescent="0.2">
      <c r="A6868">
        <v>937669</v>
      </c>
      <c r="B6868" s="2" t="s">
        <v>92</v>
      </c>
      <c r="C6868" s="4">
        <v>43775</v>
      </c>
      <c r="D6868" s="3">
        <v>0.65694444444444444</v>
      </c>
    </row>
    <row r="6869" spans="1:4" x14ac:dyDescent="0.2">
      <c r="A6869">
        <v>937865</v>
      </c>
      <c r="B6869" s="2" t="s">
        <v>140</v>
      </c>
      <c r="C6869" s="4">
        <v>43755</v>
      </c>
      <c r="D6869" s="3">
        <v>0.85416666666666663</v>
      </c>
    </row>
    <row r="6870" spans="1:4" x14ac:dyDescent="0.2">
      <c r="A6870">
        <v>937878</v>
      </c>
      <c r="B6870" s="2" t="s">
        <v>155</v>
      </c>
      <c r="C6870" s="4">
        <v>43748</v>
      </c>
      <c r="D6870" s="3">
        <v>0.92569444444444438</v>
      </c>
    </row>
    <row r="6871" spans="1:4" x14ac:dyDescent="0.2">
      <c r="A6871">
        <v>937879</v>
      </c>
      <c r="B6871" s="2" t="s">
        <v>126</v>
      </c>
      <c r="C6871" s="4">
        <v>43732</v>
      </c>
      <c r="D6871" s="3">
        <v>0.83750000000000002</v>
      </c>
    </row>
    <row r="6872" spans="1:4" x14ac:dyDescent="0.2">
      <c r="A6872">
        <v>937880</v>
      </c>
      <c r="B6872" t="s">
        <v>235</v>
      </c>
      <c r="C6872" s="4">
        <v>43700</v>
      </c>
      <c r="D6872" s="3">
        <v>0.8340277777777777</v>
      </c>
    </row>
    <row r="6873" spans="1:4" x14ac:dyDescent="0.2">
      <c r="A6873">
        <v>937940</v>
      </c>
      <c r="B6873" t="s">
        <v>40</v>
      </c>
      <c r="C6873" s="4">
        <v>43677</v>
      </c>
      <c r="D6873" s="3">
        <v>0.75069444444444444</v>
      </c>
    </row>
    <row r="6874" spans="1:4" x14ac:dyDescent="0.2">
      <c r="A6874">
        <v>937941</v>
      </c>
      <c r="B6874" t="s">
        <v>122</v>
      </c>
      <c r="C6874" s="4">
        <v>43746</v>
      </c>
      <c r="D6874" s="3">
        <v>0.73402777777777783</v>
      </c>
    </row>
    <row r="6875" spans="1:4" x14ac:dyDescent="0.2">
      <c r="A6875">
        <v>938035</v>
      </c>
      <c r="B6875" t="s">
        <v>141</v>
      </c>
      <c r="C6875" s="4">
        <v>43783</v>
      </c>
      <c r="D6875" s="3">
        <v>0.83680555555555547</v>
      </c>
    </row>
    <row r="6876" spans="1:4" x14ac:dyDescent="0.2">
      <c r="A6876">
        <v>938182</v>
      </c>
      <c r="B6876" t="s">
        <v>114</v>
      </c>
      <c r="C6876" s="4">
        <v>43746</v>
      </c>
      <c r="D6876" s="3">
        <v>0.88541666666666663</v>
      </c>
    </row>
    <row r="6877" spans="1:4" x14ac:dyDescent="0.2">
      <c r="A6877">
        <v>938183</v>
      </c>
      <c r="B6877" s="2" t="s">
        <v>65</v>
      </c>
      <c r="C6877" s="4">
        <v>43768</v>
      </c>
      <c r="D6877" s="3">
        <v>0.87291666666666667</v>
      </c>
    </row>
    <row r="6878" spans="1:4" x14ac:dyDescent="0.2">
      <c r="A6878">
        <v>938233</v>
      </c>
      <c r="B6878" t="s">
        <v>41</v>
      </c>
      <c r="C6878" s="4">
        <v>43710</v>
      </c>
      <c r="D6878" s="3">
        <v>0.72013888888888899</v>
      </c>
    </row>
    <row r="6879" spans="1:4" x14ac:dyDescent="0.2">
      <c r="A6879">
        <v>938234</v>
      </c>
      <c r="B6879" t="s">
        <v>50</v>
      </c>
      <c r="C6879" s="4">
        <v>43733</v>
      </c>
      <c r="D6879" s="3">
        <v>0.63263888888888886</v>
      </c>
    </row>
    <row r="6880" spans="1:4" x14ac:dyDescent="0.2">
      <c r="A6880">
        <v>938235</v>
      </c>
      <c r="B6880" t="s">
        <v>187</v>
      </c>
      <c r="C6880" s="4">
        <v>43735</v>
      </c>
      <c r="D6880" s="3">
        <v>0.67152777777777783</v>
      </c>
    </row>
    <row r="6881" spans="1:4" x14ac:dyDescent="0.2">
      <c r="A6881">
        <v>938236</v>
      </c>
      <c r="B6881" t="s">
        <v>103</v>
      </c>
      <c r="C6881" s="4">
        <v>43677</v>
      </c>
      <c r="D6881" s="3">
        <v>0.64652777777777781</v>
      </c>
    </row>
    <row r="6882" spans="1:4" x14ac:dyDescent="0.2">
      <c r="A6882">
        <v>938273</v>
      </c>
      <c r="B6882" s="2" t="s">
        <v>95</v>
      </c>
      <c r="C6882" s="4">
        <v>43690</v>
      </c>
      <c r="D6882" s="3">
        <v>0.68125000000000002</v>
      </c>
    </row>
    <row r="6883" spans="1:4" x14ac:dyDescent="0.2">
      <c r="A6883">
        <v>938274</v>
      </c>
      <c r="B6883" s="2" t="s">
        <v>150</v>
      </c>
      <c r="C6883" s="4">
        <v>43718</v>
      </c>
      <c r="D6883" s="3">
        <v>0.6972222222222223</v>
      </c>
    </row>
    <row r="6884" spans="1:4" x14ac:dyDescent="0.2">
      <c r="A6884">
        <v>938275</v>
      </c>
      <c r="B6884" t="s">
        <v>157</v>
      </c>
      <c r="C6884" s="4">
        <v>43710</v>
      </c>
      <c r="D6884" s="3">
        <v>0.63124999999999998</v>
      </c>
    </row>
    <row r="6885" spans="1:4" x14ac:dyDescent="0.2">
      <c r="A6885">
        <v>938323</v>
      </c>
      <c r="B6885" t="s">
        <v>133</v>
      </c>
      <c r="C6885" s="4">
        <v>43789</v>
      </c>
      <c r="D6885" s="3">
        <v>0.79999999999999993</v>
      </c>
    </row>
    <row r="6886" spans="1:4" x14ac:dyDescent="0.2">
      <c r="A6886">
        <v>938388</v>
      </c>
      <c r="B6886" t="s">
        <v>214</v>
      </c>
      <c r="C6886" s="4">
        <v>43801</v>
      </c>
      <c r="D6886" s="3">
        <v>0.69166666666666676</v>
      </c>
    </row>
    <row r="6887" spans="1:4" x14ac:dyDescent="0.2">
      <c r="A6887">
        <v>938603</v>
      </c>
      <c r="B6887" t="s">
        <v>96</v>
      </c>
      <c r="C6887" s="4">
        <v>43745</v>
      </c>
      <c r="D6887" s="3">
        <v>0.85902777777777783</v>
      </c>
    </row>
    <row r="6888" spans="1:4" x14ac:dyDescent="0.2">
      <c r="A6888">
        <v>938604</v>
      </c>
      <c r="B6888" t="s">
        <v>123</v>
      </c>
      <c r="C6888" s="4">
        <v>43763</v>
      </c>
      <c r="D6888" s="3">
        <v>0.8208333333333333</v>
      </c>
    </row>
    <row r="6889" spans="1:4" x14ac:dyDescent="0.2">
      <c r="A6889">
        <v>938605</v>
      </c>
      <c r="B6889" t="s">
        <v>124</v>
      </c>
      <c r="C6889" s="4">
        <v>43731</v>
      </c>
      <c r="D6889" s="3">
        <v>0.5625</v>
      </c>
    </row>
    <row r="6890" spans="1:4" x14ac:dyDescent="0.2">
      <c r="A6890">
        <v>938715</v>
      </c>
      <c r="B6890" s="2" t="s">
        <v>47</v>
      </c>
      <c r="C6890" s="4">
        <v>43832</v>
      </c>
      <c r="D6890" s="3">
        <v>0.8340277777777777</v>
      </c>
    </row>
    <row r="6891" spans="1:4" x14ac:dyDescent="0.2">
      <c r="A6891">
        <v>938777</v>
      </c>
      <c r="B6891" t="s">
        <v>141</v>
      </c>
      <c r="C6891" s="4">
        <v>43783</v>
      </c>
      <c r="D6891" s="3">
        <v>0.83680555555555547</v>
      </c>
    </row>
    <row r="6892" spans="1:4" x14ac:dyDescent="0.2">
      <c r="A6892">
        <v>938818</v>
      </c>
      <c r="B6892" t="s">
        <v>142</v>
      </c>
      <c r="C6892" s="4">
        <v>43697</v>
      </c>
      <c r="D6892" s="3">
        <v>0.87569444444444444</v>
      </c>
    </row>
    <row r="6893" spans="1:4" x14ac:dyDescent="0.2">
      <c r="A6893">
        <v>939027</v>
      </c>
      <c r="B6893" t="s">
        <v>20</v>
      </c>
      <c r="C6893" s="4">
        <v>43705</v>
      </c>
      <c r="D6893" s="3">
        <v>0.6694444444444444</v>
      </c>
    </row>
    <row r="6894" spans="1:4" x14ac:dyDescent="0.2">
      <c r="A6894">
        <v>939062</v>
      </c>
      <c r="B6894" t="s">
        <v>157</v>
      </c>
      <c r="C6894" s="4">
        <v>43710</v>
      </c>
      <c r="D6894" s="3">
        <v>0.63194444444444442</v>
      </c>
    </row>
    <row r="6895" spans="1:4" x14ac:dyDescent="0.2">
      <c r="A6895">
        <v>939063</v>
      </c>
      <c r="B6895" t="s">
        <v>114</v>
      </c>
      <c r="C6895" s="4">
        <v>43746</v>
      </c>
      <c r="D6895" s="3">
        <v>0.88611111111111107</v>
      </c>
    </row>
    <row r="6896" spans="1:4" x14ac:dyDescent="0.2">
      <c r="A6896">
        <v>939064</v>
      </c>
      <c r="B6896" t="s">
        <v>89</v>
      </c>
      <c r="C6896" s="4">
        <v>43704</v>
      </c>
      <c r="D6896" s="3">
        <v>0.8979166666666667</v>
      </c>
    </row>
    <row r="6897" spans="1:4" x14ac:dyDescent="0.2">
      <c r="A6897">
        <v>939166</v>
      </c>
      <c r="B6897" t="s">
        <v>26</v>
      </c>
      <c r="C6897" s="4">
        <v>43812</v>
      </c>
      <c r="D6897" s="3">
        <v>0.73055555555555562</v>
      </c>
    </row>
    <row r="6898" spans="1:4" x14ac:dyDescent="0.2">
      <c r="A6898">
        <v>939362</v>
      </c>
      <c r="B6898" s="2" t="s">
        <v>140</v>
      </c>
      <c r="C6898" s="4">
        <v>43755</v>
      </c>
      <c r="D6898" s="3">
        <v>0.85416666666666663</v>
      </c>
    </row>
    <row r="6899" spans="1:4" x14ac:dyDescent="0.2">
      <c r="A6899">
        <v>939363</v>
      </c>
      <c r="B6899" t="s">
        <v>109</v>
      </c>
      <c r="C6899" s="4">
        <v>43696</v>
      </c>
      <c r="D6899" s="3">
        <v>0.95694444444444438</v>
      </c>
    </row>
    <row r="6900" spans="1:4" x14ac:dyDescent="0.2">
      <c r="A6900">
        <v>939539</v>
      </c>
      <c r="B6900" t="s">
        <v>149</v>
      </c>
      <c r="C6900" s="4">
        <v>43678</v>
      </c>
      <c r="D6900" s="3">
        <v>0.73749999999999993</v>
      </c>
    </row>
    <row r="6901" spans="1:4" x14ac:dyDescent="0.2">
      <c r="A6901">
        <v>939540</v>
      </c>
      <c r="B6901" t="s">
        <v>2</v>
      </c>
      <c r="C6901" s="4">
        <v>43770</v>
      </c>
      <c r="D6901" s="3">
        <v>0.70138888888888884</v>
      </c>
    </row>
    <row r="6902" spans="1:4" x14ac:dyDescent="0.2">
      <c r="A6902">
        <v>939541</v>
      </c>
      <c r="B6902" t="s">
        <v>8</v>
      </c>
      <c r="C6902" s="4">
        <v>43752</v>
      </c>
      <c r="D6902" s="3">
        <v>0.67708333333333337</v>
      </c>
    </row>
    <row r="6903" spans="1:4" x14ac:dyDescent="0.2">
      <c r="A6903">
        <v>939660</v>
      </c>
      <c r="B6903" t="s">
        <v>87</v>
      </c>
      <c r="C6903" s="4">
        <v>43816</v>
      </c>
      <c r="D6903" s="3">
        <v>0.86597222222222225</v>
      </c>
    </row>
    <row r="6904" spans="1:4" x14ac:dyDescent="0.2">
      <c r="A6904">
        <v>939724</v>
      </c>
      <c r="B6904" t="s">
        <v>31</v>
      </c>
      <c r="C6904" s="4">
        <v>43804</v>
      </c>
      <c r="D6904" s="3">
        <v>0.7944444444444444</v>
      </c>
    </row>
    <row r="6905" spans="1:4" x14ac:dyDescent="0.2">
      <c r="A6905">
        <v>939802</v>
      </c>
      <c r="B6905" t="s">
        <v>386</v>
      </c>
      <c r="C6905" s="4">
        <v>43783</v>
      </c>
      <c r="D6905" s="3">
        <v>0.70486111111111116</v>
      </c>
    </row>
    <row r="6906" spans="1:4" x14ac:dyDescent="0.2">
      <c r="A6906">
        <v>940041</v>
      </c>
      <c r="B6906" t="s">
        <v>236</v>
      </c>
      <c r="C6906" s="4">
        <v>43817</v>
      </c>
      <c r="D6906" s="3">
        <v>0.83750000000000002</v>
      </c>
    </row>
    <row r="6907" spans="1:4" x14ac:dyDescent="0.2">
      <c r="A6907">
        <v>940042</v>
      </c>
      <c r="B6907" t="s">
        <v>30</v>
      </c>
      <c r="C6907" s="4">
        <v>43802</v>
      </c>
      <c r="D6907" s="3">
        <v>0.71388888888888891</v>
      </c>
    </row>
    <row r="6908" spans="1:4" x14ac:dyDescent="0.2">
      <c r="A6908">
        <v>940043</v>
      </c>
      <c r="B6908" t="s">
        <v>133</v>
      </c>
      <c r="C6908" s="4">
        <v>43789</v>
      </c>
      <c r="D6908" s="3">
        <v>0.79999999999999993</v>
      </c>
    </row>
    <row r="6909" spans="1:4" x14ac:dyDescent="0.2">
      <c r="A6909">
        <v>940168</v>
      </c>
      <c r="B6909" t="s">
        <v>52</v>
      </c>
      <c r="C6909" s="4">
        <v>43763</v>
      </c>
      <c r="D6909" s="3">
        <v>0.71458333333333324</v>
      </c>
    </row>
    <row r="6910" spans="1:4" x14ac:dyDescent="0.2">
      <c r="A6910">
        <v>940282</v>
      </c>
      <c r="B6910" t="s">
        <v>21</v>
      </c>
      <c r="C6910" s="4">
        <v>43811</v>
      </c>
      <c r="D6910" s="3">
        <v>0.83958333333333324</v>
      </c>
    </row>
    <row r="6911" spans="1:4" x14ac:dyDescent="0.2">
      <c r="A6911">
        <v>940514</v>
      </c>
      <c r="B6911" t="s">
        <v>157</v>
      </c>
      <c r="C6911" s="4">
        <v>43710</v>
      </c>
      <c r="D6911" s="3">
        <v>0.63194444444444442</v>
      </c>
    </row>
    <row r="6912" spans="1:4" x14ac:dyDescent="0.2">
      <c r="A6912">
        <v>940551</v>
      </c>
      <c r="B6912" t="s">
        <v>48</v>
      </c>
      <c r="C6912" s="4">
        <v>43706</v>
      </c>
      <c r="D6912" s="3">
        <v>0.87361111111111101</v>
      </c>
    </row>
    <row r="6913" spans="1:4" x14ac:dyDescent="0.2">
      <c r="A6913">
        <v>940552</v>
      </c>
      <c r="B6913" t="s">
        <v>39</v>
      </c>
      <c r="C6913" s="4">
        <v>43719</v>
      </c>
      <c r="D6913" s="3">
        <v>0.68472222222222223</v>
      </c>
    </row>
    <row r="6914" spans="1:4" x14ac:dyDescent="0.2">
      <c r="A6914">
        <v>940768</v>
      </c>
      <c r="B6914" t="s">
        <v>123</v>
      </c>
      <c r="C6914" s="4">
        <v>43763</v>
      </c>
      <c r="D6914" s="3">
        <v>0.8208333333333333</v>
      </c>
    </row>
    <row r="6915" spans="1:4" x14ac:dyDescent="0.2">
      <c r="A6915">
        <v>940930</v>
      </c>
      <c r="B6915" t="s">
        <v>45</v>
      </c>
      <c r="C6915" s="4">
        <v>43682</v>
      </c>
      <c r="D6915" s="3">
        <v>0.82152777777777775</v>
      </c>
    </row>
    <row r="6916" spans="1:4" x14ac:dyDescent="0.2">
      <c r="A6916">
        <v>940931</v>
      </c>
      <c r="B6916" t="s">
        <v>109</v>
      </c>
      <c r="C6916" s="4">
        <v>43696</v>
      </c>
      <c r="D6916" s="3">
        <v>0.95138888888888884</v>
      </c>
    </row>
    <row r="6917" spans="1:4" x14ac:dyDescent="0.2">
      <c r="A6917">
        <v>941041</v>
      </c>
      <c r="B6917" t="s">
        <v>423</v>
      </c>
      <c r="C6917" s="4">
        <v>43658</v>
      </c>
      <c r="D6917" s="3">
        <v>8.6111111111111124E-2</v>
      </c>
    </row>
    <row r="6918" spans="1:4" x14ac:dyDescent="0.2">
      <c r="A6918">
        <v>941042</v>
      </c>
      <c r="B6918" t="s">
        <v>59</v>
      </c>
      <c r="C6918" s="4">
        <v>43684</v>
      </c>
      <c r="D6918" s="3">
        <v>0.8833333333333333</v>
      </c>
    </row>
    <row r="6919" spans="1:4" x14ac:dyDescent="0.2">
      <c r="A6919">
        <v>941109</v>
      </c>
      <c r="B6919" t="s">
        <v>61</v>
      </c>
      <c r="C6919" s="4">
        <v>43733</v>
      </c>
      <c r="D6919" s="3">
        <v>0.79861111111111116</v>
      </c>
    </row>
    <row r="6920" spans="1:4" x14ac:dyDescent="0.2">
      <c r="A6920">
        <v>941144</v>
      </c>
      <c r="B6920" t="s">
        <v>15</v>
      </c>
      <c r="C6920" s="4">
        <v>43809</v>
      </c>
      <c r="D6920" s="3">
        <v>0.68402777777777779</v>
      </c>
    </row>
    <row r="6921" spans="1:4" x14ac:dyDescent="0.2">
      <c r="A6921">
        <v>941145</v>
      </c>
      <c r="B6921" t="s">
        <v>31</v>
      </c>
      <c r="C6921" s="4">
        <v>43804</v>
      </c>
      <c r="D6921" s="3">
        <v>0.7944444444444444</v>
      </c>
    </row>
    <row r="6922" spans="1:4" x14ac:dyDescent="0.2">
      <c r="A6922">
        <v>941329</v>
      </c>
      <c r="B6922" t="s">
        <v>78</v>
      </c>
      <c r="C6922" s="4">
        <v>43791</v>
      </c>
      <c r="D6922" s="3">
        <v>0.84791666666666676</v>
      </c>
    </row>
    <row r="6923" spans="1:4" x14ac:dyDescent="0.2">
      <c r="A6923">
        <v>941431</v>
      </c>
      <c r="B6923" t="s">
        <v>103</v>
      </c>
      <c r="C6923" s="4">
        <v>43677</v>
      </c>
      <c r="D6923" s="3">
        <v>0.64652777777777781</v>
      </c>
    </row>
    <row r="6924" spans="1:4" x14ac:dyDescent="0.2">
      <c r="A6924">
        <v>941432</v>
      </c>
      <c r="B6924" t="s">
        <v>97</v>
      </c>
      <c r="C6924" s="4">
        <v>43733</v>
      </c>
      <c r="D6924" s="3">
        <v>0.70833333333333337</v>
      </c>
    </row>
    <row r="6925" spans="1:4" x14ac:dyDescent="0.2">
      <c r="A6925">
        <v>941501</v>
      </c>
      <c r="B6925" s="2" t="s">
        <v>49</v>
      </c>
      <c r="C6925" s="4">
        <v>43725</v>
      </c>
      <c r="D6925" s="3">
        <v>0.92499999999999993</v>
      </c>
    </row>
    <row r="6926" spans="1:4" x14ac:dyDescent="0.2">
      <c r="A6926">
        <v>941502</v>
      </c>
      <c r="B6926" t="s">
        <v>185</v>
      </c>
      <c r="C6926" s="4">
        <v>43721</v>
      </c>
      <c r="D6926" s="3">
        <v>0.6743055555555556</v>
      </c>
    </row>
    <row r="6927" spans="1:4" x14ac:dyDescent="0.2">
      <c r="A6927">
        <v>941503</v>
      </c>
      <c r="B6927" t="s">
        <v>105</v>
      </c>
      <c r="C6927" s="4">
        <v>43746</v>
      </c>
      <c r="D6927" s="3">
        <v>0.86111111111111116</v>
      </c>
    </row>
    <row r="6928" spans="1:4" x14ac:dyDescent="0.2">
      <c r="A6928">
        <v>941623</v>
      </c>
      <c r="B6928" t="s">
        <v>116</v>
      </c>
      <c r="C6928" s="4">
        <v>43685</v>
      </c>
      <c r="D6928" s="3">
        <v>0.83333333333333337</v>
      </c>
    </row>
    <row r="6929" spans="1:4" x14ac:dyDescent="0.2">
      <c r="A6929">
        <v>941707</v>
      </c>
      <c r="B6929" t="s">
        <v>76</v>
      </c>
      <c r="C6929" s="4">
        <v>43767</v>
      </c>
      <c r="D6929" s="3">
        <v>0.80138888888888893</v>
      </c>
    </row>
    <row r="6930" spans="1:4" x14ac:dyDescent="0.2">
      <c r="A6930">
        <v>941721</v>
      </c>
      <c r="B6930" t="s">
        <v>116</v>
      </c>
      <c r="C6930" s="4">
        <v>43685</v>
      </c>
      <c r="D6930" s="3">
        <v>0.8340277777777777</v>
      </c>
    </row>
    <row r="6931" spans="1:4" x14ac:dyDescent="0.2">
      <c r="A6931">
        <v>941722</v>
      </c>
      <c r="B6931" t="s">
        <v>34</v>
      </c>
      <c r="C6931" s="4">
        <v>43691</v>
      </c>
      <c r="D6931" s="3">
        <v>0.80833333333333324</v>
      </c>
    </row>
    <row r="6932" spans="1:4" x14ac:dyDescent="0.2">
      <c r="A6932">
        <v>942080</v>
      </c>
      <c r="B6932" t="s">
        <v>96</v>
      </c>
      <c r="C6932" s="4">
        <v>43745</v>
      </c>
      <c r="D6932" s="3">
        <v>0.85902777777777783</v>
      </c>
    </row>
    <row r="6933" spans="1:4" x14ac:dyDescent="0.2">
      <c r="A6933">
        <v>942287</v>
      </c>
      <c r="B6933" t="s">
        <v>57</v>
      </c>
      <c r="C6933" s="4">
        <v>43762</v>
      </c>
      <c r="D6933" s="3">
        <v>0.83263888888888893</v>
      </c>
    </row>
    <row r="6934" spans="1:4" x14ac:dyDescent="0.2">
      <c r="A6934">
        <v>942288</v>
      </c>
      <c r="B6934" t="s">
        <v>8</v>
      </c>
      <c r="C6934" s="4">
        <v>43752</v>
      </c>
      <c r="D6934" s="3">
        <v>0.67708333333333337</v>
      </c>
    </row>
    <row r="6935" spans="1:4" x14ac:dyDescent="0.2">
      <c r="A6935">
        <v>942289</v>
      </c>
      <c r="B6935" t="s">
        <v>98</v>
      </c>
      <c r="C6935" s="4">
        <v>43700</v>
      </c>
      <c r="D6935" s="3">
        <v>0.72777777777777775</v>
      </c>
    </row>
    <row r="6936" spans="1:4" x14ac:dyDescent="0.2">
      <c r="A6936">
        <v>942290</v>
      </c>
      <c r="B6936" s="2" t="s">
        <v>92</v>
      </c>
      <c r="C6936" s="4">
        <v>43775</v>
      </c>
      <c r="D6936" s="3">
        <v>0.65694444444444444</v>
      </c>
    </row>
    <row r="6937" spans="1:4" x14ac:dyDescent="0.2">
      <c r="A6937">
        <v>942377</v>
      </c>
      <c r="B6937" t="s">
        <v>48</v>
      </c>
      <c r="C6937" s="4">
        <v>43706</v>
      </c>
      <c r="D6937" s="3">
        <v>0.87361111111111101</v>
      </c>
    </row>
    <row r="6938" spans="1:4" x14ac:dyDescent="0.2">
      <c r="A6938">
        <v>942809</v>
      </c>
      <c r="B6938" t="s">
        <v>90</v>
      </c>
      <c r="C6938" s="4">
        <v>43689</v>
      </c>
      <c r="D6938" s="3">
        <v>0.89513888888888893</v>
      </c>
    </row>
    <row r="6939" spans="1:4" x14ac:dyDescent="0.2">
      <c r="A6939">
        <v>942810</v>
      </c>
      <c r="B6939" t="s">
        <v>103</v>
      </c>
      <c r="C6939" s="4">
        <v>43677</v>
      </c>
      <c r="D6939" s="3">
        <v>0.64652777777777781</v>
      </c>
    </row>
    <row r="6940" spans="1:4" x14ac:dyDescent="0.2">
      <c r="A6940">
        <v>942811</v>
      </c>
      <c r="B6940" t="s">
        <v>17</v>
      </c>
      <c r="C6940" s="4">
        <v>43676</v>
      </c>
      <c r="D6940" s="3">
        <v>0.6430555555555556</v>
      </c>
    </row>
    <row r="6941" spans="1:4" x14ac:dyDescent="0.2">
      <c r="A6941">
        <v>942812</v>
      </c>
      <c r="B6941" t="s">
        <v>75</v>
      </c>
      <c r="C6941" s="4">
        <v>43676</v>
      </c>
      <c r="D6941" s="3">
        <v>0.80208333333333337</v>
      </c>
    </row>
    <row r="6942" spans="1:4" x14ac:dyDescent="0.2">
      <c r="A6942">
        <v>942884</v>
      </c>
      <c r="B6942" t="s">
        <v>133</v>
      </c>
      <c r="C6942" s="4">
        <v>43789</v>
      </c>
      <c r="D6942" s="3">
        <v>0.79999999999999993</v>
      </c>
    </row>
    <row r="6943" spans="1:4" x14ac:dyDescent="0.2">
      <c r="A6943">
        <v>942919</v>
      </c>
      <c r="B6943" t="s">
        <v>148</v>
      </c>
      <c r="C6943" s="4">
        <v>43767</v>
      </c>
      <c r="D6943" s="3">
        <v>0.86249999999999993</v>
      </c>
    </row>
    <row r="6944" spans="1:4" x14ac:dyDescent="0.2">
      <c r="A6944">
        <v>943024</v>
      </c>
      <c r="B6944" t="s">
        <v>109</v>
      </c>
      <c r="C6944" s="4">
        <v>43696</v>
      </c>
      <c r="D6944" s="3">
        <v>0.95208333333333339</v>
      </c>
    </row>
    <row r="6945" spans="1:4" x14ac:dyDescent="0.2">
      <c r="A6945">
        <v>943326</v>
      </c>
      <c r="B6945" t="s">
        <v>60</v>
      </c>
      <c r="C6945" s="4">
        <v>43761</v>
      </c>
      <c r="D6945" s="3">
        <v>0.71250000000000002</v>
      </c>
    </row>
    <row r="6946" spans="1:4" x14ac:dyDescent="0.2">
      <c r="A6946">
        <v>943331</v>
      </c>
      <c r="B6946" t="s">
        <v>45</v>
      </c>
      <c r="C6946" s="4">
        <v>43682</v>
      </c>
      <c r="D6946" s="3">
        <v>0.82291666666666663</v>
      </c>
    </row>
    <row r="6947" spans="1:4" x14ac:dyDescent="0.2">
      <c r="A6947">
        <v>943367</v>
      </c>
      <c r="B6947" t="s">
        <v>342</v>
      </c>
      <c r="C6947" s="4">
        <v>43707</v>
      </c>
      <c r="D6947" s="3">
        <v>0.92708333333333337</v>
      </c>
    </row>
    <row r="6948" spans="1:4" x14ac:dyDescent="0.2">
      <c r="A6948">
        <v>943469</v>
      </c>
      <c r="B6948" t="s">
        <v>45</v>
      </c>
      <c r="C6948" s="4">
        <v>43682</v>
      </c>
      <c r="D6948" s="3">
        <v>0.82291666666666663</v>
      </c>
    </row>
    <row r="6949" spans="1:4" x14ac:dyDescent="0.2">
      <c r="A6949">
        <v>943582</v>
      </c>
      <c r="B6949" t="s">
        <v>186</v>
      </c>
      <c r="C6949" s="4">
        <v>43703</v>
      </c>
      <c r="D6949" s="3">
        <v>0.83263888888888893</v>
      </c>
    </row>
    <row r="6950" spans="1:4" x14ac:dyDescent="0.2">
      <c r="A6950">
        <v>943583</v>
      </c>
      <c r="B6950" t="s">
        <v>93</v>
      </c>
      <c r="C6950" s="4">
        <v>43703</v>
      </c>
      <c r="D6950" s="3">
        <v>0.67222222222222217</v>
      </c>
    </row>
    <row r="6951" spans="1:4" x14ac:dyDescent="0.2">
      <c r="A6951">
        <v>943707</v>
      </c>
      <c r="B6951" t="s">
        <v>119</v>
      </c>
      <c r="C6951" s="4">
        <v>43734</v>
      </c>
      <c r="D6951" s="3">
        <v>0.63958333333333328</v>
      </c>
    </row>
    <row r="6952" spans="1:4" x14ac:dyDescent="0.2">
      <c r="A6952">
        <v>943718</v>
      </c>
      <c r="B6952" t="s">
        <v>311</v>
      </c>
      <c r="C6952" s="4">
        <v>43685</v>
      </c>
      <c r="D6952" s="3">
        <v>0.73472222222222217</v>
      </c>
    </row>
    <row r="6953" spans="1:4" x14ac:dyDescent="0.2">
      <c r="A6953">
        <v>943786</v>
      </c>
      <c r="B6953" t="s">
        <v>72</v>
      </c>
      <c r="C6953" s="4">
        <v>43759</v>
      </c>
      <c r="D6953" s="3">
        <v>0.84166666666666667</v>
      </c>
    </row>
    <row r="6954" spans="1:4" x14ac:dyDescent="0.2">
      <c r="A6954">
        <v>944316</v>
      </c>
      <c r="B6954" t="s">
        <v>226</v>
      </c>
      <c r="C6954" s="4">
        <v>43819</v>
      </c>
      <c r="D6954" s="3">
        <v>0.67013888888888884</v>
      </c>
    </row>
    <row r="6955" spans="1:4" x14ac:dyDescent="0.2">
      <c r="A6955">
        <v>944345</v>
      </c>
      <c r="B6955" t="s">
        <v>638</v>
      </c>
      <c r="C6955" s="4">
        <v>43719</v>
      </c>
      <c r="D6955" s="3">
        <v>0.92638888888888893</v>
      </c>
    </row>
    <row r="6956" spans="1:4" x14ac:dyDescent="0.2">
      <c r="A6956">
        <v>944719</v>
      </c>
      <c r="B6956" t="s">
        <v>116</v>
      </c>
      <c r="C6956" s="4">
        <v>43685</v>
      </c>
      <c r="D6956" s="3">
        <v>0.83472222222222225</v>
      </c>
    </row>
    <row r="6957" spans="1:4" x14ac:dyDescent="0.2">
      <c r="A6957">
        <v>944720</v>
      </c>
      <c r="B6957" t="s">
        <v>93</v>
      </c>
      <c r="C6957" s="4">
        <v>43703</v>
      </c>
      <c r="D6957" s="3">
        <v>0.67291666666666661</v>
      </c>
    </row>
    <row r="6958" spans="1:4" x14ac:dyDescent="0.2">
      <c r="A6958">
        <v>944790</v>
      </c>
      <c r="B6958" t="s">
        <v>46</v>
      </c>
      <c r="C6958" s="4">
        <v>43791</v>
      </c>
      <c r="D6958" s="3">
        <v>0.81597222222222221</v>
      </c>
    </row>
    <row r="6959" spans="1:4" x14ac:dyDescent="0.2">
      <c r="A6959">
        <v>944791</v>
      </c>
      <c r="B6959" t="s">
        <v>31</v>
      </c>
      <c r="C6959" s="4">
        <v>43804</v>
      </c>
      <c r="D6959" s="3">
        <v>0.79513888888888884</v>
      </c>
    </row>
    <row r="6960" spans="1:4" x14ac:dyDescent="0.2">
      <c r="A6960">
        <v>944914</v>
      </c>
      <c r="B6960" t="s">
        <v>366</v>
      </c>
      <c r="C6960" s="4">
        <v>43816</v>
      </c>
      <c r="D6960" s="3">
        <v>0.81874999999999998</v>
      </c>
    </row>
    <row r="6961" spans="1:4" x14ac:dyDescent="0.2">
      <c r="A6961">
        <v>944929</v>
      </c>
      <c r="B6961" t="s">
        <v>76</v>
      </c>
      <c r="C6961" s="4">
        <v>43767</v>
      </c>
      <c r="D6961" s="3">
        <v>0.80138888888888893</v>
      </c>
    </row>
    <row r="6962" spans="1:4" x14ac:dyDescent="0.2">
      <c r="A6962">
        <v>945008</v>
      </c>
      <c r="B6962" t="s">
        <v>7</v>
      </c>
      <c r="C6962" s="4">
        <v>43837</v>
      </c>
      <c r="D6962" s="3">
        <v>0.66736111111111107</v>
      </c>
    </row>
    <row r="6963" spans="1:4" x14ac:dyDescent="0.2">
      <c r="A6963">
        <v>945024</v>
      </c>
      <c r="B6963" t="s">
        <v>28</v>
      </c>
      <c r="C6963" s="4">
        <v>43693</v>
      </c>
      <c r="D6963" s="3">
        <v>0.72222222222222221</v>
      </c>
    </row>
    <row r="6964" spans="1:4" x14ac:dyDescent="0.2">
      <c r="A6964">
        <v>945025</v>
      </c>
      <c r="B6964" s="2" t="s">
        <v>140</v>
      </c>
      <c r="C6964" s="4">
        <v>43755</v>
      </c>
      <c r="D6964" s="3">
        <v>0.85416666666666663</v>
      </c>
    </row>
    <row r="6965" spans="1:4" x14ac:dyDescent="0.2">
      <c r="A6965">
        <v>945402</v>
      </c>
      <c r="B6965" t="s">
        <v>214</v>
      </c>
      <c r="C6965" s="4">
        <v>43801</v>
      </c>
      <c r="D6965" s="3">
        <v>0.69166666666666676</v>
      </c>
    </row>
    <row r="6966" spans="1:4" x14ac:dyDescent="0.2">
      <c r="A6966">
        <v>945445</v>
      </c>
      <c r="B6966" t="s">
        <v>5</v>
      </c>
      <c r="C6966" s="4">
        <v>43762</v>
      </c>
      <c r="D6966" s="3">
        <v>0.69374999999999998</v>
      </c>
    </row>
    <row r="6967" spans="1:4" x14ac:dyDescent="0.2">
      <c r="A6967">
        <v>945446</v>
      </c>
      <c r="B6967" t="s">
        <v>8</v>
      </c>
      <c r="C6967" s="4">
        <v>43752</v>
      </c>
      <c r="D6967" s="3">
        <v>0.67708333333333337</v>
      </c>
    </row>
    <row r="6968" spans="1:4" x14ac:dyDescent="0.2">
      <c r="A6968">
        <v>945447</v>
      </c>
      <c r="B6968" t="s">
        <v>57</v>
      </c>
      <c r="C6968" s="4">
        <v>43762</v>
      </c>
      <c r="D6968" s="3">
        <v>0.83263888888888893</v>
      </c>
    </row>
    <row r="6969" spans="1:4" x14ac:dyDescent="0.2">
      <c r="A6969">
        <v>945501</v>
      </c>
      <c r="B6969" t="s">
        <v>53</v>
      </c>
      <c r="C6969" s="4">
        <v>43770</v>
      </c>
      <c r="D6969" s="3">
        <v>0.79861111111111116</v>
      </c>
    </row>
    <row r="6970" spans="1:4" x14ac:dyDescent="0.2">
      <c r="A6970">
        <v>945699</v>
      </c>
      <c r="B6970" t="s">
        <v>10</v>
      </c>
      <c r="C6970" s="4">
        <v>43739</v>
      </c>
      <c r="D6970" s="3">
        <v>0.71250000000000002</v>
      </c>
    </row>
    <row r="6971" spans="1:4" x14ac:dyDescent="0.2">
      <c r="A6971">
        <v>945700</v>
      </c>
      <c r="B6971" t="s">
        <v>123</v>
      </c>
      <c r="C6971" s="4">
        <v>43763</v>
      </c>
      <c r="D6971" s="3">
        <v>0.8208333333333333</v>
      </c>
    </row>
    <row r="6972" spans="1:4" x14ac:dyDescent="0.2">
      <c r="A6972">
        <v>945823</v>
      </c>
      <c r="B6972" t="s">
        <v>5</v>
      </c>
      <c r="C6972" s="4">
        <v>43762</v>
      </c>
      <c r="D6972" s="3">
        <v>0.69444444444444453</v>
      </c>
    </row>
    <row r="6973" spans="1:4" x14ac:dyDescent="0.2">
      <c r="A6973">
        <v>945852</v>
      </c>
      <c r="B6973" t="s">
        <v>38</v>
      </c>
      <c r="C6973" s="4">
        <v>43689</v>
      </c>
      <c r="D6973" s="3">
        <v>0.83124999999999993</v>
      </c>
    </row>
    <row r="6974" spans="1:4" x14ac:dyDescent="0.2">
      <c r="A6974">
        <v>945977</v>
      </c>
      <c r="B6974" t="s">
        <v>139</v>
      </c>
      <c r="C6974" s="4">
        <v>43754</v>
      </c>
      <c r="D6974" s="3">
        <v>0.76597222222222217</v>
      </c>
    </row>
    <row r="6975" spans="1:4" x14ac:dyDescent="0.2">
      <c r="A6975">
        <v>945978</v>
      </c>
      <c r="B6975" t="s">
        <v>143</v>
      </c>
      <c r="C6975" s="4">
        <v>43706</v>
      </c>
      <c r="D6975" s="3">
        <v>0.81180555555555556</v>
      </c>
    </row>
    <row r="6976" spans="1:4" x14ac:dyDescent="0.2">
      <c r="A6976">
        <v>945979</v>
      </c>
      <c r="B6976" t="s">
        <v>77</v>
      </c>
      <c r="C6976" s="4">
        <v>43749</v>
      </c>
      <c r="D6976" s="3">
        <v>0.71111111111111114</v>
      </c>
    </row>
    <row r="6977" spans="1:4" x14ac:dyDescent="0.2">
      <c r="A6977">
        <v>946043</v>
      </c>
      <c r="B6977" t="s">
        <v>138</v>
      </c>
      <c r="C6977" s="4">
        <v>43815</v>
      </c>
      <c r="D6977" s="3">
        <v>0.83472222222222225</v>
      </c>
    </row>
    <row r="6978" spans="1:4" x14ac:dyDescent="0.2">
      <c r="A6978">
        <v>946351</v>
      </c>
      <c r="B6978" t="s">
        <v>66</v>
      </c>
      <c r="C6978" s="4">
        <v>43745</v>
      </c>
      <c r="D6978" s="3">
        <v>0.65208333333333335</v>
      </c>
    </row>
    <row r="6979" spans="1:4" x14ac:dyDescent="0.2">
      <c r="A6979">
        <v>946440</v>
      </c>
      <c r="B6979" t="s">
        <v>78</v>
      </c>
      <c r="C6979" s="4">
        <v>43791</v>
      </c>
      <c r="D6979" s="3">
        <v>0.84861111111111109</v>
      </c>
    </row>
    <row r="6980" spans="1:4" x14ac:dyDescent="0.2">
      <c r="A6980">
        <v>946441</v>
      </c>
      <c r="B6980" t="s">
        <v>122</v>
      </c>
      <c r="C6980" s="4">
        <v>43746</v>
      </c>
      <c r="D6980" s="3">
        <v>0.73402777777777783</v>
      </c>
    </row>
    <row r="6981" spans="1:4" x14ac:dyDescent="0.2">
      <c r="A6981">
        <v>946461</v>
      </c>
      <c r="B6981" t="s">
        <v>11</v>
      </c>
      <c r="C6981" s="4">
        <v>43761</v>
      </c>
      <c r="D6981" s="3">
        <v>0.8569444444444444</v>
      </c>
    </row>
    <row r="6982" spans="1:4" x14ac:dyDescent="0.2">
      <c r="A6982">
        <v>946462</v>
      </c>
      <c r="B6982" t="s">
        <v>198</v>
      </c>
      <c r="C6982" s="4">
        <v>43689</v>
      </c>
      <c r="D6982" s="3">
        <v>0.75</v>
      </c>
    </row>
    <row r="6983" spans="1:4" x14ac:dyDescent="0.2">
      <c r="A6983">
        <v>946463</v>
      </c>
      <c r="B6983" t="s">
        <v>51</v>
      </c>
      <c r="C6983" s="4">
        <v>43755</v>
      </c>
      <c r="D6983" s="3">
        <v>0.7368055555555556</v>
      </c>
    </row>
    <row r="6984" spans="1:4" x14ac:dyDescent="0.2">
      <c r="A6984">
        <v>946464</v>
      </c>
      <c r="B6984" t="s">
        <v>119</v>
      </c>
      <c r="C6984" s="4">
        <v>43734</v>
      </c>
      <c r="D6984" s="3">
        <v>0.63958333333333328</v>
      </c>
    </row>
    <row r="6985" spans="1:4" x14ac:dyDescent="0.2">
      <c r="A6985">
        <v>946516</v>
      </c>
      <c r="B6985" t="s">
        <v>29</v>
      </c>
      <c r="C6985" s="4">
        <v>43836</v>
      </c>
      <c r="D6985" s="3">
        <v>0.60555555555555551</v>
      </c>
    </row>
    <row r="6986" spans="1:4" x14ac:dyDescent="0.2">
      <c r="A6986">
        <v>946517</v>
      </c>
      <c r="B6986" t="s">
        <v>46</v>
      </c>
      <c r="C6986" s="4">
        <v>43791</v>
      </c>
      <c r="D6986" s="3">
        <v>0.81597222222222221</v>
      </c>
    </row>
    <row r="6987" spans="1:4" x14ac:dyDescent="0.2">
      <c r="A6987">
        <v>946987</v>
      </c>
      <c r="B6987" t="s">
        <v>235</v>
      </c>
      <c r="C6987" s="4">
        <v>43700</v>
      </c>
      <c r="D6987" s="3">
        <v>0.8340277777777777</v>
      </c>
    </row>
    <row r="6988" spans="1:4" x14ac:dyDescent="0.2">
      <c r="A6988">
        <v>947396</v>
      </c>
      <c r="B6988" t="s">
        <v>116</v>
      </c>
      <c r="C6988" s="4">
        <v>43685</v>
      </c>
      <c r="D6988" s="3">
        <v>0.83472222222222225</v>
      </c>
    </row>
    <row r="6989" spans="1:4" x14ac:dyDescent="0.2">
      <c r="A6989">
        <v>949745</v>
      </c>
      <c r="B6989" t="e">
        <f>HoyMismoTSI felicitamos a la INFOP por Que han elaborado grandiosas cosas en el pa√≠s Que grandes cualidades hacen por el apis muy bien</f>
        <v>#NAME?</v>
      </c>
      <c r="C6989" s="4">
        <v>43726</v>
      </c>
      <c r="D6989" s="3">
        <v>0.62847222222222221</v>
      </c>
    </row>
    <row r="6990" spans="1:4" x14ac:dyDescent="0.2">
      <c r="A6990">
        <v>950505</v>
      </c>
      <c r="B6990" t="e">
        <f>_xlfn.SINGLE(HoyMismoTSI _xlfn.SINGLE(JuanOrlandoH Honduras avanza Que bueno lo Que se ve Que en cuidad Espa√±a estas viviendo con seguridad Que excelente))</f>
        <v>#NAME?</v>
      </c>
      <c r="C6990" s="4">
        <v>43802</v>
      </c>
      <c r="D6990" s="3">
        <v>0.80694444444444446</v>
      </c>
    </row>
    <row r="6991" spans="1:4" x14ac:dyDescent="0.2">
      <c r="A6991">
        <v>950510</v>
      </c>
      <c r="B6991" t="s">
        <v>728</v>
      </c>
      <c r="C6991" s="4">
        <v>43652</v>
      </c>
      <c r="D6991" s="3">
        <v>0.90902777777777777</v>
      </c>
    </row>
    <row r="6992" spans="1:4" x14ac:dyDescent="0.2">
      <c r="A6992">
        <v>950694</v>
      </c>
      <c r="B6992" t="e">
        <f>HoyMismoTSI sabemos Que el Presidente Es una gran persona se sabe Que el hace lo bueno para mi Honduras Que ha demostrado Que son de una familia muy decentes Que bien</f>
        <v>#NAME?</v>
      </c>
      <c r="C6992" s="4">
        <v>43731</v>
      </c>
      <c r="D6992" s="3">
        <v>0.62986111111111109</v>
      </c>
    </row>
    <row r="6993" spans="1:4" x14ac:dyDescent="0.2">
      <c r="A6993">
        <v>953961</v>
      </c>
      <c r="B6993" t="e">
        <f>HoyMismoTSI Es un gran trabajo si se unen hacer estas grandiosas cosas para Que mejore la economia de el pais Que gran trabajo lo Que se ve por nuestra Honduras muy bien</f>
        <v>#NAME?</v>
      </c>
      <c r="C6993" s="4">
        <v>43704</v>
      </c>
      <c r="D6993" s="3">
        <v>0.72152777777777777</v>
      </c>
    </row>
    <row r="6994" spans="1:4" x14ac:dyDescent="0.2">
      <c r="A6994">
        <v>954873</v>
      </c>
      <c r="B6994" t="e">
        <f>HoyMismoTSI Es una buena misi√≥n Que admirable se√±or JOH Que Dios lo bendiga para Que se hag lo mejor por el pais muy bien vamos por mas y mas avances</f>
        <v>#NAME?</v>
      </c>
      <c r="C6994" s="4">
        <v>43812</v>
      </c>
      <c r="D6994" s="3">
        <v>0.79583333333333339</v>
      </c>
    </row>
    <row r="6995" spans="1:4" x14ac:dyDescent="0.2">
      <c r="A6995">
        <v>956125</v>
      </c>
      <c r="B6995" t="e">
        <f>HoyMismoTSI todos los Hondure√±os estamos prepar√°ndonos Sobre esta sequ√≠a</f>
        <v>#NAME?</v>
      </c>
      <c r="C6995" s="4">
        <v>43718</v>
      </c>
      <c r="D6995" s="3">
        <v>0.81805555555555554</v>
      </c>
    </row>
    <row r="6996" spans="1:4" x14ac:dyDescent="0.2">
      <c r="A6996">
        <v>958354</v>
      </c>
      <c r="B6996" t="e">
        <f>_xlfn.SINGLE(HoyMismoTSI _xlfn.SINGLE(ccithn Definitivamente estas son las buenasa entregas Que bueno lo Que se ve estamos aprendiendo de lo bueno Que pasa en el pais Que bien vamos por un gran desarrollo))</f>
        <v>#NAME?</v>
      </c>
      <c r="C6996" s="4">
        <v>43811</v>
      </c>
      <c r="D6996" s="3">
        <v>0.73055555555555562</v>
      </c>
    </row>
    <row r="6997" spans="1:4" x14ac:dyDescent="0.2">
      <c r="A6997">
        <v>959098</v>
      </c>
      <c r="B6997" t="e">
        <f>elpulsohn Vemos Que se demuestran las mejores cosas de parte de JOH porque la naci√≥n mejore cada dia Muchas gracias Que Dio lo bendiga grandemente</f>
        <v>#NAME?</v>
      </c>
      <c r="C6997" s="4">
        <v>43808</v>
      </c>
      <c r="D6997" s="3">
        <v>0.83333333333333337</v>
      </c>
    </row>
    <row r="6998" spans="1:4" x14ac:dyDescent="0.2">
      <c r="A6998">
        <v>963757</v>
      </c>
      <c r="B6998" t="e">
        <f>HoyMismoTSI Aplaudimos la buena labor Que esta haciendo el gobierno en mejorar la salud del pa√≠s por Que Es importante Que se combatan estas enfermedades</f>
        <v>#NAME?</v>
      </c>
      <c r="C6998" s="4">
        <v>43752</v>
      </c>
      <c r="D6998" s="3">
        <v>0.69513888888888886</v>
      </c>
    </row>
    <row r="6999" spans="1:4" x14ac:dyDescent="0.2">
      <c r="A6999">
        <v>964086</v>
      </c>
      <c r="B6999" t="e">
        <f>_xlfn.SINGLE(HoyMismoTSI _xlfn.SINGLE(PMOP016 Es muy bueno Que se brinde la mayor seguridad para Que ese dia este resguardado todo lo Que se quiera hacer saludos  alas autoridades))</f>
        <v>#NAME?</v>
      </c>
      <c r="C6999" s="4">
        <v>43728</v>
      </c>
      <c r="D6999" s="3">
        <v>0.64444444444444449</v>
      </c>
    </row>
    <row r="7000" spans="1:4" x14ac:dyDescent="0.2">
      <c r="A7000">
        <v>965931</v>
      </c>
      <c r="B7000" t="e">
        <f>HoyMismoTSI ya va esta gente chusma haciendo lo malo para el pais necesitamos Que tomen conciencia de Que Honduras y el pueblo lo Que quiere Es paz</f>
        <v>#NAME?</v>
      </c>
      <c r="C7000" s="4">
        <v>43759</v>
      </c>
      <c r="D7000" s="3">
        <v>0.9243055555555556</v>
      </c>
    </row>
    <row r="7001" spans="1:4" x14ac:dyDescent="0.2">
      <c r="A7001">
        <v>966314</v>
      </c>
      <c r="B7001" t="s">
        <v>729</v>
      </c>
      <c r="C7001" s="4">
        <v>43683</v>
      </c>
      <c r="D7001" s="3">
        <v>0.63888888888888895</v>
      </c>
    </row>
    <row r="7002" spans="1:4" x14ac:dyDescent="0.2">
      <c r="A7002">
        <v>966358</v>
      </c>
      <c r="B7002" t="e">
        <f>HoyMismoTSI Aplaudimos la buena labor  departe de el Presidente y de las fuerzas armadas Que bueno lo Que hacen por el pueblo</f>
        <v>#NAME?</v>
      </c>
      <c r="C7002" s="4">
        <v>43763</v>
      </c>
      <c r="D7002" s="3">
        <v>0.74583333333333324</v>
      </c>
    </row>
    <row r="7003" spans="1:4" x14ac:dyDescent="0.2">
      <c r="A7003">
        <v>966714</v>
      </c>
      <c r="B7003" t="e">
        <f>HoyMismoTSI Es muy bueno lo Que est√° iniciando fusi√≥n Que gran trabajo Que se haga lo bueno por el pais Que grandes avances</f>
        <v>#NAME?</v>
      </c>
      <c r="C7003" s="4">
        <v>43733</v>
      </c>
      <c r="D7003" s="3">
        <v>0.65763888888888888</v>
      </c>
    </row>
    <row r="7004" spans="1:4" x14ac:dyDescent="0.2">
      <c r="A7004">
        <v>967140</v>
      </c>
      <c r="B7004" t="e">
        <f>HoyMismoTSI por eso decimos Que el Que nada debe nada teme JOH lo unico Que hace Es apoyar a su hermano por Que cea com o cea Es su sangre JOH Dios lo bendiga</f>
        <v>#NAME?</v>
      </c>
      <c r="C7004" s="4">
        <v>43731</v>
      </c>
      <c r="D7004" s="3">
        <v>0.63055555555555554</v>
      </c>
    </row>
    <row r="7005" spans="1:4" x14ac:dyDescent="0.2">
      <c r="A7005">
        <v>967918</v>
      </c>
      <c r="B7005" t="e">
        <f>_xlfn.SINGLE(HoyMismoTSI _xlfn.SINGLE(PartidoLibre _xlfn.SINGLE(JariDixon _xlfn.SINGLE(SalvaPresidente da tristeza ver como gente como este diputado de libre solo tirar veneno saben no se cual Es Tanto lo Que se tienen))))</f>
        <v>#NAME?</v>
      </c>
      <c r="C7005" s="4">
        <v>43782</v>
      </c>
      <c r="D7005" s="3">
        <v>0.67083333333333339</v>
      </c>
    </row>
    <row r="7006" spans="1:4" x14ac:dyDescent="0.2">
      <c r="A7006">
        <v>968614</v>
      </c>
      <c r="B7006" t="e">
        <f>_xlfn.SINGLE(HoyMismoTSI _xlfn.SINGLE(TSiHonduras ya Es tiempo Que les ponga un alto a esta gente ya Es demasiado))</f>
        <v>#NAME?</v>
      </c>
      <c r="C7006" s="4">
        <v>43655</v>
      </c>
      <c r="D7006" s="3">
        <v>0.81874999999999998</v>
      </c>
    </row>
    <row r="7007" spans="1:4" x14ac:dyDescent="0.2">
      <c r="A7007">
        <v>969698</v>
      </c>
      <c r="B7007" t="s">
        <v>730</v>
      </c>
      <c r="C7007" s="4">
        <v>43767</v>
      </c>
      <c r="D7007" s="3">
        <v>0.73125000000000007</v>
      </c>
    </row>
    <row r="7008" spans="1:4" x14ac:dyDescent="0.2">
      <c r="A7008">
        <v>971178</v>
      </c>
      <c r="B7008" t="e">
        <f>HoyMismoTSI muy bueno estos proyectos de carreteras Que bueno vamos por mas excelente trabajo</f>
        <v>#NAME?</v>
      </c>
      <c r="C7008" s="4">
        <v>43749</v>
      </c>
      <c r="D7008" s="3">
        <v>0.86388888888888893</v>
      </c>
    </row>
    <row r="7009" spans="1:4" x14ac:dyDescent="0.2">
      <c r="A7009">
        <v>971888</v>
      </c>
      <c r="B7009" t="e">
        <f>HoyMismoTSI Es muy bueno lo Que se ve en el pai uqe gran trabajo Que se haya firmado este gran acuerdo para el bien estar de los inmigrantes</f>
        <v>#NAME?</v>
      </c>
      <c r="C7009" s="4">
        <v>43734</v>
      </c>
      <c r="D7009" s="3">
        <v>0.55625000000000002</v>
      </c>
    </row>
    <row r="7010" spans="1:4" x14ac:dyDescent="0.2">
      <c r="A7010">
        <v>972402</v>
      </c>
      <c r="B7010" t="s">
        <v>22</v>
      </c>
      <c r="C7010" s="4">
        <v>43794</v>
      </c>
      <c r="D7010" s="3">
        <v>0.83472222222222225</v>
      </c>
    </row>
    <row r="7011" spans="1:4" x14ac:dyDescent="0.2">
      <c r="A7011">
        <v>972409</v>
      </c>
      <c r="B7011" t="s">
        <v>731</v>
      </c>
      <c r="C7011" s="4">
        <v>43722</v>
      </c>
      <c r="D7011" s="3">
        <v>0.10625</v>
      </c>
    </row>
    <row r="7012" spans="1:4" x14ac:dyDescent="0.2">
      <c r="A7012">
        <v>972410</v>
      </c>
      <c r="B7012" t="s">
        <v>732</v>
      </c>
      <c r="C7012" s="4">
        <v>43700</v>
      </c>
      <c r="D7012" s="3">
        <v>4.9305555555555554E-2</v>
      </c>
    </row>
    <row r="7013" spans="1:4" x14ac:dyDescent="0.2">
      <c r="A7013">
        <v>972411</v>
      </c>
      <c r="B7013" t="s">
        <v>733</v>
      </c>
      <c r="C7013" s="4">
        <v>43728</v>
      </c>
      <c r="D7013" s="3">
        <v>2.4999999999999998E-2</v>
      </c>
    </row>
    <row r="7014" spans="1:4" x14ac:dyDescent="0.2">
      <c r="A7014">
        <v>972412</v>
      </c>
      <c r="B7014" t="s">
        <v>734</v>
      </c>
      <c r="C7014" s="4">
        <v>43698</v>
      </c>
      <c r="D7014" s="3">
        <v>0.12638888888888888</v>
      </c>
    </row>
    <row r="7015" spans="1:4" x14ac:dyDescent="0.2">
      <c r="A7015">
        <v>972460</v>
      </c>
      <c r="B7015" t="s">
        <v>9</v>
      </c>
      <c r="C7015" s="4">
        <v>43794</v>
      </c>
      <c r="D7015" s="3">
        <v>0.72361111111111109</v>
      </c>
    </row>
    <row r="7016" spans="1:4" x14ac:dyDescent="0.2">
      <c r="A7016">
        <v>972461</v>
      </c>
      <c r="B7016" s="2" t="s">
        <v>132</v>
      </c>
      <c r="C7016" s="4">
        <v>43812</v>
      </c>
      <c r="D7016" s="3">
        <v>0.85625000000000007</v>
      </c>
    </row>
    <row r="7017" spans="1:4" x14ac:dyDescent="0.2">
      <c r="A7017">
        <v>972462</v>
      </c>
      <c r="B7017" t="s">
        <v>151</v>
      </c>
      <c r="C7017" s="4">
        <v>43801</v>
      </c>
      <c r="D7017" s="3">
        <v>0.84236111111111101</v>
      </c>
    </row>
    <row r="7018" spans="1:4" x14ac:dyDescent="0.2">
      <c r="A7018">
        <v>972641</v>
      </c>
      <c r="B7018" t="s">
        <v>108</v>
      </c>
      <c r="C7018" s="4">
        <v>43718</v>
      </c>
      <c r="D7018" s="3">
        <v>0.7284722222222223</v>
      </c>
    </row>
    <row r="7019" spans="1:4" x14ac:dyDescent="0.2">
      <c r="A7019">
        <v>972642</v>
      </c>
      <c r="B7019" t="s">
        <v>57</v>
      </c>
      <c r="C7019" s="4">
        <v>43762</v>
      </c>
      <c r="D7019" s="3">
        <v>0.83194444444444438</v>
      </c>
    </row>
    <row r="7020" spans="1:4" x14ac:dyDescent="0.2">
      <c r="A7020">
        <v>972643</v>
      </c>
      <c r="B7020" t="s">
        <v>101</v>
      </c>
      <c r="C7020" s="4">
        <v>43766</v>
      </c>
      <c r="D7020" s="3">
        <v>0.68125000000000002</v>
      </c>
    </row>
    <row r="7021" spans="1:4" x14ac:dyDescent="0.2">
      <c r="A7021">
        <v>973047</v>
      </c>
      <c r="B7021" t="s">
        <v>6</v>
      </c>
      <c r="C7021" s="4">
        <v>43829</v>
      </c>
      <c r="D7021" s="3">
        <v>0.7583333333333333</v>
      </c>
    </row>
    <row r="7022" spans="1:4" x14ac:dyDescent="0.2">
      <c r="A7022">
        <v>973048</v>
      </c>
      <c r="B7022" t="s">
        <v>214</v>
      </c>
      <c r="C7022" s="4">
        <v>43801</v>
      </c>
      <c r="D7022" s="3">
        <v>0.69097222222222221</v>
      </c>
    </row>
    <row r="7023" spans="1:4" x14ac:dyDescent="0.2">
      <c r="A7023">
        <v>973165</v>
      </c>
      <c r="B7023" s="2" t="s">
        <v>65</v>
      </c>
      <c r="C7023" s="4">
        <v>43768</v>
      </c>
      <c r="D7023" s="3">
        <v>0.87361111111111101</v>
      </c>
    </row>
    <row r="7024" spans="1:4" x14ac:dyDescent="0.2">
      <c r="A7024">
        <v>973236</v>
      </c>
      <c r="B7024" t="s">
        <v>70</v>
      </c>
      <c r="C7024" s="4">
        <v>43718</v>
      </c>
      <c r="D7024" s="3">
        <v>0.82291666666666663</v>
      </c>
    </row>
    <row r="7025" spans="1:4" x14ac:dyDescent="0.2">
      <c r="A7025">
        <v>973412</v>
      </c>
      <c r="B7025" t="s">
        <v>201</v>
      </c>
      <c r="C7025" s="4">
        <v>43691</v>
      </c>
      <c r="D7025" s="3">
        <v>0.86944444444444446</v>
      </c>
    </row>
    <row r="7026" spans="1:4" x14ac:dyDescent="0.2">
      <c r="A7026">
        <v>973413</v>
      </c>
      <c r="B7026" t="s">
        <v>148</v>
      </c>
      <c r="C7026" s="4">
        <v>43767</v>
      </c>
      <c r="D7026" s="3">
        <v>0.86249999999999993</v>
      </c>
    </row>
    <row r="7027" spans="1:4" x14ac:dyDescent="0.2">
      <c r="A7027">
        <v>973414</v>
      </c>
      <c r="B7027" t="s">
        <v>98</v>
      </c>
      <c r="C7027" s="4">
        <v>43700</v>
      </c>
      <c r="D7027" s="3">
        <v>0.7270833333333333</v>
      </c>
    </row>
    <row r="7028" spans="1:4" x14ac:dyDescent="0.2">
      <c r="A7028">
        <v>973415</v>
      </c>
      <c r="B7028" t="s">
        <v>52</v>
      </c>
      <c r="C7028" s="4">
        <v>43763</v>
      </c>
      <c r="D7028" s="3">
        <v>0.71458333333333324</v>
      </c>
    </row>
    <row r="7029" spans="1:4" x14ac:dyDescent="0.2">
      <c r="A7029">
        <v>973416</v>
      </c>
      <c r="B7029" t="s">
        <v>89</v>
      </c>
      <c r="C7029" s="4">
        <v>43704</v>
      </c>
      <c r="D7029" s="3">
        <v>0.89722222222222225</v>
      </c>
    </row>
    <row r="7030" spans="1:4" x14ac:dyDescent="0.2">
      <c r="A7030">
        <v>973461</v>
      </c>
      <c r="B7030" s="2" t="s">
        <v>47</v>
      </c>
      <c r="C7030" s="4">
        <v>43832</v>
      </c>
      <c r="D7030" s="3">
        <v>0.83333333333333337</v>
      </c>
    </row>
    <row r="7031" spans="1:4" x14ac:dyDescent="0.2">
      <c r="A7031">
        <v>973463</v>
      </c>
      <c r="B7031" t="s">
        <v>57</v>
      </c>
      <c r="C7031" s="4">
        <v>43762</v>
      </c>
      <c r="D7031" s="3">
        <v>0.83194444444444438</v>
      </c>
    </row>
    <row r="7032" spans="1:4" x14ac:dyDescent="0.2">
      <c r="A7032">
        <v>973464</v>
      </c>
      <c r="B7032" t="s">
        <v>19</v>
      </c>
      <c r="C7032" s="4">
        <v>43773</v>
      </c>
      <c r="D7032" s="3">
        <v>0.7055555555555556</v>
      </c>
    </row>
    <row r="7033" spans="1:4" x14ac:dyDescent="0.2">
      <c r="A7033">
        <v>973647</v>
      </c>
      <c r="B7033" t="s">
        <v>201</v>
      </c>
      <c r="C7033" s="4">
        <v>43691</v>
      </c>
      <c r="D7033" s="3">
        <v>0.87013888888888891</v>
      </c>
    </row>
    <row r="7034" spans="1:4" x14ac:dyDescent="0.2">
      <c r="A7034">
        <v>973753</v>
      </c>
      <c r="B7034" t="s">
        <v>116</v>
      </c>
      <c r="C7034" s="4">
        <v>43685</v>
      </c>
      <c r="D7034" s="3">
        <v>0.83472222222222225</v>
      </c>
    </row>
    <row r="7035" spans="1:4" x14ac:dyDescent="0.2">
      <c r="A7035">
        <v>974056</v>
      </c>
      <c r="B7035" t="s">
        <v>28</v>
      </c>
      <c r="C7035" s="4">
        <v>43693</v>
      </c>
      <c r="D7035" s="3">
        <v>0.72083333333333333</v>
      </c>
    </row>
    <row r="7036" spans="1:4" x14ac:dyDescent="0.2">
      <c r="A7036">
        <v>974136</v>
      </c>
      <c r="B7036" t="s">
        <v>61</v>
      </c>
      <c r="C7036" s="4">
        <v>43733</v>
      </c>
      <c r="D7036" s="3">
        <v>0.79791666666666661</v>
      </c>
    </row>
    <row r="7037" spans="1:4" x14ac:dyDescent="0.2">
      <c r="A7037">
        <v>974137</v>
      </c>
      <c r="B7037" t="s">
        <v>73</v>
      </c>
      <c r="C7037" s="4">
        <v>43710</v>
      </c>
      <c r="D7037" s="3">
        <v>0.86041666666666661</v>
      </c>
    </row>
    <row r="7038" spans="1:4" x14ac:dyDescent="0.2">
      <c r="A7038">
        <v>974375</v>
      </c>
      <c r="B7038" t="s">
        <v>14</v>
      </c>
      <c r="C7038" s="4">
        <v>43690</v>
      </c>
      <c r="D7038" s="3">
        <v>0.95347222222222217</v>
      </c>
    </row>
    <row r="7039" spans="1:4" x14ac:dyDescent="0.2">
      <c r="A7039">
        <v>974694</v>
      </c>
      <c r="B7039" t="s">
        <v>36</v>
      </c>
      <c r="C7039" s="4">
        <v>43724</v>
      </c>
      <c r="D7039" s="3">
        <v>0.84930555555555554</v>
      </c>
    </row>
    <row r="7040" spans="1:4" x14ac:dyDescent="0.2">
      <c r="A7040">
        <v>974695</v>
      </c>
      <c r="B7040" t="s">
        <v>51</v>
      </c>
      <c r="C7040" s="4">
        <v>43755</v>
      </c>
      <c r="D7040" s="3">
        <v>0.7368055555555556</v>
      </c>
    </row>
    <row r="7041" spans="1:4" x14ac:dyDescent="0.2">
      <c r="A7041">
        <v>974867</v>
      </c>
      <c r="B7041" t="s">
        <v>45</v>
      </c>
      <c r="C7041" s="4">
        <v>43682</v>
      </c>
      <c r="D7041" s="3">
        <v>0.82152777777777775</v>
      </c>
    </row>
    <row r="7042" spans="1:4" x14ac:dyDescent="0.2">
      <c r="A7042">
        <v>975059</v>
      </c>
      <c r="B7042" t="s">
        <v>101</v>
      </c>
      <c r="C7042" s="4">
        <v>43766</v>
      </c>
      <c r="D7042" s="3">
        <v>0.68125000000000002</v>
      </c>
    </row>
    <row r="7043" spans="1:4" x14ac:dyDescent="0.2">
      <c r="A7043">
        <v>975095</v>
      </c>
      <c r="B7043" s="2" t="s">
        <v>155</v>
      </c>
      <c r="C7043" s="4">
        <v>43748</v>
      </c>
      <c r="D7043" s="3">
        <v>0.92569444444444438</v>
      </c>
    </row>
    <row r="7044" spans="1:4" x14ac:dyDescent="0.2">
      <c r="A7044">
        <v>975096</v>
      </c>
      <c r="B7044" t="s">
        <v>123</v>
      </c>
      <c r="C7044" s="4">
        <v>43763</v>
      </c>
      <c r="D7044" s="3">
        <v>0.82152777777777775</v>
      </c>
    </row>
    <row r="7045" spans="1:4" x14ac:dyDescent="0.2">
      <c r="A7045">
        <v>975301</v>
      </c>
      <c r="B7045" t="s">
        <v>7</v>
      </c>
      <c r="C7045" s="4">
        <v>43837</v>
      </c>
      <c r="D7045" s="3">
        <v>0.66666666666666663</v>
      </c>
    </row>
    <row r="7046" spans="1:4" x14ac:dyDescent="0.2">
      <c r="A7046">
        <v>975311</v>
      </c>
      <c r="B7046" t="s">
        <v>43</v>
      </c>
      <c r="C7046" s="4">
        <v>43717</v>
      </c>
      <c r="D7046" s="3">
        <v>0.78541666666666676</v>
      </c>
    </row>
    <row r="7047" spans="1:4" x14ac:dyDescent="0.2">
      <c r="A7047">
        <v>975383</v>
      </c>
      <c r="B7047" t="s">
        <v>90</v>
      </c>
      <c r="C7047" s="4">
        <v>43689</v>
      </c>
      <c r="D7047" s="3">
        <v>0.89444444444444438</v>
      </c>
    </row>
    <row r="7048" spans="1:4" x14ac:dyDescent="0.2">
      <c r="A7048">
        <v>975384</v>
      </c>
      <c r="B7048" t="s">
        <v>24</v>
      </c>
      <c r="C7048" s="4">
        <v>43731</v>
      </c>
      <c r="D7048" s="3">
        <v>0.73472222222222217</v>
      </c>
    </row>
    <row r="7049" spans="1:4" x14ac:dyDescent="0.2">
      <c r="A7049">
        <v>975513</v>
      </c>
      <c r="B7049" t="s">
        <v>30</v>
      </c>
      <c r="C7049" s="4">
        <v>43802</v>
      </c>
      <c r="D7049" s="3">
        <v>0.71319444444444446</v>
      </c>
    </row>
    <row r="7050" spans="1:4" x14ac:dyDescent="0.2">
      <c r="A7050">
        <v>975651</v>
      </c>
      <c r="B7050" t="s">
        <v>57</v>
      </c>
      <c r="C7050" s="4">
        <v>43762</v>
      </c>
      <c r="D7050" s="3">
        <v>0.83263888888888893</v>
      </c>
    </row>
    <row r="7051" spans="1:4" x14ac:dyDescent="0.2">
      <c r="A7051">
        <v>975840</v>
      </c>
      <c r="B7051" t="s">
        <v>78</v>
      </c>
      <c r="C7051" s="4">
        <v>43791</v>
      </c>
      <c r="D7051" s="3">
        <v>0.84930555555555554</v>
      </c>
    </row>
    <row r="7052" spans="1:4" x14ac:dyDescent="0.2">
      <c r="A7052">
        <v>975946</v>
      </c>
      <c r="B7052" t="s">
        <v>366</v>
      </c>
      <c r="C7052" s="4">
        <v>43816</v>
      </c>
      <c r="D7052" s="3">
        <v>0.81874999999999998</v>
      </c>
    </row>
    <row r="7053" spans="1:4" x14ac:dyDescent="0.2">
      <c r="A7053">
        <v>976030</v>
      </c>
      <c r="B7053" t="s">
        <v>612</v>
      </c>
      <c r="C7053" s="4">
        <v>43670</v>
      </c>
      <c r="D7053" s="3">
        <v>0.73611111111111116</v>
      </c>
    </row>
    <row r="7054" spans="1:4" x14ac:dyDescent="0.2">
      <c r="A7054">
        <v>976031</v>
      </c>
      <c r="B7054" t="s">
        <v>149</v>
      </c>
      <c r="C7054" s="4">
        <v>43678</v>
      </c>
      <c r="D7054" s="3">
        <v>0.73749999999999993</v>
      </c>
    </row>
    <row r="7055" spans="1:4" x14ac:dyDescent="0.2">
      <c r="A7055">
        <v>976101</v>
      </c>
      <c r="B7055" t="s">
        <v>13</v>
      </c>
      <c r="C7055" s="4">
        <v>43689</v>
      </c>
      <c r="D7055" s="3">
        <v>0.64166666666666672</v>
      </c>
    </row>
    <row r="7056" spans="1:4" x14ac:dyDescent="0.2">
      <c r="A7056">
        <v>976417</v>
      </c>
      <c r="B7056" t="s">
        <v>104</v>
      </c>
      <c r="C7056" s="4">
        <v>43787</v>
      </c>
      <c r="D7056" s="3">
        <v>0.79791666666666661</v>
      </c>
    </row>
    <row r="7057" spans="1:4" x14ac:dyDescent="0.2">
      <c r="A7057">
        <v>976431</v>
      </c>
      <c r="B7057" t="s">
        <v>735</v>
      </c>
      <c r="C7057" s="4">
        <v>43765</v>
      </c>
      <c r="D7057" s="3">
        <v>0.73125000000000007</v>
      </c>
    </row>
    <row r="7058" spans="1:4" x14ac:dyDescent="0.2">
      <c r="A7058">
        <v>976432</v>
      </c>
      <c r="B7058" t="s">
        <v>59</v>
      </c>
      <c r="C7058" s="4">
        <v>43684</v>
      </c>
      <c r="D7058" s="3">
        <v>0.8833333333333333</v>
      </c>
    </row>
    <row r="7059" spans="1:4" x14ac:dyDescent="0.2">
      <c r="A7059">
        <v>976433</v>
      </c>
      <c r="B7059" t="s">
        <v>736</v>
      </c>
      <c r="C7059" s="4">
        <v>43765</v>
      </c>
      <c r="D7059" s="3">
        <v>0.95833333333333337</v>
      </c>
    </row>
    <row r="7060" spans="1:4" x14ac:dyDescent="0.2">
      <c r="A7060">
        <v>976434</v>
      </c>
      <c r="B7060" t="s">
        <v>737</v>
      </c>
      <c r="C7060" s="4">
        <v>43757</v>
      </c>
      <c r="D7060" s="3">
        <v>0.80069444444444438</v>
      </c>
    </row>
    <row r="7061" spans="1:4" x14ac:dyDescent="0.2">
      <c r="A7061">
        <v>976435</v>
      </c>
      <c r="B7061" t="s">
        <v>738</v>
      </c>
      <c r="C7061" s="4">
        <v>43725</v>
      </c>
      <c r="D7061" s="3">
        <v>0.12222222222222223</v>
      </c>
    </row>
    <row r="7062" spans="1:4" x14ac:dyDescent="0.2">
      <c r="A7062">
        <v>976436</v>
      </c>
      <c r="B7062" t="s">
        <v>739</v>
      </c>
      <c r="C7062" s="4">
        <v>43757</v>
      </c>
      <c r="D7062" s="3">
        <v>0.84027777777777779</v>
      </c>
    </row>
    <row r="7063" spans="1:4" x14ac:dyDescent="0.2">
      <c r="A7063">
        <v>976701</v>
      </c>
      <c r="B7063" t="s">
        <v>74</v>
      </c>
      <c r="C7063" s="4">
        <v>43714</v>
      </c>
      <c r="D7063" s="3">
        <v>0.7944444444444444</v>
      </c>
    </row>
    <row r="7064" spans="1:4" x14ac:dyDescent="0.2">
      <c r="A7064">
        <v>976702</v>
      </c>
      <c r="B7064" t="s">
        <v>96</v>
      </c>
      <c r="C7064" s="4">
        <v>43745</v>
      </c>
      <c r="D7064" s="3">
        <v>0.85972222222222217</v>
      </c>
    </row>
    <row r="7065" spans="1:4" x14ac:dyDescent="0.2">
      <c r="A7065">
        <v>976865</v>
      </c>
      <c r="B7065" t="s">
        <v>226</v>
      </c>
      <c r="C7065" s="4">
        <v>43819</v>
      </c>
      <c r="D7065" s="3">
        <v>0.67013888888888884</v>
      </c>
    </row>
    <row r="7066" spans="1:4" x14ac:dyDescent="0.2">
      <c r="A7066">
        <v>976909</v>
      </c>
      <c r="B7066" t="s">
        <v>64</v>
      </c>
      <c r="C7066" s="4">
        <v>43735</v>
      </c>
      <c r="D7066" s="3">
        <v>0.71388888888888891</v>
      </c>
    </row>
    <row r="7067" spans="1:4" x14ac:dyDescent="0.2">
      <c r="A7067">
        <v>976910</v>
      </c>
      <c r="B7067" t="s">
        <v>91</v>
      </c>
      <c r="C7067" s="4">
        <v>43745</v>
      </c>
      <c r="D7067" s="3">
        <v>0.72499999999999998</v>
      </c>
    </row>
    <row r="7068" spans="1:4" x14ac:dyDescent="0.2">
      <c r="A7068">
        <v>976964</v>
      </c>
      <c r="B7068" t="s">
        <v>60</v>
      </c>
      <c r="C7068" s="4">
        <v>43761</v>
      </c>
      <c r="D7068" s="3">
        <v>0.71180555555555547</v>
      </c>
    </row>
    <row r="7069" spans="1:4" x14ac:dyDescent="0.2">
      <c r="A7069">
        <v>977054</v>
      </c>
      <c r="B7069" t="s">
        <v>19</v>
      </c>
      <c r="C7069" s="4">
        <v>43773</v>
      </c>
      <c r="D7069" s="3">
        <v>0.70486111111111116</v>
      </c>
    </row>
    <row r="7070" spans="1:4" x14ac:dyDescent="0.2">
      <c r="A7070">
        <v>977108</v>
      </c>
      <c r="B7070" t="s">
        <v>133</v>
      </c>
      <c r="C7070" s="4">
        <v>43789</v>
      </c>
      <c r="D7070" s="3">
        <v>0.79999999999999993</v>
      </c>
    </row>
    <row r="7071" spans="1:4" x14ac:dyDescent="0.2">
      <c r="A7071">
        <v>977109</v>
      </c>
      <c r="B7071" t="s">
        <v>99</v>
      </c>
      <c r="C7071" s="4">
        <v>43790</v>
      </c>
      <c r="D7071" s="3">
        <v>0.69097222222222221</v>
      </c>
    </row>
    <row r="7072" spans="1:4" x14ac:dyDescent="0.2">
      <c r="A7072">
        <v>977159</v>
      </c>
      <c r="B7072" t="s">
        <v>108</v>
      </c>
      <c r="C7072" s="4">
        <v>43718</v>
      </c>
      <c r="D7072" s="3">
        <v>0.7284722222222223</v>
      </c>
    </row>
    <row r="7073" spans="1:4" x14ac:dyDescent="0.2">
      <c r="A7073">
        <v>977160</v>
      </c>
      <c r="B7073" t="s">
        <v>64</v>
      </c>
      <c r="C7073" s="4">
        <v>43735</v>
      </c>
      <c r="D7073" s="3">
        <v>0.71388888888888891</v>
      </c>
    </row>
    <row r="7074" spans="1:4" x14ac:dyDescent="0.2">
      <c r="A7074">
        <v>977161</v>
      </c>
      <c r="B7074" t="s">
        <v>69</v>
      </c>
      <c r="C7074" s="4">
        <v>43756</v>
      </c>
      <c r="D7074" s="3">
        <v>0.74930555555555556</v>
      </c>
    </row>
    <row r="7075" spans="1:4" x14ac:dyDescent="0.2">
      <c r="A7075">
        <v>977162</v>
      </c>
      <c r="B7075" t="s">
        <v>16</v>
      </c>
      <c r="C7075" s="4">
        <v>43719</v>
      </c>
      <c r="D7075" s="3">
        <v>0.73749999999999993</v>
      </c>
    </row>
    <row r="7076" spans="1:4" x14ac:dyDescent="0.2">
      <c r="A7076">
        <v>977538</v>
      </c>
      <c r="B7076" t="s">
        <v>134</v>
      </c>
      <c r="C7076" s="4">
        <v>43678</v>
      </c>
      <c r="D7076" s="3">
        <v>0.84027777777777779</v>
      </c>
    </row>
    <row r="7077" spans="1:4" x14ac:dyDescent="0.2">
      <c r="A7077">
        <v>977710</v>
      </c>
      <c r="B7077" t="s">
        <v>228</v>
      </c>
      <c r="C7077" s="4">
        <v>43672</v>
      </c>
      <c r="D7077" s="3">
        <v>0.73055555555555562</v>
      </c>
    </row>
    <row r="7078" spans="1:4" x14ac:dyDescent="0.2">
      <c r="A7078">
        <v>977773</v>
      </c>
      <c r="B7078" t="s">
        <v>89</v>
      </c>
      <c r="C7078" s="4">
        <v>43704</v>
      </c>
      <c r="D7078" s="3">
        <v>0.8979166666666667</v>
      </c>
    </row>
    <row r="7079" spans="1:4" x14ac:dyDescent="0.2">
      <c r="A7079">
        <v>977774</v>
      </c>
      <c r="B7079" t="s">
        <v>259</v>
      </c>
      <c r="C7079" s="4">
        <v>43675</v>
      </c>
      <c r="D7079" s="3">
        <v>0.87708333333333333</v>
      </c>
    </row>
    <row r="7080" spans="1:4" x14ac:dyDescent="0.2">
      <c r="A7080">
        <v>977811</v>
      </c>
      <c r="B7080" t="s">
        <v>44</v>
      </c>
      <c r="C7080" s="4">
        <v>43748</v>
      </c>
      <c r="D7080" s="3">
        <v>0.8340277777777777</v>
      </c>
    </row>
    <row r="7081" spans="1:4" x14ac:dyDescent="0.2">
      <c r="A7081">
        <v>977817</v>
      </c>
      <c r="B7081" t="s">
        <v>198</v>
      </c>
      <c r="C7081" s="4">
        <v>43689</v>
      </c>
      <c r="D7081" s="3">
        <v>0.75069444444444444</v>
      </c>
    </row>
    <row r="7082" spans="1:4" x14ac:dyDescent="0.2">
      <c r="A7082">
        <v>977923</v>
      </c>
      <c r="B7082" t="s">
        <v>32</v>
      </c>
      <c r="C7082" s="4">
        <v>43801</v>
      </c>
      <c r="D7082" s="3">
        <v>0.79166666666666663</v>
      </c>
    </row>
    <row r="7083" spans="1:4" x14ac:dyDescent="0.2">
      <c r="A7083">
        <v>977998</v>
      </c>
      <c r="B7083" t="s">
        <v>29</v>
      </c>
      <c r="C7083" s="4">
        <v>43836</v>
      </c>
      <c r="D7083" s="3">
        <v>0.60555555555555551</v>
      </c>
    </row>
    <row r="7084" spans="1:4" x14ac:dyDescent="0.2">
      <c r="A7084">
        <v>977999</v>
      </c>
      <c r="B7084" t="s">
        <v>21</v>
      </c>
      <c r="C7084" s="4">
        <v>43811</v>
      </c>
      <c r="D7084" s="3">
        <v>0.84097222222222223</v>
      </c>
    </row>
    <row r="7085" spans="1:4" x14ac:dyDescent="0.2">
      <c r="A7085">
        <v>978260</v>
      </c>
      <c r="B7085" t="s">
        <v>90</v>
      </c>
      <c r="C7085" s="4">
        <v>43689</v>
      </c>
      <c r="D7085" s="3">
        <v>0.89374999999999993</v>
      </c>
    </row>
    <row r="7086" spans="1:4" x14ac:dyDescent="0.2">
      <c r="A7086">
        <v>978595</v>
      </c>
      <c r="B7086" t="s">
        <v>151</v>
      </c>
      <c r="C7086" s="4">
        <v>43801</v>
      </c>
      <c r="D7086" s="3">
        <v>0.84097222222222223</v>
      </c>
    </row>
    <row r="7087" spans="1:4" x14ac:dyDescent="0.2">
      <c r="A7087">
        <v>978609</v>
      </c>
      <c r="B7087" t="s">
        <v>59</v>
      </c>
      <c r="C7087" s="4">
        <v>43684</v>
      </c>
      <c r="D7087" s="3">
        <v>0.88263888888888886</v>
      </c>
    </row>
    <row r="7088" spans="1:4" x14ac:dyDescent="0.2">
      <c r="A7088">
        <v>978732</v>
      </c>
      <c r="B7088" t="s">
        <v>80</v>
      </c>
      <c r="C7088" s="4">
        <v>43838</v>
      </c>
      <c r="D7088" s="3">
        <v>0.84861111111111109</v>
      </c>
    </row>
    <row r="7089" spans="1:4" x14ac:dyDescent="0.2">
      <c r="A7089">
        <v>978775</v>
      </c>
      <c r="B7089" t="s">
        <v>227</v>
      </c>
      <c r="C7089" s="4">
        <v>43700</v>
      </c>
      <c r="D7089" s="3">
        <v>0.93472222222222223</v>
      </c>
    </row>
    <row r="7090" spans="1:4" x14ac:dyDescent="0.2">
      <c r="A7090">
        <v>978964</v>
      </c>
      <c r="B7090" t="s">
        <v>122</v>
      </c>
      <c r="C7090" s="4">
        <v>43746</v>
      </c>
      <c r="D7090" s="3">
        <v>0.73402777777777783</v>
      </c>
    </row>
    <row r="7091" spans="1:4" x14ac:dyDescent="0.2">
      <c r="A7091">
        <v>978965</v>
      </c>
      <c r="B7091" t="s">
        <v>143</v>
      </c>
      <c r="C7091" s="4">
        <v>43706</v>
      </c>
      <c r="D7091" s="3">
        <v>0.81180555555555556</v>
      </c>
    </row>
    <row r="7092" spans="1:4" x14ac:dyDescent="0.2">
      <c r="A7092">
        <v>978966</v>
      </c>
      <c r="B7092" t="s">
        <v>41</v>
      </c>
      <c r="C7092" s="4">
        <v>43710</v>
      </c>
      <c r="D7092" s="3">
        <v>0.72083333333333333</v>
      </c>
    </row>
    <row r="7093" spans="1:4" x14ac:dyDescent="0.2">
      <c r="A7093">
        <v>979055</v>
      </c>
      <c r="B7093" t="s">
        <v>555</v>
      </c>
      <c r="C7093" s="4">
        <v>43663</v>
      </c>
      <c r="D7093" s="3">
        <v>0.8833333333333333</v>
      </c>
    </row>
    <row r="7094" spans="1:4" x14ac:dyDescent="0.2">
      <c r="A7094">
        <v>979113</v>
      </c>
      <c r="B7094" t="s">
        <v>58</v>
      </c>
      <c r="C7094" s="4">
        <v>43817</v>
      </c>
      <c r="D7094" s="3">
        <v>0.72777777777777775</v>
      </c>
    </row>
    <row r="7095" spans="1:4" x14ac:dyDescent="0.2">
      <c r="A7095">
        <v>979180</v>
      </c>
      <c r="B7095" t="s">
        <v>482</v>
      </c>
      <c r="C7095" s="4">
        <v>43788</v>
      </c>
      <c r="D7095" s="3">
        <v>0.81111111111111101</v>
      </c>
    </row>
    <row r="7096" spans="1:4" x14ac:dyDescent="0.2">
      <c r="A7096">
        <v>979185</v>
      </c>
      <c r="B7096" t="s">
        <v>5</v>
      </c>
      <c r="C7096" s="4">
        <v>43762</v>
      </c>
      <c r="D7096" s="3">
        <v>0.69444444444444453</v>
      </c>
    </row>
    <row r="7097" spans="1:4" x14ac:dyDescent="0.2">
      <c r="A7097">
        <v>979186</v>
      </c>
      <c r="B7097" t="s">
        <v>114</v>
      </c>
      <c r="C7097" s="4">
        <v>43746</v>
      </c>
      <c r="D7097" s="3">
        <v>0.88611111111111107</v>
      </c>
    </row>
    <row r="7098" spans="1:4" x14ac:dyDescent="0.2">
      <c r="A7098">
        <v>979357</v>
      </c>
      <c r="B7098" t="s">
        <v>96</v>
      </c>
      <c r="C7098" s="4">
        <v>43745</v>
      </c>
      <c r="D7098" s="3">
        <v>0.85902777777777783</v>
      </c>
    </row>
    <row r="7099" spans="1:4" x14ac:dyDescent="0.2">
      <c r="A7099">
        <v>979358</v>
      </c>
      <c r="B7099" t="s">
        <v>198</v>
      </c>
      <c r="C7099" s="4">
        <v>43689</v>
      </c>
      <c r="D7099" s="3">
        <v>0.75</v>
      </c>
    </row>
    <row r="7100" spans="1:4" x14ac:dyDescent="0.2">
      <c r="A7100">
        <v>979359</v>
      </c>
      <c r="B7100" t="s">
        <v>36</v>
      </c>
      <c r="C7100" s="4">
        <v>43724</v>
      </c>
      <c r="D7100" s="3">
        <v>0.84930555555555554</v>
      </c>
    </row>
    <row r="7101" spans="1:4" x14ac:dyDescent="0.2">
      <c r="A7101">
        <v>979421</v>
      </c>
      <c r="B7101" s="2" t="s">
        <v>132</v>
      </c>
      <c r="C7101" s="4">
        <v>43812</v>
      </c>
      <c r="D7101" s="3">
        <v>0.8569444444444444</v>
      </c>
    </row>
    <row r="7102" spans="1:4" x14ac:dyDescent="0.2">
      <c r="A7102">
        <v>979727</v>
      </c>
      <c r="B7102" t="s">
        <v>91</v>
      </c>
      <c r="C7102" s="4">
        <v>43745</v>
      </c>
      <c r="D7102" s="3">
        <v>0.72430555555555554</v>
      </c>
    </row>
    <row r="7103" spans="1:4" x14ac:dyDescent="0.2">
      <c r="A7103">
        <v>979728</v>
      </c>
      <c r="B7103" t="s">
        <v>11</v>
      </c>
      <c r="C7103" s="4">
        <v>43761</v>
      </c>
      <c r="D7103" s="3">
        <v>0.8569444444444444</v>
      </c>
    </row>
    <row r="7104" spans="1:4" x14ac:dyDescent="0.2">
      <c r="A7104">
        <v>979896</v>
      </c>
      <c r="B7104" t="s">
        <v>139</v>
      </c>
      <c r="C7104" s="4">
        <v>43754</v>
      </c>
      <c r="D7104" s="3">
        <v>0.76597222222222217</v>
      </c>
    </row>
    <row r="7105" spans="1:4" x14ac:dyDescent="0.2">
      <c r="A7105">
        <v>979955</v>
      </c>
      <c r="B7105" t="s">
        <v>36</v>
      </c>
      <c r="C7105" s="4">
        <v>43724</v>
      </c>
      <c r="D7105" s="3">
        <v>0.84861111111111109</v>
      </c>
    </row>
    <row r="7106" spans="1:4" x14ac:dyDescent="0.2">
      <c r="A7106">
        <v>979998</v>
      </c>
      <c r="B7106" t="s">
        <v>76</v>
      </c>
      <c r="C7106" s="4">
        <v>43767</v>
      </c>
      <c r="D7106" s="3">
        <v>0.80138888888888893</v>
      </c>
    </row>
    <row r="7107" spans="1:4" x14ac:dyDescent="0.2">
      <c r="A7107">
        <v>979999</v>
      </c>
      <c r="B7107" t="s">
        <v>10</v>
      </c>
      <c r="C7107" s="4">
        <v>43739</v>
      </c>
      <c r="D7107" s="3">
        <v>0.71250000000000002</v>
      </c>
    </row>
    <row r="7108" spans="1:4" x14ac:dyDescent="0.2">
      <c r="A7108">
        <v>980059</v>
      </c>
      <c r="B7108" t="s">
        <v>27</v>
      </c>
      <c r="C7108" s="4">
        <v>43809</v>
      </c>
      <c r="D7108" s="3">
        <v>0.81805555555555554</v>
      </c>
    </row>
    <row r="7109" spans="1:4" x14ac:dyDescent="0.2">
      <c r="A7109">
        <v>980171</v>
      </c>
      <c r="B7109" t="s">
        <v>104</v>
      </c>
      <c r="C7109" s="4">
        <v>43787</v>
      </c>
      <c r="D7109" s="3">
        <v>0.79861111111111116</v>
      </c>
    </row>
    <row r="7110" spans="1:4" x14ac:dyDescent="0.2">
      <c r="A7110">
        <v>980354</v>
      </c>
      <c r="B7110" s="2" t="s">
        <v>132</v>
      </c>
      <c r="C7110" s="4">
        <v>43812</v>
      </c>
      <c r="D7110" s="3">
        <v>0.8569444444444444</v>
      </c>
    </row>
    <row r="7111" spans="1:4" x14ac:dyDescent="0.2">
      <c r="A7111">
        <v>980363</v>
      </c>
      <c r="B7111" t="s">
        <v>70</v>
      </c>
      <c r="C7111" s="4">
        <v>43718</v>
      </c>
      <c r="D7111" s="3">
        <v>0.82291666666666663</v>
      </c>
    </row>
    <row r="7112" spans="1:4" x14ac:dyDescent="0.2">
      <c r="A7112">
        <v>980364</v>
      </c>
      <c r="B7112" t="s">
        <v>34</v>
      </c>
      <c r="C7112" s="4">
        <v>43691</v>
      </c>
      <c r="D7112" s="3">
        <v>0.80833333333333324</v>
      </c>
    </row>
    <row r="7113" spans="1:4" x14ac:dyDescent="0.2">
      <c r="A7113">
        <v>980495</v>
      </c>
      <c r="B7113" t="s">
        <v>226</v>
      </c>
      <c r="C7113" s="4">
        <v>43819</v>
      </c>
      <c r="D7113" s="3">
        <v>0.67013888888888884</v>
      </c>
    </row>
    <row r="7114" spans="1:4" x14ac:dyDescent="0.2">
      <c r="A7114">
        <v>980503</v>
      </c>
      <c r="B7114" t="s">
        <v>740</v>
      </c>
      <c r="C7114" s="4">
        <v>43698</v>
      </c>
      <c r="D7114" s="3">
        <v>2.4999999999999998E-2</v>
      </c>
    </row>
    <row r="7115" spans="1:4" x14ac:dyDescent="0.2">
      <c r="A7115">
        <v>980504</v>
      </c>
      <c r="B7115" t="s">
        <v>741</v>
      </c>
      <c r="C7115" s="4">
        <v>43765</v>
      </c>
      <c r="D7115" s="3">
        <v>0.75902777777777775</v>
      </c>
    </row>
    <row r="7116" spans="1:4" x14ac:dyDescent="0.2">
      <c r="A7116">
        <v>980505</v>
      </c>
      <c r="B7116" t="s">
        <v>742</v>
      </c>
      <c r="C7116" s="4">
        <v>43746</v>
      </c>
      <c r="D7116" s="3">
        <v>0.23611111111111113</v>
      </c>
    </row>
    <row r="7117" spans="1:4" x14ac:dyDescent="0.2">
      <c r="A7117">
        <v>980511</v>
      </c>
      <c r="B7117" t="s">
        <v>110</v>
      </c>
      <c r="C7117" s="4">
        <v>43664</v>
      </c>
      <c r="D7117" s="3">
        <v>0.90555555555555556</v>
      </c>
    </row>
    <row r="7118" spans="1:4" x14ac:dyDescent="0.2">
      <c r="A7118">
        <v>980721</v>
      </c>
      <c r="B7118" t="s">
        <v>61</v>
      </c>
      <c r="C7118" s="4">
        <v>43733</v>
      </c>
      <c r="D7118" s="3">
        <v>0.79791666666666661</v>
      </c>
    </row>
    <row r="7119" spans="1:4" x14ac:dyDescent="0.2">
      <c r="A7119">
        <v>980722</v>
      </c>
      <c r="B7119" s="2" t="s">
        <v>71</v>
      </c>
      <c r="C7119" s="4">
        <v>43774</v>
      </c>
      <c r="D7119" s="3">
        <v>0.66875000000000007</v>
      </c>
    </row>
    <row r="7120" spans="1:4" x14ac:dyDescent="0.2">
      <c r="A7120">
        <v>980768</v>
      </c>
      <c r="B7120" t="s">
        <v>41</v>
      </c>
      <c r="C7120" s="4">
        <v>43710</v>
      </c>
      <c r="D7120" s="3">
        <v>0.72013888888888899</v>
      </c>
    </row>
    <row r="7121" spans="1:4" x14ac:dyDescent="0.2">
      <c r="A7121">
        <v>980769</v>
      </c>
      <c r="B7121" s="2" t="s">
        <v>65</v>
      </c>
      <c r="C7121" s="4">
        <v>43768</v>
      </c>
      <c r="D7121" s="3">
        <v>0.87361111111111101</v>
      </c>
    </row>
    <row r="7122" spans="1:4" x14ac:dyDescent="0.2">
      <c r="A7122">
        <v>980770</v>
      </c>
      <c r="B7122" t="s">
        <v>64</v>
      </c>
      <c r="C7122" s="4">
        <v>43735</v>
      </c>
      <c r="D7122" s="3">
        <v>0.71319444444444446</v>
      </c>
    </row>
    <row r="7123" spans="1:4" x14ac:dyDescent="0.2">
      <c r="A7123">
        <v>980941</v>
      </c>
      <c r="B7123" t="s">
        <v>18</v>
      </c>
      <c r="C7123" s="4">
        <v>43774</v>
      </c>
      <c r="D7123" s="3">
        <v>0.79166666666666663</v>
      </c>
    </row>
    <row r="7124" spans="1:4" x14ac:dyDescent="0.2">
      <c r="A7124">
        <v>981122</v>
      </c>
      <c r="B7124" t="s">
        <v>41</v>
      </c>
      <c r="C7124" s="4">
        <v>43710</v>
      </c>
      <c r="D7124" s="3">
        <v>0.72013888888888899</v>
      </c>
    </row>
    <row r="7125" spans="1:4" x14ac:dyDescent="0.2">
      <c r="A7125">
        <v>981298</v>
      </c>
      <c r="B7125" t="s">
        <v>7</v>
      </c>
      <c r="C7125" s="4">
        <v>43837</v>
      </c>
      <c r="D7125" s="3">
        <v>0.66736111111111107</v>
      </c>
    </row>
    <row r="7126" spans="1:4" x14ac:dyDescent="0.2">
      <c r="A7126">
        <v>981378</v>
      </c>
      <c r="B7126" t="s">
        <v>32</v>
      </c>
      <c r="C7126" s="4">
        <v>43801</v>
      </c>
      <c r="D7126" s="3">
        <v>0.79236111111111107</v>
      </c>
    </row>
    <row r="7127" spans="1:4" x14ac:dyDescent="0.2">
      <c r="A7127">
        <v>981471</v>
      </c>
      <c r="B7127" t="s">
        <v>123</v>
      </c>
      <c r="C7127" s="4">
        <v>43763</v>
      </c>
      <c r="D7127" s="3">
        <v>0.82152777777777775</v>
      </c>
    </row>
    <row r="7128" spans="1:4" x14ac:dyDescent="0.2">
      <c r="A7128">
        <v>981472</v>
      </c>
      <c r="B7128" s="2" t="s">
        <v>23</v>
      </c>
      <c r="C7128" s="4">
        <v>43768</v>
      </c>
      <c r="D7128" s="3">
        <v>0.65347222222222223</v>
      </c>
    </row>
    <row r="7129" spans="1:4" x14ac:dyDescent="0.2">
      <c r="A7129">
        <v>981625</v>
      </c>
      <c r="B7129" t="s">
        <v>156</v>
      </c>
      <c r="C7129" s="4">
        <v>43684</v>
      </c>
      <c r="D7129" s="3">
        <v>0.71597222222222223</v>
      </c>
    </row>
    <row r="7130" spans="1:4" x14ac:dyDescent="0.2">
      <c r="A7130">
        <v>981626</v>
      </c>
      <c r="B7130" t="s">
        <v>34</v>
      </c>
      <c r="C7130" s="4">
        <v>43691</v>
      </c>
      <c r="D7130" s="3">
        <v>0.80833333333333324</v>
      </c>
    </row>
    <row r="7131" spans="1:4" x14ac:dyDescent="0.2">
      <c r="A7131">
        <v>981627</v>
      </c>
      <c r="B7131" t="s">
        <v>18</v>
      </c>
      <c r="C7131" s="4">
        <v>43774</v>
      </c>
      <c r="D7131" s="3">
        <v>0.79236111111111107</v>
      </c>
    </row>
    <row r="7132" spans="1:4" x14ac:dyDescent="0.2">
      <c r="A7132">
        <v>981628</v>
      </c>
      <c r="B7132" s="2" t="s">
        <v>92</v>
      </c>
      <c r="C7132" s="4">
        <v>43775</v>
      </c>
      <c r="D7132" s="3">
        <v>0.65625</v>
      </c>
    </row>
    <row r="7133" spans="1:4" x14ac:dyDescent="0.2">
      <c r="A7133">
        <v>981656</v>
      </c>
      <c r="B7133" t="s">
        <v>9</v>
      </c>
      <c r="C7133" s="4">
        <v>43794</v>
      </c>
      <c r="D7133" s="3">
        <v>0.72361111111111109</v>
      </c>
    </row>
    <row r="7134" spans="1:4" x14ac:dyDescent="0.2">
      <c r="A7134">
        <v>981663</v>
      </c>
      <c r="B7134" s="2" t="s">
        <v>65</v>
      </c>
      <c r="C7134" s="4">
        <v>43768</v>
      </c>
      <c r="D7134" s="3">
        <v>0.87361111111111101</v>
      </c>
    </row>
    <row r="7135" spans="1:4" x14ac:dyDescent="0.2">
      <c r="A7135">
        <v>981665</v>
      </c>
      <c r="B7135" t="s">
        <v>94</v>
      </c>
      <c r="C7135" s="4">
        <v>43726</v>
      </c>
      <c r="D7135" s="3">
        <v>0.87083333333333324</v>
      </c>
    </row>
    <row r="7136" spans="1:4" x14ac:dyDescent="0.2">
      <c r="A7136">
        <v>981845</v>
      </c>
      <c r="B7136" t="s">
        <v>77</v>
      </c>
      <c r="C7136" s="4">
        <v>43749</v>
      </c>
      <c r="D7136" s="3">
        <v>0.71111111111111114</v>
      </c>
    </row>
    <row r="7137" spans="1:4" x14ac:dyDescent="0.2">
      <c r="A7137">
        <v>981846</v>
      </c>
      <c r="B7137" t="s">
        <v>14</v>
      </c>
      <c r="C7137" s="4">
        <v>43690</v>
      </c>
      <c r="D7137" s="3">
        <v>0.95277777777777783</v>
      </c>
    </row>
    <row r="7138" spans="1:4" x14ac:dyDescent="0.2">
      <c r="A7138">
        <v>981847</v>
      </c>
      <c r="B7138" t="s">
        <v>157</v>
      </c>
      <c r="C7138" s="4">
        <v>43710</v>
      </c>
      <c r="D7138" s="3">
        <v>0.63124999999999998</v>
      </c>
    </row>
    <row r="7139" spans="1:4" x14ac:dyDescent="0.2">
      <c r="A7139">
        <v>981848</v>
      </c>
      <c r="B7139" t="s">
        <v>146</v>
      </c>
      <c r="C7139" s="4">
        <v>43705</v>
      </c>
      <c r="D7139" s="3">
        <v>0.70208333333333339</v>
      </c>
    </row>
    <row r="7140" spans="1:4" x14ac:dyDescent="0.2">
      <c r="A7140">
        <v>981988</v>
      </c>
      <c r="B7140" t="s">
        <v>201</v>
      </c>
      <c r="C7140" s="4">
        <v>43691</v>
      </c>
      <c r="D7140" s="3">
        <v>0.86944444444444446</v>
      </c>
    </row>
    <row r="7141" spans="1:4" x14ac:dyDescent="0.2">
      <c r="A7141">
        <v>982032</v>
      </c>
      <c r="B7141" t="s">
        <v>151</v>
      </c>
      <c r="C7141" s="4">
        <v>43801</v>
      </c>
      <c r="D7141" s="3">
        <v>0.84027777777777779</v>
      </c>
    </row>
    <row r="7142" spans="1:4" x14ac:dyDescent="0.2">
      <c r="A7142">
        <v>982033</v>
      </c>
      <c r="B7142" t="s">
        <v>141</v>
      </c>
      <c r="C7142" s="4">
        <v>43783</v>
      </c>
      <c r="D7142" s="3">
        <v>0.83680555555555547</v>
      </c>
    </row>
    <row r="7143" spans="1:4" x14ac:dyDescent="0.2">
      <c r="A7143">
        <v>982121</v>
      </c>
      <c r="B7143" s="2" t="s">
        <v>71</v>
      </c>
      <c r="C7143" s="4">
        <v>43774</v>
      </c>
      <c r="D7143" s="3">
        <v>0.6694444444444444</v>
      </c>
    </row>
    <row r="7144" spans="1:4" x14ac:dyDescent="0.2">
      <c r="A7144">
        <v>982122</v>
      </c>
      <c r="B7144" s="2" t="s">
        <v>92</v>
      </c>
      <c r="C7144" s="4">
        <v>43775</v>
      </c>
      <c r="D7144" s="3">
        <v>0.65694444444444444</v>
      </c>
    </row>
    <row r="7145" spans="1:4" x14ac:dyDescent="0.2">
      <c r="A7145">
        <v>982162</v>
      </c>
      <c r="B7145" s="2" t="s">
        <v>92</v>
      </c>
      <c r="C7145" s="4">
        <v>43775</v>
      </c>
      <c r="D7145" s="3">
        <v>0.65694444444444444</v>
      </c>
    </row>
    <row r="7146" spans="1:4" x14ac:dyDescent="0.2">
      <c r="A7146">
        <v>982163</v>
      </c>
      <c r="B7146" t="s">
        <v>94</v>
      </c>
      <c r="C7146" s="4">
        <v>43726</v>
      </c>
      <c r="D7146" s="3">
        <v>0.87083333333333324</v>
      </c>
    </row>
    <row r="7147" spans="1:4" x14ac:dyDescent="0.2">
      <c r="A7147">
        <v>982244</v>
      </c>
      <c r="B7147" t="s">
        <v>336</v>
      </c>
      <c r="C7147" s="4">
        <v>43784</v>
      </c>
      <c r="D7147" s="3">
        <v>0.64513888888888882</v>
      </c>
    </row>
    <row r="7148" spans="1:4" x14ac:dyDescent="0.2">
      <c r="A7148">
        <v>982245</v>
      </c>
      <c r="B7148" t="s">
        <v>236</v>
      </c>
      <c r="C7148" s="4">
        <v>43817</v>
      </c>
      <c r="D7148" s="3">
        <v>0.83680555555555547</v>
      </c>
    </row>
    <row r="7149" spans="1:4" x14ac:dyDescent="0.2">
      <c r="A7149">
        <v>982246</v>
      </c>
      <c r="B7149" t="s">
        <v>31</v>
      </c>
      <c r="C7149" s="4">
        <v>43804</v>
      </c>
      <c r="D7149" s="3">
        <v>0.7944444444444444</v>
      </c>
    </row>
    <row r="7150" spans="1:4" x14ac:dyDescent="0.2">
      <c r="A7150">
        <v>982247</v>
      </c>
      <c r="B7150" t="s">
        <v>121</v>
      </c>
      <c r="C7150" s="4">
        <v>43832</v>
      </c>
      <c r="D7150" s="3">
        <v>0.66875000000000007</v>
      </c>
    </row>
    <row r="7151" spans="1:4" x14ac:dyDescent="0.2">
      <c r="A7151">
        <v>982349</v>
      </c>
      <c r="B7151" t="s">
        <v>311</v>
      </c>
      <c r="C7151" s="4">
        <v>43685</v>
      </c>
      <c r="D7151" s="3">
        <v>0.73472222222222217</v>
      </c>
    </row>
    <row r="7152" spans="1:4" x14ac:dyDescent="0.2">
      <c r="A7152">
        <v>982350</v>
      </c>
      <c r="B7152" t="s">
        <v>59</v>
      </c>
      <c r="C7152" s="4">
        <v>43684</v>
      </c>
      <c r="D7152" s="3">
        <v>0.88263888888888886</v>
      </c>
    </row>
    <row r="7153" spans="1:4" x14ac:dyDescent="0.2">
      <c r="A7153">
        <v>982351</v>
      </c>
      <c r="B7153" t="s">
        <v>156</v>
      </c>
      <c r="C7153" s="4">
        <v>43684</v>
      </c>
      <c r="D7153" s="3">
        <v>0.71597222222222223</v>
      </c>
    </row>
    <row r="7154" spans="1:4" x14ac:dyDescent="0.2">
      <c r="A7154">
        <v>982708</v>
      </c>
      <c r="B7154" t="s">
        <v>143</v>
      </c>
      <c r="C7154" s="4">
        <v>43706</v>
      </c>
      <c r="D7154" s="3">
        <v>0.81111111111111101</v>
      </c>
    </row>
    <row r="7155" spans="1:4" x14ac:dyDescent="0.2">
      <c r="A7155">
        <v>982981</v>
      </c>
      <c r="B7155" t="s">
        <v>109</v>
      </c>
      <c r="C7155" s="4">
        <v>43696</v>
      </c>
      <c r="D7155" s="3">
        <v>0.95277777777777783</v>
      </c>
    </row>
    <row r="7156" spans="1:4" x14ac:dyDescent="0.2">
      <c r="A7156">
        <v>982982</v>
      </c>
      <c r="B7156" t="s">
        <v>20</v>
      </c>
      <c r="C7156" s="4">
        <v>43705</v>
      </c>
      <c r="D7156" s="3">
        <v>0.6694444444444444</v>
      </c>
    </row>
    <row r="7157" spans="1:4" x14ac:dyDescent="0.2">
      <c r="A7157">
        <v>982983</v>
      </c>
      <c r="B7157" t="s">
        <v>137</v>
      </c>
      <c r="C7157" s="4">
        <v>43705</v>
      </c>
      <c r="D7157" s="3">
        <v>0.82152777777777775</v>
      </c>
    </row>
    <row r="7158" spans="1:4" x14ac:dyDescent="0.2">
      <c r="A7158">
        <v>982984</v>
      </c>
      <c r="B7158" s="2" t="s">
        <v>4</v>
      </c>
      <c r="C7158" s="4">
        <v>43731</v>
      </c>
      <c r="D7158" s="3">
        <v>0.66249999999999998</v>
      </c>
    </row>
    <row r="7159" spans="1:4" x14ac:dyDescent="0.2">
      <c r="A7159">
        <v>982985</v>
      </c>
      <c r="B7159" t="s">
        <v>5</v>
      </c>
      <c r="C7159" s="4">
        <v>43762</v>
      </c>
      <c r="D7159" s="3">
        <v>0.69444444444444453</v>
      </c>
    </row>
    <row r="7160" spans="1:4" x14ac:dyDescent="0.2">
      <c r="A7160">
        <v>983081</v>
      </c>
      <c r="B7160" t="s">
        <v>612</v>
      </c>
      <c r="C7160" s="4">
        <v>43670</v>
      </c>
      <c r="D7160" s="3">
        <v>0.73611111111111116</v>
      </c>
    </row>
    <row r="7161" spans="1:4" x14ac:dyDescent="0.2">
      <c r="A7161">
        <v>983222</v>
      </c>
      <c r="B7161" t="s">
        <v>76</v>
      </c>
      <c r="C7161" s="4">
        <v>43767</v>
      </c>
      <c r="D7161" s="3">
        <v>0.80138888888888893</v>
      </c>
    </row>
    <row r="7162" spans="1:4" x14ac:dyDescent="0.2">
      <c r="A7162">
        <v>983234</v>
      </c>
      <c r="B7162" t="s">
        <v>143</v>
      </c>
      <c r="C7162" s="4">
        <v>43706</v>
      </c>
      <c r="D7162" s="3">
        <v>0.81180555555555556</v>
      </c>
    </row>
    <row r="7163" spans="1:4" x14ac:dyDescent="0.2">
      <c r="A7163">
        <v>983235</v>
      </c>
      <c r="B7163" t="s">
        <v>124</v>
      </c>
      <c r="C7163" s="4">
        <v>43731</v>
      </c>
      <c r="D7163" s="3">
        <v>0.5625</v>
      </c>
    </row>
    <row r="7164" spans="1:4" x14ac:dyDescent="0.2">
      <c r="A7164">
        <v>983236</v>
      </c>
      <c r="B7164" t="s">
        <v>16</v>
      </c>
      <c r="C7164" s="4">
        <v>43719</v>
      </c>
      <c r="D7164" s="3">
        <v>0.7368055555555556</v>
      </c>
    </row>
    <row r="7165" spans="1:4" x14ac:dyDescent="0.2">
      <c r="A7165">
        <v>983237</v>
      </c>
      <c r="B7165" t="s">
        <v>139</v>
      </c>
      <c r="C7165" s="4">
        <v>43754</v>
      </c>
      <c r="D7165" s="3">
        <v>0.76597222222222217</v>
      </c>
    </row>
    <row r="7166" spans="1:4" x14ac:dyDescent="0.2">
      <c r="A7166">
        <v>983238</v>
      </c>
      <c r="B7166" t="s">
        <v>73</v>
      </c>
      <c r="C7166" s="4">
        <v>43710</v>
      </c>
      <c r="D7166" s="3">
        <v>0.85972222222222217</v>
      </c>
    </row>
    <row r="7167" spans="1:4" x14ac:dyDescent="0.2">
      <c r="A7167">
        <v>983349</v>
      </c>
      <c r="B7167" t="s">
        <v>94</v>
      </c>
      <c r="C7167" s="4">
        <v>43726</v>
      </c>
      <c r="D7167" s="3">
        <v>0.87083333333333324</v>
      </c>
    </row>
    <row r="7168" spans="1:4" x14ac:dyDescent="0.2">
      <c r="A7168">
        <v>983350</v>
      </c>
      <c r="B7168" t="s">
        <v>499</v>
      </c>
      <c r="C7168" s="4">
        <v>43696</v>
      </c>
      <c r="D7168" s="3">
        <v>0.74375000000000002</v>
      </c>
    </row>
    <row r="7169" spans="1:4" x14ac:dyDescent="0.2">
      <c r="A7169">
        <v>983351</v>
      </c>
      <c r="B7169" t="s">
        <v>14</v>
      </c>
      <c r="C7169" s="4">
        <v>43690</v>
      </c>
      <c r="D7169" s="3">
        <v>0.95277777777777783</v>
      </c>
    </row>
    <row r="7170" spans="1:4" x14ac:dyDescent="0.2">
      <c r="A7170">
        <v>983493</v>
      </c>
      <c r="B7170" t="s">
        <v>3</v>
      </c>
      <c r="C7170" s="4">
        <v>43686</v>
      </c>
      <c r="D7170" s="3">
        <v>0.64444444444444449</v>
      </c>
    </row>
    <row r="7171" spans="1:4" x14ac:dyDescent="0.2">
      <c r="A7171">
        <v>983494</v>
      </c>
      <c r="B7171" t="s">
        <v>101</v>
      </c>
      <c r="C7171" s="4">
        <v>43766</v>
      </c>
      <c r="D7171" s="3">
        <v>0.68194444444444446</v>
      </c>
    </row>
    <row r="7172" spans="1:4" x14ac:dyDescent="0.2">
      <c r="A7172">
        <v>983495</v>
      </c>
      <c r="B7172" t="s">
        <v>135</v>
      </c>
      <c r="C7172" s="4">
        <v>43721</v>
      </c>
      <c r="D7172" s="3">
        <v>0.82847222222222217</v>
      </c>
    </row>
    <row r="7173" spans="1:4" x14ac:dyDescent="0.2">
      <c r="A7173">
        <v>983554</v>
      </c>
      <c r="B7173" t="s">
        <v>67</v>
      </c>
      <c r="C7173" s="4">
        <v>43810</v>
      </c>
      <c r="D7173" s="3">
        <v>0.82638888888888884</v>
      </c>
    </row>
    <row r="7174" spans="1:4" x14ac:dyDescent="0.2">
      <c r="A7174">
        <v>983614</v>
      </c>
      <c r="B7174" t="s">
        <v>28</v>
      </c>
      <c r="C7174" s="4">
        <v>43693</v>
      </c>
      <c r="D7174" s="3">
        <v>0.72222222222222221</v>
      </c>
    </row>
    <row r="7175" spans="1:4" x14ac:dyDescent="0.2">
      <c r="A7175">
        <v>983843</v>
      </c>
      <c r="B7175" t="s">
        <v>37</v>
      </c>
      <c r="C7175" s="4">
        <v>43690</v>
      </c>
      <c r="D7175" s="3">
        <v>0.8847222222222223</v>
      </c>
    </row>
    <row r="7176" spans="1:4" x14ac:dyDescent="0.2">
      <c r="A7176">
        <v>983964</v>
      </c>
      <c r="B7176" t="s">
        <v>136</v>
      </c>
      <c r="C7176" s="4">
        <v>43819</v>
      </c>
      <c r="D7176" s="3">
        <v>0.87708333333333333</v>
      </c>
    </row>
    <row r="7177" spans="1:4" x14ac:dyDescent="0.2">
      <c r="A7177">
        <v>984183</v>
      </c>
      <c r="B7177" t="s">
        <v>100</v>
      </c>
      <c r="C7177" s="4">
        <v>43733</v>
      </c>
      <c r="D7177" s="3">
        <v>0.8569444444444444</v>
      </c>
    </row>
    <row r="7178" spans="1:4" x14ac:dyDescent="0.2">
      <c r="A7178">
        <v>984184</v>
      </c>
      <c r="B7178" s="2" t="s">
        <v>23</v>
      </c>
      <c r="C7178" s="4">
        <v>43768</v>
      </c>
      <c r="D7178" s="3">
        <v>0.65347222222222223</v>
      </c>
    </row>
    <row r="7179" spans="1:4" x14ac:dyDescent="0.2">
      <c r="A7179">
        <v>984222</v>
      </c>
      <c r="B7179" t="s">
        <v>105</v>
      </c>
      <c r="C7179" s="4">
        <v>43746</v>
      </c>
      <c r="D7179" s="3">
        <v>0.86111111111111116</v>
      </c>
    </row>
    <row r="7180" spans="1:4" x14ac:dyDescent="0.2">
      <c r="A7180">
        <v>984223</v>
      </c>
      <c r="B7180" t="s">
        <v>101</v>
      </c>
      <c r="C7180" s="4">
        <v>43766</v>
      </c>
      <c r="D7180" s="3">
        <v>0.68194444444444446</v>
      </c>
    </row>
    <row r="7181" spans="1:4" x14ac:dyDescent="0.2">
      <c r="A7181">
        <v>984224</v>
      </c>
      <c r="B7181" t="s">
        <v>48</v>
      </c>
      <c r="C7181" s="4">
        <v>43706</v>
      </c>
      <c r="D7181" s="3">
        <v>0.87361111111111101</v>
      </c>
    </row>
    <row r="7182" spans="1:4" x14ac:dyDescent="0.2">
      <c r="A7182">
        <v>984416</v>
      </c>
      <c r="B7182" s="2" t="s">
        <v>155</v>
      </c>
      <c r="C7182" s="4">
        <v>43748</v>
      </c>
      <c r="D7182" s="3">
        <v>0.92499999999999993</v>
      </c>
    </row>
    <row r="7183" spans="1:4" x14ac:dyDescent="0.2">
      <c r="A7183">
        <v>984720</v>
      </c>
      <c r="B7183" t="s">
        <v>336</v>
      </c>
      <c r="C7183" s="4">
        <v>43784</v>
      </c>
      <c r="D7183" s="3">
        <v>0.64583333333333337</v>
      </c>
    </row>
    <row r="7184" spans="1:4" x14ac:dyDescent="0.2">
      <c r="A7184">
        <v>984803</v>
      </c>
      <c r="B7184" t="s">
        <v>139</v>
      </c>
      <c r="C7184" s="4">
        <v>43754</v>
      </c>
      <c r="D7184" s="3">
        <v>0.76666666666666661</v>
      </c>
    </row>
    <row r="7185" spans="1:4" x14ac:dyDescent="0.2">
      <c r="A7185">
        <v>984855</v>
      </c>
      <c r="B7185" s="2" t="s">
        <v>102</v>
      </c>
      <c r="C7185" s="4">
        <v>43837</v>
      </c>
      <c r="D7185" s="3">
        <v>0.78888888888888886</v>
      </c>
    </row>
    <row r="7186" spans="1:4" x14ac:dyDescent="0.2">
      <c r="A7186">
        <v>984856</v>
      </c>
      <c r="B7186" t="s">
        <v>35</v>
      </c>
      <c r="C7186" s="4">
        <v>43783</v>
      </c>
      <c r="D7186" s="3">
        <v>0.85277777777777775</v>
      </c>
    </row>
    <row r="7187" spans="1:4" x14ac:dyDescent="0.2">
      <c r="A7187">
        <v>985018</v>
      </c>
      <c r="B7187" t="s">
        <v>91</v>
      </c>
      <c r="C7187" s="4">
        <v>43745</v>
      </c>
      <c r="D7187" s="3">
        <v>0.72361111111111109</v>
      </c>
    </row>
    <row r="7188" spans="1:4" x14ac:dyDescent="0.2">
      <c r="A7188">
        <v>985019</v>
      </c>
      <c r="B7188" t="s">
        <v>185</v>
      </c>
      <c r="C7188" s="4">
        <v>43721</v>
      </c>
      <c r="D7188" s="3">
        <v>0.67361111111111116</v>
      </c>
    </row>
    <row r="7189" spans="1:4" x14ac:dyDescent="0.2">
      <c r="A7189">
        <v>985020</v>
      </c>
      <c r="B7189" t="s">
        <v>14</v>
      </c>
      <c r="C7189" s="4">
        <v>43690</v>
      </c>
      <c r="D7189" s="3">
        <v>0.95277777777777783</v>
      </c>
    </row>
    <row r="7190" spans="1:4" x14ac:dyDescent="0.2">
      <c r="A7190">
        <v>985021</v>
      </c>
      <c r="B7190" t="s">
        <v>76</v>
      </c>
      <c r="C7190" s="4">
        <v>43767</v>
      </c>
      <c r="D7190" s="3">
        <v>0.80138888888888893</v>
      </c>
    </row>
    <row r="7191" spans="1:4" x14ac:dyDescent="0.2">
      <c r="A7191">
        <v>985250</v>
      </c>
      <c r="B7191" t="s">
        <v>152</v>
      </c>
      <c r="C7191" s="4">
        <v>43731</v>
      </c>
      <c r="D7191" s="3">
        <v>0.86597222222222225</v>
      </c>
    </row>
    <row r="7192" spans="1:4" x14ac:dyDescent="0.2">
      <c r="A7192">
        <v>985251</v>
      </c>
      <c r="B7192" t="s">
        <v>89</v>
      </c>
      <c r="C7192" s="4">
        <v>43704</v>
      </c>
      <c r="D7192" s="3">
        <v>0.89722222222222225</v>
      </c>
    </row>
    <row r="7193" spans="1:4" x14ac:dyDescent="0.2">
      <c r="A7193">
        <v>985252</v>
      </c>
      <c r="B7193" t="s">
        <v>146</v>
      </c>
      <c r="C7193" s="4">
        <v>43705</v>
      </c>
      <c r="D7193" s="3">
        <v>0.70208333333333339</v>
      </c>
    </row>
    <row r="7194" spans="1:4" x14ac:dyDescent="0.2">
      <c r="A7194">
        <v>985257</v>
      </c>
      <c r="B7194" t="s">
        <v>260</v>
      </c>
      <c r="C7194" s="4">
        <v>43691</v>
      </c>
      <c r="D7194" s="3">
        <v>0.87847222222222221</v>
      </c>
    </row>
    <row r="7195" spans="1:4" x14ac:dyDescent="0.2">
      <c r="A7195">
        <v>985544</v>
      </c>
      <c r="B7195" t="s">
        <v>100</v>
      </c>
      <c r="C7195" s="4">
        <v>43733</v>
      </c>
      <c r="D7195" s="3">
        <v>0.85625000000000007</v>
      </c>
    </row>
    <row r="7196" spans="1:4" x14ac:dyDescent="0.2">
      <c r="A7196">
        <v>985545</v>
      </c>
      <c r="B7196" t="s">
        <v>114</v>
      </c>
      <c r="C7196" s="4">
        <v>43746</v>
      </c>
      <c r="D7196" s="3">
        <v>0.88541666666666663</v>
      </c>
    </row>
    <row r="7197" spans="1:4" x14ac:dyDescent="0.2">
      <c r="A7197">
        <v>985624</v>
      </c>
      <c r="B7197" t="s">
        <v>124</v>
      </c>
      <c r="C7197" s="4">
        <v>43731</v>
      </c>
      <c r="D7197" s="3">
        <v>0.5625</v>
      </c>
    </row>
    <row r="7198" spans="1:4" x14ac:dyDescent="0.2">
      <c r="A7198">
        <v>985625</v>
      </c>
      <c r="B7198" t="s">
        <v>52</v>
      </c>
      <c r="C7198" s="4">
        <v>43763</v>
      </c>
      <c r="D7198" s="3">
        <v>0.71458333333333324</v>
      </c>
    </row>
    <row r="7199" spans="1:4" x14ac:dyDescent="0.2">
      <c r="A7199">
        <v>985635</v>
      </c>
      <c r="B7199" t="s">
        <v>143</v>
      </c>
      <c r="C7199" s="4">
        <v>43706</v>
      </c>
      <c r="D7199" s="3">
        <v>0.81180555555555556</v>
      </c>
    </row>
    <row r="7200" spans="1:4" x14ac:dyDescent="0.2">
      <c r="A7200">
        <v>986053</v>
      </c>
      <c r="B7200" t="s">
        <v>104</v>
      </c>
      <c r="C7200" s="4">
        <v>43787</v>
      </c>
      <c r="D7200" s="3">
        <v>0.79722222222222217</v>
      </c>
    </row>
    <row r="7201" spans="1:4" x14ac:dyDescent="0.2">
      <c r="A7201">
        <v>986224</v>
      </c>
      <c r="B7201" t="s">
        <v>124</v>
      </c>
      <c r="C7201" s="4">
        <v>43731</v>
      </c>
      <c r="D7201" s="3">
        <v>0.5625</v>
      </c>
    </row>
    <row r="7202" spans="1:4" x14ac:dyDescent="0.2">
      <c r="A7202">
        <v>986237</v>
      </c>
      <c r="B7202" t="s">
        <v>416</v>
      </c>
      <c r="C7202" s="4">
        <v>43672</v>
      </c>
      <c r="D7202" s="3">
        <v>0.75763888888888886</v>
      </c>
    </row>
    <row r="7203" spans="1:4" x14ac:dyDescent="0.2">
      <c r="A7203">
        <v>986404</v>
      </c>
      <c r="B7203" t="s">
        <v>342</v>
      </c>
      <c r="C7203" s="4">
        <v>43707</v>
      </c>
      <c r="D7203" s="3">
        <v>0.92638888888888893</v>
      </c>
    </row>
    <row r="7204" spans="1:4" x14ac:dyDescent="0.2">
      <c r="A7204">
        <v>986434</v>
      </c>
      <c r="B7204" t="s">
        <v>78</v>
      </c>
      <c r="C7204" s="4">
        <v>43791</v>
      </c>
      <c r="D7204" s="3">
        <v>0.84861111111111109</v>
      </c>
    </row>
    <row r="7205" spans="1:4" x14ac:dyDescent="0.2">
      <c r="A7205">
        <v>986435</v>
      </c>
      <c r="B7205" t="s">
        <v>115</v>
      </c>
      <c r="C7205" s="4">
        <v>43838</v>
      </c>
      <c r="D7205" s="3">
        <v>0.7895833333333333</v>
      </c>
    </row>
    <row r="7206" spans="1:4" x14ac:dyDescent="0.2">
      <c r="A7206">
        <v>986436</v>
      </c>
      <c r="B7206" t="s">
        <v>104</v>
      </c>
      <c r="C7206" s="4">
        <v>43787</v>
      </c>
      <c r="D7206" s="3">
        <v>0.79791666666666661</v>
      </c>
    </row>
    <row r="7207" spans="1:4" x14ac:dyDescent="0.2">
      <c r="A7207">
        <v>986498</v>
      </c>
      <c r="B7207" t="s">
        <v>124</v>
      </c>
      <c r="C7207" s="4">
        <v>43731</v>
      </c>
      <c r="D7207" s="3">
        <v>0.5625</v>
      </c>
    </row>
    <row r="7208" spans="1:4" x14ac:dyDescent="0.2">
      <c r="A7208">
        <v>986499</v>
      </c>
      <c r="B7208" t="s">
        <v>3</v>
      </c>
      <c r="C7208" s="4">
        <v>43686</v>
      </c>
      <c r="D7208" s="3">
        <v>0.64444444444444449</v>
      </c>
    </row>
    <row r="7209" spans="1:4" x14ac:dyDescent="0.2">
      <c r="A7209">
        <v>986500</v>
      </c>
      <c r="B7209" t="s">
        <v>17</v>
      </c>
      <c r="C7209" s="4">
        <v>43676</v>
      </c>
      <c r="D7209" s="3">
        <v>0.64236111111111105</v>
      </c>
    </row>
    <row r="7210" spans="1:4" x14ac:dyDescent="0.2">
      <c r="A7210">
        <v>986787</v>
      </c>
      <c r="B7210" s="2" t="s">
        <v>155</v>
      </c>
      <c r="C7210" s="4">
        <v>43748</v>
      </c>
      <c r="D7210" s="3">
        <v>0.92569444444444438</v>
      </c>
    </row>
    <row r="7211" spans="1:4" x14ac:dyDescent="0.2">
      <c r="A7211">
        <v>986788</v>
      </c>
      <c r="B7211" t="s">
        <v>185</v>
      </c>
      <c r="C7211" s="4">
        <v>43721</v>
      </c>
      <c r="D7211" s="3">
        <v>0.6743055555555556</v>
      </c>
    </row>
    <row r="7212" spans="1:4" x14ac:dyDescent="0.2">
      <c r="A7212">
        <v>986944</v>
      </c>
      <c r="B7212" t="s">
        <v>37</v>
      </c>
      <c r="C7212" s="4">
        <v>43690</v>
      </c>
      <c r="D7212" s="3">
        <v>0.88541666666666663</v>
      </c>
    </row>
    <row r="7213" spans="1:4" x14ac:dyDescent="0.2">
      <c r="A7213">
        <v>986993</v>
      </c>
      <c r="B7213" t="s">
        <v>6</v>
      </c>
      <c r="C7213" s="4">
        <v>43829</v>
      </c>
      <c r="D7213" s="3">
        <v>0.75763888888888886</v>
      </c>
    </row>
    <row r="7214" spans="1:4" x14ac:dyDescent="0.2">
      <c r="A7214">
        <v>987088</v>
      </c>
      <c r="B7214" t="s">
        <v>30</v>
      </c>
      <c r="C7214" s="4">
        <v>43802</v>
      </c>
      <c r="D7214" s="3">
        <v>0.71388888888888891</v>
      </c>
    </row>
    <row r="7215" spans="1:4" x14ac:dyDescent="0.2">
      <c r="A7215">
        <v>987096</v>
      </c>
      <c r="B7215" t="s">
        <v>63</v>
      </c>
      <c r="C7215" s="4">
        <v>43773</v>
      </c>
      <c r="D7215" s="3">
        <v>0.65277777777777779</v>
      </c>
    </row>
    <row r="7216" spans="1:4" x14ac:dyDescent="0.2">
      <c r="A7216">
        <v>987156</v>
      </c>
      <c r="B7216" t="s">
        <v>139</v>
      </c>
      <c r="C7216" s="4">
        <v>43754</v>
      </c>
      <c r="D7216" s="3">
        <v>0.76597222222222217</v>
      </c>
    </row>
    <row r="7217" spans="1:4" x14ac:dyDescent="0.2">
      <c r="A7217">
        <v>987177</v>
      </c>
      <c r="B7217" t="s">
        <v>108</v>
      </c>
      <c r="C7217" s="4">
        <v>43718</v>
      </c>
      <c r="D7217" s="3">
        <v>0.7284722222222223</v>
      </c>
    </row>
    <row r="7218" spans="1:4" x14ac:dyDescent="0.2">
      <c r="A7218">
        <v>987178</v>
      </c>
      <c r="B7218" t="s">
        <v>45</v>
      </c>
      <c r="C7218" s="4">
        <v>43682</v>
      </c>
      <c r="D7218" s="3">
        <v>0.8222222222222223</v>
      </c>
    </row>
    <row r="7219" spans="1:4" x14ac:dyDescent="0.2">
      <c r="A7219">
        <v>987284</v>
      </c>
      <c r="B7219" s="2" t="s">
        <v>4</v>
      </c>
      <c r="C7219" s="4">
        <v>43731</v>
      </c>
      <c r="D7219" s="3">
        <v>0.66249999999999998</v>
      </c>
    </row>
    <row r="7220" spans="1:4" x14ac:dyDescent="0.2">
      <c r="A7220">
        <v>987285</v>
      </c>
      <c r="B7220" t="s">
        <v>44</v>
      </c>
      <c r="C7220" s="4">
        <v>43748</v>
      </c>
      <c r="D7220" s="3">
        <v>0.83333333333333337</v>
      </c>
    </row>
    <row r="7221" spans="1:4" x14ac:dyDescent="0.2">
      <c r="A7221">
        <v>987286</v>
      </c>
      <c r="B7221" t="s">
        <v>16</v>
      </c>
      <c r="C7221" s="4">
        <v>43719</v>
      </c>
      <c r="D7221" s="3">
        <v>0.7368055555555556</v>
      </c>
    </row>
    <row r="7222" spans="1:4" x14ac:dyDescent="0.2">
      <c r="A7222">
        <v>987287</v>
      </c>
      <c r="B7222" t="s">
        <v>114</v>
      </c>
      <c r="C7222" s="4">
        <v>43746</v>
      </c>
      <c r="D7222" s="3">
        <v>0.88611111111111107</v>
      </c>
    </row>
    <row r="7223" spans="1:4" x14ac:dyDescent="0.2">
      <c r="A7223">
        <v>987335</v>
      </c>
      <c r="B7223" t="s">
        <v>69</v>
      </c>
      <c r="C7223" s="4">
        <v>43756</v>
      </c>
      <c r="D7223" s="3">
        <v>0.74861111111111101</v>
      </c>
    </row>
    <row r="7224" spans="1:4" x14ac:dyDescent="0.2">
      <c r="A7224">
        <v>987336</v>
      </c>
      <c r="B7224" t="s">
        <v>152</v>
      </c>
      <c r="C7224" s="4">
        <v>43731</v>
      </c>
      <c r="D7224" s="3">
        <v>0.86597222222222225</v>
      </c>
    </row>
    <row r="7225" spans="1:4" x14ac:dyDescent="0.2">
      <c r="A7225">
        <v>987337</v>
      </c>
      <c r="B7225" t="s">
        <v>50</v>
      </c>
      <c r="C7225" s="4">
        <v>43733</v>
      </c>
      <c r="D7225" s="3">
        <v>0.63263888888888886</v>
      </c>
    </row>
    <row r="7226" spans="1:4" x14ac:dyDescent="0.2">
      <c r="A7226">
        <v>987338</v>
      </c>
      <c r="B7226" t="s">
        <v>13</v>
      </c>
      <c r="C7226" s="4">
        <v>43689</v>
      </c>
      <c r="D7226" s="3">
        <v>0.64097222222222217</v>
      </c>
    </row>
    <row r="7227" spans="1:4" x14ac:dyDescent="0.2">
      <c r="A7227">
        <v>987339</v>
      </c>
      <c r="B7227" t="s">
        <v>45</v>
      </c>
      <c r="C7227" s="4">
        <v>43682</v>
      </c>
      <c r="D7227" s="3">
        <v>0.8222222222222223</v>
      </c>
    </row>
    <row r="7228" spans="1:4" x14ac:dyDescent="0.2">
      <c r="A7228">
        <v>987472</v>
      </c>
      <c r="B7228" t="s">
        <v>50</v>
      </c>
      <c r="C7228" s="4">
        <v>43733</v>
      </c>
      <c r="D7228" s="3">
        <v>0.63263888888888886</v>
      </c>
    </row>
    <row r="7229" spans="1:4" x14ac:dyDescent="0.2">
      <c r="A7229">
        <v>987473</v>
      </c>
      <c r="B7229" t="s">
        <v>148</v>
      </c>
      <c r="C7229" s="4">
        <v>43767</v>
      </c>
      <c r="D7229" s="3">
        <v>0.86249999999999993</v>
      </c>
    </row>
    <row r="7230" spans="1:4" x14ac:dyDescent="0.2">
      <c r="A7230">
        <v>987623</v>
      </c>
      <c r="B7230" t="s">
        <v>199</v>
      </c>
      <c r="C7230" s="4">
        <v>43836</v>
      </c>
      <c r="D7230" s="3">
        <v>0.7270833333333333</v>
      </c>
    </row>
    <row r="7231" spans="1:4" x14ac:dyDescent="0.2">
      <c r="A7231">
        <v>987624</v>
      </c>
      <c r="B7231" t="s">
        <v>147</v>
      </c>
      <c r="C7231" s="4">
        <v>43819</v>
      </c>
      <c r="D7231" s="3">
        <v>0.80972222222222223</v>
      </c>
    </row>
    <row r="7232" spans="1:4" x14ac:dyDescent="0.2">
      <c r="A7232">
        <v>987640</v>
      </c>
      <c r="B7232" t="s">
        <v>260</v>
      </c>
      <c r="C7232" s="4">
        <v>43691</v>
      </c>
      <c r="D7232" s="3">
        <v>0.87847222222222221</v>
      </c>
    </row>
    <row r="7233" spans="1:4" x14ac:dyDescent="0.2">
      <c r="A7233">
        <v>987991</v>
      </c>
      <c r="B7233" t="s">
        <v>121</v>
      </c>
      <c r="C7233" s="4">
        <v>43832</v>
      </c>
      <c r="D7233" s="3">
        <v>0.67013888888888884</v>
      </c>
    </row>
    <row r="7234" spans="1:4" x14ac:dyDescent="0.2">
      <c r="A7234">
        <v>988301</v>
      </c>
      <c r="B7234" s="2" t="s">
        <v>140</v>
      </c>
      <c r="C7234" s="4">
        <v>43755</v>
      </c>
      <c r="D7234" s="3">
        <v>0.85486111111111107</v>
      </c>
    </row>
    <row r="7235" spans="1:4" x14ac:dyDescent="0.2">
      <c r="A7235">
        <v>988559</v>
      </c>
      <c r="B7235" t="s">
        <v>29</v>
      </c>
      <c r="C7235" s="4">
        <v>43836</v>
      </c>
      <c r="D7235" s="3">
        <v>0.60486111111111118</v>
      </c>
    </row>
    <row r="7236" spans="1:4" x14ac:dyDescent="0.2">
      <c r="A7236">
        <v>988568</v>
      </c>
      <c r="B7236" t="s">
        <v>743</v>
      </c>
      <c r="C7236" s="4">
        <v>43742</v>
      </c>
      <c r="D7236" s="3">
        <v>2.6388888888888889E-2</v>
      </c>
    </row>
    <row r="7237" spans="1:4" x14ac:dyDescent="0.2">
      <c r="A7237">
        <v>988569</v>
      </c>
      <c r="B7237" s="2" t="s">
        <v>639</v>
      </c>
      <c r="C7237" s="4">
        <v>43690</v>
      </c>
      <c r="D7237" s="3">
        <v>0.76666666666666661</v>
      </c>
    </row>
    <row r="7238" spans="1:4" x14ac:dyDescent="0.2">
      <c r="A7238">
        <v>988570</v>
      </c>
      <c r="B7238" t="s">
        <v>37</v>
      </c>
      <c r="C7238" s="4">
        <v>43690</v>
      </c>
      <c r="D7238" s="3">
        <v>0.88680555555555562</v>
      </c>
    </row>
    <row r="7239" spans="1:4" x14ac:dyDescent="0.2">
      <c r="A7239">
        <v>988571</v>
      </c>
      <c r="B7239" t="s">
        <v>123</v>
      </c>
      <c r="C7239" s="4">
        <v>43763</v>
      </c>
      <c r="D7239" s="3">
        <v>0.82152777777777775</v>
      </c>
    </row>
    <row r="7240" spans="1:4" x14ac:dyDescent="0.2">
      <c r="A7240">
        <v>988578</v>
      </c>
      <c r="B7240" t="s">
        <v>549</v>
      </c>
      <c r="C7240" s="4">
        <v>43699</v>
      </c>
      <c r="D7240" s="3">
        <v>0.93402777777777779</v>
      </c>
    </row>
    <row r="7241" spans="1:4" x14ac:dyDescent="0.2">
      <c r="A7241">
        <v>988579</v>
      </c>
      <c r="B7241" t="s">
        <v>28</v>
      </c>
      <c r="C7241" s="4">
        <v>43693</v>
      </c>
      <c r="D7241" s="3">
        <v>0.72222222222222221</v>
      </c>
    </row>
    <row r="7242" spans="1:4" x14ac:dyDescent="0.2">
      <c r="A7242">
        <v>988785</v>
      </c>
      <c r="B7242" t="s">
        <v>100</v>
      </c>
      <c r="C7242" s="4">
        <v>43733</v>
      </c>
      <c r="D7242" s="3">
        <v>0.85763888888888884</v>
      </c>
    </row>
    <row r="7243" spans="1:4" x14ac:dyDescent="0.2">
      <c r="A7243">
        <v>988810</v>
      </c>
      <c r="B7243" s="2" t="s">
        <v>155</v>
      </c>
      <c r="C7243" s="4">
        <v>43748</v>
      </c>
      <c r="D7243" s="3">
        <v>0.92569444444444438</v>
      </c>
    </row>
    <row r="7244" spans="1:4" x14ac:dyDescent="0.2">
      <c r="A7244">
        <v>988910</v>
      </c>
      <c r="B7244" t="s">
        <v>260</v>
      </c>
      <c r="C7244" s="4">
        <v>43691</v>
      </c>
      <c r="D7244" s="3">
        <v>0.87847222222222221</v>
      </c>
    </row>
    <row r="7245" spans="1:4" x14ac:dyDescent="0.2">
      <c r="A7245">
        <v>988977</v>
      </c>
      <c r="B7245" t="s">
        <v>80</v>
      </c>
      <c r="C7245" s="4">
        <v>43838</v>
      </c>
      <c r="D7245" s="3">
        <v>0.84861111111111109</v>
      </c>
    </row>
    <row r="7246" spans="1:4" x14ac:dyDescent="0.2">
      <c r="A7246">
        <v>988978</v>
      </c>
      <c r="B7246" t="s">
        <v>519</v>
      </c>
      <c r="C7246" s="4">
        <v>43780</v>
      </c>
      <c r="D7246" s="3">
        <v>0.87847222222222221</v>
      </c>
    </row>
    <row r="7247" spans="1:4" x14ac:dyDescent="0.2">
      <c r="A7247">
        <v>989252</v>
      </c>
      <c r="B7247" t="s">
        <v>78</v>
      </c>
      <c r="C7247" s="4">
        <v>43791</v>
      </c>
      <c r="D7247" s="3">
        <v>0.84791666666666676</v>
      </c>
    </row>
    <row r="7248" spans="1:4" x14ac:dyDescent="0.2">
      <c r="A7248">
        <v>989253</v>
      </c>
      <c r="B7248" t="s">
        <v>133</v>
      </c>
      <c r="C7248" s="4">
        <v>43789</v>
      </c>
      <c r="D7248" s="3">
        <v>0.7993055555555556</v>
      </c>
    </row>
    <row r="7249" spans="1:4" x14ac:dyDescent="0.2">
      <c r="A7249">
        <v>989404</v>
      </c>
      <c r="B7249" t="s">
        <v>108</v>
      </c>
      <c r="C7249" s="4">
        <v>43718</v>
      </c>
      <c r="D7249" s="3">
        <v>0.7284722222222223</v>
      </c>
    </row>
    <row r="7250" spans="1:4" x14ac:dyDescent="0.2">
      <c r="A7250">
        <v>989405</v>
      </c>
      <c r="B7250" t="s">
        <v>62</v>
      </c>
      <c r="C7250" s="4">
        <v>43703</v>
      </c>
      <c r="D7250" s="3">
        <v>0.7368055555555556</v>
      </c>
    </row>
    <row r="7251" spans="1:4" x14ac:dyDescent="0.2">
      <c r="A7251">
        <v>989538</v>
      </c>
      <c r="B7251" t="s">
        <v>89</v>
      </c>
      <c r="C7251" s="4">
        <v>43704</v>
      </c>
      <c r="D7251" s="3">
        <v>0.8979166666666667</v>
      </c>
    </row>
    <row r="7252" spans="1:4" x14ac:dyDescent="0.2">
      <c r="A7252">
        <v>989612</v>
      </c>
      <c r="B7252" s="2" t="s">
        <v>155</v>
      </c>
      <c r="C7252" s="4">
        <v>43748</v>
      </c>
      <c r="D7252" s="3">
        <v>0.92569444444444438</v>
      </c>
    </row>
    <row r="7253" spans="1:4" x14ac:dyDescent="0.2">
      <c r="A7253">
        <v>989697</v>
      </c>
      <c r="B7253" t="s">
        <v>21</v>
      </c>
      <c r="C7253" s="4">
        <v>43811</v>
      </c>
      <c r="D7253" s="3">
        <v>0.84097222222222223</v>
      </c>
    </row>
    <row r="7254" spans="1:4" x14ac:dyDescent="0.2">
      <c r="A7254">
        <v>989700</v>
      </c>
      <c r="B7254" t="s">
        <v>148</v>
      </c>
      <c r="C7254" s="4">
        <v>43767</v>
      </c>
      <c r="D7254" s="3">
        <v>0.86249999999999993</v>
      </c>
    </row>
    <row r="7255" spans="1:4" x14ac:dyDescent="0.2">
      <c r="A7255">
        <v>989959</v>
      </c>
      <c r="B7255" t="s">
        <v>57</v>
      </c>
      <c r="C7255" s="4">
        <v>43762</v>
      </c>
      <c r="D7255" s="3">
        <v>0.83194444444444438</v>
      </c>
    </row>
    <row r="7256" spans="1:4" x14ac:dyDescent="0.2">
      <c r="A7256">
        <v>990067</v>
      </c>
      <c r="B7256" t="s">
        <v>137</v>
      </c>
      <c r="C7256" s="4">
        <v>43705</v>
      </c>
      <c r="D7256" s="3">
        <v>0.82152777777777775</v>
      </c>
    </row>
    <row r="7257" spans="1:4" x14ac:dyDescent="0.2">
      <c r="A7257">
        <v>990139</v>
      </c>
      <c r="B7257" t="s">
        <v>52</v>
      </c>
      <c r="C7257" s="4">
        <v>43763</v>
      </c>
      <c r="D7257" s="3">
        <v>0.71458333333333324</v>
      </c>
    </row>
    <row r="7258" spans="1:4" x14ac:dyDescent="0.2">
      <c r="A7258">
        <v>990140</v>
      </c>
      <c r="B7258" t="s">
        <v>43</v>
      </c>
      <c r="C7258" s="4">
        <v>43717</v>
      </c>
      <c r="D7258" s="3">
        <v>0.78541666666666676</v>
      </c>
    </row>
    <row r="7259" spans="1:4" x14ac:dyDescent="0.2">
      <c r="A7259">
        <v>990141</v>
      </c>
      <c r="B7259" t="s">
        <v>3</v>
      </c>
      <c r="C7259" s="4">
        <v>43686</v>
      </c>
      <c r="D7259" s="3">
        <v>0.64444444444444449</v>
      </c>
    </row>
    <row r="7260" spans="1:4" x14ac:dyDescent="0.2">
      <c r="A7260">
        <v>990142</v>
      </c>
      <c r="B7260" t="s">
        <v>96</v>
      </c>
      <c r="C7260" s="4">
        <v>43745</v>
      </c>
      <c r="D7260" s="3">
        <v>0.85972222222222217</v>
      </c>
    </row>
    <row r="7261" spans="1:4" x14ac:dyDescent="0.2">
      <c r="A7261">
        <v>990218</v>
      </c>
      <c r="B7261" t="s">
        <v>744</v>
      </c>
      <c r="C7261" s="4">
        <v>43674</v>
      </c>
      <c r="D7261" s="3">
        <v>0.11388888888888889</v>
      </c>
    </row>
    <row r="7262" spans="1:4" x14ac:dyDescent="0.2">
      <c r="A7262">
        <v>990230</v>
      </c>
      <c r="B7262" t="s">
        <v>2</v>
      </c>
      <c r="C7262" s="4">
        <v>43770</v>
      </c>
      <c r="D7262" s="3">
        <v>0.70138888888888884</v>
      </c>
    </row>
    <row r="7263" spans="1:4" x14ac:dyDescent="0.2">
      <c r="A7263">
        <v>990294</v>
      </c>
      <c r="B7263" t="s">
        <v>94</v>
      </c>
      <c r="C7263" s="4">
        <v>43726</v>
      </c>
      <c r="D7263" s="3">
        <v>0.87083333333333324</v>
      </c>
    </row>
    <row r="7264" spans="1:4" x14ac:dyDescent="0.2">
      <c r="A7264">
        <v>990414</v>
      </c>
      <c r="B7264" t="s">
        <v>30</v>
      </c>
      <c r="C7264" s="4">
        <v>43802</v>
      </c>
      <c r="D7264" s="3">
        <v>0.71319444444444446</v>
      </c>
    </row>
    <row r="7265" spans="1:4" x14ac:dyDescent="0.2">
      <c r="A7265">
        <v>990672</v>
      </c>
      <c r="B7265" t="s">
        <v>147</v>
      </c>
      <c r="C7265" s="4">
        <v>43819</v>
      </c>
      <c r="D7265" s="3">
        <v>0.80972222222222223</v>
      </c>
    </row>
    <row r="7266" spans="1:4" x14ac:dyDescent="0.2">
      <c r="A7266">
        <v>990681</v>
      </c>
      <c r="B7266" t="s">
        <v>42</v>
      </c>
      <c r="C7266" s="4">
        <v>43683</v>
      </c>
      <c r="D7266" s="3">
        <v>0.72777777777777775</v>
      </c>
    </row>
    <row r="7267" spans="1:4" x14ac:dyDescent="0.2">
      <c r="A7267">
        <v>990682</v>
      </c>
      <c r="B7267" s="2" t="s">
        <v>95</v>
      </c>
      <c r="C7267" s="4">
        <v>43690</v>
      </c>
      <c r="D7267" s="3">
        <v>0.68194444444444446</v>
      </c>
    </row>
    <row r="7268" spans="1:4" x14ac:dyDescent="0.2">
      <c r="A7268">
        <v>990739</v>
      </c>
      <c r="B7268" t="s">
        <v>156</v>
      </c>
      <c r="C7268" s="4">
        <v>43684</v>
      </c>
      <c r="D7268" s="3">
        <v>0.71527777777777779</v>
      </c>
    </row>
    <row r="7269" spans="1:4" x14ac:dyDescent="0.2">
      <c r="A7269">
        <v>990971</v>
      </c>
      <c r="B7269" t="s">
        <v>45</v>
      </c>
      <c r="C7269" s="4">
        <v>43682</v>
      </c>
      <c r="D7269" s="3">
        <v>0.82291666666666663</v>
      </c>
    </row>
    <row r="7270" spans="1:4" x14ac:dyDescent="0.2">
      <c r="A7270">
        <v>991286</v>
      </c>
      <c r="B7270" s="2" t="s">
        <v>92</v>
      </c>
      <c r="C7270" s="4">
        <v>43775</v>
      </c>
      <c r="D7270" s="3">
        <v>0.65625</v>
      </c>
    </row>
    <row r="7271" spans="1:4" x14ac:dyDescent="0.2">
      <c r="A7271">
        <v>991295</v>
      </c>
      <c r="B7271" t="s">
        <v>45</v>
      </c>
      <c r="C7271" s="4">
        <v>43682</v>
      </c>
      <c r="D7271" s="3">
        <v>0.8222222222222223</v>
      </c>
    </row>
    <row r="7272" spans="1:4" x14ac:dyDescent="0.2">
      <c r="A7272">
        <v>991364</v>
      </c>
      <c r="B7272" t="s">
        <v>18</v>
      </c>
      <c r="C7272" s="4">
        <v>43774</v>
      </c>
      <c r="D7272" s="3">
        <v>0.79236111111111107</v>
      </c>
    </row>
    <row r="7273" spans="1:4" x14ac:dyDescent="0.2">
      <c r="A7273">
        <v>991588</v>
      </c>
      <c r="B7273" t="s">
        <v>37</v>
      </c>
      <c r="C7273" s="4">
        <v>43690</v>
      </c>
      <c r="D7273" s="3">
        <v>0.88541666666666663</v>
      </c>
    </row>
    <row r="7274" spans="1:4" x14ac:dyDescent="0.2">
      <c r="A7274">
        <v>991912</v>
      </c>
      <c r="B7274" t="s">
        <v>415</v>
      </c>
      <c r="C7274" s="4">
        <v>43777</v>
      </c>
      <c r="D7274" s="3">
        <v>0.81944444444444453</v>
      </c>
    </row>
    <row r="7275" spans="1:4" x14ac:dyDescent="0.2">
      <c r="A7275">
        <v>991977</v>
      </c>
      <c r="B7275" t="s">
        <v>87</v>
      </c>
      <c r="C7275" s="4">
        <v>43816</v>
      </c>
      <c r="D7275" s="3">
        <v>0.8666666666666667</v>
      </c>
    </row>
    <row r="7276" spans="1:4" x14ac:dyDescent="0.2">
      <c r="A7276">
        <v>992091</v>
      </c>
      <c r="B7276" t="s">
        <v>68</v>
      </c>
      <c r="C7276" s="4">
        <v>43749</v>
      </c>
      <c r="D7276" s="3">
        <v>0.90625</v>
      </c>
    </row>
    <row r="7277" spans="1:4" x14ac:dyDescent="0.2">
      <c r="A7277">
        <v>992176</v>
      </c>
      <c r="B7277" s="2" t="s">
        <v>47</v>
      </c>
      <c r="C7277" s="4">
        <v>43832</v>
      </c>
      <c r="D7277" s="3">
        <v>0.83333333333333337</v>
      </c>
    </row>
    <row r="7278" spans="1:4" x14ac:dyDescent="0.2">
      <c r="A7278">
        <v>992252</v>
      </c>
      <c r="B7278" t="s">
        <v>12</v>
      </c>
      <c r="C7278" s="4">
        <v>43810</v>
      </c>
      <c r="D7278" s="3">
        <v>0.79513888888888884</v>
      </c>
    </row>
    <row r="7279" spans="1:4" x14ac:dyDescent="0.2">
      <c r="A7279">
        <v>992268</v>
      </c>
      <c r="B7279" s="2" t="s">
        <v>150</v>
      </c>
      <c r="C7279" s="4">
        <v>43718</v>
      </c>
      <c r="D7279" s="3">
        <v>0.6972222222222223</v>
      </c>
    </row>
    <row r="7280" spans="1:4" x14ac:dyDescent="0.2">
      <c r="A7280">
        <v>992475</v>
      </c>
      <c r="B7280" t="s">
        <v>39</v>
      </c>
      <c r="C7280" s="4">
        <v>43719</v>
      </c>
      <c r="D7280" s="3">
        <v>0.68541666666666667</v>
      </c>
    </row>
    <row r="7281" spans="1:4" x14ac:dyDescent="0.2">
      <c r="A7281">
        <v>992593</v>
      </c>
      <c r="B7281" t="s">
        <v>139</v>
      </c>
      <c r="C7281" s="4">
        <v>43754</v>
      </c>
      <c r="D7281" s="3">
        <v>0.76597222222222217</v>
      </c>
    </row>
    <row r="7282" spans="1:4" x14ac:dyDescent="0.2">
      <c r="A7282">
        <v>992594</v>
      </c>
      <c r="B7282" s="2" t="s">
        <v>150</v>
      </c>
      <c r="C7282" s="4">
        <v>43718</v>
      </c>
      <c r="D7282" s="3">
        <v>0.6972222222222223</v>
      </c>
    </row>
    <row r="7283" spans="1:4" x14ac:dyDescent="0.2">
      <c r="A7283">
        <v>992858</v>
      </c>
      <c r="B7283" t="s">
        <v>93</v>
      </c>
      <c r="C7283" s="4">
        <v>43703</v>
      </c>
      <c r="D7283" s="3">
        <v>0.67291666666666661</v>
      </c>
    </row>
    <row r="7284" spans="1:4" x14ac:dyDescent="0.2">
      <c r="A7284">
        <v>992859</v>
      </c>
      <c r="B7284" t="s">
        <v>149</v>
      </c>
      <c r="C7284" s="4">
        <v>43678</v>
      </c>
      <c r="D7284" s="3">
        <v>0.7368055555555556</v>
      </c>
    </row>
    <row r="7285" spans="1:4" x14ac:dyDescent="0.2">
      <c r="A7285">
        <v>992860</v>
      </c>
      <c r="B7285" t="s">
        <v>260</v>
      </c>
      <c r="C7285" s="4">
        <v>43691</v>
      </c>
      <c r="D7285" s="3">
        <v>0.87847222222222221</v>
      </c>
    </row>
    <row r="7286" spans="1:4" x14ac:dyDescent="0.2">
      <c r="A7286">
        <v>992995</v>
      </c>
      <c r="B7286" t="s">
        <v>14</v>
      </c>
      <c r="C7286" s="4">
        <v>43690</v>
      </c>
      <c r="D7286" s="3">
        <v>0.95347222222222217</v>
      </c>
    </row>
    <row r="7287" spans="1:4" x14ac:dyDescent="0.2">
      <c r="A7287">
        <v>993157</v>
      </c>
      <c r="B7287" t="s">
        <v>66</v>
      </c>
      <c r="C7287" s="4">
        <v>43745</v>
      </c>
      <c r="D7287" s="3">
        <v>0.65208333333333335</v>
      </c>
    </row>
    <row r="7288" spans="1:4" x14ac:dyDescent="0.2">
      <c r="A7288">
        <v>993308</v>
      </c>
      <c r="B7288" t="s">
        <v>259</v>
      </c>
      <c r="C7288" s="4">
        <v>43675</v>
      </c>
      <c r="D7288" s="3">
        <v>0.87708333333333333</v>
      </c>
    </row>
    <row r="7289" spans="1:4" x14ac:dyDescent="0.2">
      <c r="A7289">
        <v>993480</v>
      </c>
      <c r="B7289" t="s">
        <v>27</v>
      </c>
      <c r="C7289" s="4">
        <v>43809</v>
      </c>
      <c r="D7289" s="3">
        <v>0.81874999999999998</v>
      </c>
    </row>
    <row r="7290" spans="1:4" x14ac:dyDescent="0.2">
      <c r="A7290">
        <v>993489</v>
      </c>
      <c r="B7290" t="s">
        <v>38</v>
      </c>
      <c r="C7290" s="4">
        <v>43689</v>
      </c>
      <c r="D7290" s="3">
        <v>0.83263888888888893</v>
      </c>
    </row>
    <row r="7291" spans="1:4" x14ac:dyDescent="0.2">
      <c r="A7291">
        <v>993490</v>
      </c>
      <c r="B7291" t="s">
        <v>39</v>
      </c>
      <c r="C7291" s="4">
        <v>43719</v>
      </c>
      <c r="D7291" s="3">
        <v>0.68472222222222223</v>
      </c>
    </row>
    <row r="7292" spans="1:4" x14ac:dyDescent="0.2">
      <c r="A7292">
        <v>993491</v>
      </c>
      <c r="B7292" t="s">
        <v>260</v>
      </c>
      <c r="C7292" s="4">
        <v>43691</v>
      </c>
      <c r="D7292" s="3">
        <v>0.87777777777777777</v>
      </c>
    </row>
    <row r="7293" spans="1:4" x14ac:dyDescent="0.2">
      <c r="A7293">
        <v>993884</v>
      </c>
      <c r="B7293" t="s">
        <v>119</v>
      </c>
      <c r="C7293" s="4">
        <v>43734</v>
      </c>
      <c r="D7293" s="3">
        <v>0.63958333333333328</v>
      </c>
    </row>
    <row r="7294" spans="1:4" x14ac:dyDescent="0.2">
      <c r="A7294">
        <v>994134</v>
      </c>
      <c r="B7294" t="s">
        <v>58</v>
      </c>
      <c r="C7294" s="4">
        <v>43817</v>
      </c>
      <c r="D7294" s="3">
        <v>0.72638888888888886</v>
      </c>
    </row>
    <row r="7295" spans="1:4" x14ac:dyDescent="0.2">
      <c r="A7295">
        <v>994210</v>
      </c>
      <c r="B7295" t="s">
        <v>19</v>
      </c>
      <c r="C7295" s="4">
        <v>43773</v>
      </c>
      <c r="D7295" s="3">
        <v>0.70486111111111116</v>
      </c>
    </row>
    <row r="7296" spans="1:4" x14ac:dyDescent="0.2">
      <c r="A7296">
        <v>994387</v>
      </c>
      <c r="B7296" s="2" t="s">
        <v>155</v>
      </c>
      <c r="C7296" s="4">
        <v>43748</v>
      </c>
      <c r="D7296" s="3">
        <v>0.92499999999999993</v>
      </c>
    </row>
    <row r="7297" spans="1:4" x14ac:dyDescent="0.2">
      <c r="A7297">
        <v>994510</v>
      </c>
      <c r="B7297" s="2" t="s">
        <v>95</v>
      </c>
      <c r="C7297" s="4">
        <v>43690</v>
      </c>
      <c r="D7297" s="3">
        <v>0.68125000000000002</v>
      </c>
    </row>
    <row r="7298" spans="1:4" x14ac:dyDescent="0.2">
      <c r="A7298">
        <v>994677</v>
      </c>
      <c r="B7298" t="e">
        <f>HoyMismoTSI Sobre todo se ha visto lo malo Que hacen para la naci√≥n la gente de libre les gusta perjudicar la econom√≠a y todo lo del pueblo</f>
        <v>#NAME?</v>
      </c>
      <c r="C7298" s="4">
        <v>43759</v>
      </c>
      <c r="D7298" s="3">
        <v>0.92499999999999993</v>
      </c>
    </row>
    <row r="7299" spans="1:4" x14ac:dyDescent="0.2">
      <c r="A7299">
        <v>995532</v>
      </c>
      <c r="B7299" t="s">
        <v>106</v>
      </c>
      <c r="C7299" s="4">
        <v>43837</v>
      </c>
      <c r="D7299" s="3">
        <v>0.83958333333333324</v>
      </c>
    </row>
    <row r="7300" spans="1:4" x14ac:dyDescent="0.2">
      <c r="A7300">
        <v>995762</v>
      </c>
      <c r="B7300" t="s">
        <v>149</v>
      </c>
      <c r="C7300" s="4">
        <v>43678</v>
      </c>
      <c r="D7300" s="3">
        <v>0.73749999999999993</v>
      </c>
    </row>
    <row r="7301" spans="1:4" x14ac:dyDescent="0.2">
      <c r="A7301">
        <v>995825</v>
      </c>
      <c r="B7301" t="s">
        <v>67</v>
      </c>
      <c r="C7301" s="4">
        <v>43810</v>
      </c>
      <c r="D7301" s="3">
        <v>0.82708333333333339</v>
      </c>
    </row>
    <row r="7302" spans="1:4" x14ac:dyDescent="0.2">
      <c r="A7302">
        <v>995924</v>
      </c>
      <c r="B7302" t="s">
        <v>130</v>
      </c>
      <c r="C7302" s="4">
        <v>43718</v>
      </c>
      <c r="D7302" s="3">
        <v>0.64166666666666672</v>
      </c>
    </row>
    <row r="7303" spans="1:4" x14ac:dyDescent="0.2">
      <c r="A7303">
        <v>995925</v>
      </c>
      <c r="B7303" t="s">
        <v>109</v>
      </c>
      <c r="C7303" s="4">
        <v>43696</v>
      </c>
      <c r="D7303" s="3">
        <v>0.95208333333333339</v>
      </c>
    </row>
    <row r="7304" spans="1:4" x14ac:dyDescent="0.2">
      <c r="A7304">
        <v>996094</v>
      </c>
      <c r="B7304" t="s">
        <v>151</v>
      </c>
      <c r="C7304" s="4">
        <v>43801</v>
      </c>
      <c r="D7304" s="3">
        <v>0.84166666666666667</v>
      </c>
    </row>
    <row r="7305" spans="1:4" x14ac:dyDescent="0.2">
      <c r="A7305">
        <v>996095</v>
      </c>
      <c r="B7305" t="s">
        <v>141</v>
      </c>
      <c r="C7305" s="4">
        <v>43783</v>
      </c>
      <c r="D7305" s="3">
        <v>0.83680555555555547</v>
      </c>
    </row>
    <row r="7306" spans="1:4" x14ac:dyDescent="0.2">
      <c r="A7306">
        <v>996096</v>
      </c>
      <c r="B7306" t="s">
        <v>80</v>
      </c>
      <c r="C7306" s="4">
        <v>43838</v>
      </c>
      <c r="D7306" s="3">
        <v>0.84930555555555554</v>
      </c>
    </row>
    <row r="7307" spans="1:4" x14ac:dyDescent="0.2">
      <c r="A7307">
        <v>996166</v>
      </c>
      <c r="B7307" t="s">
        <v>32</v>
      </c>
      <c r="C7307" s="4">
        <v>43801</v>
      </c>
      <c r="D7307" s="3">
        <v>0.79166666666666663</v>
      </c>
    </row>
    <row r="7308" spans="1:4" x14ac:dyDescent="0.2">
      <c r="A7308">
        <v>996596</v>
      </c>
      <c r="B7308" t="e">
        <f>_xlfn.SINGLE(HoyMismoTSI _xlfn.SINGLE(TSiHonduras gracias por Que se esta dando este gran reconocimiento a los maestro Que bien estamos a lo mejor))</f>
        <v>#NAME?</v>
      </c>
      <c r="C7308" s="4">
        <v>43725</v>
      </c>
      <c r="D7308" s="3">
        <v>0.8305555555555556</v>
      </c>
    </row>
    <row r="7309" spans="1:4" x14ac:dyDescent="0.2">
      <c r="A7309">
        <v>996647</v>
      </c>
      <c r="B7309" t="e">
        <f>HoyMismoTSI muy bien Que se est√°n haciendo estos programas de empleos para lo mejor del pueblo Que gran manera de ver lo bueno por mi Honduras vamos por mas</f>
        <v>#NAME?</v>
      </c>
      <c r="C7309" s="4">
        <v>43748</v>
      </c>
      <c r="D7309" s="3">
        <v>0.64513888888888882</v>
      </c>
    </row>
    <row r="7310" spans="1:4" x14ac:dyDescent="0.2">
      <c r="A7310">
        <v>997690</v>
      </c>
      <c r="B7310" t="e">
        <f>HoyMismoTSI gracias al gobierno Que se trabaja en apoyo alas mujeres Que gran y nueva ayuda se hace lo mejor Que excelente</f>
        <v>#NAME?</v>
      </c>
      <c r="C7310" s="4">
        <v>43677</v>
      </c>
      <c r="D7310" s="3">
        <v>0.72569444444444453</v>
      </c>
    </row>
    <row r="7311" spans="1:4" x14ac:dyDescent="0.2">
      <c r="A7311">
        <v>999960</v>
      </c>
      <c r="B7311" t="e">
        <f>HoyMismoTSI se ve Que s esta dando el mayor apoyo por Que Es importante Que se detenga esto para la salud de la gente Que gran trabajo</f>
        <v>#NAME?</v>
      </c>
      <c r="C7311" s="4">
        <v>43676</v>
      </c>
      <c r="D7311" s="3">
        <v>0.84722222222222221</v>
      </c>
    </row>
    <row r="7312" spans="1:4" x14ac:dyDescent="0.2">
      <c r="A7312">
        <v>1000570</v>
      </c>
      <c r="B7312" t="e">
        <f>HoyMismoTSI Sobre todo Que se ponga la mayor seguridad en el pais Que gran trabajo vamos  con nuevas acciones excelente</f>
        <v>#NAME?</v>
      </c>
      <c r="C7312" s="4">
        <v>43773</v>
      </c>
      <c r="D7312" s="3">
        <v>0.64861111111111114</v>
      </c>
    </row>
    <row r="7313" spans="1:4" x14ac:dyDescent="0.2">
      <c r="A7313">
        <v>1005023</v>
      </c>
      <c r="B7313" t="e">
        <f>HoyMismoTSI por favor Que dejen de Tanto vandalismo Que dejen de hacer lo malo por la naci√≥n cean cerios queremos paz</f>
        <v>#NAME?</v>
      </c>
      <c r="C7313" s="4">
        <v>43762</v>
      </c>
      <c r="D7313" s="3">
        <v>0.82361111111111107</v>
      </c>
    </row>
    <row r="7314" spans="1:4" x14ac:dyDescent="0.2">
      <c r="A7314">
        <v>1005088</v>
      </c>
      <c r="B7314" t="e">
        <f>_xlfn.SINGLE(HoyMismoTSI _xlfn.SINGLE(JuanOrlandoH Es muy bueno Que se hagan estas competencias Que excelente trabajo lo Que se ve con la juventud Hondure√±a Que bien))</f>
        <v>#NAME?</v>
      </c>
      <c r="C7314" s="4">
        <v>43816</v>
      </c>
      <c r="D7314" s="3">
        <v>0.66527777777777775</v>
      </c>
    </row>
    <row r="7315" spans="1:4" x14ac:dyDescent="0.2">
      <c r="A7315">
        <v>1006106</v>
      </c>
      <c r="B7315" t="e">
        <f>HoyMismoTSI excelente todos le Damos la bienvenida</f>
        <v>#NAME?</v>
      </c>
      <c r="C7315" s="4">
        <v>43707</v>
      </c>
      <c r="D7315" s="3">
        <v>0.9145833333333333</v>
      </c>
    </row>
    <row r="7316" spans="1:4" x14ac:dyDescent="0.2">
      <c r="A7316">
        <v>1007429</v>
      </c>
      <c r="B7316" t="e">
        <f>_xlfn.SINGLE(HoyMismoTSI _xlfn.SINGLE(JuanOrlandoH excelente Que se vean grandes resultados con las nuevas oportunidades en los cruceros Que bien vamos por lo mas y mas))</f>
        <v>#NAME?</v>
      </c>
      <c r="C7316" s="4">
        <v>43773</v>
      </c>
      <c r="D7316" s="3">
        <v>0.79513888888888884</v>
      </c>
    </row>
    <row r="7317" spans="1:4" x14ac:dyDescent="0.2">
      <c r="A7317">
        <v>1010449</v>
      </c>
      <c r="B7317" t="e">
        <f>HoyMismoTSI Que se haga lo Que se tenga Que hacer Que bien Que se  haga lo correcto y Que se tome lo mejor para Que puedan colocar a este Hombre excelente</f>
        <v>#NAME?</v>
      </c>
      <c r="C7317" s="4">
        <v>43810</v>
      </c>
      <c r="D7317" s="3">
        <v>0.58194444444444449</v>
      </c>
    </row>
    <row r="7318" spans="1:4" x14ac:dyDescent="0.2">
      <c r="A7318">
        <v>1013517</v>
      </c>
      <c r="B7318" t="e">
        <f>_xlfn.SINGLE(HoyMismoTSI _xlfn.SINGLE(PartidoLibre _xlfn.SINGLE(JariDixon _xlfn.SINGLE(SalvaPresidente ve y a este Que mosca le pico Pobre cito da pesar metiendo ce en lo Que no le interesa se cerio por favor))))</f>
        <v>#NAME?</v>
      </c>
      <c r="C7318" s="4">
        <v>43782</v>
      </c>
      <c r="D7318" s="3">
        <v>0.67013888888888884</v>
      </c>
    </row>
    <row r="7319" spans="1:4" x14ac:dyDescent="0.2">
      <c r="A7319">
        <v>1014018</v>
      </c>
      <c r="B7319" t="e">
        <f>HoyMismoTSI contentos de Que se haga lo bueno para Que Honduras avance y Sobre todo hayan precios accesibles para el pueblo</f>
        <v>#NAME?</v>
      </c>
      <c r="C7319" s="4">
        <v>43763</v>
      </c>
      <c r="D7319" s="3">
        <v>0.63472222222222219</v>
      </c>
    </row>
    <row r="7320" spans="1:4" x14ac:dyDescent="0.2">
      <c r="A7320">
        <v>1017215</v>
      </c>
      <c r="B7320" t="e">
        <f>_xlfn.SINGLE(HoyMismoTSI _xlfn.SINGLE(JuanOrlandoH Dios bendiga su vida se√±or Presidente Muchas gracias por Que usted Es una gran persona Que hace lo bueno por la naci√≥n Muchas gracias y bendiciones))</f>
        <v>#NAME?</v>
      </c>
      <c r="C7320" s="4">
        <v>43754</v>
      </c>
      <c r="D7320" s="3">
        <v>0.73749999999999993</v>
      </c>
    </row>
    <row r="7321" spans="1:4" x14ac:dyDescent="0.2">
      <c r="A7321">
        <v>1021478</v>
      </c>
      <c r="B7321" t="e">
        <f>HoyMismoTSI excelente Que se esta regenerando este evento con excito y Que las personas se aboquen aun empleo</f>
        <v>#NAME?</v>
      </c>
      <c r="C7321" s="4">
        <v>43727</v>
      </c>
      <c r="D7321" s="3">
        <v>0.73819444444444438</v>
      </c>
    </row>
    <row r="7322" spans="1:4" x14ac:dyDescent="0.2">
      <c r="A7322">
        <v>1022373</v>
      </c>
      <c r="B7322" t="e">
        <f>HoyMismoTSI Pucha deben de ver lo mejor por el pais ya basta de Tanto relajo queremos paz en mi naci√≥n</f>
        <v>#NAME?</v>
      </c>
      <c r="C7322" s="4">
        <v>43762</v>
      </c>
      <c r="D7322" s="3">
        <v>0.8222222222222223</v>
      </c>
    </row>
    <row r="7323" spans="1:4" x14ac:dyDescent="0.2">
      <c r="A7323">
        <v>1023455</v>
      </c>
      <c r="B7323" t="s">
        <v>28</v>
      </c>
      <c r="C7323" s="4">
        <v>43693</v>
      </c>
      <c r="D7323" s="3">
        <v>0.72222222222222221</v>
      </c>
    </row>
    <row r="7324" spans="1:4" x14ac:dyDescent="0.2">
      <c r="A7324">
        <v>1023483</v>
      </c>
      <c r="B7324" t="s">
        <v>63</v>
      </c>
      <c r="C7324" s="4">
        <v>43773</v>
      </c>
      <c r="D7324" s="3">
        <v>0.65277777777777779</v>
      </c>
    </row>
    <row r="7325" spans="1:4" x14ac:dyDescent="0.2">
      <c r="A7325">
        <v>1023621</v>
      </c>
      <c r="B7325" t="s">
        <v>41</v>
      </c>
      <c r="C7325" s="4">
        <v>43710</v>
      </c>
      <c r="D7325" s="3">
        <v>0.72083333333333333</v>
      </c>
    </row>
    <row r="7326" spans="1:4" x14ac:dyDescent="0.2">
      <c r="A7326">
        <v>1023627</v>
      </c>
      <c r="B7326" t="s">
        <v>79</v>
      </c>
      <c r="C7326" s="4">
        <v>43707</v>
      </c>
      <c r="D7326" s="3">
        <v>0.66666666666666663</v>
      </c>
    </row>
    <row r="7327" spans="1:4" x14ac:dyDescent="0.2">
      <c r="A7327">
        <v>1023704</v>
      </c>
      <c r="B7327" t="s">
        <v>24</v>
      </c>
      <c r="C7327" s="4">
        <v>43731</v>
      </c>
      <c r="D7327" s="3">
        <v>0.73541666666666661</v>
      </c>
    </row>
    <row r="7328" spans="1:4" x14ac:dyDescent="0.2">
      <c r="A7328">
        <v>1023856</v>
      </c>
      <c r="B7328" t="s">
        <v>9</v>
      </c>
      <c r="C7328" s="4">
        <v>43794</v>
      </c>
      <c r="D7328" s="3">
        <v>0.72291666666666676</v>
      </c>
    </row>
    <row r="7329" spans="1:4" x14ac:dyDescent="0.2">
      <c r="A7329">
        <v>1023870</v>
      </c>
      <c r="B7329" t="s">
        <v>54</v>
      </c>
      <c r="C7329" s="4">
        <v>43685</v>
      </c>
      <c r="D7329" s="3">
        <v>0.64236111111111105</v>
      </c>
    </row>
    <row r="7330" spans="1:4" x14ac:dyDescent="0.2">
      <c r="A7330">
        <v>1024103</v>
      </c>
      <c r="B7330" t="s">
        <v>26</v>
      </c>
      <c r="C7330" s="4">
        <v>43812</v>
      </c>
      <c r="D7330" s="3">
        <v>0.73055555555555562</v>
      </c>
    </row>
    <row r="7331" spans="1:4" x14ac:dyDescent="0.2">
      <c r="A7331">
        <v>1024115</v>
      </c>
      <c r="B7331" t="s">
        <v>745</v>
      </c>
      <c r="C7331" s="4">
        <v>43757</v>
      </c>
      <c r="D7331" s="3">
        <v>0.87777777777777777</v>
      </c>
    </row>
    <row r="7332" spans="1:4" x14ac:dyDescent="0.2">
      <c r="A7332">
        <v>1024116</v>
      </c>
      <c r="B7332" t="s">
        <v>746</v>
      </c>
      <c r="C7332" s="4">
        <v>43709</v>
      </c>
      <c r="D7332" s="3">
        <v>0.84583333333333333</v>
      </c>
    </row>
    <row r="7333" spans="1:4" x14ac:dyDescent="0.2">
      <c r="A7333">
        <v>1024117</v>
      </c>
      <c r="B7333" s="2" t="s">
        <v>747</v>
      </c>
      <c r="C7333" s="4">
        <v>43718</v>
      </c>
      <c r="D7333" s="3">
        <v>0.10972222222222222</v>
      </c>
    </row>
    <row r="7334" spans="1:4" x14ac:dyDescent="0.2">
      <c r="A7334">
        <v>1024123</v>
      </c>
      <c r="B7334" t="s">
        <v>748</v>
      </c>
      <c r="C7334" s="4">
        <v>43664</v>
      </c>
      <c r="D7334" s="3">
        <v>0.77430555555555547</v>
      </c>
    </row>
    <row r="7335" spans="1:4" x14ac:dyDescent="0.2">
      <c r="A7335">
        <v>1024124</v>
      </c>
      <c r="B7335" s="2" t="s">
        <v>95</v>
      </c>
      <c r="C7335" s="4">
        <v>43690</v>
      </c>
      <c r="D7335" s="3">
        <v>0.68194444444444446</v>
      </c>
    </row>
    <row r="7336" spans="1:4" x14ac:dyDescent="0.2">
      <c r="A7336">
        <v>1024945</v>
      </c>
      <c r="B7336" t="e">
        <f>_xlfn.SINGLE(HoyMismoTSI _xlfn.SINGLE(JuanOrlandoH _xlfn.SINGLE(OEA_MACCIH esta bueno se√±or Presidente Que se tome la mayor decisi√≥n Que bien Que se decida si la MACCIH sigue en el pais)))</f>
        <v>#NAME?</v>
      </c>
      <c r="C7336" s="4">
        <v>43783</v>
      </c>
      <c r="D7336" s="3">
        <v>0.55555555555555558</v>
      </c>
    </row>
    <row r="7337" spans="1:4" x14ac:dyDescent="0.2">
      <c r="A7337">
        <v>1025623</v>
      </c>
      <c r="B7337" t="s">
        <v>11</v>
      </c>
      <c r="C7337" s="4">
        <v>43761</v>
      </c>
      <c r="D7337" s="3">
        <v>0.8569444444444444</v>
      </c>
    </row>
    <row r="7338" spans="1:4" x14ac:dyDescent="0.2">
      <c r="A7338">
        <v>1025725</v>
      </c>
      <c r="B7338" t="s">
        <v>7</v>
      </c>
      <c r="C7338" s="4">
        <v>43837</v>
      </c>
      <c r="D7338" s="3">
        <v>0.66666666666666663</v>
      </c>
    </row>
    <row r="7339" spans="1:4" x14ac:dyDescent="0.2">
      <c r="A7339">
        <v>1025726</v>
      </c>
      <c r="B7339" t="s">
        <v>22</v>
      </c>
      <c r="C7339" s="4">
        <v>43794</v>
      </c>
      <c r="D7339" s="3">
        <v>0.83472222222222225</v>
      </c>
    </row>
    <row r="7340" spans="1:4" x14ac:dyDescent="0.2">
      <c r="A7340">
        <v>1025727</v>
      </c>
      <c r="B7340" t="s">
        <v>67</v>
      </c>
      <c r="C7340" s="4">
        <v>43810</v>
      </c>
      <c r="D7340" s="3">
        <v>0.8256944444444444</v>
      </c>
    </row>
    <row r="7341" spans="1:4" x14ac:dyDescent="0.2">
      <c r="A7341">
        <v>1025728</v>
      </c>
      <c r="B7341" t="s">
        <v>6</v>
      </c>
      <c r="C7341" s="4">
        <v>43829</v>
      </c>
      <c r="D7341" s="3">
        <v>0.75763888888888886</v>
      </c>
    </row>
    <row r="7342" spans="1:4" x14ac:dyDescent="0.2">
      <c r="A7342">
        <v>1025827</v>
      </c>
      <c r="B7342" t="s">
        <v>100</v>
      </c>
      <c r="C7342" s="4">
        <v>43733</v>
      </c>
      <c r="D7342" s="3">
        <v>0.8569444444444444</v>
      </c>
    </row>
    <row r="7343" spans="1:4" x14ac:dyDescent="0.2">
      <c r="A7343">
        <v>1025966</v>
      </c>
      <c r="B7343" t="s">
        <v>30</v>
      </c>
      <c r="C7343" s="4">
        <v>43802</v>
      </c>
      <c r="D7343" s="3">
        <v>0.71388888888888891</v>
      </c>
    </row>
    <row r="7344" spans="1:4" x14ac:dyDescent="0.2">
      <c r="A7344">
        <v>1025967</v>
      </c>
      <c r="B7344" t="s">
        <v>9</v>
      </c>
      <c r="C7344" s="4">
        <v>43794</v>
      </c>
      <c r="D7344" s="3">
        <v>0.72222222222222221</v>
      </c>
    </row>
    <row r="7345" spans="1:4" x14ac:dyDescent="0.2">
      <c r="A7345">
        <v>1026040</v>
      </c>
      <c r="B7345" t="s">
        <v>114</v>
      </c>
      <c r="C7345" s="4">
        <v>43746</v>
      </c>
      <c r="D7345" s="3">
        <v>0.88611111111111107</v>
      </c>
    </row>
    <row r="7346" spans="1:4" x14ac:dyDescent="0.2">
      <c r="A7346">
        <v>1026127</v>
      </c>
      <c r="B7346" t="s">
        <v>748</v>
      </c>
      <c r="C7346" s="4">
        <v>43664</v>
      </c>
      <c r="D7346" s="3">
        <v>0.77361111111111114</v>
      </c>
    </row>
    <row r="7347" spans="1:4" x14ac:dyDescent="0.2">
      <c r="A7347">
        <v>1026171</v>
      </c>
      <c r="B7347" t="s">
        <v>91</v>
      </c>
      <c r="C7347" s="4">
        <v>43745</v>
      </c>
      <c r="D7347" s="3">
        <v>0.72499999999999998</v>
      </c>
    </row>
    <row r="7348" spans="1:4" x14ac:dyDescent="0.2">
      <c r="A7348">
        <v>1026192</v>
      </c>
      <c r="B7348" t="s">
        <v>11</v>
      </c>
      <c r="C7348" s="4">
        <v>43761</v>
      </c>
      <c r="D7348" s="3">
        <v>0.8569444444444444</v>
      </c>
    </row>
    <row r="7349" spans="1:4" x14ac:dyDescent="0.2">
      <c r="A7349">
        <v>1026193</v>
      </c>
      <c r="B7349" t="s">
        <v>146</v>
      </c>
      <c r="C7349" s="4">
        <v>43705</v>
      </c>
      <c r="D7349" s="3">
        <v>0.70208333333333339</v>
      </c>
    </row>
    <row r="7350" spans="1:4" x14ac:dyDescent="0.2">
      <c r="A7350">
        <v>1026194</v>
      </c>
      <c r="B7350" t="s">
        <v>259</v>
      </c>
      <c r="C7350" s="4">
        <v>43675</v>
      </c>
      <c r="D7350" s="3">
        <v>0.87638888888888899</v>
      </c>
    </row>
    <row r="7351" spans="1:4" x14ac:dyDescent="0.2">
      <c r="A7351">
        <v>1026623</v>
      </c>
      <c r="B7351" t="s">
        <v>187</v>
      </c>
      <c r="C7351" s="4">
        <v>43735</v>
      </c>
      <c r="D7351" s="3">
        <v>0.67083333333333339</v>
      </c>
    </row>
    <row r="7352" spans="1:4" x14ac:dyDescent="0.2">
      <c r="A7352">
        <v>1026624</v>
      </c>
      <c r="B7352" t="s">
        <v>148</v>
      </c>
      <c r="C7352" s="4">
        <v>43767</v>
      </c>
      <c r="D7352" s="3">
        <v>0.86249999999999993</v>
      </c>
    </row>
    <row r="7353" spans="1:4" x14ac:dyDescent="0.2">
      <c r="A7353">
        <v>1026716</v>
      </c>
      <c r="B7353" t="s">
        <v>748</v>
      </c>
      <c r="C7353" s="4">
        <v>43664</v>
      </c>
      <c r="D7353" s="3">
        <v>0.77430555555555547</v>
      </c>
    </row>
    <row r="7354" spans="1:4" x14ac:dyDescent="0.2">
      <c r="A7354">
        <v>1026717</v>
      </c>
      <c r="B7354" t="s">
        <v>423</v>
      </c>
      <c r="C7354" s="4">
        <v>43658</v>
      </c>
      <c r="D7354" s="3">
        <v>0.10833333333333334</v>
      </c>
    </row>
    <row r="7355" spans="1:4" x14ac:dyDescent="0.2">
      <c r="A7355">
        <v>1026954</v>
      </c>
      <c r="B7355" t="s">
        <v>61</v>
      </c>
      <c r="C7355" s="4">
        <v>43733</v>
      </c>
      <c r="D7355" s="3">
        <v>0.79791666666666661</v>
      </c>
    </row>
    <row r="7356" spans="1:4" x14ac:dyDescent="0.2">
      <c r="A7356">
        <v>1026955</v>
      </c>
      <c r="B7356" t="s">
        <v>74</v>
      </c>
      <c r="C7356" s="4">
        <v>43714</v>
      </c>
      <c r="D7356" s="3">
        <v>0.7944444444444444</v>
      </c>
    </row>
    <row r="7357" spans="1:4" x14ac:dyDescent="0.2">
      <c r="A7357">
        <v>1027374</v>
      </c>
      <c r="B7357" t="s">
        <v>98</v>
      </c>
      <c r="C7357" s="4">
        <v>43700</v>
      </c>
      <c r="D7357" s="3">
        <v>0.72777777777777775</v>
      </c>
    </row>
    <row r="7358" spans="1:4" x14ac:dyDescent="0.2">
      <c r="A7358">
        <v>1027384</v>
      </c>
      <c r="B7358" t="s">
        <v>370</v>
      </c>
      <c r="C7358" s="4">
        <v>43655</v>
      </c>
      <c r="D7358" s="3">
        <v>0.65555555555555556</v>
      </c>
    </row>
    <row r="7359" spans="1:4" x14ac:dyDescent="0.2">
      <c r="A7359">
        <v>1027385</v>
      </c>
      <c r="B7359" t="s">
        <v>260</v>
      </c>
      <c r="C7359" s="4">
        <v>43691</v>
      </c>
      <c r="D7359" s="3">
        <v>0.87847222222222221</v>
      </c>
    </row>
    <row r="7360" spans="1:4" x14ac:dyDescent="0.2">
      <c r="A7360">
        <v>1027553</v>
      </c>
      <c r="B7360" t="s">
        <v>53</v>
      </c>
      <c r="C7360" s="4">
        <v>43770</v>
      </c>
      <c r="D7360" s="3">
        <v>0.7993055555555556</v>
      </c>
    </row>
    <row r="7361" spans="1:4" x14ac:dyDescent="0.2">
      <c r="A7361">
        <v>1027554</v>
      </c>
      <c r="B7361" t="s">
        <v>114</v>
      </c>
      <c r="C7361" s="4">
        <v>43746</v>
      </c>
      <c r="D7361" s="3">
        <v>0.88611111111111107</v>
      </c>
    </row>
    <row r="7362" spans="1:4" x14ac:dyDescent="0.2">
      <c r="A7362">
        <v>1027555</v>
      </c>
      <c r="B7362" t="s">
        <v>105</v>
      </c>
      <c r="C7362" s="4">
        <v>43746</v>
      </c>
      <c r="D7362" s="3">
        <v>0.8618055555555556</v>
      </c>
    </row>
    <row r="7363" spans="1:4" x14ac:dyDescent="0.2">
      <c r="A7363">
        <v>1027876</v>
      </c>
      <c r="B7363" t="s">
        <v>499</v>
      </c>
      <c r="C7363" s="4">
        <v>43696</v>
      </c>
      <c r="D7363" s="3">
        <v>0.74375000000000002</v>
      </c>
    </row>
    <row r="7364" spans="1:4" x14ac:dyDescent="0.2">
      <c r="A7364">
        <v>1027901</v>
      </c>
      <c r="B7364" t="s">
        <v>199</v>
      </c>
      <c r="C7364" s="4">
        <v>43836</v>
      </c>
      <c r="D7364" s="3">
        <v>0.7270833333333333</v>
      </c>
    </row>
    <row r="7365" spans="1:4" x14ac:dyDescent="0.2">
      <c r="A7365">
        <v>1027984</v>
      </c>
      <c r="B7365" t="s">
        <v>51</v>
      </c>
      <c r="C7365" s="4">
        <v>43755</v>
      </c>
      <c r="D7365" s="3">
        <v>0.7368055555555556</v>
      </c>
    </row>
    <row r="7366" spans="1:4" x14ac:dyDescent="0.2">
      <c r="A7366">
        <v>1027985</v>
      </c>
      <c r="B7366" s="2" t="s">
        <v>92</v>
      </c>
      <c r="C7366" s="4">
        <v>43775</v>
      </c>
      <c r="D7366" s="3">
        <v>0.65625</v>
      </c>
    </row>
    <row r="7367" spans="1:4" x14ac:dyDescent="0.2">
      <c r="A7367">
        <v>1028147</v>
      </c>
      <c r="B7367" s="2" t="s">
        <v>92</v>
      </c>
      <c r="C7367" s="4">
        <v>43775</v>
      </c>
      <c r="D7367" s="3">
        <v>0.65625</v>
      </c>
    </row>
    <row r="7368" spans="1:4" x14ac:dyDescent="0.2">
      <c r="A7368">
        <v>1028212</v>
      </c>
      <c r="B7368" t="s">
        <v>61</v>
      </c>
      <c r="C7368" s="4">
        <v>43733</v>
      </c>
      <c r="D7368" s="3">
        <v>0.79861111111111116</v>
      </c>
    </row>
    <row r="7369" spans="1:4" x14ac:dyDescent="0.2">
      <c r="A7369">
        <v>1028218</v>
      </c>
      <c r="B7369" t="s">
        <v>237</v>
      </c>
      <c r="C7369" s="4">
        <v>43710</v>
      </c>
      <c r="D7369" s="3">
        <v>0.67083333333333339</v>
      </c>
    </row>
    <row r="7370" spans="1:4" x14ac:dyDescent="0.2">
      <c r="A7370">
        <v>1028221</v>
      </c>
      <c r="B7370" t="s">
        <v>201</v>
      </c>
      <c r="C7370" s="4">
        <v>43691</v>
      </c>
      <c r="D7370" s="3">
        <v>0.86944444444444446</v>
      </c>
    </row>
    <row r="7371" spans="1:4" x14ac:dyDescent="0.2">
      <c r="A7371">
        <v>1028336</v>
      </c>
      <c r="B7371" t="s">
        <v>99</v>
      </c>
      <c r="C7371" s="4">
        <v>43790</v>
      </c>
      <c r="D7371" s="3">
        <v>0.69097222222222221</v>
      </c>
    </row>
    <row r="7372" spans="1:4" x14ac:dyDescent="0.2">
      <c r="A7372">
        <v>1028588</v>
      </c>
      <c r="B7372" t="s">
        <v>63</v>
      </c>
      <c r="C7372" s="4">
        <v>43773</v>
      </c>
      <c r="D7372" s="3">
        <v>0.65277777777777779</v>
      </c>
    </row>
    <row r="7373" spans="1:4" x14ac:dyDescent="0.2">
      <c r="A7373">
        <v>1028641</v>
      </c>
      <c r="B7373" t="s">
        <v>48</v>
      </c>
      <c r="C7373" s="4">
        <v>43706</v>
      </c>
      <c r="D7373" s="3">
        <v>0.87361111111111101</v>
      </c>
    </row>
    <row r="7374" spans="1:4" x14ac:dyDescent="0.2">
      <c r="A7374">
        <v>1028642</v>
      </c>
      <c r="B7374" t="s">
        <v>114</v>
      </c>
      <c r="C7374" s="4">
        <v>43746</v>
      </c>
      <c r="D7374" s="3">
        <v>0.88611111111111107</v>
      </c>
    </row>
    <row r="7375" spans="1:4" x14ac:dyDescent="0.2">
      <c r="A7375">
        <v>1028847</v>
      </c>
      <c r="B7375" t="s">
        <v>151</v>
      </c>
      <c r="C7375" s="4">
        <v>43801</v>
      </c>
      <c r="D7375" s="3">
        <v>0.84027777777777779</v>
      </c>
    </row>
    <row r="7376" spans="1:4" x14ac:dyDescent="0.2">
      <c r="A7376">
        <v>1028848</v>
      </c>
      <c r="B7376" t="s">
        <v>46</v>
      </c>
      <c r="C7376" s="4">
        <v>43791</v>
      </c>
      <c r="D7376" s="3">
        <v>0.81458333333333333</v>
      </c>
    </row>
    <row r="7377" spans="1:4" x14ac:dyDescent="0.2">
      <c r="A7377">
        <v>1028916</v>
      </c>
      <c r="B7377" t="s">
        <v>187</v>
      </c>
      <c r="C7377" s="4">
        <v>43735</v>
      </c>
      <c r="D7377" s="3">
        <v>0.67152777777777783</v>
      </c>
    </row>
    <row r="7378" spans="1:4" x14ac:dyDescent="0.2">
      <c r="A7378">
        <v>1028917</v>
      </c>
      <c r="B7378" t="s">
        <v>139</v>
      </c>
      <c r="C7378" s="4">
        <v>43754</v>
      </c>
      <c r="D7378" s="3">
        <v>0.76597222222222217</v>
      </c>
    </row>
    <row r="7379" spans="1:4" x14ac:dyDescent="0.2">
      <c r="A7379">
        <v>1029315</v>
      </c>
      <c r="B7379" t="s">
        <v>24</v>
      </c>
      <c r="C7379" s="4">
        <v>43731</v>
      </c>
      <c r="D7379" s="3">
        <v>0.73541666666666661</v>
      </c>
    </row>
    <row r="7380" spans="1:4" x14ac:dyDescent="0.2">
      <c r="A7380">
        <v>1029680</v>
      </c>
      <c r="B7380" s="2" t="s">
        <v>150</v>
      </c>
      <c r="C7380" s="4">
        <v>43718</v>
      </c>
      <c r="D7380" s="3">
        <v>0.6972222222222223</v>
      </c>
    </row>
    <row r="7381" spans="1:4" x14ac:dyDescent="0.2">
      <c r="A7381">
        <v>1029734</v>
      </c>
      <c r="B7381" t="s">
        <v>598</v>
      </c>
      <c r="C7381" s="4">
        <v>43726</v>
      </c>
      <c r="D7381" s="3">
        <v>0.92569444444444438</v>
      </c>
    </row>
    <row r="7382" spans="1:4" x14ac:dyDescent="0.2">
      <c r="A7382">
        <v>1029915</v>
      </c>
      <c r="B7382" t="s">
        <v>124</v>
      </c>
      <c r="C7382" s="4">
        <v>43731</v>
      </c>
      <c r="D7382" s="3">
        <v>0.5625</v>
      </c>
    </row>
    <row r="7383" spans="1:4" x14ac:dyDescent="0.2">
      <c r="A7383">
        <v>1029916</v>
      </c>
      <c r="B7383" s="2" t="s">
        <v>71</v>
      </c>
      <c r="C7383" s="4">
        <v>43774</v>
      </c>
      <c r="D7383" s="3">
        <v>0.6694444444444444</v>
      </c>
    </row>
    <row r="7384" spans="1:4" x14ac:dyDescent="0.2">
      <c r="A7384">
        <v>1029917</v>
      </c>
      <c r="B7384" t="s">
        <v>235</v>
      </c>
      <c r="C7384" s="4">
        <v>43700</v>
      </c>
      <c r="D7384" s="3">
        <v>0.83472222222222225</v>
      </c>
    </row>
    <row r="7385" spans="1:4" x14ac:dyDescent="0.2">
      <c r="A7385">
        <v>1030252</v>
      </c>
      <c r="B7385" t="s">
        <v>119</v>
      </c>
      <c r="C7385" s="4">
        <v>43734</v>
      </c>
      <c r="D7385" s="3">
        <v>0.63958333333333328</v>
      </c>
    </row>
    <row r="7386" spans="1:4" x14ac:dyDescent="0.2">
      <c r="A7386">
        <v>1030253</v>
      </c>
      <c r="B7386" t="s">
        <v>152</v>
      </c>
      <c r="C7386" s="4">
        <v>43731</v>
      </c>
      <c r="D7386" s="3">
        <v>0.8666666666666667</v>
      </c>
    </row>
    <row r="7387" spans="1:4" x14ac:dyDescent="0.2">
      <c r="A7387">
        <v>1030254</v>
      </c>
      <c r="B7387" s="2" t="s">
        <v>65</v>
      </c>
      <c r="C7387" s="4">
        <v>43768</v>
      </c>
      <c r="D7387" s="3">
        <v>0.87361111111111101</v>
      </c>
    </row>
    <row r="7388" spans="1:4" x14ac:dyDescent="0.2">
      <c r="A7388">
        <v>1030255</v>
      </c>
      <c r="B7388" t="s">
        <v>45</v>
      </c>
      <c r="C7388" s="4">
        <v>43682</v>
      </c>
      <c r="D7388" s="3">
        <v>0.8222222222222223</v>
      </c>
    </row>
    <row r="7389" spans="1:4" x14ac:dyDescent="0.2">
      <c r="A7389">
        <v>1030295</v>
      </c>
      <c r="B7389" t="s">
        <v>100</v>
      </c>
      <c r="C7389" s="4">
        <v>43733</v>
      </c>
      <c r="D7389" s="3">
        <v>0.85763888888888884</v>
      </c>
    </row>
    <row r="7390" spans="1:4" x14ac:dyDescent="0.2">
      <c r="A7390">
        <v>1030361</v>
      </c>
      <c r="B7390" s="2" t="s">
        <v>47</v>
      </c>
      <c r="C7390" s="4">
        <v>43832</v>
      </c>
      <c r="D7390" s="3">
        <v>0.83333333333333337</v>
      </c>
    </row>
    <row r="7391" spans="1:4" x14ac:dyDescent="0.2">
      <c r="A7391">
        <v>1030395</v>
      </c>
      <c r="B7391" s="2" t="s">
        <v>23</v>
      </c>
      <c r="C7391" s="4">
        <v>43768</v>
      </c>
      <c r="D7391" s="3">
        <v>0.65416666666666667</v>
      </c>
    </row>
    <row r="7392" spans="1:4" x14ac:dyDescent="0.2">
      <c r="A7392">
        <v>1030401</v>
      </c>
      <c r="B7392" t="s">
        <v>416</v>
      </c>
      <c r="C7392" s="4">
        <v>43672</v>
      </c>
      <c r="D7392" s="3">
        <v>0.75763888888888886</v>
      </c>
    </row>
    <row r="7393" spans="1:4" x14ac:dyDescent="0.2">
      <c r="A7393">
        <v>1030543</v>
      </c>
      <c r="B7393" t="s">
        <v>99</v>
      </c>
      <c r="C7393" s="4">
        <v>43790</v>
      </c>
      <c r="D7393" s="3">
        <v>0.69166666666666676</v>
      </c>
    </row>
    <row r="7394" spans="1:4" x14ac:dyDescent="0.2">
      <c r="A7394">
        <v>1030747</v>
      </c>
      <c r="B7394" t="s">
        <v>109</v>
      </c>
      <c r="C7394" s="4">
        <v>43696</v>
      </c>
      <c r="D7394" s="3">
        <v>0.95208333333333339</v>
      </c>
    </row>
    <row r="7395" spans="1:4" x14ac:dyDescent="0.2">
      <c r="A7395">
        <v>1030748</v>
      </c>
      <c r="B7395" t="s">
        <v>62</v>
      </c>
      <c r="C7395" s="4">
        <v>43703</v>
      </c>
      <c r="D7395" s="3">
        <v>0.7368055555555556</v>
      </c>
    </row>
    <row r="7396" spans="1:4" x14ac:dyDescent="0.2">
      <c r="A7396">
        <v>1030826</v>
      </c>
      <c r="B7396" t="s">
        <v>142</v>
      </c>
      <c r="C7396" s="4">
        <v>43697</v>
      </c>
      <c r="D7396" s="3">
        <v>0.875</v>
      </c>
    </row>
    <row r="7397" spans="1:4" x14ac:dyDescent="0.2">
      <c r="A7397">
        <v>1031087</v>
      </c>
      <c r="B7397" t="s">
        <v>93</v>
      </c>
      <c r="C7397" s="4">
        <v>43703</v>
      </c>
      <c r="D7397" s="3">
        <v>0.67291666666666661</v>
      </c>
    </row>
    <row r="7398" spans="1:4" x14ac:dyDescent="0.2">
      <c r="A7398">
        <v>1031210</v>
      </c>
      <c r="B7398" s="2" t="s">
        <v>82</v>
      </c>
      <c r="C7398" s="4">
        <v>43665</v>
      </c>
      <c r="D7398" s="3">
        <v>0.67222222222222217</v>
      </c>
    </row>
    <row r="7399" spans="1:4" x14ac:dyDescent="0.2">
      <c r="A7399">
        <v>1031232</v>
      </c>
      <c r="B7399" s="2" t="s">
        <v>92</v>
      </c>
      <c r="C7399" s="4">
        <v>43775</v>
      </c>
      <c r="D7399" s="3">
        <v>0.65555555555555556</v>
      </c>
    </row>
    <row r="7400" spans="1:4" x14ac:dyDescent="0.2">
      <c r="A7400">
        <v>1031233</v>
      </c>
      <c r="B7400" t="s">
        <v>96</v>
      </c>
      <c r="C7400" s="4">
        <v>43745</v>
      </c>
      <c r="D7400" s="3">
        <v>0.85902777777777783</v>
      </c>
    </row>
    <row r="7401" spans="1:4" x14ac:dyDescent="0.2">
      <c r="A7401">
        <v>1031361</v>
      </c>
      <c r="B7401" t="s">
        <v>101</v>
      </c>
      <c r="C7401" s="4">
        <v>43766</v>
      </c>
      <c r="D7401" s="3">
        <v>0.68194444444444446</v>
      </c>
    </row>
    <row r="7402" spans="1:4" x14ac:dyDescent="0.2">
      <c r="A7402">
        <v>1031393</v>
      </c>
      <c r="B7402" t="s">
        <v>122</v>
      </c>
      <c r="C7402" s="4">
        <v>43746</v>
      </c>
      <c r="D7402" s="3">
        <v>0.73472222222222217</v>
      </c>
    </row>
    <row r="7403" spans="1:4" x14ac:dyDescent="0.2">
      <c r="A7403">
        <v>1031402</v>
      </c>
      <c r="B7403" t="s">
        <v>28</v>
      </c>
      <c r="C7403" s="4">
        <v>43693</v>
      </c>
      <c r="D7403" s="3">
        <v>0.72222222222222221</v>
      </c>
    </row>
    <row r="7404" spans="1:4" x14ac:dyDescent="0.2">
      <c r="A7404">
        <v>1031485</v>
      </c>
      <c r="B7404" t="s">
        <v>29</v>
      </c>
      <c r="C7404" s="4">
        <v>43836</v>
      </c>
      <c r="D7404" s="3">
        <v>0.60416666666666663</v>
      </c>
    </row>
    <row r="7405" spans="1:4" x14ac:dyDescent="0.2">
      <c r="A7405">
        <v>1031645</v>
      </c>
      <c r="B7405" t="s">
        <v>21</v>
      </c>
      <c r="C7405" s="4">
        <v>43811</v>
      </c>
      <c r="D7405" s="3">
        <v>0.84027777777777779</v>
      </c>
    </row>
    <row r="7406" spans="1:4" x14ac:dyDescent="0.2">
      <c r="A7406">
        <v>1031646</v>
      </c>
      <c r="B7406" s="2" t="s">
        <v>111</v>
      </c>
      <c r="C7406" s="4">
        <v>43804</v>
      </c>
      <c r="D7406" s="3">
        <v>0.84791666666666676</v>
      </c>
    </row>
    <row r="7407" spans="1:4" x14ac:dyDescent="0.2">
      <c r="A7407">
        <v>1031647</v>
      </c>
      <c r="B7407" t="s">
        <v>12</v>
      </c>
      <c r="C7407" s="4">
        <v>43810</v>
      </c>
      <c r="D7407" s="3">
        <v>0.79583333333333339</v>
      </c>
    </row>
    <row r="7408" spans="1:4" x14ac:dyDescent="0.2">
      <c r="A7408">
        <v>1031731</v>
      </c>
      <c r="B7408" t="s">
        <v>147</v>
      </c>
      <c r="C7408" s="4">
        <v>43819</v>
      </c>
      <c r="D7408" s="3">
        <v>0.80972222222222223</v>
      </c>
    </row>
    <row r="7409" spans="1:4" x14ac:dyDescent="0.2">
      <c r="A7409">
        <v>1031732</v>
      </c>
      <c r="B7409" t="s">
        <v>7</v>
      </c>
      <c r="C7409" s="4">
        <v>43837</v>
      </c>
      <c r="D7409" s="3">
        <v>0.66666666666666663</v>
      </c>
    </row>
    <row r="7410" spans="1:4" x14ac:dyDescent="0.2">
      <c r="A7410">
        <v>1031747</v>
      </c>
      <c r="B7410" t="s">
        <v>70</v>
      </c>
      <c r="C7410" s="4">
        <v>43718</v>
      </c>
      <c r="D7410" s="3">
        <v>0.82291666666666663</v>
      </c>
    </row>
    <row r="7411" spans="1:4" x14ac:dyDescent="0.2">
      <c r="A7411">
        <v>1031924</v>
      </c>
      <c r="B7411" t="s">
        <v>76</v>
      </c>
      <c r="C7411" s="4">
        <v>43767</v>
      </c>
      <c r="D7411" s="3">
        <v>0.80069444444444438</v>
      </c>
    </row>
    <row r="7412" spans="1:4" x14ac:dyDescent="0.2">
      <c r="A7412">
        <v>1032066</v>
      </c>
      <c r="B7412" s="2" t="s">
        <v>132</v>
      </c>
      <c r="C7412" s="4">
        <v>43812</v>
      </c>
      <c r="D7412" s="3">
        <v>0.8569444444444444</v>
      </c>
    </row>
    <row r="7413" spans="1:4" x14ac:dyDescent="0.2">
      <c r="A7413">
        <v>1032109</v>
      </c>
      <c r="B7413" t="s">
        <v>13</v>
      </c>
      <c r="C7413" s="4">
        <v>43689</v>
      </c>
      <c r="D7413" s="3">
        <v>0.64097222222222217</v>
      </c>
    </row>
    <row r="7414" spans="1:4" x14ac:dyDescent="0.2">
      <c r="A7414">
        <v>1032112</v>
      </c>
      <c r="B7414" t="s">
        <v>134</v>
      </c>
      <c r="C7414" s="4">
        <v>43678</v>
      </c>
      <c r="D7414" s="3">
        <v>0.84027777777777779</v>
      </c>
    </row>
    <row r="7415" spans="1:4" x14ac:dyDescent="0.2">
      <c r="A7415">
        <v>1032752</v>
      </c>
      <c r="B7415" t="s">
        <v>36</v>
      </c>
      <c r="C7415" s="4">
        <v>43724</v>
      </c>
      <c r="D7415" s="3">
        <v>0.84930555555555554</v>
      </c>
    </row>
    <row r="7416" spans="1:4" x14ac:dyDescent="0.2">
      <c r="A7416">
        <v>1032753</v>
      </c>
      <c r="B7416" t="s">
        <v>53</v>
      </c>
      <c r="C7416" s="4">
        <v>43770</v>
      </c>
      <c r="D7416" s="3">
        <v>0.79861111111111116</v>
      </c>
    </row>
    <row r="7417" spans="1:4" x14ac:dyDescent="0.2">
      <c r="A7417">
        <v>1032754</v>
      </c>
      <c r="B7417" t="s">
        <v>311</v>
      </c>
      <c r="C7417" s="4">
        <v>43685</v>
      </c>
      <c r="D7417" s="3">
        <v>0.73541666666666661</v>
      </c>
    </row>
    <row r="7418" spans="1:4" x14ac:dyDescent="0.2">
      <c r="A7418">
        <v>1032755</v>
      </c>
      <c r="B7418" t="s">
        <v>25</v>
      </c>
      <c r="C7418" s="4">
        <v>43774</v>
      </c>
      <c r="D7418" s="3">
        <v>0.84027777777777779</v>
      </c>
    </row>
    <row r="7419" spans="1:4" x14ac:dyDescent="0.2">
      <c r="A7419">
        <v>1032802</v>
      </c>
      <c r="B7419" t="s">
        <v>5</v>
      </c>
      <c r="C7419" s="4">
        <v>43762</v>
      </c>
      <c r="D7419" s="3">
        <v>0.69444444444444453</v>
      </c>
    </row>
    <row r="7420" spans="1:4" x14ac:dyDescent="0.2">
      <c r="A7420">
        <v>1032803</v>
      </c>
      <c r="B7420" t="s">
        <v>19</v>
      </c>
      <c r="C7420" s="4">
        <v>43773</v>
      </c>
      <c r="D7420" s="3">
        <v>0.7055555555555556</v>
      </c>
    </row>
    <row r="7421" spans="1:4" x14ac:dyDescent="0.2">
      <c r="A7421">
        <v>1033000</v>
      </c>
      <c r="B7421" t="s">
        <v>143</v>
      </c>
      <c r="C7421" s="4">
        <v>43706</v>
      </c>
      <c r="D7421" s="3">
        <v>0.81111111111111101</v>
      </c>
    </row>
    <row r="7422" spans="1:4" x14ac:dyDescent="0.2">
      <c r="A7422">
        <v>1033028</v>
      </c>
      <c r="B7422" t="s">
        <v>87</v>
      </c>
      <c r="C7422" s="4">
        <v>43816</v>
      </c>
      <c r="D7422" s="3">
        <v>0.86597222222222225</v>
      </c>
    </row>
    <row r="7423" spans="1:4" x14ac:dyDescent="0.2">
      <c r="A7423">
        <v>1033119</v>
      </c>
      <c r="B7423" t="s">
        <v>5</v>
      </c>
      <c r="C7423" s="4">
        <v>43762</v>
      </c>
      <c r="D7423" s="3">
        <v>0.69374999999999998</v>
      </c>
    </row>
    <row r="7424" spans="1:4" x14ac:dyDescent="0.2">
      <c r="A7424">
        <v>1033120</v>
      </c>
      <c r="B7424" t="s">
        <v>25</v>
      </c>
      <c r="C7424" s="4">
        <v>43774</v>
      </c>
      <c r="D7424" s="3">
        <v>0.84027777777777779</v>
      </c>
    </row>
    <row r="7425" spans="1:4" x14ac:dyDescent="0.2">
      <c r="A7425">
        <v>1033121</v>
      </c>
      <c r="B7425" t="s">
        <v>44</v>
      </c>
      <c r="C7425" s="4">
        <v>43748</v>
      </c>
      <c r="D7425" s="3">
        <v>0.83333333333333337</v>
      </c>
    </row>
    <row r="7426" spans="1:4" x14ac:dyDescent="0.2">
      <c r="A7426">
        <v>1033266</v>
      </c>
      <c r="B7426" t="s">
        <v>94</v>
      </c>
      <c r="C7426" s="4">
        <v>43726</v>
      </c>
      <c r="D7426" s="3">
        <v>0.87083333333333324</v>
      </c>
    </row>
    <row r="7427" spans="1:4" x14ac:dyDescent="0.2">
      <c r="A7427">
        <v>1033267</v>
      </c>
      <c r="B7427" t="s">
        <v>53</v>
      </c>
      <c r="C7427" s="4">
        <v>43770</v>
      </c>
      <c r="D7427" s="3">
        <v>0.79861111111111116</v>
      </c>
    </row>
    <row r="7428" spans="1:4" x14ac:dyDescent="0.2">
      <c r="A7428">
        <v>1033606</v>
      </c>
      <c r="B7428" t="s">
        <v>5</v>
      </c>
      <c r="C7428" s="4">
        <v>43762</v>
      </c>
      <c r="D7428" s="3">
        <v>0.69374999999999998</v>
      </c>
    </row>
    <row r="7429" spans="1:4" x14ac:dyDescent="0.2">
      <c r="A7429">
        <v>1033607</v>
      </c>
      <c r="B7429" s="2" t="s">
        <v>4</v>
      </c>
      <c r="C7429" s="4">
        <v>43731</v>
      </c>
      <c r="D7429" s="3">
        <v>0.66249999999999998</v>
      </c>
    </row>
    <row r="7430" spans="1:4" x14ac:dyDescent="0.2">
      <c r="A7430">
        <v>1033608</v>
      </c>
      <c r="B7430" t="s">
        <v>123</v>
      </c>
      <c r="C7430" s="4">
        <v>43763</v>
      </c>
      <c r="D7430" s="3">
        <v>0.82152777777777775</v>
      </c>
    </row>
    <row r="7431" spans="1:4" x14ac:dyDescent="0.2">
      <c r="A7431">
        <v>1033785</v>
      </c>
      <c r="B7431" t="s">
        <v>186</v>
      </c>
      <c r="C7431" s="4">
        <v>43703</v>
      </c>
      <c r="D7431" s="3">
        <v>0.83333333333333337</v>
      </c>
    </row>
    <row r="7432" spans="1:4" x14ac:dyDescent="0.2">
      <c r="A7432">
        <v>1033850</v>
      </c>
      <c r="B7432" s="2" t="s">
        <v>111</v>
      </c>
      <c r="C7432" s="4">
        <v>43804</v>
      </c>
      <c r="D7432" s="3">
        <v>0.84791666666666676</v>
      </c>
    </row>
    <row r="7433" spans="1:4" x14ac:dyDescent="0.2">
      <c r="A7433">
        <v>1033851</v>
      </c>
      <c r="B7433" t="s">
        <v>29</v>
      </c>
      <c r="C7433" s="4">
        <v>43836</v>
      </c>
      <c r="D7433" s="3">
        <v>0.60486111111111118</v>
      </c>
    </row>
    <row r="7434" spans="1:4" x14ac:dyDescent="0.2">
      <c r="A7434">
        <v>1033856</v>
      </c>
      <c r="B7434" t="s">
        <v>218</v>
      </c>
      <c r="C7434" s="4">
        <v>43698</v>
      </c>
      <c r="D7434" s="3">
        <v>0.78402777777777777</v>
      </c>
    </row>
    <row r="7435" spans="1:4" x14ac:dyDescent="0.2">
      <c r="A7435">
        <v>1033857</v>
      </c>
      <c r="B7435" t="s">
        <v>260</v>
      </c>
      <c r="C7435" s="4">
        <v>43691</v>
      </c>
      <c r="D7435" s="3">
        <v>0.87777777777777777</v>
      </c>
    </row>
    <row r="7436" spans="1:4" x14ac:dyDescent="0.2">
      <c r="A7436">
        <v>1033907</v>
      </c>
      <c r="B7436" t="s">
        <v>99</v>
      </c>
      <c r="C7436" s="4">
        <v>43790</v>
      </c>
      <c r="D7436" s="3">
        <v>0.69027777777777777</v>
      </c>
    </row>
    <row r="7437" spans="1:4" x14ac:dyDescent="0.2">
      <c r="A7437">
        <v>1033948</v>
      </c>
      <c r="B7437" t="s">
        <v>79</v>
      </c>
      <c r="C7437" s="4">
        <v>43707</v>
      </c>
      <c r="D7437" s="3">
        <v>0.66666666666666663</v>
      </c>
    </row>
    <row r="7438" spans="1:4" x14ac:dyDescent="0.2">
      <c r="A7438">
        <v>1034011</v>
      </c>
      <c r="B7438" t="s">
        <v>2</v>
      </c>
      <c r="C7438" s="4">
        <v>43770</v>
      </c>
      <c r="D7438" s="3">
        <v>0.70138888888888884</v>
      </c>
    </row>
    <row r="7439" spans="1:4" x14ac:dyDescent="0.2">
      <c r="A7439">
        <v>1034731</v>
      </c>
      <c r="B7439" t="s">
        <v>199</v>
      </c>
      <c r="C7439" s="4">
        <v>43836</v>
      </c>
      <c r="D7439" s="3">
        <v>0.7270833333333333</v>
      </c>
    </row>
    <row r="7440" spans="1:4" x14ac:dyDescent="0.2">
      <c r="A7440">
        <v>1034862</v>
      </c>
      <c r="B7440" t="s">
        <v>63</v>
      </c>
      <c r="C7440" s="4">
        <v>43773</v>
      </c>
      <c r="D7440" s="3">
        <v>0.65277777777777779</v>
      </c>
    </row>
    <row r="7441" spans="1:4" x14ac:dyDescent="0.2">
      <c r="A7441">
        <v>1035067</v>
      </c>
      <c r="B7441" t="s">
        <v>125</v>
      </c>
      <c r="C7441" s="4">
        <v>43754</v>
      </c>
      <c r="D7441" s="3">
        <v>0.85902777777777783</v>
      </c>
    </row>
    <row r="7442" spans="1:4" x14ac:dyDescent="0.2">
      <c r="A7442">
        <v>1035068</v>
      </c>
      <c r="B7442" t="s">
        <v>63</v>
      </c>
      <c r="C7442" s="4">
        <v>43773</v>
      </c>
      <c r="D7442" s="3">
        <v>0.65277777777777779</v>
      </c>
    </row>
    <row r="7443" spans="1:4" x14ac:dyDescent="0.2">
      <c r="A7443">
        <v>1035069</v>
      </c>
      <c r="B7443" t="s">
        <v>124</v>
      </c>
      <c r="C7443" s="4">
        <v>43731</v>
      </c>
      <c r="D7443" s="3">
        <v>0.5625</v>
      </c>
    </row>
    <row r="7444" spans="1:4" x14ac:dyDescent="0.2">
      <c r="A7444">
        <v>1035301</v>
      </c>
      <c r="B7444" t="s">
        <v>199</v>
      </c>
      <c r="C7444" s="4">
        <v>43836</v>
      </c>
      <c r="D7444" s="3">
        <v>0.72638888888888886</v>
      </c>
    </row>
    <row r="7445" spans="1:4" x14ac:dyDescent="0.2">
      <c r="A7445">
        <v>1035302</v>
      </c>
      <c r="B7445" t="s">
        <v>81</v>
      </c>
      <c r="C7445" s="4">
        <v>43817</v>
      </c>
      <c r="D7445" s="3">
        <v>0.64583333333333337</v>
      </c>
    </row>
    <row r="7446" spans="1:4" x14ac:dyDescent="0.2">
      <c r="A7446">
        <v>1035445</v>
      </c>
      <c r="B7446" t="s">
        <v>28</v>
      </c>
      <c r="C7446" s="4">
        <v>43693</v>
      </c>
      <c r="D7446" s="3">
        <v>0.72222222222222221</v>
      </c>
    </row>
    <row r="7447" spans="1:4" x14ac:dyDescent="0.2">
      <c r="A7447">
        <v>1035655</v>
      </c>
      <c r="B7447" t="s">
        <v>135</v>
      </c>
      <c r="C7447" s="4">
        <v>43721</v>
      </c>
      <c r="D7447" s="3">
        <v>0.82847222222222217</v>
      </c>
    </row>
    <row r="7448" spans="1:4" x14ac:dyDescent="0.2">
      <c r="A7448">
        <v>1035814</v>
      </c>
      <c r="B7448" t="s">
        <v>18</v>
      </c>
      <c r="C7448" s="4">
        <v>43774</v>
      </c>
      <c r="D7448" s="3">
        <v>0.79166666666666663</v>
      </c>
    </row>
    <row r="7449" spans="1:4" x14ac:dyDescent="0.2">
      <c r="A7449">
        <v>1035897</v>
      </c>
      <c r="B7449" t="s">
        <v>21</v>
      </c>
      <c r="C7449" s="4">
        <v>43811</v>
      </c>
      <c r="D7449" s="3">
        <v>0.84027777777777779</v>
      </c>
    </row>
    <row r="7450" spans="1:4" x14ac:dyDescent="0.2">
      <c r="A7450">
        <v>1035971</v>
      </c>
      <c r="B7450" t="s">
        <v>109</v>
      </c>
      <c r="C7450" s="4">
        <v>43696</v>
      </c>
      <c r="D7450" s="3">
        <v>0.95277777777777783</v>
      </c>
    </row>
    <row r="7451" spans="1:4" x14ac:dyDescent="0.2">
      <c r="A7451">
        <v>1035972</v>
      </c>
      <c r="B7451" t="s">
        <v>93</v>
      </c>
      <c r="C7451" s="4">
        <v>43703</v>
      </c>
      <c r="D7451" s="3">
        <v>0.67291666666666661</v>
      </c>
    </row>
    <row r="7452" spans="1:4" x14ac:dyDescent="0.2">
      <c r="A7452">
        <v>1035985</v>
      </c>
      <c r="B7452" t="s">
        <v>14</v>
      </c>
      <c r="C7452" s="4">
        <v>43690</v>
      </c>
      <c r="D7452" s="3">
        <v>0.95277777777777783</v>
      </c>
    </row>
    <row r="7453" spans="1:4" x14ac:dyDescent="0.2">
      <c r="A7453">
        <v>1035986</v>
      </c>
      <c r="B7453" t="s">
        <v>43</v>
      </c>
      <c r="C7453" s="4">
        <v>43717</v>
      </c>
      <c r="D7453" s="3">
        <v>0.78472222222222221</v>
      </c>
    </row>
    <row r="7454" spans="1:4" x14ac:dyDescent="0.2">
      <c r="A7454">
        <v>1036161</v>
      </c>
      <c r="B7454" t="s">
        <v>50</v>
      </c>
      <c r="C7454" s="4">
        <v>43733</v>
      </c>
      <c r="D7454" s="3">
        <v>0.63263888888888886</v>
      </c>
    </row>
    <row r="7455" spans="1:4" x14ac:dyDescent="0.2">
      <c r="A7455">
        <v>1036340</v>
      </c>
      <c r="B7455" t="s">
        <v>235</v>
      </c>
      <c r="C7455" s="4">
        <v>43700</v>
      </c>
      <c r="D7455" s="3">
        <v>0.83472222222222225</v>
      </c>
    </row>
    <row r="7456" spans="1:4" x14ac:dyDescent="0.2">
      <c r="A7456">
        <v>1036341</v>
      </c>
      <c r="B7456" t="s">
        <v>218</v>
      </c>
      <c r="C7456" s="4">
        <v>43698</v>
      </c>
      <c r="D7456" s="3">
        <v>0.77916666666666667</v>
      </c>
    </row>
    <row r="7457" spans="1:4" x14ac:dyDescent="0.2">
      <c r="A7457">
        <v>1036342</v>
      </c>
      <c r="B7457" t="s">
        <v>120</v>
      </c>
      <c r="C7457" s="4">
        <v>43704</v>
      </c>
      <c r="D7457" s="3">
        <v>0.83680555555555547</v>
      </c>
    </row>
    <row r="7458" spans="1:4" x14ac:dyDescent="0.2">
      <c r="A7458">
        <v>1036376</v>
      </c>
      <c r="B7458" t="s">
        <v>133</v>
      </c>
      <c r="C7458" s="4">
        <v>43789</v>
      </c>
      <c r="D7458" s="3">
        <v>0.7993055555555556</v>
      </c>
    </row>
    <row r="7459" spans="1:4" x14ac:dyDescent="0.2">
      <c r="A7459">
        <v>1036574</v>
      </c>
      <c r="B7459" t="s">
        <v>16</v>
      </c>
      <c r="C7459" s="4">
        <v>43719</v>
      </c>
      <c r="D7459" s="3">
        <v>0.7368055555555556</v>
      </c>
    </row>
    <row r="7460" spans="1:4" x14ac:dyDescent="0.2">
      <c r="A7460">
        <v>1036625</v>
      </c>
      <c r="B7460" t="s">
        <v>217</v>
      </c>
      <c r="C7460" s="4">
        <v>43705</v>
      </c>
      <c r="D7460" s="3">
        <v>0.55694444444444446</v>
      </c>
    </row>
    <row r="7461" spans="1:4" x14ac:dyDescent="0.2">
      <c r="A7461">
        <v>1036626</v>
      </c>
      <c r="B7461" t="s">
        <v>24</v>
      </c>
      <c r="C7461" s="4">
        <v>43731</v>
      </c>
      <c r="D7461" s="3">
        <v>0.73541666666666661</v>
      </c>
    </row>
    <row r="7462" spans="1:4" x14ac:dyDescent="0.2">
      <c r="A7462">
        <v>1036739</v>
      </c>
      <c r="B7462" t="s">
        <v>124</v>
      </c>
      <c r="C7462" s="4">
        <v>43731</v>
      </c>
      <c r="D7462" s="3">
        <v>0.5625</v>
      </c>
    </row>
    <row r="7463" spans="1:4" x14ac:dyDescent="0.2">
      <c r="A7463">
        <v>1036740</v>
      </c>
      <c r="B7463" t="s">
        <v>98</v>
      </c>
      <c r="C7463" s="4">
        <v>43700</v>
      </c>
      <c r="D7463" s="3">
        <v>0.72777777777777775</v>
      </c>
    </row>
    <row r="7464" spans="1:4" x14ac:dyDescent="0.2">
      <c r="A7464">
        <v>1036741</v>
      </c>
      <c r="B7464" t="s">
        <v>73</v>
      </c>
      <c r="C7464" s="4">
        <v>43710</v>
      </c>
      <c r="D7464" s="3">
        <v>0.86041666666666661</v>
      </c>
    </row>
    <row r="7465" spans="1:4" x14ac:dyDescent="0.2">
      <c r="A7465">
        <v>1036806</v>
      </c>
      <c r="B7465" t="s">
        <v>214</v>
      </c>
      <c r="C7465" s="4">
        <v>43801</v>
      </c>
      <c r="D7465" s="3">
        <v>0.69166666666666676</v>
      </c>
    </row>
    <row r="7466" spans="1:4" x14ac:dyDescent="0.2">
      <c r="A7466">
        <v>1036921</v>
      </c>
      <c r="B7466" t="s">
        <v>141</v>
      </c>
      <c r="C7466" s="4">
        <v>43783</v>
      </c>
      <c r="D7466" s="3">
        <v>0.83611111111111114</v>
      </c>
    </row>
    <row r="7467" spans="1:4" x14ac:dyDescent="0.2">
      <c r="A7467">
        <v>1037514</v>
      </c>
      <c r="B7467" t="s">
        <v>35</v>
      </c>
      <c r="C7467" s="4">
        <v>43783</v>
      </c>
      <c r="D7467" s="3">
        <v>0.8520833333333333</v>
      </c>
    </row>
    <row r="7468" spans="1:4" x14ac:dyDescent="0.2">
      <c r="A7468">
        <v>1037553</v>
      </c>
      <c r="B7468" t="s">
        <v>156</v>
      </c>
      <c r="C7468" s="4">
        <v>43684</v>
      </c>
      <c r="D7468" s="3">
        <v>0.71527777777777779</v>
      </c>
    </row>
    <row r="7469" spans="1:4" x14ac:dyDescent="0.2">
      <c r="A7469">
        <v>1037770</v>
      </c>
      <c r="B7469" t="s">
        <v>77</v>
      </c>
      <c r="C7469" s="4">
        <v>43749</v>
      </c>
      <c r="D7469" s="3">
        <v>0.71111111111111114</v>
      </c>
    </row>
    <row r="7470" spans="1:4" x14ac:dyDescent="0.2">
      <c r="A7470">
        <v>1037771</v>
      </c>
      <c r="B7470" s="2" t="s">
        <v>4</v>
      </c>
      <c r="C7470" s="4">
        <v>43731</v>
      </c>
      <c r="D7470" s="3">
        <v>0.66249999999999998</v>
      </c>
    </row>
    <row r="7471" spans="1:4" x14ac:dyDescent="0.2">
      <c r="A7471">
        <v>1037787</v>
      </c>
      <c r="B7471" t="s">
        <v>201</v>
      </c>
      <c r="C7471" s="4">
        <v>43691</v>
      </c>
      <c r="D7471" s="3">
        <v>0.68194444444444446</v>
      </c>
    </row>
    <row r="7472" spans="1:4" x14ac:dyDescent="0.2">
      <c r="A7472">
        <v>1037788</v>
      </c>
      <c r="B7472" t="s">
        <v>103</v>
      </c>
      <c r="C7472" s="4">
        <v>43677</v>
      </c>
      <c r="D7472" s="3">
        <v>0.64722222222222225</v>
      </c>
    </row>
    <row r="7473" spans="1:4" x14ac:dyDescent="0.2">
      <c r="A7473">
        <v>1037789</v>
      </c>
      <c r="B7473" t="s">
        <v>38</v>
      </c>
      <c r="C7473" s="4">
        <v>43689</v>
      </c>
      <c r="D7473" s="3">
        <v>0.83333333333333337</v>
      </c>
    </row>
    <row r="7474" spans="1:4" x14ac:dyDescent="0.2">
      <c r="A7474">
        <v>1038052</v>
      </c>
      <c r="B7474" t="s">
        <v>63</v>
      </c>
      <c r="C7474" s="4">
        <v>43773</v>
      </c>
      <c r="D7474" s="3">
        <v>0.65277777777777779</v>
      </c>
    </row>
    <row r="7475" spans="1:4" x14ac:dyDescent="0.2">
      <c r="A7475">
        <v>1038053</v>
      </c>
      <c r="B7475" t="s">
        <v>149</v>
      </c>
      <c r="C7475" s="4">
        <v>43678</v>
      </c>
      <c r="D7475" s="3">
        <v>0.7368055555555556</v>
      </c>
    </row>
    <row r="7476" spans="1:4" x14ac:dyDescent="0.2">
      <c r="A7476">
        <v>1038252</v>
      </c>
      <c r="B7476" t="s">
        <v>11</v>
      </c>
      <c r="C7476" s="4">
        <v>43761</v>
      </c>
      <c r="D7476" s="3">
        <v>0.85625000000000007</v>
      </c>
    </row>
    <row r="7477" spans="1:4" x14ac:dyDescent="0.2">
      <c r="A7477">
        <v>1038253</v>
      </c>
      <c r="B7477" t="s">
        <v>68</v>
      </c>
      <c r="C7477" s="4">
        <v>43749</v>
      </c>
      <c r="D7477" s="3">
        <v>0.90625</v>
      </c>
    </row>
    <row r="7478" spans="1:4" x14ac:dyDescent="0.2">
      <c r="A7478">
        <v>1038450</v>
      </c>
      <c r="B7478" t="s">
        <v>42</v>
      </c>
      <c r="C7478" s="4">
        <v>43683</v>
      </c>
      <c r="D7478" s="3">
        <v>0.7270833333333333</v>
      </c>
    </row>
    <row r="7479" spans="1:4" x14ac:dyDescent="0.2">
      <c r="A7479">
        <v>1038581</v>
      </c>
      <c r="B7479" s="2" t="s">
        <v>49</v>
      </c>
      <c r="C7479" s="4">
        <v>43725</v>
      </c>
      <c r="D7479" s="3">
        <v>0.9243055555555556</v>
      </c>
    </row>
    <row r="7480" spans="1:4" x14ac:dyDescent="0.2">
      <c r="A7480">
        <v>1038582</v>
      </c>
      <c r="B7480" t="s">
        <v>90</v>
      </c>
      <c r="C7480" s="4">
        <v>43689</v>
      </c>
      <c r="D7480" s="3">
        <v>0.89513888888888893</v>
      </c>
    </row>
    <row r="7481" spans="1:4" x14ac:dyDescent="0.2">
      <c r="A7481">
        <v>1038691</v>
      </c>
      <c r="B7481" t="s">
        <v>27</v>
      </c>
      <c r="C7481" s="4">
        <v>43809</v>
      </c>
      <c r="D7481" s="3">
        <v>0.81874999999999998</v>
      </c>
    </row>
    <row r="7482" spans="1:4" x14ac:dyDescent="0.2">
      <c r="A7482">
        <v>1038794</v>
      </c>
      <c r="B7482" t="s">
        <v>519</v>
      </c>
      <c r="C7482" s="4">
        <v>43780</v>
      </c>
      <c r="D7482" s="3">
        <v>0.87847222222222221</v>
      </c>
    </row>
    <row r="7483" spans="1:4" x14ac:dyDescent="0.2">
      <c r="A7483">
        <v>1038795</v>
      </c>
      <c r="B7483" t="s">
        <v>80</v>
      </c>
      <c r="C7483" s="4">
        <v>43838</v>
      </c>
      <c r="D7483" s="3">
        <v>0.84861111111111109</v>
      </c>
    </row>
    <row r="7484" spans="1:4" x14ac:dyDescent="0.2">
      <c r="A7484">
        <v>1039187</v>
      </c>
      <c r="B7484" t="s">
        <v>16</v>
      </c>
      <c r="C7484" s="4">
        <v>43719</v>
      </c>
      <c r="D7484" s="3">
        <v>0.7368055555555556</v>
      </c>
    </row>
    <row r="7485" spans="1:4" x14ac:dyDescent="0.2">
      <c r="A7485">
        <v>1039346</v>
      </c>
      <c r="B7485" t="s">
        <v>151</v>
      </c>
      <c r="C7485" s="4">
        <v>43801</v>
      </c>
      <c r="D7485" s="3">
        <v>0.84027777777777779</v>
      </c>
    </row>
    <row r="7486" spans="1:4" x14ac:dyDescent="0.2">
      <c r="A7486">
        <v>1039362</v>
      </c>
      <c r="B7486" t="s">
        <v>125</v>
      </c>
      <c r="C7486" s="4">
        <v>43754</v>
      </c>
      <c r="D7486" s="3">
        <v>0.85902777777777783</v>
      </c>
    </row>
    <row r="7487" spans="1:4" x14ac:dyDescent="0.2">
      <c r="A7487">
        <v>1039422</v>
      </c>
      <c r="B7487" t="s">
        <v>36</v>
      </c>
      <c r="C7487" s="4">
        <v>43724</v>
      </c>
      <c r="D7487" s="3">
        <v>0.84861111111111109</v>
      </c>
    </row>
    <row r="7488" spans="1:4" x14ac:dyDescent="0.2">
      <c r="A7488">
        <v>1039513</v>
      </c>
      <c r="B7488" t="s">
        <v>91</v>
      </c>
      <c r="C7488" s="4">
        <v>43745</v>
      </c>
      <c r="D7488" s="3">
        <v>0.72430555555555554</v>
      </c>
    </row>
    <row r="7489" spans="1:4" x14ac:dyDescent="0.2">
      <c r="A7489">
        <v>1039514</v>
      </c>
      <c r="B7489" t="s">
        <v>25</v>
      </c>
      <c r="C7489" s="4">
        <v>43774</v>
      </c>
      <c r="D7489" s="3">
        <v>0.84027777777777779</v>
      </c>
    </row>
    <row r="7490" spans="1:4" x14ac:dyDescent="0.2">
      <c r="A7490">
        <v>1039622</v>
      </c>
      <c r="B7490" t="s">
        <v>416</v>
      </c>
      <c r="C7490" s="4">
        <v>43672</v>
      </c>
      <c r="D7490" s="3">
        <v>0.75763888888888886</v>
      </c>
    </row>
    <row r="7491" spans="1:4" x14ac:dyDescent="0.2">
      <c r="A7491">
        <v>1039657</v>
      </c>
      <c r="B7491" t="s">
        <v>32</v>
      </c>
      <c r="C7491" s="4">
        <v>43801</v>
      </c>
      <c r="D7491" s="3">
        <v>0.79236111111111107</v>
      </c>
    </row>
    <row r="7492" spans="1:4" x14ac:dyDescent="0.2">
      <c r="A7492">
        <v>1039658</v>
      </c>
      <c r="B7492" t="s">
        <v>199</v>
      </c>
      <c r="C7492" s="4">
        <v>43836</v>
      </c>
      <c r="D7492" s="3">
        <v>0.7270833333333333</v>
      </c>
    </row>
    <row r="7493" spans="1:4" x14ac:dyDescent="0.2">
      <c r="A7493">
        <v>1039661</v>
      </c>
      <c r="B7493" t="s">
        <v>91</v>
      </c>
      <c r="C7493" s="4">
        <v>43745</v>
      </c>
      <c r="D7493" s="3">
        <v>0.72499999999999998</v>
      </c>
    </row>
    <row r="7494" spans="1:4" x14ac:dyDescent="0.2">
      <c r="A7494">
        <v>1039748</v>
      </c>
      <c r="B7494" t="s">
        <v>116</v>
      </c>
      <c r="C7494" s="4">
        <v>43685</v>
      </c>
      <c r="D7494" s="3">
        <v>0.83472222222222225</v>
      </c>
    </row>
    <row r="7495" spans="1:4" x14ac:dyDescent="0.2">
      <c r="A7495">
        <v>1039749</v>
      </c>
      <c r="B7495" t="s">
        <v>60</v>
      </c>
      <c r="C7495" s="4">
        <v>43761</v>
      </c>
      <c r="D7495" s="3">
        <v>0.71180555555555547</v>
      </c>
    </row>
    <row r="7496" spans="1:4" x14ac:dyDescent="0.2">
      <c r="A7496">
        <v>1039750</v>
      </c>
      <c r="B7496" t="s">
        <v>103</v>
      </c>
      <c r="C7496" s="4">
        <v>43677</v>
      </c>
      <c r="D7496" s="3">
        <v>0.64652777777777781</v>
      </c>
    </row>
    <row r="7497" spans="1:4" x14ac:dyDescent="0.2">
      <c r="A7497">
        <v>1040196</v>
      </c>
      <c r="B7497" s="2" t="s">
        <v>71</v>
      </c>
      <c r="C7497" s="4">
        <v>43774</v>
      </c>
      <c r="D7497" s="3">
        <v>0.6694444444444444</v>
      </c>
    </row>
    <row r="7498" spans="1:4" x14ac:dyDescent="0.2">
      <c r="A7498">
        <v>1040400</v>
      </c>
      <c r="B7498" t="s">
        <v>81</v>
      </c>
      <c r="C7498" s="4">
        <v>43817</v>
      </c>
      <c r="D7498" s="3">
        <v>0.64583333333333337</v>
      </c>
    </row>
    <row r="7499" spans="1:4" x14ac:dyDescent="0.2">
      <c r="A7499">
        <v>1040401</v>
      </c>
      <c r="B7499" t="s">
        <v>121</v>
      </c>
      <c r="C7499" s="4">
        <v>43832</v>
      </c>
      <c r="D7499" s="3">
        <v>0.6694444444444444</v>
      </c>
    </row>
    <row r="7500" spans="1:4" x14ac:dyDescent="0.2">
      <c r="A7500">
        <v>1040474</v>
      </c>
      <c r="B7500" s="2" t="s">
        <v>23</v>
      </c>
      <c r="C7500" s="4">
        <v>43768</v>
      </c>
      <c r="D7500" s="3">
        <v>0.65347222222222223</v>
      </c>
    </row>
    <row r="7501" spans="1:4" x14ac:dyDescent="0.2">
      <c r="A7501">
        <v>1040554</v>
      </c>
      <c r="B7501" t="s">
        <v>28</v>
      </c>
      <c r="C7501" s="4">
        <v>43693</v>
      </c>
      <c r="D7501" s="3">
        <v>0.72152777777777777</v>
      </c>
    </row>
    <row r="7502" spans="1:4" x14ac:dyDescent="0.2">
      <c r="A7502">
        <v>1040555</v>
      </c>
      <c r="B7502" s="2" t="s">
        <v>150</v>
      </c>
      <c r="C7502" s="4">
        <v>43718</v>
      </c>
      <c r="D7502" s="3">
        <v>0.6972222222222223</v>
      </c>
    </row>
    <row r="7503" spans="1:4" x14ac:dyDescent="0.2">
      <c r="A7503">
        <v>1040637</v>
      </c>
      <c r="B7503" t="s">
        <v>25</v>
      </c>
      <c r="C7503" s="4">
        <v>43774</v>
      </c>
      <c r="D7503" s="3">
        <v>0.84027777777777779</v>
      </c>
    </row>
    <row r="7504" spans="1:4" x14ac:dyDescent="0.2">
      <c r="A7504">
        <v>1040638</v>
      </c>
      <c r="B7504" t="s">
        <v>125</v>
      </c>
      <c r="C7504" s="4">
        <v>43754</v>
      </c>
      <c r="D7504" s="3">
        <v>0.85902777777777783</v>
      </c>
    </row>
    <row r="7505" spans="1:4" x14ac:dyDescent="0.2">
      <c r="A7505">
        <v>1040677</v>
      </c>
      <c r="B7505" s="2" t="s">
        <v>132</v>
      </c>
      <c r="C7505" s="4">
        <v>43812</v>
      </c>
      <c r="D7505" s="3">
        <v>0.8569444444444444</v>
      </c>
    </row>
    <row r="7506" spans="1:4" x14ac:dyDescent="0.2">
      <c r="A7506">
        <v>1040879</v>
      </c>
      <c r="B7506" t="s">
        <v>101</v>
      </c>
      <c r="C7506" s="4">
        <v>43766</v>
      </c>
      <c r="D7506" s="3">
        <v>0.68125000000000002</v>
      </c>
    </row>
    <row r="7507" spans="1:4" x14ac:dyDescent="0.2">
      <c r="A7507">
        <v>1040880</v>
      </c>
      <c r="B7507" t="s">
        <v>79</v>
      </c>
      <c r="C7507" s="4">
        <v>43707</v>
      </c>
      <c r="D7507" s="3">
        <v>0.66597222222222219</v>
      </c>
    </row>
    <row r="7508" spans="1:4" x14ac:dyDescent="0.2">
      <c r="A7508">
        <v>1040881</v>
      </c>
      <c r="B7508" t="s">
        <v>157</v>
      </c>
      <c r="C7508" s="4">
        <v>43710</v>
      </c>
      <c r="D7508" s="3">
        <v>0.63124999999999998</v>
      </c>
    </row>
    <row r="7509" spans="1:4" x14ac:dyDescent="0.2">
      <c r="A7509">
        <v>1040951</v>
      </c>
      <c r="B7509" t="s">
        <v>689</v>
      </c>
      <c r="C7509" s="4">
        <v>43656</v>
      </c>
      <c r="D7509" s="3">
        <v>0.82638888888888884</v>
      </c>
    </row>
    <row r="7510" spans="1:4" x14ac:dyDescent="0.2">
      <c r="A7510">
        <v>1040952</v>
      </c>
      <c r="B7510" t="s">
        <v>117</v>
      </c>
      <c r="C7510" s="4">
        <v>43662</v>
      </c>
      <c r="D7510" s="3">
        <v>0.94861111111111107</v>
      </c>
    </row>
    <row r="7511" spans="1:4" x14ac:dyDescent="0.2">
      <c r="A7511">
        <v>1040989</v>
      </c>
      <c r="B7511" t="s">
        <v>415</v>
      </c>
      <c r="C7511" s="4">
        <v>43777</v>
      </c>
      <c r="D7511" s="3">
        <v>0.81944444444444453</v>
      </c>
    </row>
    <row r="7512" spans="1:4" x14ac:dyDescent="0.2">
      <c r="A7512">
        <v>1041036</v>
      </c>
      <c r="B7512" t="s">
        <v>142</v>
      </c>
      <c r="C7512" s="4">
        <v>43697</v>
      </c>
      <c r="D7512" s="3">
        <v>0.87430555555555556</v>
      </c>
    </row>
    <row r="7513" spans="1:4" x14ac:dyDescent="0.2">
      <c r="A7513">
        <v>1041037</v>
      </c>
      <c r="B7513" t="s">
        <v>175</v>
      </c>
      <c r="C7513" s="4">
        <v>43703</v>
      </c>
      <c r="D7513" s="3">
        <v>0.9243055555555556</v>
      </c>
    </row>
    <row r="7514" spans="1:4" x14ac:dyDescent="0.2">
      <c r="A7514">
        <v>1041064</v>
      </c>
      <c r="B7514" t="s">
        <v>69</v>
      </c>
      <c r="C7514" s="4">
        <v>43756</v>
      </c>
      <c r="D7514" s="3">
        <v>0.74930555555555556</v>
      </c>
    </row>
    <row r="7515" spans="1:4" x14ac:dyDescent="0.2">
      <c r="A7515">
        <v>1041065</v>
      </c>
      <c r="B7515" t="s">
        <v>50</v>
      </c>
      <c r="C7515" s="4">
        <v>43733</v>
      </c>
      <c r="D7515" s="3">
        <v>0.6333333333333333</v>
      </c>
    </row>
    <row r="7516" spans="1:4" x14ac:dyDescent="0.2">
      <c r="A7516">
        <v>1041066</v>
      </c>
      <c r="B7516" t="s">
        <v>143</v>
      </c>
      <c r="C7516" s="4">
        <v>43706</v>
      </c>
      <c r="D7516" s="3">
        <v>0.81180555555555556</v>
      </c>
    </row>
    <row r="7517" spans="1:4" x14ac:dyDescent="0.2">
      <c r="A7517">
        <v>1041606</v>
      </c>
      <c r="B7517" s="2" t="s">
        <v>126</v>
      </c>
      <c r="C7517" s="4">
        <v>43732</v>
      </c>
      <c r="D7517" s="3">
        <v>0.83750000000000002</v>
      </c>
    </row>
    <row r="7518" spans="1:4" x14ac:dyDescent="0.2">
      <c r="A7518">
        <v>1041619</v>
      </c>
      <c r="B7518" t="s">
        <v>116</v>
      </c>
      <c r="C7518" s="4">
        <v>43685</v>
      </c>
      <c r="D7518" s="3">
        <v>0.83333333333333337</v>
      </c>
    </row>
    <row r="7519" spans="1:4" x14ac:dyDescent="0.2">
      <c r="A7519">
        <v>1041811</v>
      </c>
      <c r="B7519" t="s">
        <v>90</v>
      </c>
      <c r="C7519" s="4">
        <v>43689</v>
      </c>
      <c r="D7519" s="3">
        <v>0.89444444444444438</v>
      </c>
    </row>
    <row r="7520" spans="1:4" x14ac:dyDescent="0.2">
      <c r="A7520">
        <v>1042113</v>
      </c>
      <c r="B7520" t="s">
        <v>72</v>
      </c>
      <c r="C7520" s="4">
        <v>43759</v>
      </c>
      <c r="D7520" s="3">
        <v>0.84097222222222223</v>
      </c>
    </row>
    <row r="7521" spans="1:4" x14ac:dyDescent="0.2">
      <c r="A7521">
        <v>1042301</v>
      </c>
      <c r="B7521" t="s">
        <v>54</v>
      </c>
      <c r="C7521" s="4">
        <v>43685</v>
      </c>
      <c r="D7521" s="3">
        <v>0.64236111111111105</v>
      </c>
    </row>
    <row r="7522" spans="1:4" x14ac:dyDescent="0.2">
      <c r="A7522">
        <v>1042302</v>
      </c>
      <c r="B7522" t="s">
        <v>130</v>
      </c>
      <c r="C7522" s="4">
        <v>43718</v>
      </c>
      <c r="D7522" s="3">
        <v>0.64236111111111105</v>
      </c>
    </row>
    <row r="7523" spans="1:4" x14ac:dyDescent="0.2">
      <c r="A7523">
        <v>1042303</v>
      </c>
      <c r="B7523" t="s">
        <v>186</v>
      </c>
      <c r="C7523" s="4">
        <v>43703</v>
      </c>
      <c r="D7523" s="3">
        <v>0.83333333333333337</v>
      </c>
    </row>
    <row r="7524" spans="1:4" x14ac:dyDescent="0.2">
      <c r="A7524">
        <v>1042629</v>
      </c>
      <c r="B7524" s="2" t="s">
        <v>49</v>
      </c>
      <c r="C7524" s="4">
        <v>43725</v>
      </c>
      <c r="D7524" s="3">
        <v>0.92499999999999993</v>
      </c>
    </row>
    <row r="7525" spans="1:4" x14ac:dyDescent="0.2">
      <c r="A7525">
        <v>1042702</v>
      </c>
      <c r="B7525" t="s">
        <v>44</v>
      </c>
      <c r="C7525" s="4">
        <v>43748</v>
      </c>
      <c r="D7525" s="3">
        <v>0.83333333333333337</v>
      </c>
    </row>
    <row r="7526" spans="1:4" x14ac:dyDescent="0.2">
      <c r="A7526">
        <v>1042790</v>
      </c>
      <c r="B7526" t="s">
        <v>199</v>
      </c>
      <c r="C7526" s="4">
        <v>43836</v>
      </c>
      <c r="D7526" s="3">
        <v>0.7270833333333333</v>
      </c>
    </row>
    <row r="7527" spans="1:4" x14ac:dyDescent="0.2">
      <c r="A7527">
        <v>1042791</v>
      </c>
      <c r="B7527" t="s">
        <v>46</v>
      </c>
      <c r="C7527" s="4">
        <v>43791</v>
      </c>
      <c r="D7527" s="3">
        <v>0.81597222222222221</v>
      </c>
    </row>
    <row r="7528" spans="1:4" x14ac:dyDescent="0.2">
      <c r="A7528">
        <v>1042876</v>
      </c>
      <c r="B7528" t="s">
        <v>39</v>
      </c>
      <c r="C7528" s="4">
        <v>43719</v>
      </c>
      <c r="D7528" s="3">
        <v>0.68541666666666667</v>
      </c>
    </row>
    <row r="7529" spans="1:4" x14ac:dyDescent="0.2">
      <c r="A7529">
        <v>1042929</v>
      </c>
      <c r="B7529" t="s">
        <v>612</v>
      </c>
      <c r="C7529" s="4">
        <v>43670</v>
      </c>
      <c r="D7529" s="3">
        <v>0.73611111111111116</v>
      </c>
    </row>
    <row r="7530" spans="1:4" x14ac:dyDescent="0.2">
      <c r="A7530">
        <v>1042930</v>
      </c>
      <c r="B7530" t="s">
        <v>260</v>
      </c>
      <c r="C7530" s="4">
        <v>43691</v>
      </c>
      <c r="D7530" s="3">
        <v>0.87777777777777777</v>
      </c>
    </row>
    <row r="7531" spans="1:4" x14ac:dyDescent="0.2">
      <c r="A7531">
        <v>1043102</v>
      </c>
      <c r="B7531" t="s">
        <v>48</v>
      </c>
      <c r="C7531" s="4">
        <v>43706</v>
      </c>
      <c r="D7531" s="3">
        <v>0.87361111111111101</v>
      </c>
    </row>
    <row r="7532" spans="1:4" x14ac:dyDescent="0.2">
      <c r="A7532">
        <v>1043178</v>
      </c>
      <c r="B7532" t="s">
        <v>36</v>
      </c>
      <c r="C7532" s="4">
        <v>43724</v>
      </c>
      <c r="D7532" s="3">
        <v>0.84930555555555554</v>
      </c>
    </row>
    <row r="7533" spans="1:4" x14ac:dyDescent="0.2">
      <c r="A7533">
        <v>1043179</v>
      </c>
      <c r="B7533" t="s">
        <v>44</v>
      </c>
      <c r="C7533" s="4">
        <v>43748</v>
      </c>
      <c r="D7533" s="3">
        <v>0.83333333333333337</v>
      </c>
    </row>
    <row r="7534" spans="1:4" x14ac:dyDescent="0.2">
      <c r="A7534">
        <v>1043258</v>
      </c>
      <c r="B7534" t="s">
        <v>6</v>
      </c>
      <c r="C7534" s="4">
        <v>43829</v>
      </c>
      <c r="D7534" s="3">
        <v>0.7583333333333333</v>
      </c>
    </row>
    <row r="7535" spans="1:4" x14ac:dyDescent="0.2">
      <c r="A7535">
        <v>1043309</v>
      </c>
      <c r="B7535" t="s">
        <v>90</v>
      </c>
      <c r="C7535" s="4">
        <v>43689</v>
      </c>
      <c r="D7535" s="3">
        <v>0.89513888888888893</v>
      </c>
    </row>
    <row r="7536" spans="1:4" x14ac:dyDescent="0.2">
      <c r="A7536">
        <v>1043685</v>
      </c>
      <c r="B7536" t="s">
        <v>100</v>
      </c>
      <c r="C7536" s="4">
        <v>43733</v>
      </c>
      <c r="D7536" s="3">
        <v>0.8569444444444444</v>
      </c>
    </row>
    <row r="7537" spans="1:4" x14ac:dyDescent="0.2">
      <c r="A7537">
        <v>1043705</v>
      </c>
      <c r="B7537" t="s">
        <v>142</v>
      </c>
      <c r="C7537" s="4">
        <v>43697</v>
      </c>
      <c r="D7537" s="3">
        <v>0.87569444444444444</v>
      </c>
    </row>
    <row r="7538" spans="1:4" x14ac:dyDescent="0.2">
      <c r="A7538">
        <v>1043784</v>
      </c>
      <c r="B7538" t="s">
        <v>29</v>
      </c>
      <c r="C7538" s="4">
        <v>43836</v>
      </c>
      <c r="D7538" s="3">
        <v>0.60486111111111118</v>
      </c>
    </row>
    <row r="7539" spans="1:4" x14ac:dyDescent="0.2">
      <c r="A7539">
        <v>1043832</v>
      </c>
      <c r="B7539" s="2" t="s">
        <v>92</v>
      </c>
      <c r="C7539" s="4">
        <v>43775</v>
      </c>
      <c r="D7539" s="3">
        <v>0.65625</v>
      </c>
    </row>
    <row r="7540" spans="1:4" x14ac:dyDescent="0.2">
      <c r="A7540">
        <v>1043833</v>
      </c>
      <c r="B7540" t="s">
        <v>311</v>
      </c>
      <c r="C7540" s="4">
        <v>43685</v>
      </c>
      <c r="D7540" s="3">
        <v>0.73541666666666661</v>
      </c>
    </row>
    <row r="7541" spans="1:4" x14ac:dyDescent="0.2">
      <c r="A7541">
        <v>1043834</v>
      </c>
      <c r="B7541" t="s">
        <v>185</v>
      </c>
      <c r="C7541" s="4">
        <v>43721</v>
      </c>
      <c r="D7541" s="3">
        <v>0.67361111111111116</v>
      </c>
    </row>
    <row r="7542" spans="1:4" x14ac:dyDescent="0.2">
      <c r="A7542">
        <v>1043945</v>
      </c>
      <c r="B7542" t="s">
        <v>19</v>
      </c>
      <c r="C7542" s="4">
        <v>43773</v>
      </c>
      <c r="D7542" s="3">
        <v>0.7055555555555556</v>
      </c>
    </row>
    <row r="7543" spans="1:4" x14ac:dyDescent="0.2">
      <c r="A7543">
        <v>1044001</v>
      </c>
      <c r="B7543" t="s">
        <v>13</v>
      </c>
      <c r="C7543" s="4">
        <v>43689</v>
      </c>
      <c r="D7543" s="3">
        <v>0.64097222222222217</v>
      </c>
    </row>
    <row r="7544" spans="1:4" x14ac:dyDescent="0.2">
      <c r="A7544">
        <v>1044476</v>
      </c>
      <c r="B7544" t="s">
        <v>8</v>
      </c>
      <c r="C7544" s="4">
        <v>43752</v>
      </c>
      <c r="D7544" s="3">
        <v>0.67708333333333337</v>
      </c>
    </row>
    <row r="7545" spans="1:4" x14ac:dyDescent="0.2">
      <c r="A7545">
        <v>1044532</v>
      </c>
      <c r="B7545" t="s">
        <v>22</v>
      </c>
      <c r="C7545" s="4">
        <v>43794</v>
      </c>
      <c r="D7545" s="3">
        <v>0.83472222222222225</v>
      </c>
    </row>
    <row r="7546" spans="1:4" x14ac:dyDescent="0.2">
      <c r="A7546">
        <v>1044731</v>
      </c>
      <c r="B7546" t="s">
        <v>30</v>
      </c>
      <c r="C7546" s="4">
        <v>43802</v>
      </c>
      <c r="D7546" s="3">
        <v>0.71319444444444446</v>
      </c>
    </row>
    <row r="7547" spans="1:4" x14ac:dyDescent="0.2">
      <c r="A7547">
        <v>1044833</v>
      </c>
      <c r="B7547" t="s">
        <v>94</v>
      </c>
      <c r="C7547" s="4">
        <v>43726</v>
      </c>
      <c r="D7547" s="3">
        <v>0.87083333333333324</v>
      </c>
    </row>
    <row r="7548" spans="1:4" x14ac:dyDescent="0.2">
      <c r="A7548">
        <v>1044915</v>
      </c>
      <c r="B7548" t="s">
        <v>50</v>
      </c>
      <c r="C7548" s="4">
        <v>43733</v>
      </c>
      <c r="D7548" s="3">
        <v>0.63263888888888886</v>
      </c>
    </row>
    <row r="7549" spans="1:4" x14ac:dyDescent="0.2">
      <c r="A7549">
        <v>1044916</v>
      </c>
      <c r="B7549" t="s">
        <v>101</v>
      </c>
      <c r="C7549" s="4">
        <v>43766</v>
      </c>
      <c r="D7549" s="3">
        <v>0.68125000000000002</v>
      </c>
    </row>
    <row r="7550" spans="1:4" x14ac:dyDescent="0.2">
      <c r="A7550">
        <v>1045043</v>
      </c>
      <c r="B7550" t="s">
        <v>130</v>
      </c>
      <c r="C7550" s="4">
        <v>43718</v>
      </c>
      <c r="D7550" s="3">
        <v>0.64236111111111105</v>
      </c>
    </row>
    <row r="7551" spans="1:4" x14ac:dyDescent="0.2">
      <c r="A7551">
        <v>1045044</v>
      </c>
      <c r="B7551" t="s">
        <v>74</v>
      </c>
      <c r="C7551" s="4">
        <v>43714</v>
      </c>
      <c r="D7551" s="3">
        <v>0.7944444444444444</v>
      </c>
    </row>
    <row r="7552" spans="1:4" x14ac:dyDescent="0.2">
      <c r="A7552">
        <v>1045142</v>
      </c>
      <c r="B7552" t="s">
        <v>187</v>
      </c>
      <c r="C7552" s="4">
        <v>43735</v>
      </c>
      <c r="D7552" s="3">
        <v>0.67152777777777783</v>
      </c>
    </row>
    <row r="7553" spans="1:4" x14ac:dyDescent="0.2">
      <c r="A7553">
        <v>1045161</v>
      </c>
      <c r="B7553" s="2" t="s">
        <v>49</v>
      </c>
      <c r="C7553" s="4">
        <v>43725</v>
      </c>
      <c r="D7553" s="3">
        <v>0.9243055555555556</v>
      </c>
    </row>
    <row r="7554" spans="1:4" x14ac:dyDescent="0.2">
      <c r="A7554">
        <v>1045162</v>
      </c>
      <c r="B7554" t="s">
        <v>16</v>
      </c>
      <c r="C7554" s="4">
        <v>43719</v>
      </c>
      <c r="D7554" s="3">
        <v>0.7368055555555556</v>
      </c>
    </row>
    <row r="7555" spans="1:4" x14ac:dyDescent="0.2">
      <c r="A7555">
        <v>1045192</v>
      </c>
      <c r="B7555" t="s">
        <v>72</v>
      </c>
      <c r="C7555" s="4">
        <v>43759</v>
      </c>
      <c r="D7555" s="3">
        <v>0.84166666666666667</v>
      </c>
    </row>
    <row r="7556" spans="1:4" x14ac:dyDescent="0.2">
      <c r="A7556">
        <v>1045251</v>
      </c>
      <c r="B7556" t="s">
        <v>147</v>
      </c>
      <c r="C7556" s="4">
        <v>43819</v>
      </c>
      <c r="D7556" s="3">
        <v>0.81041666666666667</v>
      </c>
    </row>
    <row r="7557" spans="1:4" x14ac:dyDescent="0.2">
      <c r="A7557">
        <v>1045503</v>
      </c>
      <c r="B7557" t="s">
        <v>311</v>
      </c>
      <c r="C7557" s="4">
        <v>43685</v>
      </c>
      <c r="D7557" s="3">
        <v>0.73472222222222217</v>
      </c>
    </row>
    <row r="7558" spans="1:4" x14ac:dyDescent="0.2">
      <c r="A7558">
        <v>1045504</v>
      </c>
      <c r="B7558" t="s">
        <v>90</v>
      </c>
      <c r="C7558" s="4">
        <v>43689</v>
      </c>
      <c r="D7558" s="3">
        <v>0.89374999999999993</v>
      </c>
    </row>
    <row r="7559" spans="1:4" x14ac:dyDescent="0.2">
      <c r="A7559">
        <v>1045588</v>
      </c>
      <c r="B7559" t="s">
        <v>29</v>
      </c>
      <c r="C7559" s="4">
        <v>43836</v>
      </c>
      <c r="D7559" s="3">
        <v>0.60486111111111118</v>
      </c>
    </row>
    <row r="7560" spans="1:4" x14ac:dyDescent="0.2">
      <c r="A7560">
        <v>1045872</v>
      </c>
      <c r="B7560" t="s">
        <v>72</v>
      </c>
      <c r="C7560" s="4">
        <v>43759</v>
      </c>
      <c r="D7560" s="3">
        <v>0.84166666666666667</v>
      </c>
    </row>
    <row r="7561" spans="1:4" x14ac:dyDescent="0.2">
      <c r="A7561">
        <v>1045873</v>
      </c>
      <c r="B7561" t="s">
        <v>116</v>
      </c>
      <c r="C7561" s="4">
        <v>43685</v>
      </c>
      <c r="D7561" s="3">
        <v>0.83472222222222225</v>
      </c>
    </row>
    <row r="7562" spans="1:4" x14ac:dyDescent="0.2">
      <c r="A7562">
        <v>1045913</v>
      </c>
      <c r="B7562" t="s">
        <v>8</v>
      </c>
      <c r="C7562" s="4">
        <v>43752</v>
      </c>
      <c r="D7562" s="3">
        <v>0.6777777777777777</v>
      </c>
    </row>
    <row r="7563" spans="1:4" x14ac:dyDescent="0.2">
      <c r="A7563">
        <v>1045917</v>
      </c>
      <c r="B7563" t="s">
        <v>42</v>
      </c>
      <c r="C7563" s="4">
        <v>43683</v>
      </c>
      <c r="D7563" s="3">
        <v>0.72777777777777775</v>
      </c>
    </row>
    <row r="7564" spans="1:4" x14ac:dyDescent="0.2">
      <c r="A7564">
        <v>1045918</v>
      </c>
      <c r="B7564" t="s">
        <v>54</v>
      </c>
      <c r="C7564" s="4">
        <v>43685</v>
      </c>
      <c r="D7564" s="3">
        <v>0.6430555555555556</v>
      </c>
    </row>
    <row r="7565" spans="1:4" x14ac:dyDescent="0.2">
      <c r="A7565">
        <v>1045988</v>
      </c>
      <c r="B7565" t="s">
        <v>214</v>
      </c>
      <c r="C7565" s="4">
        <v>43801</v>
      </c>
      <c r="D7565" s="3">
        <v>0.69027777777777777</v>
      </c>
    </row>
    <row r="7566" spans="1:4" x14ac:dyDescent="0.2">
      <c r="A7566">
        <v>1045989</v>
      </c>
      <c r="B7566" t="s">
        <v>27</v>
      </c>
      <c r="C7566" s="4">
        <v>43809</v>
      </c>
      <c r="D7566" s="3">
        <v>0.81736111111111109</v>
      </c>
    </row>
    <row r="7567" spans="1:4" x14ac:dyDescent="0.2">
      <c r="A7567">
        <v>1046154</v>
      </c>
      <c r="B7567" t="s">
        <v>186</v>
      </c>
      <c r="C7567" s="4">
        <v>43703</v>
      </c>
      <c r="D7567" s="3">
        <v>0.83333333333333337</v>
      </c>
    </row>
    <row r="7568" spans="1:4" x14ac:dyDescent="0.2">
      <c r="A7568">
        <v>1046155</v>
      </c>
      <c r="B7568" s="2" t="s">
        <v>140</v>
      </c>
      <c r="C7568" s="4">
        <v>43755</v>
      </c>
      <c r="D7568" s="3">
        <v>0.85416666666666663</v>
      </c>
    </row>
    <row r="7569" spans="1:4" x14ac:dyDescent="0.2">
      <c r="A7569">
        <v>1046156</v>
      </c>
      <c r="B7569" t="s">
        <v>2</v>
      </c>
      <c r="C7569" s="4">
        <v>43770</v>
      </c>
      <c r="D7569" s="3">
        <v>0.70138888888888884</v>
      </c>
    </row>
    <row r="7570" spans="1:4" x14ac:dyDescent="0.2">
      <c r="A7570">
        <v>1046237</v>
      </c>
      <c r="B7570" t="s">
        <v>46</v>
      </c>
      <c r="C7570" s="4">
        <v>43791</v>
      </c>
      <c r="D7570" s="3">
        <v>0.81458333333333333</v>
      </c>
    </row>
    <row r="7571" spans="1:4" x14ac:dyDescent="0.2">
      <c r="A7571">
        <v>1046249</v>
      </c>
      <c r="B7571" t="s">
        <v>77</v>
      </c>
      <c r="C7571" s="4">
        <v>43749</v>
      </c>
      <c r="D7571" s="3">
        <v>0.71111111111111114</v>
      </c>
    </row>
    <row r="7572" spans="1:4" x14ac:dyDescent="0.2">
      <c r="A7572">
        <v>1046323</v>
      </c>
      <c r="B7572" s="2" t="s">
        <v>102</v>
      </c>
      <c r="C7572" s="4">
        <v>43837</v>
      </c>
      <c r="D7572" s="3">
        <v>0.78888888888888886</v>
      </c>
    </row>
    <row r="7573" spans="1:4" x14ac:dyDescent="0.2">
      <c r="A7573">
        <v>1046478</v>
      </c>
      <c r="B7573" t="s">
        <v>58</v>
      </c>
      <c r="C7573" s="4">
        <v>43817</v>
      </c>
      <c r="D7573" s="3">
        <v>0.7270833333333333</v>
      </c>
    </row>
    <row r="7574" spans="1:4" x14ac:dyDescent="0.2">
      <c r="A7574">
        <v>1046490</v>
      </c>
      <c r="B7574" t="s">
        <v>91</v>
      </c>
      <c r="C7574" s="4">
        <v>43745</v>
      </c>
      <c r="D7574" s="3">
        <v>0.72430555555555554</v>
      </c>
    </row>
    <row r="7575" spans="1:4" x14ac:dyDescent="0.2">
      <c r="A7575">
        <v>1046770</v>
      </c>
      <c r="B7575" t="s">
        <v>79</v>
      </c>
      <c r="C7575" s="4">
        <v>43707</v>
      </c>
      <c r="D7575" s="3">
        <v>0.66597222222222219</v>
      </c>
    </row>
    <row r="7576" spans="1:4" x14ac:dyDescent="0.2">
      <c r="A7576">
        <v>1046953</v>
      </c>
      <c r="B7576" t="s">
        <v>152</v>
      </c>
      <c r="C7576" s="4">
        <v>43731</v>
      </c>
      <c r="D7576" s="3">
        <v>0.8666666666666667</v>
      </c>
    </row>
    <row r="7577" spans="1:4" x14ac:dyDescent="0.2">
      <c r="A7577">
        <v>1046973</v>
      </c>
      <c r="B7577" s="2" t="s">
        <v>47</v>
      </c>
      <c r="C7577" s="4">
        <v>43832</v>
      </c>
      <c r="D7577" s="3">
        <v>0.83333333333333337</v>
      </c>
    </row>
    <row r="7578" spans="1:4" x14ac:dyDescent="0.2">
      <c r="A7578">
        <v>1047032</v>
      </c>
      <c r="B7578" t="s">
        <v>90</v>
      </c>
      <c r="C7578" s="4">
        <v>43689</v>
      </c>
      <c r="D7578" s="3">
        <v>0.89513888888888893</v>
      </c>
    </row>
    <row r="7579" spans="1:4" x14ac:dyDescent="0.2">
      <c r="A7579">
        <v>1047097</v>
      </c>
      <c r="B7579" s="2" t="s">
        <v>150</v>
      </c>
      <c r="C7579" s="4">
        <v>43718</v>
      </c>
      <c r="D7579" s="3">
        <v>0.6972222222222223</v>
      </c>
    </row>
    <row r="7580" spans="1:4" x14ac:dyDescent="0.2">
      <c r="A7580">
        <v>1047098</v>
      </c>
      <c r="B7580" t="s">
        <v>186</v>
      </c>
      <c r="C7580" s="4">
        <v>43703</v>
      </c>
      <c r="D7580" s="3">
        <v>0.83333333333333337</v>
      </c>
    </row>
    <row r="7581" spans="1:4" x14ac:dyDescent="0.2">
      <c r="A7581">
        <v>1047099</v>
      </c>
      <c r="B7581" t="s">
        <v>43</v>
      </c>
      <c r="C7581" s="4">
        <v>43717</v>
      </c>
      <c r="D7581" s="3">
        <v>0.78541666666666676</v>
      </c>
    </row>
    <row r="7582" spans="1:4" x14ac:dyDescent="0.2">
      <c r="A7582">
        <v>1047144</v>
      </c>
      <c r="B7582" t="s">
        <v>115</v>
      </c>
      <c r="C7582" s="4">
        <v>43838</v>
      </c>
      <c r="D7582" s="3">
        <v>0.79027777777777775</v>
      </c>
    </row>
    <row r="7583" spans="1:4" x14ac:dyDescent="0.2">
      <c r="A7583">
        <v>1047351</v>
      </c>
      <c r="B7583" t="s">
        <v>204</v>
      </c>
      <c r="C7583" s="4">
        <v>43670</v>
      </c>
      <c r="D7583" s="3">
        <v>0.6479166666666667</v>
      </c>
    </row>
    <row r="7584" spans="1:4" x14ac:dyDescent="0.2">
      <c r="A7584">
        <v>1047603</v>
      </c>
      <c r="B7584" t="s">
        <v>185</v>
      </c>
      <c r="C7584" s="4">
        <v>43721</v>
      </c>
      <c r="D7584" s="3">
        <v>0.6743055555555556</v>
      </c>
    </row>
    <row r="7585" spans="1:4" x14ac:dyDescent="0.2">
      <c r="A7585">
        <v>1047627</v>
      </c>
      <c r="B7585" t="s">
        <v>115</v>
      </c>
      <c r="C7585" s="4">
        <v>43838</v>
      </c>
      <c r="D7585" s="3">
        <v>0.79027777777777775</v>
      </c>
    </row>
    <row r="7586" spans="1:4" x14ac:dyDescent="0.2">
      <c r="A7586">
        <v>1047628</v>
      </c>
      <c r="B7586" t="s">
        <v>56</v>
      </c>
      <c r="C7586" s="4">
        <v>43810</v>
      </c>
      <c r="D7586" s="3">
        <v>0.64027777777777783</v>
      </c>
    </row>
    <row r="7587" spans="1:4" x14ac:dyDescent="0.2">
      <c r="A7587">
        <v>1047916</v>
      </c>
      <c r="B7587" t="s">
        <v>749</v>
      </c>
      <c r="C7587" s="4">
        <v>43721</v>
      </c>
      <c r="D7587" s="3">
        <v>3.2638888888888891E-2</v>
      </c>
    </row>
    <row r="7588" spans="1:4" x14ac:dyDescent="0.2">
      <c r="A7588">
        <v>1047917</v>
      </c>
      <c r="B7588" t="s">
        <v>750</v>
      </c>
      <c r="C7588" s="4">
        <v>43742</v>
      </c>
      <c r="D7588" s="3">
        <v>0.10208333333333335</v>
      </c>
    </row>
    <row r="7589" spans="1:4" x14ac:dyDescent="0.2">
      <c r="A7589">
        <v>1047918</v>
      </c>
      <c r="B7589" t="s">
        <v>751</v>
      </c>
      <c r="C7589" s="4">
        <v>43723</v>
      </c>
      <c r="D7589" s="3">
        <v>0.95694444444444438</v>
      </c>
    </row>
    <row r="7590" spans="1:4" x14ac:dyDescent="0.2">
      <c r="A7590">
        <v>1047919</v>
      </c>
      <c r="B7590" t="s">
        <v>73</v>
      </c>
      <c r="C7590" s="4">
        <v>43710</v>
      </c>
      <c r="D7590" s="3">
        <v>0.85972222222222217</v>
      </c>
    </row>
    <row r="7591" spans="1:4" x14ac:dyDescent="0.2">
      <c r="A7591">
        <v>1047971</v>
      </c>
      <c r="B7591" t="s">
        <v>138</v>
      </c>
      <c r="C7591" s="4">
        <v>43815</v>
      </c>
      <c r="D7591" s="3">
        <v>0.83472222222222225</v>
      </c>
    </row>
    <row r="7592" spans="1:4" x14ac:dyDescent="0.2">
      <c r="A7592">
        <v>1048030</v>
      </c>
      <c r="B7592" t="s">
        <v>6</v>
      </c>
      <c r="C7592" s="4">
        <v>43829</v>
      </c>
      <c r="D7592" s="3">
        <v>0.7583333333333333</v>
      </c>
    </row>
    <row r="7593" spans="1:4" x14ac:dyDescent="0.2">
      <c r="A7593">
        <v>1048106</v>
      </c>
      <c r="B7593" t="s">
        <v>34</v>
      </c>
      <c r="C7593" s="4">
        <v>43691</v>
      </c>
      <c r="D7593" s="3">
        <v>0.80763888888888891</v>
      </c>
    </row>
    <row r="7594" spans="1:4" x14ac:dyDescent="0.2">
      <c r="A7594">
        <v>1048107</v>
      </c>
      <c r="B7594" t="s">
        <v>42</v>
      </c>
      <c r="C7594" s="4">
        <v>43683</v>
      </c>
      <c r="D7594" s="3">
        <v>0.7270833333333333</v>
      </c>
    </row>
    <row r="7595" spans="1:4" x14ac:dyDescent="0.2">
      <c r="A7595">
        <v>1048108</v>
      </c>
      <c r="B7595" t="s">
        <v>134</v>
      </c>
      <c r="C7595" s="4">
        <v>43678</v>
      </c>
      <c r="D7595" s="3">
        <v>0.84027777777777779</v>
      </c>
    </row>
    <row r="7596" spans="1:4" x14ac:dyDescent="0.2">
      <c r="A7596">
        <v>1048109</v>
      </c>
      <c r="B7596" t="s">
        <v>13</v>
      </c>
      <c r="C7596" s="4">
        <v>43689</v>
      </c>
      <c r="D7596" s="3">
        <v>0.64027777777777783</v>
      </c>
    </row>
    <row r="7597" spans="1:4" x14ac:dyDescent="0.2">
      <c r="A7597">
        <v>1048339</v>
      </c>
      <c r="B7597" t="s">
        <v>311</v>
      </c>
      <c r="C7597" s="4">
        <v>43685</v>
      </c>
      <c r="D7597" s="3">
        <v>0.73402777777777783</v>
      </c>
    </row>
    <row r="7598" spans="1:4" x14ac:dyDescent="0.2">
      <c r="A7598">
        <v>1048340</v>
      </c>
      <c r="B7598" t="s">
        <v>416</v>
      </c>
      <c r="C7598" s="4">
        <v>43672</v>
      </c>
      <c r="D7598" s="3">
        <v>0.7583333333333333</v>
      </c>
    </row>
    <row r="7599" spans="1:4" x14ac:dyDescent="0.2">
      <c r="A7599">
        <v>1048369</v>
      </c>
      <c r="B7599" t="s">
        <v>61</v>
      </c>
      <c r="C7599" s="4">
        <v>43733</v>
      </c>
      <c r="D7599" s="3">
        <v>0.79861111111111116</v>
      </c>
    </row>
    <row r="7600" spans="1:4" x14ac:dyDescent="0.2">
      <c r="A7600">
        <v>1048388</v>
      </c>
      <c r="B7600" t="s">
        <v>68</v>
      </c>
      <c r="C7600" s="4">
        <v>43749</v>
      </c>
      <c r="D7600" s="3">
        <v>0.90625</v>
      </c>
    </row>
    <row r="7601" spans="1:4" x14ac:dyDescent="0.2">
      <c r="A7601">
        <v>1048390</v>
      </c>
      <c r="B7601" t="s">
        <v>13</v>
      </c>
      <c r="C7601" s="4">
        <v>43689</v>
      </c>
      <c r="D7601" s="3">
        <v>0.64166666666666672</v>
      </c>
    </row>
    <row r="7602" spans="1:4" x14ac:dyDescent="0.2">
      <c r="A7602">
        <v>1048496</v>
      </c>
      <c r="B7602" t="s">
        <v>75</v>
      </c>
      <c r="C7602" s="4">
        <v>43676</v>
      </c>
      <c r="D7602" s="3">
        <v>0.80208333333333337</v>
      </c>
    </row>
    <row r="7603" spans="1:4" x14ac:dyDescent="0.2">
      <c r="A7603">
        <v>1048497</v>
      </c>
      <c r="B7603" t="s">
        <v>148</v>
      </c>
      <c r="C7603" s="4">
        <v>43767</v>
      </c>
      <c r="D7603" s="3">
        <v>0.86319444444444438</v>
      </c>
    </row>
    <row r="7604" spans="1:4" x14ac:dyDescent="0.2">
      <c r="A7604">
        <v>1048538</v>
      </c>
      <c r="B7604" t="s">
        <v>17</v>
      </c>
      <c r="C7604" s="4">
        <v>43676</v>
      </c>
      <c r="D7604" s="3">
        <v>0.6430555555555556</v>
      </c>
    </row>
    <row r="7605" spans="1:4" x14ac:dyDescent="0.2">
      <c r="A7605">
        <v>1048539</v>
      </c>
      <c r="B7605" t="s">
        <v>52</v>
      </c>
      <c r="C7605" s="4">
        <v>43763</v>
      </c>
      <c r="D7605" s="3">
        <v>0.71458333333333324</v>
      </c>
    </row>
    <row r="7606" spans="1:4" x14ac:dyDescent="0.2">
      <c r="A7606">
        <v>1048576</v>
      </c>
      <c r="B7606" t="s">
        <v>7</v>
      </c>
      <c r="C7606" s="4">
        <v>43837</v>
      </c>
      <c r="D7606" s="3">
        <v>0.66736111111111107</v>
      </c>
    </row>
    <row r="7607" spans="1:4" x14ac:dyDescent="0.2">
      <c r="A7607">
        <v>1048938</v>
      </c>
      <c r="B7607" t="s">
        <v>5</v>
      </c>
      <c r="C7607" s="4">
        <v>43762</v>
      </c>
      <c r="D7607" s="3">
        <v>0.69444444444444453</v>
      </c>
    </row>
    <row r="7608" spans="1:4" x14ac:dyDescent="0.2">
      <c r="A7608">
        <v>1049015</v>
      </c>
      <c r="B7608" t="s">
        <v>25</v>
      </c>
      <c r="C7608" s="4">
        <v>43774</v>
      </c>
      <c r="D7608" s="3">
        <v>0.84027777777777779</v>
      </c>
    </row>
    <row r="7609" spans="1:4" x14ac:dyDescent="0.2">
      <c r="A7609">
        <v>1049086</v>
      </c>
      <c r="B7609" t="s">
        <v>723</v>
      </c>
      <c r="C7609" s="4">
        <v>43679</v>
      </c>
      <c r="D7609" s="3">
        <v>0.71597222222222223</v>
      </c>
    </row>
    <row r="7610" spans="1:4" x14ac:dyDescent="0.2">
      <c r="A7610">
        <v>1049260</v>
      </c>
      <c r="B7610" t="s">
        <v>38</v>
      </c>
      <c r="C7610" s="4">
        <v>43689</v>
      </c>
      <c r="D7610" s="3">
        <v>0.83263888888888893</v>
      </c>
    </row>
    <row r="7611" spans="1:4" x14ac:dyDescent="0.2">
      <c r="A7611">
        <v>1049261</v>
      </c>
      <c r="B7611" s="2" t="s">
        <v>4</v>
      </c>
      <c r="C7611" s="4">
        <v>43731</v>
      </c>
      <c r="D7611" s="3">
        <v>0.66249999999999998</v>
      </c>
    </row>
    <row r="7612" spans="1:4" x14ac:dyDescent="0.2">
      <c r="A7612">
        <v>1049291</v>
      </c>
      <c r="B7612" t="s">
        <v>29</v>
      </c>
      <c r="C7612" s="4">
        <v>43836</v>
      </c>
      <c r="D7612" s="3">
        <v>0.60416666666666663</v>
      </c>
    </row>
    <row r="7613" spans="1:4" x14ac:dyDescent="0.2">
      <c r="A7613">
        <v>1049313</v>
      </c>
      <c r="B7613" t="s">
        <v>73</v>
      </c>
      <c r="C7613" s="4">
        <v>43710</v>
      </c>
      <c r="D7613" s="3">
        <v>0.86041666666666661</v>
      </c>
    </row>
    <row r="7614" spans="1:4" x14ac:dyDescent="0.2">
      <c r="A7614">
        <v>1049545</v>
      </c>
      <c r="B7614" t="s">
        <v>11</v>
      </c>
      <c r="C7614" s="4">
        <v>43761</v>
      </c>
      <c r="D7614" s="3">
        <v>0.8569444444444444</v>
      </c>
    </row>
    <row r="7615" spans="1:4" x14ac:dyDescent="0.2">
      <c r="A7615">
        <v>1049546</v>
      </c>
      <c r="B7615" t="s">
        <v>142</v>
      </c>
      <c r="C7615" s="4">
        <v>43697</v>
      </c>
      <c r="D7615" s="3">
        <v>0.87569444444444444</v>
      </c>
    </row>
    <row r="7616" spans="1:4" x14ac:dyDescent="0.2">
      <c r="A7616">
        <v>1049547</v>
      </c>
      <c r="B7616" t="s">
        <v>64</v>
      </c>
      <c r="C7616" s="4">
        <v>43735</v>
      </c>
      <c r="D7616" s="3">
        <v>0.71388888888888891</v>
      </c>
    </row>
    <row r="7617" spans="1:4" x14ac:dyDescent="0.2">
      <c r="A7617">
        <v>1049853</v>
      </c>
      <c r="B7617" t="s">
        <v>19</v>
      </c>
      <c r="C7617" s="4">
        <v>43773</v>
      </c>
      <c r="D7617" s="3">
        <v>0.7055555555555556</v>
      </c>
    </row>
    <row r="7618" spans="1:4" x14ac:dyDescent="0.2">
      <c r="A7618">
        <v>1049963</v>
      </c>
      <c r="B7618" t="s">
        <v>96</v>
      </c>
      <c r="C7618" s="4">
        <v>43745</v>
      </c>
      <c r="D7618" s="3">
        <v>0.85902777777777783</v>
      </c>
    </row>
    <row r="7619" spans="1:4" x14ac:dyDescent="0.2">
      <c r="A7619">
        <v>1049964</v>
      </c>
      <c r="B7619" t="s">
        <v>41</v>
      </c>
      <c r="C7619" s="4">
        <v>43710</v>
      </c>
      <c r="D7619" s="3">
        <v>0.72013888888888899</v>
      </c>
    </row>
    <row r="7620" spans="1:4" x14ac:dyDescent="0.2">
      <c r="A7620">
        <v>1049987</v>
      </c>
      <c r="B7620" t="s">
        <v>115</v>
      </c>
      <c r="C7620" s="4">
        <v>43838</v>
      </c>
      <c r="D7620" s="3">
        <v>0.78888888888888886</v>
      </c>
    </row>
    <row r="7621" spans="1:4" x14ac:dyDescent="0.2">
      <c r="A7621">
        <v>1049988</v>
      </c>
      <c r="B7621" t="s">
        <v>138</v>
      </c>
      <c r="C7621" s="4">
        <v>43815</v>
      </c>
      <c r="D7621" s="3">
        <v>0.83472222222222225</v>
      </c>
    </row>
    <row r="7622" spans="1:4" x14ac:dyDescent="0.2">
      <c r="A7622">
        <v>1050002</v>
      </c>
      <c r="B7622" s="2" t="s">
        <v>49</v>
      </c>
      <c r="C7622" s="4">
        <v>43725</v>
      </c>
      <c r="D7622" s="3">
        <v>0.92499999999999993</v>
      </c>
    </row>
    <row r="7623" spans="1:4" x14ac:dyDescent="0.2">
      <c r="A7623">
        <v>1050775</v>
      </c>
      <c r="B7623" t="s">
        <v>76</v>
      </c>
      <c r="C7623" s="4">
        <v>43767</v>
      </c>
      <c r="D7623" s="3">
        <v>0.80208333333333337</v>
      </c>
    </row>
    <row r="7624" spans="1:4" x14ac:dyDescent="0.2">
      <c r="A7624">
        <v>1051011</v>
      </c>
      <c r="B7624" t="s">
        <v>52</v>
      </c>
      <c r="C7624" s="4">
        <v>43763</v>
      </c>
      <c r="D7624" s="3">
        <v>0.71527777777777779</v>
      </c>
    </row>
    <row r="7625" spans="1:4" x14ac:dyDescent="0.2">
      <c r="A7625">
        <v>1051119</v>
      </c>
      <c r="B7625" t="s">
        <v>157</v>
      </c>
      <c r="C7625" s="4">
        <v>43710</v>
      </c>
      <c r="D7625" s="3">
        <v>0.63194444444444442</v>
      </c>
    </row>
    <row r="7626" spans="1:4" x14ac:dyDescent="0.2">
      <c r="A7626">
        <v>1051272</v>
      </c>
      <c r="B7626" t="s">
        <v>121</v>
      </c>
      <c r="C7626" s="4">
        <v>43832</v>
      </c>
      <c r="D7626" s="3">
        <v>0.6694444444444444</v>
      </c>
    </row>
    <row r="7627" spans="1:4" x14ac:dyDescent="0.2">
      <c r="A7627">
        <v>1051381</v>
      </c>
      <c r="B7627" t="s">
        <v>335</v>
      </c>
      <c r="C7627" s="4">
        <v>43808</v>
      </c>
      <c r="D7627" s="3">
        <v>0.71319444444444446</v>
      </c>
    </row>
    <row r="7628" spans="1:4" x14ac:dyDescent="0.2">
      <c r="A7628">
        <v>1051732</v>
      </c>
      <c r="B7628" t="s">
        <v>125</v>
      </c>
      <c r="C7628" s="4">
        <v>43754</v>
      </c>
      <c r="D7628" s="3">
        <v>0.85972222222222217</v>
      </c>
    </row>
    <row r="7629" spans="1:4" x14ac:dyDescent="0.2">
      <c r="A7629">
        <v>1051814</v>
      </c>
      <c r="B7629" t="s">
        <v>75</v>
      </c>
      <c r="C7629" s="4">
        <v>43676</v>
      </c>
      <c r="D7629" s="3">
        <v>0.80208333333333337</v>
      </c>
    </row>
    <row r="7630" spans="1:4" x14ac:dyDescent="0.2">
      <c r="A7630">
        <v>1051815</v>
      </c>
      <c r="B7630" t="s">
        <v>186</v>
      </c>
      <c r="C7630" s="4">
        <v>43703</v>
      </c>
      <c r="D7630" s="3">
        <v>0.83333333333333337</v>
      </c>
    </row>
    <row r="7631" spans="1:4" x14ac:dyDescent="0.2">
      <c r="A7631">
        <v>1052017</v>
      </c>
      <c r="B7631" t="s">
        <v>152</v>
      </c>
      <c r="C7631" s="4">
        <v>43731</v>
      </c>
      <c r="D7631" s="3">
        <v>0.8666666666666667</v>
      </c>
    </row>
    <row r="7632" spans="1:4" x14ac:dyDescent="0.2">
      <c r="A7632">
        <v>1052333</v>
      </c>
      <c r="B7632" t="s">
        <v>70</v>
      </c>
      <c r="C7632" s="4">
        <v>43718</v>
      </c>
      <c r="D7632" s="3">
        <v>0.82291666666666663</v>
      </c>
    </row>
    <row r="7633" spans="1:4" x14ac:dyDescent="0.2">
      <c r="A7633">
        <v>1052447</v>
      </c>
      <c r="B7633" t="s">
        <v>21</v>
      </c>
      <c r="C7633" s="4">
        <v>43811</v>
      </c>
      <c r="D7633" s="3">
        <v>0.84027777777777779</v>
      </c>
    </row>
    <row r="7634" spans="1:4" x14ac:dyDescent="0.2">
      <c r="A7634">
        <v>1052448</v>
      </c>
      <c r="B7634" t="s">
        <v>115</v>
      </c>
      <c r="C7634" s="4">
        <v>43838</v>
      </c>
      <c r="D7634" s="3">
        <v>0.7895833333333333</v>
      </c>
    </row>
    <row r="7635" spans="1:4" x14ac:dyDescent="0.2">
      <c r="A7635">
        <v>1052475</v>
      </c>
      <c r="B7635" t="s">
        <v>237</v>
      </c>
      <c r="C7635" s="4">
        <v>43710</v>
      </c>
      <c r="D7635" s="3">
        <v>0.67152777777777783</v>
      </c>
    </row>
    <row r="7636" spans="1:4" x14ac:dyDescent="0.2">
      <c r="A7636">
        <v>1052476</v>
      </c>
      <c r="B7636" t="s">
        <v>34</v>
      </c>
      <c r="C7636" s="4">
        <v>43691</v>
      </c>
      <c r="D7636" s="3">
        <v>0.80833333333333324</v>
      </c>
    </row>
    <row r="7637" spans="1:4" x14ac:dyDescent="0.2">
      <c r="A7637">
        <v>1052769</v>
      </c>
      <c r="B7637" t="s">
        <v>32</v>
      </c>
      <c r="C7637" s="4">
        <v>43801</v>
      </c>
      <c r="D7637" s="3">
        <v>0.79166666666666663</v>
      </c>
    </row>
    <row r="7638" spans="1:4" x14ac:dyDescent="0.2">
      <c r="A7638">
        <v>1052770</v>
      </c>
      <c r="B7638" t="s">
        <v>12</v>
      </c>
      <c r="C7638" s="4">
        <v>43810</v>
      </c>
      <c r="D7638" s="3">
        <v>0.79513888888888884</v>
      </c>
    </row>
    <row r="7639" spans="1:4" x14ac:dyDescent="0.2">
      <c r="A7639">
        <v>1052771</v>
      </c>
      <c r="B7639" t="s">
        <v>35</v>
      </c>
      <c r="C7639" s="4">
        <v>43783</v>
      </c>
      <c r="D7639" s="3">
        <v>0.8520833333333333</v>
      </c>
    </row>
    <row r="7640" spans="1:4" x14ac:dyDescent="0.2">
      <c r="A7640">
        <v>1052804</v>
      </c>
      <c r="B7640" t="s">
        <v>72</v>
      </c>
      <c r="C7640" s="4">
        <v>43759</v>
      </c>
      <c r="D7640" s="3">
        <v>0.84236111111111101</v>
      </c>
    </row>
    <row r="7641" spans="1:4" x14ac:dyDescent="0.2">
      <c r="A7641">
        <v>1052805</v>
      </c>
      <c r="B7641" t="s">
        <v>123</v>
      </c>
      <c r="C7641" s="4">
        <v>43763</v>
      </c>
      <c r="D7641" s="3">
        <v>0.82152777777777775</v>
      </c>
    </row>
    <row r="7642" spans="1:4" x14ac:dyDescent="0.2">
      <c r="A7642">
        <v>1054064</v>
      </c>
      <c r="B7642" t="e">
        <f>HoyMismoTSI muy bueno Que se hagan los lanzamientos de las vacunas para Que se tenga una mejor salud para nuestra vida y la de nuestros hijos</f>
        <v>#NAME?</v>
      </c>
      <c r="C7642" s="4">
        <v>43836</v>
      </c>
      <c r="D7642" s="3">
        <v>0.65138888888888891</v>
      </c>
    </row>
    <row r="7643" spans="1:4" x14ac:dyDescent="0.2">
      <c r="A7643">
        <v>1054512</v>
      </c>
      <c r="B7643" t="e">
        <f>HoyMismoTSI Que bueno Que se hagan estas capacitaciones Que bien Que se trabaje por mas por nuestra Honduras</f>
        <v>#NAME?</v>
      </c>
      <c r="C7643" s="4">
        <v>43794</v>
      </c>
      <c r="D7643" s="3">
        <v>0.83124999999999993</v>
      </c>
    </row>
    <row r="7644" spans="1:4" x14ac:dyDescent="0.2">
      <c r="A7644">
        <v>1055831</v>
      </c>
      <c r="B7644" t="e">
        <f>HoyMismoTSI grandes proyectos Que son de gran beneficio Que gran manera de ver el cambio poor nuestra Honduras vamos por mas desempe√±os Que bien</f>
        <v>#NAME?</v>
      </c>
      <c r="C7644" s="4">
        <v>43836</v>
      </c>
      <c r="D7644" s="3">
        <v>0.81597222222222221</v>
      </c>
    </row>
    <row r="7645" spans="1:4" x14ac:dyDescent="0.2">
      <c r="A7645">
        <v>1059938</v>
      </c>
      <c r="B7645" t="e">
        <f>HoyMismoTSI muy bien Que se firme ese convenio para Que haya ese mejor hospital Que bueno lo Que se hace por mi pais Que gran trabajo</f>
        <v>#NAME?</v>
      </c>
      <c r="C7645" s="4">
        <v>43748</v>
      </c>
      <c r="D7645" s="3">
        <v>0.7319444444444444</v>
      </c>
    </row>
    <row r="7646" spans="1:4" x14ac:dyDescent="0.2">
      <c r="A7646">
        <v>1063150</v>
      </c>
      <c r="B7646" t="s">
        <v>752</v>
      </c>
      <c r="C7646" s="4">
        <v>43682</v>
      </c>
      <c r="D7646" s="3">
        <v>0.67222222222222217</v>
      </c>
    </row>
    <row r="7647" spans="1:4" x14ac:dyDescent="0.2">
      <c r="A7647">
        <v>1063174</v>
      </c>
      <c r="B7647" t="e">
        <f>HoyMismoTSI importante manera de ver las cosas uqe bien Que mi pais esta mejorando Que se tenga excito en esta semana y vacaciones</f>
        <v>#NAME?</v>
      </c>
      <c r="C7647" s="4">
        <v>43738</v>
      </c>
      <c r="D7647" s="3">
        <v>0.82638888888888884</v>
      </c>
    </row>
    <row r="7648" spans="1:4" x14ac:dyDescent="0.2">
      <c r="A7648">
        <v>1065776</v>
      </c>
      <c r="B7648" s="2" t="s">
        <v>753</v>
      </c>
      <c r="C7648" s="4">
        <v>43714</v>
      </c>
      <c r="D7648" s="3">
        <v>0.61736111111111114</v>
      </c>
    </row>
    <row r="7649" spans="1:4" x14ac:dyDescent="0.2">
      <c r="A7649">
        <v>1065849</v>
      </c>
      <c r="B7649" t="s">
        <v>754</v>
      </c>
      <c r="C7649" s="4">
        <v>43816</v>
      </c>
      <c r="D7649" s="3">
        <v>0.66597222222222219</v>
      </c>
    </row>
    <row r="7650" spans="1:4" x14ac:dyDescent="0.2">
      <c r="A7650">
        <v>1066530</v>
      </c>
      <c r="B7650" t="e">
        <f>HoyMismoTSI estamos muy agradecidos por su gran trabajo Presidente</f>
        <v>#NAME?</v>
      </c>
      <c r="C7650" s="4">
        <v>43689</v>
      </c>
      <c r="D7650" s="3">
        <v>0.90972222222222221</v>
      </c>
    </row>
    <row r="7651" spans="1:4" x14ac:dyDescent="0.2">
      <c r="A7651">
        <v>1068682</v>
      </c>
      <c r="B7651" t="e">
        <f>HoyMismoTSI muy excelente Que se tengan estas grandiosas supervisiones Que gran manera de Que se finalice muy bien este proyecto</f>
        <v>#NAME?</v>
      </c>
      <c r="C7651" s="4">
        <v>43776</v>
      </c>
      <c r="D7651" s="3">
        <v>0.70763888888888893</v>
      </c>
    </row>
    <row r="7652" spans="1:4" x14ac:dyDescent="0.2">
      <c r="A7652">
        <v>1073599</v>
      </c>
      <c r="B7652" t="e">
        <f>elpulsohn estamos muy Contento de ver Que grandes invenciones se hacen en el pais Que bien lo Que se ve Que nuestra econom√≠a mejore</f>
        <v>#NAME?</v>
      </c>
      <c r="C7652" s="4">
        <v>43816</v>
      </c>
      <c r="D7652" s="3">
        <v>0.72916666666666663</v>
      </c>
    </row>
    <row r="7653" spans="1:4" x14ac:dyDescent="0.2">
      <c r="A7653">
        <v>1075908</v>
      </c>
      <c r="B7653" t="e">
        <f>HoyMismoTSI gracias Presidente por su gran labor Que hace</f>
        <v>#NAME?</v>
      </c>
      <c r="C7653" s="4">
        <v>43717</v>
      </c>
      <c r="D7653" s="3">
        <v>0.70000000000000007</v>
      </c>
    </row>
    <row r="7654" spans="1:4" x14ac:dyDescent="0.2">
      <c r="A7654">
        <v>1081599</v>
      </c>
      <c r="B7654" t="e">
        <f>HoyMismoTSI no cave duda Que se esta realizando un gran trabajo para la ciudadan√≠a vamos por lo mejor Es muy bueno</f>
        <v>#NAME?</v>
      </c>
      <c r="C7654" s="4">
        <v>43672</v>
      </c>
      <c r="D7654" s="3">
        <v>0.67708333333333337</v>
      </c>
    </row>
    <row r="7655" spans="1:4" x14ac:dyDescent="0.2">
      <c r="A7655">
        <v>1084311</v>
      </c>
      <c r="B7655" t="s">
        <v>728</v>
      </c>
      <c r="C7655" s="4">
        <v>43706</v>
      </c>
      <c r="D7655" s="3">
        <v>0.65694444444444444</v>
      </c>
    </row>
    <row r="7656" spans="1:4" x14ac:dyDescent="0.2">
      <c r="A7656">
        <v>1084578</v>
      </c>
      <c r="B7656" t="e">
        <f>HoyMismoTSI gran trabajo Que se haga lo bueno por mejorar las cosas en el pais y Que se apoyen las personas en el pais Que excelente</f>
        <v>#NAME?</v>
      </c>
      <c r="C7656" s="4">
        <v>43725</v>
      </c>
      <c r="D7656" s="3">
        <v>0.84305555555555556</v>
      </c>
    </row>
    <row r="7657" spans="1:4" x14ac:dyDescent="0.2">
      <c r="A7657">
        <v>1089390</v>
      </c>
      <c r="B7657" t="s">
        <v>68</v>
      </c>
      <c r="C7657" s="4">
        <v>43749</v>
      </c>
      <c r="D7657" s="3">
        <v>0.90694444444444444</v>
      </c>
    </row>
    <row r="7658" spans="1:4" x14ac:dyDescent="0.2">
      <c r="A7658">
        <v>1089391</v>
      </c>
      <c r="B7658" t="s">
        <v>59</v>
      </c>
      <c r="C7658" s="4">
        <v>43684</v>
      </c>
      <c r="D7658" s="3">
        <v>0.88194444444444453</v>
      </c>
    </row>
    <row r="7659" spans="1:4" x14ac:dyDescent="0.2">
      <c r="A7659">
        <v>1089392</v>
      </c>
      <c r="B7659" t="s">
        <v>52</v>
      </c>
      <c r="C7659" s="4">
        <v>43763</v>
      </c>
      <c r="D7659" s="3">
        <v>0.71458333333333324</v>
      </c>
    </row>
    <row r="7660" spans="1:4" x14ac:dyDescent="0.2">
      <c r="A7660">
        <v>1089472</v>
      </c>
      <c r="B7660" t="s">
        <v>20</v>
      </c>
      <c r="C7660" s="4">
        <v>43705</v>
      </c>
      <c r="D7660" s="3">
        <v>0.6694444444444444</v>
      </c>
    </row>
    <row r="7661" spans="1:4" x14ac:dyDescent="0.2">
      <c r="A7661">
        <v>1089854</v>
      </c>
      <c r="B7661" t="s">
        <v>36</v>
      </c>
      <c r="C7661" s="4">
        <v>43724</v>
      </c>
      <c r="D7661" s="3">
        <v>0.84930555555555554</v>
      </c>
    </row>
    <row r="7662" spans="1:4" x14ac:dyDescent="0.2">
      <c r="A7662">
        <v>1089855</v>
      </c>
      <c r="B7662" t="s">
        <v>91</v>
      </c>
      <c r="C7662" s="4">
        <v>43745</v>
      </c>
      <c r="D7662" s="3">
        <v>0.72430555555555554</v>
      </c>
    </row>
    <row r="7663" spans="1:4" x14ac:dyDescent="0.2">
      <c r="A7663">
        <v>1089856</v>
      </c>
      <c r="B7663" t="s">
        <v>68</v>
      </c>
      <c r="C7663" s="4">
        <v>43749</v>
      </c>
      <c r="D7663" s="3">
        <v>0.90694444444444444</v>
      </c>
    </row>
    <row r="7664" spans="1:4" x14ac:dyDescent="0.2">
      <c r="A7664">
        <v>1090192</v>
      </c>
      <c r="B7664" t="s">
        <v>122</v>
      </c>
      <c r="C7664" s="4">
        <v>43746</v>
      </c>
      <c r="D7664" s="3">
        <v>0.73402777777777783</v>
      </c>
    </row>
    <row r="7665" spans="1:4" x14ac:dyDescent="0.2">
      <c r="A7665">
        <v>1090209</v>
      </c>
      <c r="B7665" s="2" t="s">
        <v>95</v>
      </c>
      <c r="C7665" s="4">
        <v>43690</v>
      </c>
      <c r="D7665" s="3">
        <v>0.68194444444444446</v>
      </c>
    </row>
    <row r="7666" spans="1:4" x14ac:dyDescent="0.2">
      <c r="A7666">
        <v>1090210</v>
      </c>
      <c r="B7666" t="s">
        <v>201</v>
      </c>
      <c r="C7666" s="4">
        <v>43691</v>
      </c>
      <c r="D7666" s="3">
        <v>0.87013888888888891</v>
      </c>
    </row>
    <row r="7667" spans="1:4" x14ac:dyDescent="0.2">
      <c r="A7667">
        <v>1090211</v>
      </c>
      <c r="B7667" t="s">
        <v>260</v>
      </c>
      <c r="C7667" s="4">
        <v>43691</v>
      </c>
      <c r="D7667" s="3">
        <v>0.87708333333333333</v>
      </c>
    </row>
    <row r="7668" spans="1:4" x14ac:dyDescent="0.2">
      <c r="A7668">
        <v>1090638</v>
      </c>
      <c r="B7668" t="s">
        <v>152</v>
      </c>
      <c r="C7668" s="4">
        <v>43731</v>
      </c>
      <c r="D7668" s="3">
        <v>0.8666666666666667</v>
      </c>
    </row>
    <row r="7669" spans="1:4" x14ac:dyDescent="0.2">
      <c r="A7669">
        <v>1090639</v>
      </c>
      <c r="B7669" t="s">
        <v>2</v>
      </c>
      <c r="C7669" s="4">
        <v>43770</v>
      </c>
      <c r="D7669" s="3">
        <v>0.70208333333333339</v>
      </c>
    </row>
    <row r="7670" spans="1:4" x14ac:dyDescent="0.2">
      <c r="A7670">
        <v>1090735</v>
      </c>
      <c r="B7670" t="s">
        <v>289</v>
      </c>
      <c r="C7670" s="4">
        <v>43782</v>
      </c>
      <c r="D7670" s="3">
        <v>0.81458333333333333</v>
      </c>
    </row>
    <row r="7671" spans="1:4" x14ac:dyDescent="0.2">
      <c r="A7671">
        <v>1090917</v>
      </c>
      <c r="B7671" t="s">
        <v>31</v>
      </c>
      <c r="C7671" s="4">
        <v>43804</v>
      </c>
      <c r="D7671" s="3">
        <v>0.7944444444444444</v>
      </c>
    </row>
    <row r="7672" spans="1:4" x14ac:dyDescent="0.2">
      <c r="A7672">
        <v>1091014</v>
      </c>
      <c r="B7672" t="s">
        <v>136</v>
      </c>
      <c r="C7672" s="4">
        <v>43819</v>
      </c>
      <c r="D7672" s="3">
        <v>0.87708333333333333</v>
      </c>
    </row>
    <row r="7673" spans="1:4" x14ac:dyDescent="0.2">
      <c r="A7673">
        <v>1091015</v>
      </c>
      <c r="B7673" t="s">
        <v>11</v>
      </c>
      <c r="C7673" s="4">
        <v>43761</v>
      </c>
      <c r="D7673" s="3">
        <v>0.85763888888888884</v>
      </c>
    </row>
    <row r="7674" spans="1:4" x14ac:dyDescent="0.2">
      <c r="A7674">
        <v>1091130</v>
      </c>
      <c r="B7674" t="s">
        <v>5</v>
      </c>
      <c r="C7674" s="4">
        <v>43762</v>
      </c>
      <c r="D7674" s="3">
        <v>0.69444444444444453</v>
      </c>
    </row>
    <row r="7675" spans="1:4" x14ac:dyDescent="0.2">
      <c r="A7675">
        <v>1091131</v>
      </c>
      <c r="B7675" t="s">
        <v>61</v>
      </c>
      <c r="C7675" s="4">
        <v>43733</v>
      </c>
      <c r="D7675" s="3">
        <v>0.79861111111111116</v>
      </c>
    </row>
    <row r="7676" spans="1:4" x14ac:dyDescent="0.2">
      <c r="A7676">
        <v>1091132</v>
      </c>
      <c r="B7676" t="s">
        <v>11</v>
      </c>
      <c r="C7676" s="4">
        <v>43761</v>
      </c>
      <c r="D7676" s="3">
        <v>0.8569444444444444</v>
      </c>
    </row>
    <row r="7677" spans="1:4" x14ac:dyDescent="0.2">
      <c r="A7677">
        <v>1091133</v>
      </c>
      <c r="B7677" t="s">
        <v>217</v>
      </c>
      <c r="C7677" s="4">
        <v>43705</v>
      </c>
      <c r="D7677" s="3">
        <v>0.55694444444444446</v>
      </c>
    </row>
    <row r="7678" spans="1:4" x14ac:dyDescent="0.2">
      <c r="A7678">
        <v>1091234</v>
      </c>
      <c r="B7678" t="s">
        <v>227</v>
      </c>
      <c r="C7678" s="4">
        <v>43700</v>
      </c>
      <c r="D7678" s="3">
        <v>0.93402777777777779</v>
      </c>
    </row>
    <row r="7679" spans="1:4" x14ac:dyDescent="0.2">
      <c r="A7679">
        <v>1091435</v>
      </c>
      <c r="B7679" t="s">
        <v>116</v>
      </c>
      <c r="C7679" s="4">
        <v>43685</v>
      </c>
      <c r="D7679" s="3">
        <v>0.83472222222222225</v>
      </c>
    </row>
    <row r="7680" spans="1:4" x14ac:dyDescent="0.2">
      <c r="A7680">
        <v>1091809</v>
      </c>
      <c r="B7680" t="s">
        <v>17</v>
      </c>
      <c r="C7680" s="4">
        <v>43676</v>
      </c>
      <c r="D7680" s="3">
        <v>0.6430555555555556</v>
      </c>
    </row>
    <row r="7681" spans="1:4" x14ac:dyDescent="0.2">
      <c r="A7681">
        <v>1092793</v>
      </c>
      <c r="B7681" t="e">
        <f>_xlfn.SINGLE(HoyMismoTSI _xlfn.SINGLE(JuanOrlandoH Es muy bueno lo Que se ve con estos cruceros Que grandiosas maneras de ver como el pais avanza muy bien))</f>
        <v>#NAME?</v>
      </c>
      <c r="C7681" s="4">
        <v>43773</v>
      </c>
      <c r="D7681" s="3">
        <v>0.7944444444444444</v>
      </c>
    </row>
    <row r="7682" spans="1:4" x14ac:dyDescent="0.2">
      <c r="A7682">
        <v>1093507</v>
      </c>
      <c r="B7682" t="s">
        <v>123</v>
      </c>
      <c r="C7682" s="4">
        <v>43763</v>
      </c>
      <c r="D7682" s="3">
        <v>0.82152777777777775</v>
      </c>
    </row>
    <row r="7683" spans="1:4" x14ac:dyDescent="0.2">
      <c r="A7683">
        <v>1093577</v>
      </c>
      <c r="B7683" t="s">
        <v>226</v>
      </c>
      <c r="C7683" s="4">
        <v>43819</v>
      </c>
      <c r="D7683" s="3">
        <v>0.67013888888888884</v>
      </c>
    </row>
    <row r="7684" spans="1:4" x14ac:dyDescent="0.2">
      <c r="A7684">
        <v>1093578</v>
      </c>
      <c r="B7684" t="s">
        <v>236</v>
      </c>
      <c r="C7684" s="4">
        <v>43817</v>
      </c>
      <c r="D7684" s="3">
        <v>0.83680555555555547</v>
      </c>
    </row>
    <row r="7685" spans="1:4" x14ac:dyDescent="0.2">
      <c r="A7685">
        <v>1093592</v>
      </c>
      <c r="B7685" t="s">
        <v>36</v>
      </c>
      <c r="C7685" s="4">
        <v>43724</v>
      </c>
      <c r="D7685" s="3">
        <v>0.84930555555555554</v>
      </c>
    </row>
    <row r="7686" spans="1:4" x14ac:dyDescent="0.2">
      <c r="A7686">
        <v>1093593</v>
      </c>
      <c r="B7686" t="s">
        <v>120</v>
      </c>
      <c r="C7686" s="4">
        <v>43704</v>
      </c>
      <c r="D7686" s="3">
        <v>0.83680555555555547</v>
      </c>
    </row>
    <row r="7687" spans="1:4" x14ac:dyDescent="0.2">
      <c r="A7687">
        <v>1093594</v>
      </c>
      <c r="B7687" t="s">
        <v>39</v>
      </c>
      <c r="C7687" s="4">
        <v>43719</v>
      </c>
      <c r="D7687" s="3">
        <v>0.68541666666666667</v>
      </c>
    </row>
    <row r="7688" spans="1:4" x14ac:dyDescent="0.2">
      <c r="A7688">
        <v>1093655</v>
      </c>
      <c r="B7688" t="s">
        <v>116</v>
      </c>
      <c r="C7688" s="4">
        <v>43685</v>
      </c>
      <c r="D7688" s="3">
        <v>0.8340277777777777</v>
      </c>
    </row>
    <row r="7689" spans="1:4" x14ac:dyDescent="0.2">
      <c r="A7689">
        <v>1093656</v>
      </c>
      <c r="B7689" t="s">
        <v>37</v>
      </c>
      <c r="C7689" s="4">
        <v>43690</v>
      </c>
      <c r="D7689" s="3">
        <v>0.88541666666666663</v>
      </c>
    </row>
    <row r="7690" spans="1:4" x14ac:dyDescent="0.2">
      <c r="A7690">
        <v>1093657</v>
      </c>
      <c r="B7690" s="2" t="s">
        <v>65</v>
      </c>
      <c r="C7690" s="4">
        <v>43768</v>
      </c>
      <c r="D7690" s="3">
        <v>0.87361111111111101</v>
      </c>
    </row>
    <row r="7691" spans="1:4" x14ac:dyDescent="0.2">
      <c r="A7691">
        <v>1093725</v>
      </c>
      <c r="B7691" t="s">
        <v>43</v>
      </c>
      <c r="C7691" s="4">
        <v>43717</v>
      </c>
      <c r="D7691" s="3">
        <v>0.78472222222222221</v>
      </c>
    </row>
    <row r="7692" spans="1:4" x14ac:dyDescent="0.2">
      <c r="A7692">
        <v>1093788</v>
      </c>
      <c r="B7692" t="s">
        <v>80</v>
      </c>
      <c r="C7692" s="4">
        <v>43838</v>
      </c>
      <c r="D7692" s="3">
        <v>0.84930555555555554</v>
      </c>
    </row>
    <row r="7693" spans="1:4" x14ac:dyDescent="0.2">
      <c r="A7693">
        <v>1093924</v>
      </c>
      <c r="B7693" s="2" t="s">
        <v>47</v>
      </c>
      <c r="C7693" s="4">
        <v>43832</v>
      </c>
      <c r="D7693" s="3">
        <v>0.83263888888888893</v>
      </c>
    </row>
    <row r="7694" spans="1:4" x14ac:dyDescent="0.2">
      <c r="A7694">
        <v>1093925</v>
      </c>
      <c r="B7694" t="s">
        <v>78</v>
      </c>
      <c r="C7694" s="4">
        <v>43791</v>
      </c>
      <c r="D7694" s="3">
        <v>0.84791666666666676</v>
      </c>
    </row>
    <row r="7695" spans="1:4" x14ac:dyDescent="0.2">
      <c r="A7695">
        <v>1093940</v>
      </c>
      <c r="B7695" t="s">
        <v>119</v>
      </c>
      <c r="C7695" s="4">
        <v>43734</v>
      </c>
      <c r="D7695" s="3">
        <v>0.63958333333333328</v>
      </c>
    </row>
    <row r="7696" spans="1:4" x14ac:dyDescent="0.2">
      <c r="A7696">
        <v>1094068</v>
      </c>
      <c r="B7696" t="s">
        <v>366</v>
      </c>
      <c r="C7696" s="4">
        <v>43816</v>
      </c>
      <c r="D7696" s="3">
        <v>0.81944444444444453</v>
      </c>
    </row>
    <row r="7697" spans="1:4" x14ac:dyDescent="0.2">
      <c r="A7697">
        <v>1094129</v>
      </c>
      <c r="B7697" t="s">
        <v>64</v>
      </c>
      <c r="C7697" s="4">
        <v>43735</v>
      </c>
      <c r="D7697" s="3">
        <v>0.71388888888888891</v>
      </c>
    </row>
    <row r="7698" spans="1:4" x14ac:dyDescent="0.2">
      <c r="A7698">
        <v>1094224</v>
      </c>
      <c r="B7698" t="s">
        <v>22</v>
      </c>
      <c r="C7698" s="4">
        <v>43794</v>
      </c>
      <c r="D7698" s="3">
        <v>0.83472222222222225</v>
      </c>
    </row>
    <row r="7699" spans="1:4" x14ac:dyDescent="0.2">
      <c r="A7699">
        <v>1094225</v>
      </c>
      <c r="B7699" s="2" t="s">
        <v>102</v>
      </c>
      <c r="C7699" s="4">
        <v>43837</v>
      </c>
      <c r="D7699" s="3">
        <v>0.78888888888888886</v>
      </c>
    </row>
    <row r="7700" spans="1:4" x14ac:dyDescent="0.2">
      <c r="A7700">
        <v>1094240</v>
      </c>
      <c r="B7700" t="s">
        <v>14</v>
      </c>
      <c r="C7700" s="4">
        <v>43690</v>
      </c>
      <c r="D7700" s="3">
        <v>0.95347222222222217</v>
      </c>
    </row>
    <row r="7701" spans="1:4" x14ac:dyDescent="0.2">
      <c r="A7701">
        <v>1094241</v>
      </c>
      <c r="B7701" s="2" t="s">
        <v>4</v>
      </c>
      <c r="C7701" s="4">
        <v>43731</v>
      </c>
      <c r="D7701" s="3">
        <v>0.66319444444444442</v>
      </c>
    </row>
    <row r="7702" spans="1:4" x14ac:dyDescent="0.2">
      <c r="A7702">
        <v>1094242</v>
      </c>
      <c r="B7702" t="s">
        <v>60</v>
      </c>
      <c r="C7702" s="4">
        <v>43761</v>
      </c>
      <c r="D7702" s="3">
        <v>0.71250000000000002</v>
      </c>
    </row>
    <row r="7703" spans="1:4" x14ac:dyDescent="0.2">
      <c r="A7703">
        <v>1096407</v>
      </c>
      <c r="B7703" t="e">
        <f>HoyMismoTSI Es muy bueno lo Que hace el Presidente por Que hace Que en cada comunidad se elavore un parque de vida mejor Que excelente</f>
        <v>#NAME?</v>
      </c>
      <c r="C7703" s="4">
        <v>43808</v>
      </c>
      <c r="D7703" s="3">
        <v>0.81666666666666676</v>
      </c>
    </row>
    <row r="7704" spans="1:4" x14ac:dyDescent="0.2">
      <c r="A7704">
        <v>1096440</v>
      </c>
      <c r="B7704" t="e">
        <f>_xlfn.SINGLE(HoyMismoTSI _xlfn.SINGLE(radiohrn Es muy bueno lo Que se hace por la naci√≥n evitemos Que se haga lo malo para Honduras busquemos lo mejor))</f>
        <v>#NAME?</v>
      </c>
      <c r="C7704" s="4">
        <v>43761</v>
      </c>
      <c r="D7704" s="3">
        <v>0.75694444444444453</v>
      </c>
    </row>
    <row r="7705" spans="1:4" x14ac:dyDescent="0.2">
      <c r="A7705">
        <v>1096691</v>
      </c>
      <c r="B7705" t="e">
        <f>HoyMismoTSI Es un gran logro Que se mejore la econom√≠a en el sector cafetalero Es de gran ayuda para la econom√≠a del pais Que bien</f>
        <v>#NAME?</v>
      </c>
      <c r="C7705" s="4">
        <v>43829</v>
      </c>
      <c r="D7705" s="3">
        <v>0.72291666666666676</v>
      </c>
    </row>
    <row r="7706" spans="1:4" x14ac:dyDescent="0.2">
      <c r="A7706">
        <v>1097368</v>
      </c>
      <c r="B7706" t="e">
        <f>_xlfn.SINGLE(HoyMismoTSI _xlfn.SINGLE(radiohrn gracias por apoyar nuestro gobierno gracias estamos alegres de saber Que el pais avanza cada dia Que gran manera de ver el cambio))</f>
        <v>#NAME?</v>
      </c>
      <c r="C7706" s="4">
        <v>43761</v>
      </c>
      <c r="D7706" s="3">
        <v>0.75763888888888886</v>
      </c>
    </row>
    <row r="7707" spans="1:4" x14ac:dyDescent="0.2">
      <c r="A7707">
        <v>1101729</v>
      </c>
      <c r="B7707" t="e">
        <f>HoyMismoTSI vamos mi Presidente Que se tenga excito en todas las cosas Que usted haga por mi Honduras</f>
        <v>#NAME?</v>
      </c>
      <c r="C7707" s="4">
        <v>43718</v>
      </c>
      <c r="D7707" s="3">
        <v>0.80625000000000002</v>
      </c>
    </row>
    <row r="7708" spans="1:4" x14ac:dyDescent="0.2">
      <c r="A7708">
        <v>1103017</v>
      </c>
      <c r="B7708" t="e">
        <f>HoyMismoTSI Es muy bueno Que se hay rechazo Que se les de descanso a los Hombre porque sabemos Que se hace lo mejor por Honduras no hacer gente haragana</f>
        <v>#NAME?</v>
      </c>
      <c r="C7708" s="4">
        <v>43717</v>
      </c>
      <c r="D7708" s="3">
        <v>0.66875000000000007</v>
      </c>
    </row>
    <row r="7709" spans="1:4" x14ac:dyDescent="0.2">
      <c r="A7709">
        <v>1103390</v>
      </c>
      <c r="B7709" t="e">
        <f>HoyMismoTSI Damos la gracias a este gran avance Que gran manera de ver mi pais cambiando Que bueno vamos por mas</f>
        <v>#NAME?</v>
      </c>
      <c r="C7709" s="4">
        <v>43773</v>
      </c>
      <c r="D7709" s="3">
        <v>0.68333333333333324</v>
      </c>
    </row>
    <row r="7710" spans="1:4" x14ac:dyDescent="0.2">
      <c r="A7710">
        <v>1109030</v>
      </c>
      <c r="B7710" t="e">
        <f>_xlfn.SINGLE(HoyMismoTSI _xlfn.SINGLE(TSiHonduras esta se√±or de suyapa figueroa solo lo malo quiere para nuestra bella Honduras por favor Que ya no se permita esto))</f>
        <v>#NAME?</v>
      </c>
      <c r="C7710" s="4">
        <v>43812</v>
      </c>
      <c r="D7710" s="3">
        <v>0.65625</v>
      </c>
    </row>
    <row r="7711" spans="1:4" x14ac:dyDescent="0.2">
      <c r="A7711">
        <v>1110524</v>
      </c>
      <c r="B7711" t="e">
        <f>HoyMismoTSI vamonos para cualquiera de estos lugares a disfrutar par Que los divaguemos muy bien Que se haga lo mejor</f>
        <v>#NAME?</v>
      </c>
      <c r="C7711" s="4">
        <v>43735</v>
      </c>
      <c r="D7711" s="3">
        <v>0.8222222222222223</v>
      </c>
    </row>
    <row r="7712" spans="1:4" x14ac:dyDescent="0.2">
      <c r="A7712">
        <v>1112542</v>
      </c>
      <c r="B7712" t="e">
        <f>HoyMismoTSI estamos con nuestro mayor autoridad el mejor gobernante por Que el pueblo lo apoya por Que sabemos Que Es un gran mandatario Que ha gobernado y combatido a los narcotraficantes</f>
        <v>#NAME?</v>
      </c>
      <c r="C7712" s="4">
        <v>43749</v>
      </c>
      <c r="D7712" s="3">
        <v>0.81319444444444444</v>
      </c>
    </row>
    <row r="7713" spans="1:4" x14ac:dyDescent="0.2">
      <c r="A7713">
        <v>1116994</v>
      </c>
      <c r="B7713" t="e">
        <f>HoyMismoTSI Es muy bueno lo Que est√°n haciendo por mejorar las cosas en el pais por Que Es importante Que hayan oportunidades Que excelente</f>
        <v>#NAME?</v>
      </c>
      <c r="C7713" s="4">
        <v>43726</v>
      </c>
      <c r="D7713" s="3">
        <v>0.62777777777777777</v>
      </c>
    </row>
    <row r="7714" spans="1:4" x14ac:dyDescent="0.2">
      <c r="A7714">
        <v>1120746</v>
      </c>
      <c r="B7714" t="e">
        <f>HoyMismoTSI Es importante saber Que se ha hecho ver Que en el pa√≠s hay lugares bellos para disfrutar con la familia</f>
        <v>#NAME?</v>
      </c>
      <c r="C7714" s="4">
        <v>43735</v>
      </c>
      <c r="D7714" s="3">
        <v>0.82152777777777775</v>
      </c>
    </row>
    <row r="7715" spans="1:4" x14ac:dyDescent="0.2">
      <c r="A7715">
        <v>1125421</v>
      </c>
      <c r="B7715" t="e">
        <f>HoyMismoTSI Que se tenga grande excito en estas buenas cosas Que est√°n poniendo Que gran trabajo Que se dan grandes oportunidades para la naci√≥n</f>
        <v>#NAME?</v>
      </c>
      <c r="C7715" s="4">
        <v>43755</v>
      </c>
      <c r="D7715" s="3">
        <v>0.63750000000000007</v>
      </c>
    </row>
    <row r="7716" spans="1:4" x14ac:dyDescent="0.2">
      <c r="A7716">
        <v>1135439</v>
      </c>
      <c r="B7716" t="e">
        <f>HoyMismoTSI felicitamos ala primera dama Que ha demostrado Que Es una gran persona igual Que al Presidente Que bien Que se haga lo bueno por mi pais</f>
        <v>#NAME?</v>
      </c>
      <c r="C7716" s="4">
        <v>43754</v>
      </c>
      <c r="D7716" s="3">
        <v>0.82500000000000007</v>
      </c>
    </row>
    <row r="7717" spans="1:4" x14ac:dyDescent="0.2">
      <c r="A7717">
        <v>1135992</v>
      </c>
      <c r="B7717" s="2" t="s">
        <v>755</v>
      </c>
      <c r="C7717" s="4">
        <v>43714</v>
      </c>
      <c r="D7717" s="3">
        <v>0.61527777777777781</v>
      </c>
    </row>
    <row r="7718" spans="1:4" x14ac:dyDescent="0.2">
      <c r="A7718">
        <v>1140201</v>
      </c>
      <c r="B7718" t="e">
        <f>HoyMismoTSI Que √±angaras Que solo hacen lo peor para Que se atrace todo en el pais Que se ponga mano dura</f>
        <v>#NAME?</v>
      </c>
      <c r="C7718" s="4">
        <v>43757</v>
      </c>
      <c r="D7718" s="3">
        <v>0.10555555555555556</v>
      </c>
    </row>
    <row r="7719" spans="1:4" x14ac:dyDescent="0.2">
      <c r="A7719">
        <v>1141386</v>
      </c>
      <c r="B7719" t="e">
        <f>HoyMismoTSI contentos de mi pais esta dando los mayores resultados para Que todo se desenvuelve grandemente Que bien vamos por mas</f>
        <v>#NAME?</v>
      </c>
      <c r="C7719" s="4">
        <v>43733</v>
      </c>
      <c r="D7719" s="3">
        <v>0.71805555555555556</v>
      </c>
    </row>
    <row r="7720" spans="1:4" x14ac:dyDescent="0.2">
      <c r="A7720">
        <v>1141802</v>
      </c>
      <c r="B7720" t="e">
        <f>HoyMismoTSI Es muy excelente  Que se trabaje con estas investigaciones Que bien vamos por lo bueno</f>
        <v>#NAME?</v>
      </c>
      <c r="C7720" s="4">
        <v>43773</v>
      </c>
      <c r="D7720" s="3">
        <v>0.6479166666666667</v>
      </c>
    </row>
    <row r="7721" spans="1:4" x14ac:dyDescent="0.2">
      <c r="A7721">
        <v>1143584</v>
      </c>
      <c r="B7721" t="s">
        <v>756</v>
      </c>
      <c r="C7721" s="4">
        <v>43754</v>
      </c>
      <c r="D7721" s="3">
        <v>0.86875000000000002</v>
      </c>
    </row>
    <row r="7722" spans="1:4" x14ac:dyDescent="0.2">
      <c r="A7722">
        <v>1144894</v>
      </c>
      <c r="B7722" t="e">
        <f>elpulsohn Que barbaridad ben vez de ver lo positivo para el pais esta gente de libre solo lo malo quieren ver a peor destrucci√≥n en el pais</f>
        <v>#NAME?</v>
      </c>
      <c r="C7722" s="4">
        <v>43782</v>
      </c>
      <c r="D7722" s="3">
        <v>0.79305555555555562</v>
      </c>
    </row>
    <row r="7723" spans="1:4" x14ac:dyDescent="0.2">
      <c r="A7723">
        <v>1146848</v>
      </c>
      <c r="B7723" t="e">
        <f>HoyMismoTSI grandes resultados Que gran manera de ver lo bueno por mi Honduras vamos por grandes avances muy bien</f>
        <v>#NAME?</v>
      </c>
      <c r="C7723" s="4">
        <v>43752</v>
      </c>
      <c r="D7723" s="3">
        <v>0.6958333333333333</v>
      </c>
    </row>
    <row r="7724" spans="1:4" x14ac:dyDescent="0.2">
      <c r="A7724">
        <v>1156414</v>
      </c>
      <c r="B7724" t="e">
        <f>HoyMismoTSI les deseamos un grandioso excito para Que todo pueda mejorar Que bien Que se vean grandes oportunidades muy bien</f>
        <v>#NAME?</v>
      </c>
      <c r="C7724" s="4">
        <v>43748</v>
      </c>
      <c r="D7724" s="3">
        <v>0.71736111111111101</v>
      </c>
    </row>
    <row r="7725" spans="1:4" x14ac:dyDescent="0.2">
      <c r="A7725">
        <v>1161525</v>
      </c>
      <c r="B7725" t="e">
        <f>HoyMismoTSI Es muy bueno lo Que se ve por Que se esta aprobando la nueva ley de alivio de deuda Que excelente</f>
        <v>#NAME?</v>
      </c>
      <c r="C7725" s="4">
        <v>43773</v>
      </c>
      <c r="D7725" s="3">
        <v>0.68194444444444446</v>
      </c>
    </row>
    <row r="7726" spans="1:4" x14ac:dyDescent="0.2">
      <c r="A7726">
        <v>1164494</v>
      </c>
      <c r="B7726" t="e">
        <f>HoyMismoTSI estamos muy contentos de ver los grandes logros Que admirable Es ver lo bueno en el pais Que bien vamos por mas</f>
        <v>#NAME?</v>
      </c>
      <c r="C7726" s="4">
        <v>43776</v>
      </c>
      <c r="D7726" s="3">
        <v>0.70833333333333337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26"/>
  <sheetViews>
    <sheetView tabSelected="1" topLeftCell="A3030" workbookViewId="0">
      <selection activeCell="B98" sqref="B98"/>
    </sheetView>
  </sheetViews>
  <sheetFormatPr baseColWidth="10" defaultRowHeight="16" x14ac:dyDescent="0.2"/>
  <cols>
    <col min="1" max="1" width="8.1640625" bestFit="1" customWidth="1"/>
    <col min="2" max="2" width="179.6640625" customWidth="1"/>
    <col min="3" max="3" width="13.83203125" style="4" bestFit="1" customWidth="1"/>
    <col min="4" max="4" width="15" customWidth="1"/>
  </cols>
  <sheetData>
    <row r="1" spans="1:4" x14ac:dyDescent="0.2">
      <c r="B1" t="s">
        <v>0</v>
      </c>
      <c r="C1" s="4" t="s">
        <v>758</v>
      </c>
      <c r="D1" t="s">
        <v>757</v>
      </c>
    </row>
    <row r="2" spans="1:4" ht="51" x14ac:dyDescent="0.2">
      <c r="A2">
        <v>106266</v>
      </c>
      <c r="B2" s="2" t="s">
        <v>324</v>
      </c>
      <c r="C2" s="4">
        <v>43545</v>
      </c>
      <c r="D2" s="3">
        <v>0.84236111111111101</v>
      </c>
    </row>
    <row r="3" spans="1:4" ht="51" x14ac:dyDescent="0.2">
      <c r="A3">
        <v>36411</v>
      </c>
      <c r="B3" s="2" t="s">
        <v>179</v>
      </c>
      <c r="C3" s="4">
        <v>43549</v>
      </c>
      <c r="D3" s="3">
        <v>0.85902777777777783</v>
      </c>
    </row>
    <row r="4" spans="1:4" ht="34" x14ac:dyDescent="0.2">
      <c r="A4">
        <v>89267</v>
      </c>
      <c r="B4" s="2" t="s">
        <v>301</v>
      </c>
      <c r="C4" s="4">
        <v>43600</v>
      </c>
      <c r="D4" s="3">
        <v>0.80486111111111114</v>
      </c>
    </row>
    <row r="5" spans="1:4" x14ac:dyDescent="0.2">
      <c r="A5">
        <v>90185</v>
      </c>
      <c r="B5" t="e">
        <f>JuanOrlandoH estas si son buenas expresiones Que se hacen por una Honduras mejor este Es el cambio</f>
        <v>#NAME?</v>
      </c>
      <c r="C5" s="4">
        <v>43601</v>
      </c>
      <c r="D5" s="3">
        <v>0.80347222222222225</v>
      </c>
    </row>
    <row r="6" spans="1:4" x14ac:dyDescent="0.2">
      <c r="A6">
        <v>117539</v>
      </c>
      <c r="B6" t="s">
        <v>345</v>
      </c>
      <c r="C6" s="4">
        <v>43601</v>
      </c>
      <c r="D6" s="3">
        <v>0.74236111111111114</v>
      </c>
    </row>
    <row r="7" spans="1:4" x14ac:dyDescent="0.2">
      <c r="A7">
        <v>134502</v>
      </c>
      <c r="B7" t="e">
        <f>_xlfn.SINGLE(JuanOrlandoH lo primero Es lo primero Que grandes cualidades las Que hace JOH por hacer Que nuestro pais tenga paz
                                                                                                                                                                                                                                                                _xlfn.SINGLE(JuanOrlandoH))</f>
        <v>#NAME?</v>
      </c>
      <c r="C7" s="4">
        <v>43601</v>
      </c>
      <c r="D7" s="3">
        <v>0.70694444444444438</v>
      </c>
    </row>
    <row r="8" spans="1:4" x14ac:dyDescent="0.2">
      <c r="A8">
        <v>134849</v>
      </c>
      <c r="B8" t="s">
        <v>379</v>
      </c>
      <c r="C8" s="4">
        <v>43605</v>
      </c>
      <c r="D8" s="3">
        <v>0.13472222222222222</v>
      </c>
    </row>
    <row r="9" spans="1:4" x14ac:dyDescent="0.2">
      <c r="A9">
        <v>190188</v>
      </c>
      <c r="B9" t="s">
        <v>473</v>
      </c>
      <c r="C9" s="4">
        <v>43605</v>
      </c>
      <c r="D9" s="3">
        <v>0.70694444444444438</v>
      </c>
    </row>
    <row r="10" spans="1:4" x14ac:dyDescent="0.2">
      <c r="A10">
        <v>204600</v>
      </c>
      <c r="B10" t="s">
        <v>505</v>
      </c>
      <c r="C10" s="4">
        <v>43605</v>
      </c>
      <c r="D10" s="3">
        <v>0.92291666666666661</v>
      </c>
    </row>
    <row r="11" spans="1:4" x14ac:dyDescent="0.2">
      <c r="A11">
        <v>86966</v>
      </c>
      <c r="B11" t="s">
        <v>298</v>
      </c>
      <c r="C11" s="4">
        <v>43606</v>
      </c>
      <c r="D11" s="3">
        <v>0.78194444444444444</v>
      </c>
    </row>
    <row r="12" spans="1:4" x14ac:dyDescent="0.2">
      <c r="A12">
        <v>119643</v>
      </c>
      <c r="B12" t="e">
        <f>_xlfn.SINGLE(JuanOrlandoH _xlfn.SINGLE(diarioelheraldo _xlfn.SINGLE(HoyMismoTSI _xlfn.SINGLE(DiarioLaPrensa _xlfn.SINGLE(HCHTelevDigital _xlfn.SINGLE(radiohrn _xlfn.SINGLE(LaTribunahn _xlfn.SINGLE(TN5Telenoticias _xlfn.SINGLE(radioamericahn por Que lo bueno debe de continuar Que nada se detenga Felicidades Damos la bienvenida al mercado Europeo)))))))))</f>
        <v>#NAME?</v>
      </c>
      <c r="C12" s="4">
        <v>43606</v>
      </c>
      <c r="D12" s="3">
        <v>0.65833333333333333</v>
      </c>
    </row>
    <row r="13" spans="1:4" x14ac:dyDescent="0.2">
      <c r="A13">
        <v>144463</v>
      </c>
      <c r="B13" t="s">
        <v>385</v>
      </c>
      <c r="C13" s="4">
        <v>43607</v>
      </c>
      <c r="D13" s="3">
        <v>0.67291666666666661</v>
      </c>
    </row>
    <row r="14" spans="1:4" x14ac:dyDescent="0.2">
      <c r="A14">
        <v>196556</v>
      </c>
      <c r="B14" t="s">
        <v>484</v>
      </c>
      <c r="C14" s="4">
        <v>43607</v>
      </c>
      <c r="D14" s="3">
        <v>0.82638888888888884</v>
      </c>
    </row>
    <row r="15" spans="1:4" x14ac:dyDescent="0.2">
      <c r="A15">
        <v>200006</v>
      </c>
      <c r="B15" t="s">
        <v>495</v>
      </c>
      <c r="C15" s="4">
        <v>43607</v>
      </c>
      <c r="D15" s="3">
        <v>0.91666666666666663</v>
      </c>
    </row>
    <row r="16" spans="1:4" x14ac:dyDescent="0.2">
      <c r="A16">
        <v>280954</v>
      </c>
      <c r="B16" t="e">
        <f>HCHTelevDigital Aplaudimos Que el pueblo ya est√° abriendo los ojos ante los enga√±os de ellos solo para vandalizar el pais</f>
        <v>#NAME?</v>
      </c>
      <c r="C16" s="4">
        <v>43607</v>
      </c>
      <c r="D16" s="3">
        <v>0.85</v>
      </c>
    </row>
    <row r="17" spans="1:4" x14ac:dyDescent="0.2">
      <c r="A17">
        <v>86967</v>
      </c>
      <c r="B17" t="e">
        <f>_xlfn.SINGLE(JuanOrlandoH _xlfn.SINGLE(HoyMismoTSI _xlfn.SINGLE(diarioelheraldo _xlfn.SINGLE(HCHTelevDigital _xlfn.SINGLE(DiarioLaPrensa _xlfn.SINGLE(LaTribunahn _xlfn.SINGLE(radiohrn _xlfn.SINGLE(TN5Telenoticias _xlfn.SINGLE(radioamericahn _xlfn.SINGLE(elpaishn Aplaudimos el compromiso Que siempre est√° demostrando para l desarrollo del pais))))))))))</f>
        <v>#NAME?</v>
      </c>
      <c r="C17" s="4">
        <v>43608</v>
      </c>
      <c r="D17" s="3">
        <v>0.68055555555555547</v>
      </c>
    </row>
    <row r="18" spans="1:4" x14ac:dyDescent="0.2">
      <c r="A18">
        <v>144462</v>
      </c>
      <c r="B18" t="s">
        <v>384</v>
      </c>
      <c r="C18" s="4">
        <v>43608</v>
      </c>
      <c r="D18" s="3">
        <v>0.70624999999999993</v>
      </c>
    </row>
    <row r="19" spans="1:4" x14ac:dyDescent="0.2">
      <c r="A19">
        <v>167272</v>
      </c>
      <c r="B19" t="s">
        <v>436</v>
      </c>
      <c r="C19" s="4">
        <v>43608</v>
      </c>
      <c r="D19" s="3">
        <v>0.76111111111111107</v>
      </c>
    </row>
    <row r="20" spans="1:4" x14ac:dyDescent="0.2">
      <c r="A20">
        <v>196557</v>
      </c>
      <c r="B20" t="e">
        <f>_xlfn.SINGLE(JuanOrlandoH _xlfn.SINGLE(DiarioLaPrensa _xlfn.SINGLE(LaTribunahn _xlfn.SINGLE(OIJ_DIGITAL _xlfn.SINGLE(radioamericahn _xlfn.SINGLE(TN5Telenoticias _xlfn.SINGLE(radiohrn _xlfn.SINGLE(HoyMismoTSI _xlfn.SINGLE(diarioelheraldo _xlfn.SINGLE(elpaishn porque lo bueno debemos de aplaudirlo y re4slatarlo porque ahora si Que nadie nos detiene porque los buenos somos m√°s))))))))))</f>
        <v>#NAME?</v>
      </c>
      <c r="C20" s="4">
        <v>43608</v>
      </c>
      <c r="D20" s="3">
        <v>0.72986111111111107</v>
      </c>
    </row>
    <row r="21" spans="1:4" x14ac:dyDescent="0.2">
      <c r="A21">
        <v>167274</v>
      </c>
      <c r="B21" t="e">
        <f>_xlfn.SINGLE(JuanOrlandoH _xlfn.SINGLE(LaTribunahn _xlfn.SINGLE(HCHTelevDigital _xlfn.SINGLE(DiarioLaPrensa _xlfn.SINGLE(TN5Telenoticias _xlfn.SINGLE(radioamericahn _xlfn.SINGLE(HoyMismoTSI _xlfn.SINGLE(elpaishn _xlfn.SINGLE(radiohrn _xlfn.SINGLE(diarioelheraldo excelente labor la Que siempre estamos dando lo mejor para nuestro desarrollo social y econ√≥mico excelente JOH))))))))))</f>
        <v>#NAME?</v>
      </c>
      <c r="C21" s="4">
        <v>43609</v>
      </c>
      <c r="D21" s="3">
        <v>0.66111111111111109</v>
      </c>
    </row>
    <row r="22" spans="1:4" x14ac:dyDescent="0.2">
      <c r="A22">
        <v>185026</v>
      </c>
      <c r="B22" t="s">
        <v>463</v>
      </c>
      <c r="C22" s="4">
        <v>43612</v>
      </c>
      <c r="D22" s="3">
        <v>0.63124999999999998</v>
      </c>
    </row>
    <row r="23" spans="1:4" x14ac:dyDescent="0.2">
      <c r="A23">
        <v>80058</v>
      </c>
      <c r="B23" t="e">
        <f>JuanOrlandoH excelente Sin palabras para ver los afortunados Que somos al tener un techo digno donde descansar dia con dia Que salimos de nuestros trabajado</f>
        <v>#NAME?</v>
      </c>
      <c r="C23" s="4">
        <v>43614</v>
      </c>
      <c r="D23" s="3">
        <v>0.72222222222222221</v>
      </c>
    </row>
    <row r="24" spans="1:4" x14ac:dyDescent="0.2">
      <c r="A24">
        <v>177405</v>
      </c>
      <c r="B24" t="e">
        <f>JuanOrlandoH Aplaudimos el compromiso Que le caracteriza por el bien del el Que mas lo necesita</f>
        <v>#NAME?</v>
      </c>
      <c r="C24" s="4">
        <v>43614</v>
      </c>
      <c r="D24" s="3">
        <v>0.72152777777777777</v>
      </c>
    </row>
    <row r="25" spans="1:4" x14ac:dyDescent="0.2">
      <c r="A25">
        <v>196555</v>
      </c>
      <c r="B25" t="e">
        <f>_xlfn.SINGLE(JuanOrlandoH _xlfn.SINGLE(DiarioLaPrensa _xlfn.SINGLE(LaTribunahn _xlfn.SINGLE(radiohrn _xlfn.SINGLE(HCHTelevDigital Definitivamente Que si Es injusto Que lo maestros se caguen en el futuro de nuestros hijos por Problemas personales con el gobierno en turno Que mal)))))</f>
        <v>#NAME?</v>
      </c>
      <c r="C25" s="4">
        <v>43614</v>
      </c>
      <c r="D25" s="3">
        <v>0.82291666666666663</v>
      </c>
    </row>
    <row r="26" spans="1:4" x14ac:dyDescent="0.2">
      <c r="A26">
        <v>133299</v>
      </c>
      <c r="B26" t="e">
        <f>JuanOrlandoH asi Es Presidente no se puede negar aun pueblo asalir adelante si Es lo Que se desea por Que los buenos somos mas</f>
        <v>#NAME?</v>
      </c>
      <c r="C26" s="4">
        <v>43615</v>
      </c>
      <c r="D26" s="3">
        <v>0.6875</v>
      </c>
    </row>
    <row r="27" spans="1:4" x14ac:dyDescent="0.2">
      <c r="A27">
        <v>134483</v>
      </c>
      <c r="B27" t="s">
        <v>378</v>
      </c>
      <c r="C27" s="4">
        <v>43616</v>
      </c>
      <c r="D27" s="3">
        <v>0.72083333333333333</v>
      </c>
    </row>
    <row r="28" spans="1:4" x14ac:dyDescent="0.2">
      <c r="A28">
        <v>177404</v>
      </c>
      <c r="B28" t="e">
        <f>JuanOrlandoH Aplaudimos el excelente trabajo de llevar ayudas a nuestra gente de tierra adentro cambiandoles la vida</f>
        <v>#NAME?</v>
      </c>
      <c r="C28" s="4">
        <v>43620</v>
      </c>
      <c r="D28" s="3">
        <v>0.6791666666666667</v>
      </c>
    </row>
    <row r="29" spans="1:4" x14ac:dyDescent="0.2">
      <c r="A29">
        <v>87297</v>
      </c>
      <c r="B29" t="e">
        <f>JuanOrlandoH por Que Es el futuro Que podemos dejar a nuestras pr√≥ximas generaciones un plantea lleno de vida</f>
        <v>#NAME?</v>
      </c>
      <c r="C29" s="4">
        <v>43621</v>
      </c>
      <c r="D29" s="3">
        <v>0.69027777777777777</v>
      </c>
    </row>
    <row r="30" spans="1:4" x14ac:dyDescent="0.2">
      <c r="A30">
        <v>87298</v>
      </c>
      <c r="B30" t="e">
        <f>JuanOrlandoH mil gracia sor estar siempre trabajando fuertemente por el bien de siguatepeque y la salud del pueblo JOH</f>
        <v>#NAME?</v>
      </c>
      <c r="C30" s="4">
        <v>43621</v>
      </c>
      <c r="D30" s="3">
        <v>0.86111111111111116</v>
      </c>
    </row>
    <row r="31" spans="1:4" x14ac:dyDescent="0.2">
      <c r="A31">
        <v>114583</v>
      </c>
      <c r="B31" t="e">
        <f>JuanOrlandoH como siempre podemos contar Que el gobierno esta velando por nuestra salud</f>
        <v>#NAME?</v>
      </c>
      <c r="C31" s="4">
        <v>43621</v>
      </c>
      <c r="D31" s="3">
        <v>0.8618055555555556</v>
      </c>
    </row>
    <row r="32" spans="1:4" x14ac:dyDescent="0.2">
      <c r="A32">
        <v>79395</v>
      </c>
      <c r="B32" t="e">
        <f>JuanOrlandoH Que bonito Que un Presidente te escuche te entienda y te ayude Felicidades JOH bendiciones</f>
        <v>#NAME?</v>
      </c>
      <c r="C32" s="4">
        <v>43623</v>
      </c>
      <c r="D32" s="3">
        <v>0.66875000000000007</v>
      </c>
    </row>
    <row r="33" spans="1:4" x14ac:dyDescent="0.2">
      <c r="A33">
        <v>185662</v>
      </c>
      <c r="B33" t="e">
        <f>_xlfn.SINGLE(JuanOrlandoH _xlfn.SINGLE(el5hn _xlfn.SINGLE(LaTribunahn _xlfn.SINGLE(DiarioLaPrensa _xlfn.SINGLE(HoyMismoTSI _xlfn.SINGLE(radiohrn _xlfn.SINGLE(HCHTelevDigital _xlfn.SINGLE(PoliciaHonduras Muchas Felicidades cada uno de esos polic√≠as Que ejercen su profesi√≥n con dignidad con respeto a nuestra bella Honduras))))))))</f>
        <v>#NAME?</v>
      </c>
      <c r="C33" s="4">
        <v>43623</v>
      </c>
      <c r="D33" s="3">
        <v>0.86875000000000002</v>
      </c>
    </row>
    <row r="34" spans="1:4" x14ac:dyDescent="0.2">
      <c r="A34">
        <v>345070</v>
      </c>
      <c r="B34" t="e">
        <f>RocioIzabel Es muy bueno lo Que dice esta se√±ora Que bueno Es ver Que el pais mejora sabemos Que la iglesia no tienen nada Que verr en politica Que bueno</f>
        <v>#NAME?</v>
      </c>
      <c r="C34" s="4">
        <v>43623</v>
      </c>
      <c r="D34" s="3">
        <v>0.92361111111111116</v>
      </c>
    </row>
    <row r="35" spans="1:4" x14ac:dyDescent="0.2">
      <c r="A35">
        <v>190253</v>
      </c>
      <c r="B35" t="e">
        <f>JuanOrlandoH esto Es lo Que lo define como un excelente l√≠der el escuchar los Problemas de la vos del pueblo</f>
        <v>#NAME?</v>
      </c>
      <c r="C35" s="4">
        <v>43626</v>
      </c>
      <c r="D35" s="3">
        <v>0.82638888888888884</v>
      </c>
    </row>
    <row r="36" spans="1:4" x14ac:dyDescent="0.2">
      <c r="A36">
        <v>185663</v>
      </c>
      <c r="B36" t="e">
        <f>JuanOrlandoH siempre Es un compromiso de parte del gobierno estar siempre dando lo mejor por la educacion del  los j√≥venes</f>
        <v>#NAME?</v>
      </c>
      <c r="C36" s="4">
        <v>43627</v>
      </c>
      <c r="D36" s="3">
        <v>0.67222222222222217</v>
      </c>
    </row>
    <row r="37" spans="1:4" x14ac:dyDescent="0.2">
      <c r="A37">
        <v>269282</v>
      </c>
      <c r="B37" t="e">
        <f>radioamericahn Es necesario Que ya se dejen de da√±ar el pais adelante fusina y fuerzas armadas topen todo aquel Que da√±e y queme algo excelente</f>
        <v>#NAME?</v>
      </c>
      <c r="C37" s="4">
        <v>43627</v>
      </c>
      <c r="D37" s="3">
        <v>0.71527777777777779</v>
      </c>
    </row>
    <row r="38" spans="1:4" x14ac:dyDescent="0.2">
      <c r="A38">
        <v>152101</v>
      </c>
      <c r="B38" t="e">
        <f>JuanOrlandoH Que todo lo bueno Que est√° pasando con las cosechas de nuestros Productores contin√∫en asi de esta misma forma</f>
        <v>#NAME?</v>
      </c>
      <c r="C38" s="4">
        <v>43628</v>
      </c>
      <c r="D38" s="3">
        <v>0.67152777777777783</v>
      </c>
    </row>
    <row r="39" spans="1:4" x14ac:dyDescent="0.2">
      <c r="A39">
        <v>204601</v>
      </c>
      <c r="B39" t="s">
        <v>506</v>
      </c>
      <c r="C39" s="4">
        <v>43629</v>
      </c>
      <c r="D39" s="3">
        <v>0.65416666666666667</v>
      </c>
    </row>
    <row r="40" spans="1:4" x14ac:dyDescent="0.2">
      <c r="A40">
        <v>41271</v>
      </c>
      <c r="B40" t="e">
        <f>radioamericahn excelente mi Presidente por hacer estas espectaculares supervisiones Que bueno lo Que usted hace por un pais mejor</f>
        <v>#NAME?</v>
      </c>
      <c r="C40" s="4">
        <v>43633</v>
      </c>
      <c r="D40" s="3">
        <v>0.7006944444444444</v>
      </c>
    </row>
    <row r="41" spans="1:4" x14ac:dyDescent="0.2">
      <c r="A41">
        <v>357562</v>
      </c>
      <c r="B41" t="e">
        <f>_xlfn.SINGLE(HoyMismoTSI _xlfn.SINGLE(TSiHonduras muy buenas acciones mi Presidente busqemos la paz por Honduras))</f>
        <v>#NAME?</v>
      </c>
      <c r="C41" s="4">
        <v>43638</v>
      </c>
      <c r="D41" s="3">
        <v>0.70972222222222225</v>
      </c>
    </row>
    <row r="42" spans="1:4" ht="51" x14ac:dyDescent="0.2">
      <c r="A42">
        <v>47943</v>
      </c>
      <c r="B42" s="2" t="s">
        <v>209</v>
      </c>
      <c r="C42" s="4">
        <v>43641</v>
      </c>
      <c r="D42" s="3">
        <v>0.59236111111111112</v>
      </c>
    </row>
    <row r="43" spans="1:4" x14ac:dyDescent="0.2">
      <c r="A43">
        <v>49572</v>
      </c>
      <c r="B43" t="e">
        <f>_xlfn.SINGLE(FrenteaFrenteHN _xlfn.SINGLE(JuanOrlandoH Definitivamente no se puede confiar en alguien Que dejo el pais de la forma en la Que la dejo pepe lobo _xlfn.SINGLE(vivajoh)))</f>
        <v>#NAME?</v>
      </c>
      <c r="C43" s="4">
        <v>43641</v>
      </c>
      <c r="D43" s="3">
        <v>0.60416666666666663</v>
      </c>
    </row>
    <row r="44" spans="1:4" x14ac:dyDescent="0.2">
      <c r="A44">
        <v>48075</v>
      </c>
      <c r="B44" t="s">
        <v>212</v>
      </c>
      <c r="C44" s="4">
        <v>43642</v>
      </c>
      <c r="D44" s="3">
        <v>0.60625000000000007</v>
      </c>
    </row>
    <row r="45" spans="1:4" ht="34" x14ac:dyDescent="0.2">
      <c r="A45">
        <v>87347</v>
      </c>
      <c r="B45" s="2" t="s">
        <v>299</v>
      </c>
      <c r="C45" s="4">
        <v>43651</v>
      </c>
      <c r="D45" s="3">
        <v>0.78055555555555556</v>
      </c>
    </row>
    <row r="46" spans="1:4" ht="34" x14ac:dyDescent="0.2">
      <c r="A46">
        <v>186773</v>
      </c>
      <c r="B46" s="2" t="s">
        <v>470</v>
      </c>
      <c r="C46" s="4">
        <v>43651</v>
      </c>
      <c r="D46" s="3">
        <v>0.79861111111111116</v>
      </c>
    </row>
    <row r="47" spans="1:4" x14ac:dyDescent="0.2">
      <c r="A47">
        <v>231499</v>
      </c>
      <c r="B47" t="s">
        <v>527</v>
      </c>
      <c r="C47" s="4">
        <v>43651</v>
      </c>
      <c r="D47" s="3">
        <v>0.78263888888888899</v>
      </c>
    </row>
    <row r="48" spans="1:4" x14ac:dyDescent="0.2">
      <c r="A48">
        <v>353579</v>
      </c>
      <c r="B48" t="s">
        <v>601</v>
      </c>
      <c r="C48" s="4">
        <v>43651</v>
      </c>
      <c r="D48" s="3">
        <v>0.78263888888888899</v>
      </c>
    </row>
    <row r="49" spans="1:4" x14ac:dyDescent="0.2">
      <c r="A49">
        <v>442843</v>
      </c>
      <c r="B49" t="s">
        <v>620</v>
      </c>
      <c r="C49" s="4">
        <v>43651</v>
      </c>
      <c r="D49" s="3">
        <v>0.78055555555555556</v>
      </c>
    </row>
    <row r="50" spans="1:4" x14ac:dyDescent="0.2">
      <c r="A50">
        <v>519874</v>
      </c>
      <c r="B50" t="s">
        <v>627</v>
      </c>
      <c r="C50" s="4">
        <v>43651</v>
      </c>
      <c r="D50" s="3">
        <v>0.77916666666666667</v>
      </c>
    </row>
    <row r="51" spans="1:4" x14ac:dyDescent="0.2">
      <c r="A51">
        <v>532593</v>
      </c>
      <c r="B51" t="s">
        <v>629</v>
      </c>
      <c r="C51" s="4">
        <v>43651</v>
      </c>
      <c r="D51" s="3">
        <v>0.78125</v>
      </c>
    </row>
    <row r="52" spans="1:4" x14ac:dyDescent="0.2">
      <c r="A52">
        <v>826318</v>
      </c>
      <c r="B52" t="s">
        <v>691</v>
      </c>
      <c r="C52" s="4">
        <v>43651</v>
      </c>
      <c r="D52" s="3">
        <v>0.9145833333333333</v>
      </c>
    </row>
    <row r="53" spans="1:4" x14ac:dyDescent="0.2">
      <c r="A53">
        <v>950510</v>
      </c>
      <c r="B53" t="s">
        <v>728</v>
      </c>
      <c r="C53" s="4">
        <v>43652</v>
      </c>
      <c r="D53" s="3">
        <v>0.90902777777777777</v>
      </c>
    </row>
    <row r="54" spans="1:4" x14ac:dyDescent="0.2">
      <c r="A54">
        <v>29018</v>
      </c>
      <c r="B54" t="e">
        <f>radiohrn estamos muy contentos y orgullosos de usted Presidente</f>
        <v>#NAME?</v>
      </c>
      <c r="C54" s="4">
        <v>43654</v>
      </c>
      <c r="D54" s="3">
        <v>0.8340277777777777</v>
      </c>
    </row>
    <row r="55" spans="1:4" ht="34" x14ac:dyDescent="0.2">
      <c r="A55">
        <v>36518</v>
      </c>
      <c r="B55" s="2" t="s">
        <v>180</v>
      </c>
      <c r="C55" s="4">
        <v>43654</v>
      </c>
      <c r="D55" s="3">
        <v>0.71875</v>
      </c>
    </row>
    <row r="56" spans="1:4" x14ac:dyDescent="0.2">
      <c r="A56">
        <v>36955</v>
      </c>
      <c r="B56" t="s">
        <v>183</v>
      </c>
      <c r="C56" s="4">
        <v>43654</v>
      </c>
      <c r="D56" s="3">
        <v>0.85902777777777783</v>
      </c>
    </row>
    <row r="57" spans="1:4" x14ac:dyDescent="0.2">
      <c r="A57">
        <v>59248</v>
      </c>
      <c r="B57" t="s">
        <v>246</v>
      </c>
      <c r="C57" s="4">
        <v>43654</v>
      </c>
      <c r="D57" s="3">
        <v>0.72430555555555554</v>
      </c>
    </row>
    <row r="58" spans="1:4" x14ac:dyDescent="0.2">
      <c r="A58">
        <v>59898</v>
      </c>
      <c r="B58" t="s">
        <v>249</v>
      </c>
      <c r="C58" s="4">
        <v>43654</v>
      </c>
      <c r="D58" s="3">
        <v>0.72777777777777775</v>
      </c>
    </row>
    <row r="59" spans="1:4" x14ac:dyDescent="0.2">
      <c r="A59">
        <v>77361</v>
      </c>
      <c r="B59" t="s">
        <v>285</v>
      </c>
      <c r="C59" s="4">
        <v>43654</v>
      </c>
      <c r="D59" s="3">
        <v>0.72499999999999998</v>
      </c>
    </row>
    <row r="60" spans="1:4" x14ac:dyDescent="0.2">
      <c r="A60">
        <v>100347</v>
      </c>
      <c r="B60" t="s">
        <v>320</v>
      </c>
      <c r="C60" s="4">
        <v>43654</v>
      </c>
      <c r="D60" s="3">
        <v>0.78402777777777777</v>
      </c>
    </row>
    <row r="61" spans="1:4" x14ac:dyDescent="0.2">
      <c r="A61">
        <v>113937</v>
      </c>
      <c r="B61" t="s">
        <v>337</v>
      </c>
      <c r="C61" s="4">
        <v>43654</v>
      </c>
      <c r="D61" s="3">
        <v>0.80625000000000002</v>
      </c>
    </row>
    <row r="62" spans="1:4" x14ac:dyDescent="0.2">
      <c r="A62">
        <v>157109</v>
      </c>
      <c r="B62" t="s">
        <v>406</v>
      </c>
      <c r="C62" s="4">
        <v>43654</v>
      </c>
      <c r="D62" s="3">
        <v>0.8125</v>
      </c>
    </row>
    <row r="63" spans="1:4" x14ac:dyDescent="0.2">
      <c r="A63">
        <v>178033</v>
      </c>
      <c r="B63" t="s">
        <v>455</v>
      </c>
      <c r="C63" s="4">
        <v>43654</v>
      </c>
      <c r="D63" s="3">
        <v>0.67222222222222217</v>
      </c>
    </row>
    <row r="64" spans="1:4" x14ac:dyDescent="0.2">
      <c r="A64">
        <v>183133</v>
      </c>
      <c r="B64" t="s">
        <v>459</v>
      </c>
      <c r="C64" s="4">
        <v>43654</v>
      </c>
      <c r="D64" s="3">
        <v>0.67986111111111114</v>
      </c>
    </row>
    <row r="65" spans="1:4" x14ac:dyDescent="0.2">
      <c r="A65">
        <v>186622</v>
      </c>
      <c r="B65" t="s">
        <v>469</v>
      </c>
      <c r="C65" s="4">
        <v>43654</v>
      </c>
      <c r="D65" s="3">
        <v>0.68680555555555556</v>
      </c>
    </row>
    <row r="66" spans="1:4" x14ac:dyDescent="0.2">
      <c r="A66">
        <v>198947</v>
      </c>
      <c r="B66" t="s">
        <v>491</v>
      </c>
      <c r="C66" s="4">
        <v>43654</v>
      </c>
      <c r="D66" s="3">
        <v>0.67638888888888893</v>
      </c>
    </row>
    <row r="67" spans="1:4" x14ac:dyDescent="0.2">
      <c r="A67">
        <v>232818</v>
      </c>
      <c r="B67" t="e">
        <f>TSiHonduras todos estamos muy contentos de su gran labor Que hace para el bienestar de su pueblo</f>
        <v>#NAME?</v>
      </c>
      <c r="C67" s="4">
        <v>43654</v>
      </c>
      <c r="D67" s="3">
        <v>0.84166666666666667</v>
      </c>
    </row>
    <row r="68" spans="1:4" x14ac:dyDescent="0.2">
      <c r="A68">
        <v>284770</v>
      </c>
      <c r="B68" t="e">
        <f>TSiHonduras estamos muy contentos Que nuestros hijos esten en clases porque as√≠ est√°n aprovechando el tiempo Que Que perdieron</f>
        <v>#NAME?</v>
      </c>
      <c r="C68" s="4">
        <v>43654</v>
      </c>
      <c r="D68" s="3">
        <v>0.60902777777777783</v>
      </c>
    </row>
    <row r="69" spans="1:4" x14ac:dyDescent="0.2">
      <c r="A69">
        <v>285407</v>
      </c>
      <c r="B69" t="e">
        <f>TSiHonduras excelente Que esten recuperando el tiempo perdido</f>
        <v>#NAME?</v>
      </c>
      <c r="C69" s="4">
        <v>43654</v>
      </c>
      <c r="D69" s="3">
        <v>0.60833333333333328</v>
      </c>
    </row>
    <row r="70" spans="1:4" x14ac:dyDescent="0.2">
      <c r="A70">
        <v>293556</v>
      </c>
      <c r="B70" t="s">
        <v>320</v>
      </c>
      <c r="C70" s="4">
        <v>43654</v>
      </c>
      <c r="D70" s="3">
        <v>0.78333333333333333</v>
      </c>
    </row>
    <row r="71" spans="1:4" x14ac:dyDescent="0.2">
      <c r="A71">
        <v>311565</v>
      </c>
      <c r="B71" t="e">
        <f>hondudiario gracias Presidente por sacar adelante y el desarrollo del sector agricula</f>
        <v>#NAME?</v>
      </c>
      <c r="C71" s="4">
        <v>43654</v>
      </c>
      <c r="D71" s="3">
        <v>0.84791666666666676</v>
      </c>
    </row>
    <row r="72" spans="1:4" x14ac:dyDescent="0.2">
      <c r="A72">
        <v>713906</v>
      </c>
      <c r="B72" t="s">
        <v>658</v>
      </c>
      <c r="C72" s="4">
        <v>43654</v>
      </c>
      <c r="D72" s="3">
        <v>0.56319444444444444</v>
      </c>
    </row>
    <row r="73" spans="1:4" x14ac:dyDescent="0.2">
      <c r="A73">
        <v>718941</v>
      </c>
      <c r="B73" t="s">
        <v>320</v>
      </c>
      <c r="C73" s="4">
        <v>43654</v>
      </c>
      <c r="D73" s="3">
        <v>0.78402777777777777</v>
      </c>
    </row>
    <row r="74" spans="1:4" x14ac:dyDescent="0.2">
      <c r="A74">
        <v>744067</v>
      </c>
      <c r="B74" t="s">
        <v>665</v>
      </c>
      <c r="C74" s="4">
        <v>43654</v>
      </c>
      <c r="D74" s="3">
        <v>0.62638888888888888</v>
      </c>
    </row>
    <row r="75" spans="1:4" x14ac:dyDescent="0.2">
      <c r="A75">
        <v>788963</v>
      </c>
      <c r="B75" t="s">
        <v>320</v>
      </c>
      <c r="C75" s="4">
        <v>43654</v>
      </c>
      <c r="D75" s="3">
        <v>0.78263888888888899</v>
      </c>
    </row>
    <row r="76" spans="1:4" x14ac:dyDescent="0.2">
      <c r="A76">
        <v>853894</v>
      </c>
      <c r="B76" t="s">
        <v>665</v>
      </c>
      <c r="C76" s="4">
        <v>43654</v>
      </c>
      <c r="D76" s="3">
        <v>0.62569444444444444</v>
      </c>
    </row>
    <row r="77" spans="1:4" x14ac:dyDescent="0.2">
      <c r="A77">
        <v>9763</v>
      </c>
      <c r="B77" t="s">
        <v>84</v>
      </c>
      <c r="C77" s="4">
        <v>43655</v>
      </c>
      <c r="D77" s="3">
        <v>0.92708333333333337</v>
      </c>
    </row>
    <row r="78" spans="1:4" x14ac:dyDescent="0.2">
      <c r="A78">
        <v>22025</v>
      </c>
      <c r="B78" t="e">
        <f>_xlfn.SINGLE(JuanOrlandoH Muchas gracias Presidente usted si nos esta cumpliendo cada vez mas _xlfn.SINGLE(JuanOrlandoH))</f>
        <v>#NAME?</v>
      </c>
      <c r="C78" s="4">
        <v>43655</v>
      </c>
      <c r="D78" s="3">
        <v>0.71319444444444446</v>
      </c>
    </row>
    <row r="79" spans="1:4" x14ac:dyDescent="0.2">
      <c r="A79">
        <v>27339</v>
      </c>
      <c r="B79" t="e">
        <f>_xlfn.SINGLE(DllSWqjvMbCrtUNGN0CA23hYgwPW83B5aBnYuBnEFZY)= gracias al Presidente Que esta haciendo un buen trabajo siempre apoyando a cada uno de nuestros Productores</f>
        <v>#NAME?</v>
      </c>
      <c r="C79" s="4">
        <v>43655</v>
      </c>
      <c r="D79" s="3">
        <v>0.80138888888888893</v>
      </c>
    </row>
    <row r="80" spans="1:4" x14ac:dyDescent="0.2">
      <c r="A80">
        <v>27563</v>
      </c>
      <c r="B80" t="e">
        <f>_xlfn.SINGLE(DllSWqjvMbCrtUNGN0CA23hYgwPW83B5aBnYuBnEFZY)= vamos por una Honduras cero de enfermedades</f>
        <v>#NAME?</v>
      </c>
      <c r="C80" s="4">
        <v>43655</v>
      </c>
      <c r="D80" s="3">
        <v>0.80347222222222225</v>
      </c>
    </row>
    <row r="81" spans="1:4" x14ac:dyDescent="0.2">
      <c r="A81">
        <v>34595</v>
      </c>
      <c r="B81" t="e">
        <f>_xlfn.SINGLE(DllSWqjvMbCrtUNGN0CA23hYgwPW83B5aBnYuBnEFZY)= gracias a nuestras autoridades por su gran trabajo Que hacen por el bienestar de su pueblo</f>
        <v>#NAME?</v>
      </c>
      <c r="C81" s="4">
        <v>43655</v>
      </c>
      <c r="D81" s="3">
        <v>0.80347222222222225</v>
      </c>
    </row>
    <row r="82" spans="1:4" x14ac:dyDescent="0.2">
      <c r="A82">
        <v>127326</v>
      </c>
      <c r="B82" t="s">
        <v>365</v>
      </c>
      <c r="C82" s="4">
        <v>43655</v>
      </c>
      <c r="D82" s="3">
        <v>0.63541666666666663</v>
      </c>
    </row>
    <row r="83" spans="1:4" x14ac:dyDescent="0.2">
      <c r="A83">
        <v>128566</v>
      </c>
      <c r="B83" t="s">
        <v>370</v>
      </c>
      <c r="C83" s="4">
        <v>43655</v>
      </c>
      <c r="D83" s="3">
        <v>0.65555555555555556</v>
      </c>
    </row>
    <row r="84" spans="1:4" x14ac:dyDescent="0.2">
      <c r="A84">
        <v>155601</v>
      </c>
      <c r="B84" t="s">
        <v>400</v>
      </c>
      <c r="C84" s="4">
        <v>43655</v>
      </c>
      <c r="D84" s="3">
        <v>0.85416666666666663</v>
      </c>
    </row>
    <row r="85" spans="1:4" x14ac:dyDescent="0.2">
      <c r="A85">
        <v>175957</v>
      </c>
      <c r="B85" t="s">
        <v>370</v>
      </c>
      <c r="C85" s="4">
        <v>43655</v>
      </c>
      <c r="D85" s="3">
        <v>0.65555555555555556</v>
      </c>
    </row>
    <row r="86" spans="1:4" x14ac:dyDescent="0.2">
      <c r="A86">
        <v>223864</v>
      </c>
      <c r="B86" t="s">
        <v>517</v>
      </c>
      <c r="C86" s="4">
        <v>43655</v>
      </c>
      <c r="D86" s="3">
        <v>0.63472222222222219</v>
      </c>
    </row>
    <row r="87" spans="1:4" x14ac:dyDescent="0.2">
      <c r="A87">
        <v>285263</v>
      </c>
      <c r="B87" t="e">
        <f>TSiHonduras gracias al gobierno Que esta haciendo una gran campa√±a por el bienestar de todos los Hondure√±os</f>
        <v>#NAME?</v>
      </c>
      <c r="C87" s="4">
        <v>43655</v>
      </c>
      <c r="D87" s="3">
        <v>0.82361111111111107</v>
      </c>
    </row>
    <row r="88" spans="1:4" x14ac:dyDescent="0.2">
      <c r="A88">
        <v>639056</v>
      </c>
      <c r="B88" t="e">
        <f>_xlfn.SINGLE(HoyMismoTSI _xlfn.SINGLE(TSiHonduras la vedad Es Que esta gente lo √∫nico Que desean Es hacer ver mal a las autoridades ya dejen en paz la econom√≠a del pa√≠s))</f>
        <v>#NAME?</v>
      </c>
      <c r="C88" s="4">
        <v>43655</v>
      </c>
      <c r="D88" s="3">
        <v>0.81458333333333333</v>
      </c>
    </row>
    <row r="89" spans="1:4" x14ac:dyDescent="0.2">
      <c r="A89">
        <v>777630</v>
      </c>
      <c r="B89" t="s">
        <v>84</v>
      </c>
      <c r="C89" s="4">
        <v>43655</v>
      </c>
      <c r="D89" s="3">
        <v>0.92361111111111116</v>
      </c>
    </row>
    <row r="90" spans="1:4" x14ac:dyDescent="0.2">
      <c r="A90">
        <v>788042</v>
      </c>
      <c r="B90" t="s">
        <v>370</v>
      </c>
      <c r="C90" s="4">
        <v>43655</v>
      </c>
      <c r="D90" s="3">
        <v>0.65486111111111112</v>
      </c>
    </row>
    <row r="91" spans="1:4" x14ac:dyDescent="0.2">
      <c r="A91">
        <v>968614</v>
      </c>
      <c r="B91" t="e">
        <f>_xlfn.SINGLE(HoyMismoTSI _xlfn.SINGLE(TSiHonduras ya Es tiempo Que les ponga un alto a esta gente ya Es demasiado))</f>
        <v>#NAME?</v>
      </c>
      <c r="C91" s="4">
        <v>43655</v>
      </c>
      <c r="D91" s="3">
        <v>0.81874999999999998</v>
      </c>
    </row>
    <row r="92" spans="1:4" x14ac:dyDescent="0.2">
      <c r="A92">
        <v>1027384</v>
      </c>
      <c r="B92" t="s">
        <v>370</v>
      </c>
      <c r="C92" s="4">
        <v>43655</v>
      </c>
      <c r="D92" s="3">
        <v>0.65555555555555556</v>
      </c>
    </row>
    <row r="93" spans="1:4" x14ac:dyDescent="0.2">
      <c r="A93">
        <v>20793</v>
      </c>
      <c r="B93" t="s">
        <v>144</v>
      </c>
      <c r="C93" s="4">
        <v>43656</v>
      </c>
      <c r="D93" s="3">
        <v>0.73611111111111116</v>
      </c>
    </row>
    <row r="94" spans="1:4" x14ac:dyDescent="0.2">
      <c r="A94">
        <v>91801</v>
      </c>
      <c r="B94" t="e">
        <f>elpaishn gracias Juan Orlando Hernandez por demostrar su apoyo hacia estas personas Que necesitan de su apoyo Es un gran trabajo</f>
        <v>#NAME?</v>
      </c>
      <c r="C94" s="4">
        <v>43656</v>
      </c>
      <c r="D94" s="3">
        <v>0.56805555555555554</v>
      </c>
    </row>
    <row r="95" spans="1:4" x14ac:dyDescent="0.2">
      <c r="A95">
        <v>106164</v>
      </c>
      <c r="B95" t="s">
        <v>321</v>
      </c>
      <c r="C95" s="4">
        <v>43656</v>
      </c>
      <c r="D95" s="3">
        <v>0.83958333333333324</v>
      </c>
    </row>
    <row r="96" spans="1:4" x14ac:dyDescent="0.2">
      <c r="A96">
        <v>128373</v>
      </c>
      <c r="B96" t="s">
        <v>144</v>
      </c>
      <c r="C96" s="4">
        <v>43656</v>
      </c>
      <c r="D96" s="3">
        <v>0.73819444444444438</v>
      </c>
    </row>
    <row r="97" spans="1:4" x14ac:dyDescent="0.2">
      <c r="A97">
        <v>166142</v>
      </c>
      <c r="B97" t="s">
        <v>144</v>
      </c>
      <c r="C97" s="4">
        <v>43656</v>
      </c>
      <c r="D97" s="3">
        <v>0.73611111111111116</v>
      </c>
    </row>
    <row r="98" spans="1:4" x14ac:dyDescent="0.2">
      <c r="A98">
        <v>211732</v>
      </c>
      <c r="B98" t="s">
        <v>509</v>
      </c>
      <c r="C98" s="4">
        <v>43656</v>
      </c>
      <c r="D98" s="3">
        <v>0.79791666666666661</v>
      </c>
    </row>
    <row r="99" spans="1:4" x14ac:dyDescent="0.2">
      <c r="A99">
        <v>265721</v>
      </c>
      <c r="B99" t="s">
        <v>553</v>
      </c>
      <c r="C99" s="4">
        <v>43656</v>
      </c>
      <c r="D99" s="3">
        <v>0.92499999999999993</v>
      </c>
    </row>
    <row r="100" spans="1:4" x14ac:dyDescent="0.2">
      <c r="A100">
        <v>269927</v>
      </c>
      <c r="B100" t="s">
        <v>509</v>
      </c>
      <c r="C100" s="4">
        <v>43656</v>
      </c>
      <c r="D100" s="3">
        <v>0.79861111111111116</v>
      </c>
    </row>
    <row r="101" spans="1:4" x14ac:dyDescent="0.2">
      <c r="A101">
        <v>338135</v>
      </c>
      <c r="B101" t="s">
        <v>509</v>
      </c>
      <c r="C101" s="4">
        <v>43656</v>
      </c>
      <c r="D101" s="3">
        <v>0.79722222222222217</v>
      </c>
    </row>
    <row r="102" spans="1:4" x14ac:dyDescent="0.2">
      <c r="A102">
        <v>810868</v>
      </c>
      <c r="B102" t="s">
        <v>689</v>
      </c>
      <c r="C102" s="4">
        <v>43656</v>
      </c>
      <c r="D102" s="3">
        <v>0.82708333333333339</v>
      </c>
    </row>
    <row r="103" spans="1:4" x14ac:dyDescent="0.2">
      <c r="A103">
        <v>885734</v>
      </c>
      <c r="B103" t="s">
        <v>509</v>
      </c>
      <c r="C103" s="4">
        <v>43656</v>
      </c>
      <c r="D103" s="3">
        <v>0.79861111111111116</v>
      </c>
    </row>
    <row r="104" spans="1:4" x14ac:dyDescent="0.2">
      <c r="A104">
        <v>934738</v>
      </c>
      <c r="B104" t="s">
        <v>144</v>
      </c>
      <c r="C104" s="4">
        <v>43656</v>
      </c>
      <c r="D104" s="3">
        <v>0.73541666666666661</v>
      </c>
    </row>
    <row r="105" spans="1:4" x14ac:dyDescent="0.2">
      <c r="A105">
        <v>935711</v>
      </c>
      <c r="B105" t="s">
        <v>689</v>
      </c>
      <c r="C105" s="4">
        <v>43656</v>
      </c>
      <c r="D105" s="3">
        <v>0.82638888888888884</v>
      </c>
    </row>
    <row r="106" spans="1:4" x14ac:dyDescent="0.2">
      <c r="A106">
        <v>1040951</v>
      </c>
      <c r="B106" t="s">
        <v>689</v>
      </c>
      <c r="C106" s="4">
        <v>43656</v>
      </c>
      <c r="D106" s="3">
        <v>0.82638888888888884</v>
      </c>
    </row>
    <row r="107" spans="1:4" x14ac:dyDescent="0.2">
      <c r="A107">
        <v>9764</v>
      </c>
      <c r="B107" t="s">
        <v>85</v>
      </c>
      <c r="C107" s="4">
        <v>43657</v>
      </c>
      <c r="D107" s="3">
        <v>0.8520833333333333</v>
      </c>
    </row>
    <row r="108" spans="1:4" x14ac:dyDescent="0.2">
      <c r="A108">
        <v>28198</v>
      </c>
      <c r="B108" t="e">
        <f>TN5Telenoticias as√≠ Es Presidente debemos de mantener limpios solares por el bienestar de cada uno de nosotros los Hondure√±os</f>
        <v>#NAME?</v>
      </c>
      <c r="C108" s="4">
        <v>43657</v>
      </c>
      <c r="D108" s="3">
        <v>0.94166666666666676</v>
      </c>
    </row>
    <row r="109" spans="1:4" x14ac:dyDescent="0.2">
      <c r="A109">
        <v>79396</v>
      </c>
      <c r="B109" t="s">
        <v>290</v>
      </c>
      <c r="C109" s="4">
        <v>43657</v>
      </c>
      <c r="D109" s="3">
        <v>0.66111111111111109</v>
      </c>
    </row>
    <row r="110" spans="1:4" x14ac:dyDescent="0.2">
      <c r="A110">
        <v>119355</v>
      </c>
      <c r="B110" t="e">
        <f>JuanOrlandoH grandes son las obras  Que hace el Presidente el si nos esta escuchando</f>
        <v>#NAME?</v>
      </c>
      <c r="C110" s="4">
        <v>43657</v>
      </c>
      <c r="D110" s="3">
        <v>0.87569444444444444</v>
      </c>
    </row>
    <row r="111" spans="1:4" x14ac:dyDescent="0.2">
      <c r="A111">
        <v>162458</v>
      </c>
      <c r="B111" t="s">
        <v>425</v>
      </c>
      <c r="C111" s="4">
        <v>43657</v>
      </c>
      <c r="D111" s="3">
        <v>0.56041666666666667</v>
      </c>
    </row>
    <row r="112" spans="1:4" x14ac:dyDescent="0.2">
      <c r="A112">
        <v>201197</v>
      </c>
      <c r="B112" t="e">
        <f>JuanOrlandoH vamos por mas grandes cambios porque lo bueno llego para quedarse y seguir beneficiando al pueblo como usted lo esta haciendo Presidente</f>
        <v>#NAME?</v>
      </c>
      <c r="C112" s="4">
        <v>43657</v>
      </c>
      <c r="D112" s="3">
        <v>0.86319444444444438</v>
      </c>
    </row>
    <row r="113" spans="1:4" x14ac:dyDescent="0.2">
      <c r="A113">
        <v>203041</v>
      </c>
      <c r="B113" t="s">
        <v>85</v>
      </c>
      <c r="C113" s="4">
        <v>43657</v>
      </c>
      <c r="D113" s="3">
        <v>0.8520833333333333</v>
      </c>
    </row>
    <row r="114" spans="1:4" x14ac:dyDescent="0.2">
      <c r="A114">
        <v>213598</v>
      </c>
      <c r="B114" t="s">
        <v>511</v>
      </c>
      <c r="C114" s="4">
        <v>43657</v>
      </c>
      <c r="D114" s="3">
        <v>0.7006944444444444</v>
      </c>
    </row>
    <row r="115" spans="1:4" x14ac:dyDescent="0.2">
      <c r="A115">
        <v>242373</v>
      </c>
      <c r="B115" t="s">
        <v>530</v>
      </c>
      <c r="C115" s="4">
        <v>43657</v>
      </c>
      <c r="D115" s="3">
        <v>0.60555555555555551</v>
      </c>
    </row>
    <row r="116" spans="1:4" ht="51" x14ac:dyDescent="0.2">
      <c r="A116">
        <v>402446</v>
      </c>
      <c r="B116" s="2" t="s">
        <v>614</v>
      </c>
      <c r="C116" s="4">
        <v>43657</v>
      </c>
      <c r="D116" s="3">
        <v>0.9145833333333333</v>
      </c>
    </row>
    <row r="117" spans="1:4" x14ac:dyDescent="0.2">
      <c r="A117">
        <v>447578</v>
      </c>
      <c r="B117" t="s">
        <v>623</v>
      </c>
      <c r="C117" s="4">
        <v>43657</v>
      </c>
      <c r="D117" s="3">
        <v>0.73611111111111116</v>
      </c>
    </row>
    <row r="118" spans="1:4" x14ac:dyDescent="0.2">
      <c r="A118">
        <v>792287</v>
      </c>
      <c r="B118" t="s">
        <v>85</v>
      </c>
      <c r="C118" s="4">
        <v>43657</v>
      </c>
      <c r="D118" s="3">
        <v>0.8520833333333333</v>
      </c>
    </row>
    <row r="119" spans="1:4" x14ac:dyDescent="0.2">
      <c r="A119">
        <v>161464</v>
      </c>
      <c r="B119" t="s">
        <v>423</v>
      </c>
      <c r="C119" s="4">
        <v>43658</v>
      </c>
      <c r="D119" s="3">
        <v>0.1076388888888889</v>
      </c>
    </row>
    <row r="120" spans="1:4" x14ac:dyDescent="0.2">
      <c r="A120">
        <v>167273</v>
      </c>
      <c r="B120" t="s">
        <v>437</v>
      </c>
      <c r="C120" s="4">
        <v>43658</v>
      </c>
      <c r="D120" s="3">
        <v>0.85416666666666663</v>
      </c>
    </row>
    <row r="121" spans="1:4" x14ac:dyDescent="0.2">
      <c r="A121">
        <v>198789</v>
      </c>
      <c r="B121" t="s">
        <v>487</v>
      </c>
      <c r="C121" s="4">
        <v>43658</v>
      </c>
      <c r="D121" s="3">
        <v>0.84097222222222223</v>
      </c>
    </row>
    <row r="122" spans="1:4" x14ac:dyDescent="0.2">
      <c r="A122">
        <v>659796</v>
      </c>
      <c r="B122" t="s">
        <v>643</v>
      </c>
      <c r="C122" s="4">
        <v>43658</v>
      </c>
      <c r="D122" s="3">
        <v>0.68402777777777779</v>
      </c>
    </row>
    <row r="123" spans="1:4" x14ac:dyDescent="0.2">
      <c r="A123">
        <v>753279</v>
      </c>
      <c r="B123" t="s">
        <v>666</v>
      </c>
      <c r="C123" s="4">
        <v>43658</v>
      </c>
      <c r="D123" s="3">
        <v>4.4444444444444446E-2</v>
      </c>
    </row>
    <row r="124" spans="1:4" x14ac:dyDescent="0.2">
      <c r="A124">
        <v>941041</v>
      </c>
      <c r="B124" t="s">
        <v>423</v>
      </c>
      <c r="C124" s="4">
        <v>43658</v>
      </c>
      <c r="D124" s="3">
        <v>8.6111111111111124E-2</v>
      </c>
    </row>
    <row r="125" spans="1:4" x14ac:dyDescent="0.2">
      <c r="A125">
        <v>1026717</v>
      </c>
      <c r="B125" t="s">
        <v>423</v>
      </c>
      <c r="C125" s="4">
        <v>43658</v>
      </c>
      <c r="D125" s="3">
        <v>0.10833333333333334</v>
      </c>
    </row>
    <row r="126" spans="1:4" x14ac:dyDescent="0.2">
      <c r="A126">
        <v>16975</v>
      </c>
      <c r="B126" t="s">
        <v>128</v>
      </c>
      <c r="C126" s="4">
        <v>43659</v>
      </c>
      <c r="D126" s="3">
        <v>0.1277777777777778</v>
      </c>
    </row>
    <row r="127" spans="1:4" x14ac:dyDescent="0.2">
      <c r="A127">
        <v>406486</v>
      </c>
      <c r="B127" t="s">
        <v>615</v>
      </c>
      <c r="C127" s="4">
        <v>43659</v>
      </c>
      <c r="D127" s="3">
        <v>0.62152777777777779</v>
      </c>
    </row>
    <row r="128" spans="1:4" ht="51" x14ac:dyDescent="0.2">
      <c r="A128">
        <v>216251</v>
      </c>
      <c r="B128" s="2" t="s">
        <v>513</v>
      </c>
      <c r="C128" s="4">
        <v>43660</v>
      </c>
      <c r="D128" s="3">
        <v>0.80486111111111114</v>
      </c>
    </row>
    <row r="129" spans="1:4" x14ac:dyDescent="0.2">
      <c r="A129">
        <v>124650</v>
      </c>
      <c r="B129" t="s">
        <v>363</v>
      </c>
      <c r="C129" s="4">
        <v>43661</v>
      </c>
      <c r="D129" s="3">
        <v>0.78194444444444444</v>
      </c>
    </row>
    <row r="130" spans="1:4" ht="51" x14ac:dyDescent="0.2">
      <c r="A130">
        <v>151809</v>
      </c>
      <c r="B130" s="2" t="s">
        <v>394</v>
      </c>
      <c r="C130" s="4">
        <v>43661</v>
      </c>
      <c r="D130" s="3">
        <v>0.67291666666666661</v>
      </c>
    </row>
    <row r="131" spans="1:4" x14ac:dyDescent="0.2">
      <c r="A131">
        <v>790934</v>
      </c>
      <c r="B131" t="s">
        <v>674</v>
      </c>
      <c r="C131" s="4">
        <v>43661</v>
      </c>
      <c r="D131" s="3">
        <v>4.5833333333333337E-2</v>
      </c>
    </row>
    <row r="132" spans="1:4" x14ac:dyDescent="0.2">
      <c r="A132">
        <v>882123</v>
      </c>
      <c r="B132" t="s">
        <v>363</v>
      </c>
      <c r="C132" s="4">
        <v>43661</v>
      </c>
      <c r="D132" s="3">
        <v>0.78402777777777777</v>
      </c>
    </row>
    <row r="133" spans="1:4" x14ac:dyDescent="0.2">
      <c r="A133">
        <v>15778</v>
      </c>
      <c r="B133" t="s">
        <v>117</v>
      </c>
      <c r="C133" s="4">
        <v>43662</v>
      </c>
      <c r="D133" s="3">
        <v>0.94930555555555562</v>
      </c>
    </row>
    <row r="134" spans="1:4" x14ac:dyDescent="0.2">
      <c r="A134">
        <v>113308</v>
      </c>
      <c r="B134" t="s">
        <v>117</v>
      </c>
      <c r="C134" s="4">
        <v>43662</v>
      </c>
      <c r="D134" s="3">
        <v>0.94861111111111107</v>
      </c>
    </row>
    <row r="135" spans="1:4" x14ac:dyDescent="0.2">
      <c r="A135">
        <v>466646</v>
      </c>
      <c r="B135" t="s">
        <v>625</v>
      </c>
      <c r="C135" s="4">
        <v>43662</v>
      </c>
      <c r="D135" s="3">
        <v>0.70000000000000007</v>
      </c>
    </row>
    <row r="136" spans="1:4" x14ac:dyDescent="0.2">
      <c r="A136">
        <v>716204</v>
      </c>
      <c r="B136" t="s">
        <v>661</v>
      </c>
      <c r="C136" s="4">
        <v>43662</v>
      </c>
      <c r="D136" s="3">
        <v>0.89236111111111116</v>
      </c>
    </row>
    <row r="137" spans="1:4" x14ac:dyDescent="0.2">
      <c r="A137">
        <v>740017</v>
      </c>
      <c r="B137" t="s">
        <v>661</v>
      </c>
      <c r="C137" s="4">
        <v>43662</v>
      </c>
      <c r="D137" s="3">
        <v>0.89236111111111116</v>
      </c>
    </row>
    <row r="138" spans="1:4" x14ac:dyDescent="0.2">
      <c r="A138">
        <v>934739</v>
      </c>
      <c r="B138" t="s">
        <v>661</v>
      </c>
      <c r="C138" s="4">
        <v>43662</v>
      </c>
      <c r="D138" s="3">
        <v>0.89166666666666661</v>
      </c>
    </row>
    <row r="139" spans="1:4" x14ac:dyDescent="0.2">
      <c r="A139">
        <v>935710</v>
      </c>
      <c r="B139" t="s">
        <v>117</v>
      </c>
      <c r="C139" s="4">
        <v>43662</v>
      </c>
      <c r="D139" s="3">
        <v>0.94861111111111107</v>
      </c>
    </row>
    <row r="140" spans="1:4" x14ac:dyDescent="0.2">
      <c r="A140">
        <v>1040952</v>
      </c>
      <c r="B140" t="s">
        <v>117</v>
      </c>
      <c r="C140" s="4">
        <v>43662</v>
      </c>
      <c r="D140" s="3">
        <v>0.94861111111111107</v>
      </c>
    </row>
    <row r="141" spans="1:4" x14ac:dyDescent="0.2">
      <c r="A141">
        <v>9762</v>
      </c>
      <c r="B141" t="s">
        <v>83</v>
      </c>
      <c r="C141" s="4">
        <v>43663</v>
      </c>
      <c r="D141" s="3">
        <v>4.5138888888888888E-2</v>
      </c>
    </row>
    <row r="142" spans="1:4" x14ac:dyDescent="0.2">
      <c r="A142">
        <v>96496</v>
      </c>
      <c r="B142" t="s">
        <v>313</v>
      </c>
      <c r="C142" s="4">
        <v>43663</v>
      </c>
      <c r="D142" s="3">
        <v>0.82986111111111116</v>
      </c>
    </row>
    <row r="143" spans="1:4" x14ac:dyDescent="0.2">
      <c r="A143">
        <v>150953</v>
      </c>
      <c r="B143" t="s">
        <v>313</v>
      </c>
      <c r="C143" s="4">
        <v>43663</v>
      </c>
      <c r="D143" s="3">
        <v>0.82916666666666661</v>
      </c>
    </row>
    <row r="144" spans="1:4" x14ac:dyDescent="0.2">
      <c r="A144">
        <v>159304</v>
      </c>
      <c r="B144" t="s">
        <v>313</v>
      </c>
      <c r="C144" s="4">
        <v>43663</v>
      </c>
      <c r="D144" s="3">
        <v>0.82916666666666661</v>
      </c>
    </row>
    <row r="145" spans="1:4" x14ac:dyDescent="0.2">
      <c r="A145">
        <v>263174</v>
      </c>
      <c r="B145" t="s">
        <v>313</v>
      </c>
      <c r="C145" s="4">
        <v>43663</v>
      </c>
      <c r="D145" s="3">
        <v>0.82916666666666661</v>
      </c>
    </row>
    <row r="146" spans="1:4" x14ac:dyDescent="0.2">
      <c r="A146">
        <v>269726</v>
      </c>
      <c r="B146" t="s">
        <v>555</v>
      </c>
      <c r="C146" s="4">
        <v>43663</v>
      </c>
      <c r="D146" s="3">
        <v>0.88402777777777775</v>
      </c>
    </row>
    <row r="147" spans="1:4" x14ac:dyDescent="0.2">
      <c r="A147">
        <v>284834</v>
      </c>
      <c r="B147" t="e">
        <f>TSiHonduras creo Que ya Es tiempo Que castiguen o le pongan un alto a estos personajes de libre</f>
        <v>#NAME?</v>
      </c>
      <c r="C147" s="4">
        <v>43663</v>
      </c>
      <c r="D147" s="3">
        <v>0.60902777777777783</v>
      </c>
    </row>
    <row r="148" spans="1:4" x14ac:dyDescent="0.2">
      <c r="A148">
        <v>320029</v>
      </c>
      <c r="B148" t="s">
        <v>555</v>
      </c>
      <c r="C148" s="4">
        <v>43663</v>
      </c>
      <c r="D148" s="3">
        <v>0.88541666666666663</v>
      </c>
    </row>
    <row r="149" spans="1:4" x14ac:dyDescent="0.2">
      <c r="A149">
        <v>528554</v>
      </c>
      <c r="B149" t="s">
        <v>628</v>
      </c>
      <c r="C149" s="4">
        <v>43663</v>
      </c>
      <c r="D149" s="3">
        <v>0.6694444444444444</v>
      </c>
    </row>
    <row r="150" spans="1:4" x14ac:dyDescent="0.2">
      <c r="A150">
        <v>652198</v>
      </c>
      <c r="B150" t="s">
        <v>83</v>
      </c>
      <c r="C150" s="4">
        <v>43663</v>
      </c>
      <c r="D150" s="3">
        <v>4.7222222222222221E-2</v>
      </c>
    </row>
    <row r="151" spans="1:4" x14ac:dyDescent="0.2">
      <c r="A151">
        <v>830451</v>
      </c>
      <c r="B151" t="s">
        <v>555</v>
      </c>
      <c r="C151" s="4">
        <v>43663</v>
      </c>
      <c r="D151" s="3">
        <v>0.8847222222222223</v>
      </c>
    </row>
    <row r="152" spans="1:4" x14ac:dyDescent="0.2">
      <c r="A152">
        <v>855082</v>
      </c>
      <c r="B152" t="s">
        <v>313</v>
      </c>
      <c r="C152" s="4">
        <v>43663</v>
      </c>
      <c r="D152" s="3">
        <v>0.82986111111111116</v>
      </c>
    </row>
    <row r="153" spans="1:4" x14ac:dyDescent="0.2">
      <c r="A153">
        <v>979055</v>
      </c>
      <c r="B153" t="s">
        <v>555</v>
      </c>
      <c r="C153" s="4">
        <v>43663</v>
      </c>
      <c r="D153" s="3">
        <v>0.8833333333333333</v>
      </c>
    </row>
    <row r="154" spans="1:4" x14ac:dyDescent="0.2">
      <c r="A154">
        <v>13952</v>
      </c>
      <c r="B154" t="s">
        <v>110</v>
      </c>
      <c r="C154" s="4">
        <v>43664</v>
      </c>
      <c r="D154" s="3">
        <v>0.90555555555555556</v>
      </c>
    </row>
    <row r="155" spans="1:4" x14ac:dyDescent="0.2">
      <c r="A155">
        <v>16974</v>
      </c>
      <c r="B155" t="s">
        <v>127</v>
      </c>
      <c r="C155" s="4">
        <v>43664</v>
      </c>
      <c r="D155" s="3">
        <v>1.3888888888888888E-2</v>
      </c>
    </row>
    <row r="156" spans="1:4" ht="51" x14ac:dyDescent="0.2">
      <c r="A156">
        <v>52597</v>
      </c>
      <c r="B156" s="2" t="s">
        <v>225</v>
      </c>
      <c r="C156" s="4">
        <v>43664</v>
      </c>
      <c r="D156" s="3">
        <v>0.63541666666666663</v>
      </c>
    </row>
    <row r="157" spans="1:4" x14ac:dyDescent="0.2">
      <c r="A157">
        <v>59569</v>
      </c>
      <c r="B157" t="s">
        <v>248</v>
      </c>
      <c r="C157" s="4">
        <v>43664</v>
      </c>
      <c r="D157" s="3">
        <v>0.87847222222222221</v>
      </c>
    </row>
    <row r="158" spans="1:4" x14ac:dyDescent="0.2">
      <c r="A158">
        <v>194413</v>
      </c>
      <c r="B158" t="s">
        <v>127</v>
      </c>
      <c r="C158" s="4">
        <v>43664</v>
      </c>
      <c r="D158" s="3">
        <v>1.6666666666666666E-2</v>
      </c>
    </row>
    <row r="159" spans="1:4" ht="51" x14ac:dyDescent="0.2">
      <c r="A159">
        <v>225775</v>
      </c>
      <c r="B159" s="2" t="s">
        <v>225</v>
      </c>
      <c r="C159" s="4">
        <v>43664</v>
      </c>
      <c r="D159" s="3">
        <v>0.63958333333333328</v>
      </c>
    </row>
    <row r="160" spans="1:4" ht="51" x14ac:dyDescent="0.2">
      <c r="A160">
        <v>754587</v>
      </c>
      <c r="B160" s="2" t="s">
        <v>225</v>
      </c>
      <c r="C160" s="4">
        <v>43664</v>
      </c>
      <c r="D160" s="3">
        <v>0.64027777777777783</v>
      </c>
    </row>
    <row r="161" spans="1:4" ht="51" x14ac:dyDescent="0.2">
      <c r="A161">
        <v>762405</v>
      </c>
      <c r="B161" s="2" t="s">
        <v>225</v>
      </c>
      <c r="C161" s="4">
        <v>43664</v>
      </c>
      <c r="D161" s="3">
        <v>0.63958333333333328</v>
      </c>
    </row>
    <row r="162" spans="1:4" x14ac:dyDescent="0.2">
      <c r="A162">
        <v>932374</v>
      </c>
      <c r="B162" t="s">
        <v>110</v>
      </c>
      <c r="C162" s="4">
        <v>43664</v>
      </c>
      <c r="D162" s="3">
        <v>0.90555555555555556</v>
      </c>
    </row>
    <row r="163" spans="1:4" x14ac:dyDescent="0.2">
      <c r="A163">
        <v>980511</v>
      </c>
      <c r="B163" t="s">
        <v>110</v>
      </c>
      <c r="C163" s="4">
        <v>43664</v>
      </c>
      <c r="D163" s="3">
        <v>0.90555555555555556</v>
      </c>
    </row>
    <row r="164" spans="1:4" x14ac:dyDescent="0.2">
      <c r="A164">
        <v>1024123</v>
      </c>
      <c r="B164" t="s">
        <v>748</v>
      </c>
      <c r="C164" s="4">
        <v>43664</v>
      </c>
      <c r="D164" s="3">
        <v>0.77430555555555547</v>
      </c>
    </row>
    <row r="165" spans="1:4" x14ac:dyDescent="0.2">
      <c r="A165">
        <v>1026127</v>
      </c>
      <c r="B165" t="s">
        <v>748</v>
      </c>
      <c r="C165" s="4">
        <v>43664</v>
      </c>
      <c r="D165" s="3">
        <v>0.77361111111111114</v>
      </c>
    </row>
    <row r="166" spans="1:4" x14ac:dyDescent="0.2">
      <c r="A166">
        <v>1026716</v>
      </c>
      <c r="B166" t="s">
        <v>748</v>
      </c>
      <c r="C166" s="4">
        <v>43664</v>
      </c>
      <c r="D166" s="3">
        <v>0.77430555555555547</v>
      </c>
    </row>
    <row r="167" spans="1:4" ht="51" x14ac:dyDescent="0.2">
      <c r="A167">
        <v>9761</v>
      </c>
      <c r="B167" s="2" t="s">
        <v>82</v>
      </c>
      <c r="C167" s="4">
        <v>43665</v>
      </c>
      <c r="D167" s="3">
        <v>0.66736111111111107</v>
      </c>
    </row>
    <row r="168" spans="1:4" x14ac:dyDescent="0.2">
      <c r="A168">
        <v>106371</v>
      </c>
      <c r="B168" t="s">
        <v>325</v>
      </c>
      <c r="C168" s="4">
        <v>43665</v>
      </c>
      <c r="D168" s="3">
        <v>0.8520833333333333</v>
      </c>
    </row>
    <row r="169" spans="1:4" ht="51" x14ac:dyDescent="0.2">
      <c r="A169">
        <v>226097</v>
      </c>
      <c r="B169" s="2" t="s">
        <v>524</v>
      </c>
      <c r="C169" s="4">
        <v>43665</v>
      </c>
      <c r="D169" s="3">
        <v>0.8354166666666667</v>
      </c>
    </row>
    <row r="170" spans="1:4" x14ac:dyDescent="0.2">
      <c r="A170">
        <v>240998</v>
      </c>
      <c r="B170" t="s">
        <v>528</v>
      </c>
      <c r="C170" s="4">
        <v>43665</v>
      </c>
      <c r="D170" s="3">
        <v>0.8354166666666667</v>
      </c>
    </row>
    <row r="171" spans="1:4" ht="51" x14ac:dyDescent="0.2">
      <c r="A171">
        <v>650969</v>
      </c>
      <c r="B171" s="2" t="s">
        <v>82</v>
      </c>
      <c r="C171" s="4">
        <v>43665</v>
      </c>
      <c r="D171" s="3">
        <v>0.67291666666666661</v>
      </c>
    </row>
    <row r="172" spans="1:4" ht="51" x14ac:dyDescent="0.2">
      <c r="A172">
        <v>694678</v>
      </c>
      <c r="B172" s="2" t="s">
        <v>524</v>
      </c>
      <c r="C172" s="4">
        <v>43665</v>
      </c>
      <c r="D172" s="3">
        <v>0.8354166666666667</v>
      </c>
    </row>
    <row r="173" spans="1:4" ht="51" x14ac:dyDescent="0.2">
      <c r="A173">
        <v>1031210</v>
      </c>
      <c r="B173" s="2" t="s">
        <v>82</v>
      </c>
      <c r="C173" s="4">
        <v>43665</v>
      </c>
      <c r="D173" s="3">
        <v>0.67222222222222217</v>
      </c>
    </row>
    <row r="174" spans="1:4" x14ac:dyDescent="0.2">
      <c r="A174">
        <v>9765</v>
      </c>
      <c r="B174" t="s">
        <v>86</v>
      </c>
      <c r="C174" s="4">
        <v>43666</v>
      </c>
      <c r="D174" s="3">
        <v>0.79861111111111116</v>
      </c>
    </row>
    <row r="175" spans="1:4" ht="51" x14ac:dyDescent="0.2">
      <c r="A175">
        <v>116889</v>
      </c>
      <c r="B175" s="2" t="s">
        <v>343</v>
      </c>
      <c r="C175" s="4">
        <v>43666</v>
      </c>
      <c r="D175" s="3">
        <v>0.64374999999999993</v>
      </c>
    </row>
    <row r="176" spans="1:4" x14ac:dyDescent="0.2">
      <c r="A176">
        <v>931710</v>
      </c>
      <c r="B176" t="s">
        <v>722</v>
      </c>
      <c r="C176" s="4">
        <v>43666</v>
      </c>
      <c r="D176" s="3">
        <v>0.85902777777777783</v>
      </c>
    </row>
    <row r="177" spans="1:4" x14ac:dyDescent="0.2">
      <c r="A177">
        <v>41807</v>
      </c>
      <c r="B177" t="s">
        <v>195</v>
      </c>
      <c r="C177" s="4">
        <v>43667</v>
      </c>
      <c r="D177" s="3">
        <v>0.77013888888888893</v>
      </c>
    </row>
    <row r="178" spans="1:4" x14ac:dyDescent="0.2">
      <c r="A178">
        <v>931709</v>
      </c>
      <c r="B178" t="s">
        <v>721</v>
      </c>
      <c r="C178" s="4">
        <v>43667</v>
      </c>
      <c r="D178" s="3">
        <v>3.125E-2</v>
      </c>
    </row>
    <row r="179" spans="1:4" x14ac:dyDescent="0.2">
      <c r="A179">
        <v>14222</v>
      </c>
      <c r="B179" t="s">
        <v>112</v>
      </c>
      <c r="C179" s="4">
        <v>43668</v>
      </c>
      <c r="D179" s="3">
        <v>2.361111111111111E-2</v>
      </c>
    </row>
    <row r="180" spans="1:4" x14ac:dyDescent="0.2">
      <c r="A180">
        <v>36633</v>
      </c>
      <c r="B180" t="s">
        <v>182</v>
      </c>
      <c r="C180" s="4">
        <v>43668</v>
      </c>
      <c r="D180" s="3">
        <v>0.6777777777777777</v>
      </c>
    </row>
    <row r="181" spans="1:4" x14ac:dyDescent="0.2">
      <c r="A181">
        <v>77820</v>
      </c>
      <c r="B181" t="s">
        <v>286</v>
      </c>
      <c r="C181" s="4">
        <v>43668</v>
      </c>
      <c r="D181" s="3">
        <v>0.6791666666666667</v>
      </c>
    </row>
    <row r="182" spans="1:4" x14ac:dyDescent="0.2">
      <c r="A182">
        <v>83143</v>
      </c>
      <c r="B182" t="s">
        <v>294</v>
      </c>
      <c r="C182" s="4">
        <v>43668</v>
      </c>
      <c r="D182" s="3">
        <v>0.80555555555555547</v>
      </c>
    </row>
    <row r="183" spans="1:4" x14ac:dyDescent="0.2">
      <c r="A183">
        <v>84968</v>
      </c>
      <c r="B183" t="s">
        <v>296</v>
      </c>
      <c r="C183" s="4">
        <v>43668</v>
      </c>
      <c r="D183" s="3">
        <v>0.80486111111111114</v>
      </c>
    </row>
    <row r="184" spans="1:4" x14ac:dyDescent="0.2">
      <c r="A184">
        <v>97234</v>
      </c>
      <c r="B184" t="s">
        <v>317</v>
      </c>
      <c r="C184" s="4">
        <v>43668</v>
      </c>
      <c r="D184" s="3">
        <v>0.8041666666666667</v>
      </c>
    </row>
    <row r="185" spans="1:4" x14ac:dyDescent="0.2">
      <c r="A185">
        <v>106245</v>
      </c>
      <c r="B185" t="s">
        <v>323</v>
      </c>
      <c r="C185" s="4">
        <v>43668</v>
      </c>
      <c r="D185" s="3">
        <v>0.67986111111111114</v>
      </c>
    </row>
    <row r="186" spans="1:4" x14ac:dyDescent="0.2">
      <c r="A186">
        <v>107670</v>
      </c>
      <c r="B186" t="s">
        <v>327</v>
      </c>
      <c r="C186" s="4">
        <v>43668</v>
      </c>
      <c r="D186" s="3">
        <v>0.68055555555555547</v>
      </c>
    </row>
    <row r="187" spans="1:4" x14ac:dyDescent="0.2">
      <c r="A187">
        <v>111215</v>
      </c>
      <c r="B187" t="s">
        <v>330</v>
      </c>
      <c r="C187" s="4">
        <v>43668</v>
      </c>
      <c r="D187" s="3">
        <v>0.83194444444444438</v>
      </c>
    </row>
    <row r="188" spans="1:4" x14ac:dyDescent="0.2">
      <c r="A188">
        <v>111811</v>
      </c>
      <c r="B188" t="s">
        <v>332</v>
      </c>
      <c r="C188" s="4">
        <v>43668</v>
      </c>
      <c r="D188" s="3">
        <v>0.67847222222222225</v>
      </c>
    </row>
    <row r="189" spans="1:4" x14ac:dyDescent="0.2">
      <c r="A189">
        <v>111909</v>
      </c>
      <c r="B189" t="s">
        <v>333</v>
      </c>
      <c r="C189" s="4">
        <v>43668</v>
      </c>
      <c r="D189" s="3">
        <v>0.83263888888888893</v>
      </c>
    </row>
    <row r="190" spans="1:4" x14ac:dyDescent="0.2">
      <c r="A190">
        <v>122843</v>
      </c>
      <c r="B190" t="s">
        <v>361</v>
      </c>
      <c r="C190" s="4">
        <v>43668</v>
      </c>
      <c r="D190" s="3">
        <v>0.8340277777777777</v>
      </c>
    </row>
    <row r="191" spans="1:4" x14ac:dyDescent="0.2">
      <c r="A191">
        <v>151866</v>
      </c>
      <c r="B191" t="s">
        <v>395</v>
      </c>
      <c r="C191" s="4">
        <v>43668</v>
      </c>
      <c r="D191" s="3">
        <v>0.83124999999999993</v>
      </c>
    </row>
    <row r="192" spans="1:4" ht="51" x14ac:dyDescent="0.2">
      <c r="A192">
        <v>649708</v>
      </c>
      <c r="B192" s="2" t="s">
        <v>637</v>
      </c>
      <c r="C192" s="4">
        <v>43668</v>
      </c>
      <c r="D192" s="3">
        <v>0.77916666666666667</v>
      </c>
    </row>
    <row r="193" spans="1:4" x14ac:dyDescent="0.2">
      <c r="A193">
        <v>36188</v>
      </c>
      <c r="B193" t="s">
        <v>177</v>
      </c>
      <c r="C193" s="4">
        <v>43669</v>
      </c>
      <c r="D193" s="3">
        <v>0.83472222222222225</v>
      </c>
    </row>
    <row r="194" spans="1:4" x14ac:dyDescent="0.2">
      <c r="A194">
        <v>36624</v>
      </c>
      <c r="B194" t="s">
        <v>181</v>
      </c>
      <c r="C194" s="4">
        <v>43669</v>
      </c>
      <c r="D194" s="3">
        <v>0.67638888888888893</v>
      </c>
    </row>
    <row r="195" spans="1:4" x14ac:dyDescent="0.2">
      <c r="A195">
        <v>36993</v>
      </c>
      <c r="B195" t="s">
        <v>184</v>
      </c>
      <c r="C195" s="4">
        <v>43669</v>
      </c>
      <c r="D195" s="3">
        <v>0.67569444444444438</v>
      </c>
    </row>
    <row r="196" spans="1:4" x14ac:dyDescent="0.2">
      <c r="A196">
        <v>70812</v>
      </c>
      <c r="B196" t="s">
        <v>262</v>
      </c>
      <c r="C196" s="4">
        <v>43669</v>
      </c>
      <c r="D196" s="3">
        <v>0.56180555555555556</v>
      </c>
    </row>
    <row r="197" spans="1:4" x14ac:dyDescent="0.2">
      <c r="A197">
        <v>71255</v>
      </c>
      <c r="B197" t="s">
        <v>263</v>
      </c>
      <c r="C197" s="4">
        <v>43669</v>
      </c>
      <c r="D197" s="3">
        <v>0.86458333333333337</v>
      </c>
    </row>
    <row r="198" spans="1:4" x14ac:dyDescent="0.2">
      <c r="A198">
        <v>78019</v>
      </c>
      <c r="B198" t="s">
        <v>287</v>
      </c>
      <c r="C198" s="4">
        <v>43669</v>
      </c>
      <c r="D198" s="3">
        <v>0.67708333333333337</v>
      </c>
    </row>
    <row r="199" spans="1:4" x14ac:dyDescent="0.2">
      <c r="A199">
        <v>90996</v>
      </c>
      <c r="B199" t="s">
        <v>305</v>
      </c>
      <c r="C199" s="4">
        <v>43669</v>
      </c>
      <c r="D199" s="3">
        <v>0.86319444444444438</v>
      </c>
    </row>
    <row r="200" spans="1:4" x14ac:dyDescent="0.2">
      <c r="A200">
        <v>91572</v>
      </c>
      <c r="B200" t="s">
        <v>308</v>
      </c>
      <c r="C200" s="4">
        <v>43669</v>
      </c>
      <c r="D200" s="3">
        <v>0.56458333333333333</v>
      </c>
    </row>
    <row r="201" spans="1:4" x14ac:dyDescent="0.2">
      <c r="A201">
        <v>106165</v>
      </c>
      <c r="B201" t="s">
        <v>322</v>
      </c>
      <c r="C201" s="4">
        <v>43669</v>
      </c>
      <c r="D201" s="3">
        <v>0.67499999999999993</v>
      </c>
    </row>
    <row r="202" spans="1:4" x14ac:dyDescent="0.2">
      <c r="A202">
        <v>107936</v>
      </c>
      <c r="B202" t="s">
        <v>329</v>
      </c>
      <c r="C202" s="4">
        <v>43669</v>
      </c>
      <c r="D202" s="3">
        <v>0.8354166666666667</v>
      </c>
    </row>
    <row r="203" spans="1:4" x14ac:dyDescent="0.2">
      <c r="A203">
        <v>111251</v>
      </c>
      <c r="B203" t="s">
        <v>331</v>
      </c>
      <c r="C203" s="4">
        <v>43669</v>
      </c>
      <c r="D203" s="3">
        <v>0.8340277777777777</v>
      </c>
    </row>
    <row r="204" spans="1:4" x14ac:dyDescent="0.2">
      <c r="A204">
        <v>150213</v>
      </c>
      <c r="B204" t="s">
        <v>392</v>
      </c>
      <c r="C204" s="4">
        <v>43669</v>
      </c>
      <c r="D204" s="3">
        <v>0.6743055555555556</v>
      </c>
    </row>
    <row r="205" spans="1:4" x14ac:dyDescent="0.2">
      <c r="A205">
        <v>454389</v>
      </c>
      <c r="B205" t="s">
        <v>624</v>
      </c>
      <c r="C205" s="4">
        <v>43669</v>
      </c>
      <c r="D205" s="3">
        <v>0.67222222222222217</v>
      </c>
    </row>
    <row r="206" spans="1:4" x14ac:dyDescent="0.2">
      <c r="A206">
        <v>590163</v>
      </c>
      <c r="B206" t="s">
        <v>630</v>
      </c>
      <c r="C206" s="4">
        <v>43669</v>
      </c>
      <c r="D206" s="3">
        <v>0.67222222222222217</v>
      </c>
    </row>
    <row r="207" spans="1:4" x14ac:dyDescent="0.2">
      <c r="A207">
        <v>36372</v>
      </c>
      <c r="B207" t="s">
        <v>178</v>
      </c>
      <c r="C207" s="4">
        <v>43670</v>
      </c>
      <c r="D207" s="3">
        <v>0.84027777777777779</v>
      </c>
    </row>
    <row r="208" spans="1:4" x14ac:dyDescent="0.2">
      <c r="A208">
        <v>43484</v>
      </c>
      <c r="B208" t="s">
        <v>202</v>
      </c>
      <c r="C208" s="4">
        <v>43670</v>
      </c>
      <c r="D208" s="3">
        <v>0.9145833333333333</v>
      </c>
    </row>
    <row r="209" spans="1:4" x14ac:dyDescent="0.2">
      <c r="A209">
        <v>43485</v>
      </c>
      <c r="B209" t="s">
        <v>203</v>
      </c>
      <c r="C209" s="4">
        <v>43670</v>
      </c>
      <c r="D209" s="3">
        <v>6.25E-2</v>
      </c>
    </row>
    <row r="210" spans="1:4" x14ac:dyDescent="0.2">
      <c r="A210">
        <v>43575</v>
      </c>
      <c r="B210" t="s">
        <v>204</v>
      </c>
      <c r="C210" s="4">
        <v>43670</v>
      </c>
      <c r="D210" s="3">
        <v>0.6479166666666667</v>
      </c>
    </row>
    <row r="211" spans="1:4" x14ac:dyDescent="0.2">
      <c r="A211">
        <v>47499</v>
      </c>
      <c r="B211" t="s">
        <v>206</v>
      </c>
      <c r="C211" s="4">
        <v>43670</v>
      </c>
      <c r="D211" s="3">
        <v>0.55763888888888891</v>
      </c>
    </row>
    <row r="212" spans="1:4" x14ac:dyDescent="0.2">
      <c r="A212">
        <v>47580</v>
      </c>
      <c r="B212" t="e">
        <f>FrenteaFrenteHN Maduro deja de mandar tu gente a ver lo Que no les importa voz ya estas igual Que los √±angaras de libres Que no se resignan Que lo bueno esta mejor y lloran</f>
        <v>#NAME?</v>
      </c>
      <c r="C212" s="4">
        <v>43670</v>
      </c>
      <c r="D212" s="3">
        <v>0.60416666666666663</v>
      </c>
    </row>
    <row r="213" spans="1:4" x14ac:dyDescent="0.2">
      <c r="A213">
        <v>47611</v>
      </c>
      <c r="B213" t="e">
        <f>FrenteaFrenteHN las situaciones de venezuela no Es culp√† de nosotros por Que si ya ellos no hacen nada por mejorar el pais no Es culpa de Honduras</f>
        <v>#NAME?</v>
      </c>
      <c r="C213" s="4">
        <v>43670</v>
      </c>
      <c r="D213" s="3">
        <v>0.59027777777777779</v>
      </c>
    </row>
    <row r="214" spans="1:4" x14ac:dyDescent="0.2">
      <c r="A214">
        <v>47880</v>
      </c>
      <c r="B214" t="s">
        <v>208</v>
      </c>
      <c r="C214" s="4">
        <v>43670</v>
      </c>
      <c r="D214" s="3">
        <v>0.57361111111111118</v>
      </c>
    </row>
    <row r="215" spans="1:4" x14ac:dyDescent="0.2">
      <c r="A215">
        <v>48120</v>
      </c>
      <c r="B215" t="e">
        <f>FrenteaFrenteHN Que se trafica en la necesidad humana por favor cea cerios lo Que pasa Que hay trabajo pero hay gente Que les gusta lo f√°cil</f>
        <v>#NAME?</v>
      </c>
      <c r="C215" s="4">
        <v>43670</v>
      </c>
      <c r="D215" s="3">
        <v>0.5756944444444444</v>
      </c>
    </row>
    <row r="216" spans="1:4" x14ac:dyDescent="0.2">
      <c r="A216">
        <v>49479</v>
      </c>
      <c r="B216" t="e">
        <f>FrenteaFrenteHN las caravanas son por Que la gente agarra de migran ya sabemos Que se est√°n abriendo oportunidades en el pais y esta viene hablar de la gente de aqui porfavor si sabemos Que venezuela Es muy Pobre</f>
        <v>#NAME?</v>
      </c>
      <c r="C216" s="4">
        <v>43670</v>
      </c>
      <c r="D216" s="3">
        <v>0.57847222222222217</v>
      </c>
    </row>
    <row r="217" spans="1:4" x14ac:dyDescent="0.2">
      <c r="A217">
        <v>49634</v>
      </c>
      <c r="B217" t="e">
        <f>FrenteaFrenteHN se ha logrado lo bueno en nuestra naci√≥n Honduras Es un pais muy bendecido y por eso la gente lo critica pero no importa se saldr√° adelante se hara siempre y hay oportunidades si hay</f>
        <v>#NAME?</v>
      </c>
      <c r="C217" s="4">
        <v>43670</v>
      </c>
      <c r="D217" s="3">
        <v>0.59513888888888888</v>
      </c>
    </row>
    <row r="218" spans="1:4" x14ac:dyDescent="0.2">
      <c r="A218">
        <v>49641</v>
      </c>
      <c r="B218" t="s">
        <v>222</v>
      </c>
      <c r="C218" s="4">
        <v>43670</v>
      </c>
      <c r="D218" s="3">
        <v>0.56041666666666667</v>
      </c>
    </row>
    <row r="219" spans="1:4" x14ac:dyDescent="0.2">
      <c r="A219">
        <v>49649</v>
      </c>
      <c r="B219" t="s">
        <v>223</v>
      </c>
      <c r="C219" s="4">
        <v>43670</v>
      </c>
      <c r="D219" s="3">
        <v>0.56180555555555556</v>
      </c>
    </row>
    <row r="220" spans="1:4" x14ac:dyDescent="0.2">
      <c r="A220">
        <v>49656</v>
      </c>
      <c r="B220" t="e">
        <f>FrenteaFrenteHN nosotros debemos de respetar nuestro pa√≠s no debemos de hablar de mal de la tierra de donde nos vio nacer</f>
        <v>#NAME?</v>
      </c>
      <c r="C220" s="4">
        <v>43670</v>
      </c>
      <c r="D220" s="3">
        <v>0.61875000000000002</v>
      </c>
    </row>
    <row r="221" spans="1:4" x14ac:dyDescent="0.2">
      <c r="A221">
        <v>56648</v>
      </c>
      <c r="B221" t="e">
        <f>FrenteaFrenteHN Definitivamente se trabaja por grandes cosas en el pais y ni asi ustedes vengan a querer hablar mal de nuestro gobierno no importa lo apoyamos y sabemos Que se trabaja mejor</f>
        <v>#NAME?</v>
      </c>
      <c r="C221" s="4">
        <v>43670</v>
      </c>
      <c r="D221" s="3">
        <v>0.59444444444444444</v>
      </c>
    </row>
    <row r="222" spans="1:4" x14ac:dyDescent="0.2">
      <c r="A222">
        <v>58474</v>
      </c>
      <c r="B222" t="s">
        <v>238</v>
      </c>
      <c r="C222" s="4">
        <v>43670</v>
      </c>
      <c r="D222" s="3">
        <v>0.58750000000000002</v>
      </c>
    </row>
    <row r="223" spans="1:4" x14ac:dyDescent="0.2">
      <c r="A223">
        <v>58768</v>
      </c>
      <c r="B223" t="e">
        <f>FrenteaFrenteHN el Presidente Maduro no le basta Que su pa√≠s Es muy Pobre y quiere venirse a meter las narices a Honduras</f>
        <v>#NAME?</v>
      </c>
      <c r="C223" s="4">
        <v>43670</v>
      </c>
      <c r="D223" s="3">
        <v>0.59861111111111109</v>
      </c>
    </row>
    <row r="224" spans="1:4" x14ac:dyDescent="0.2">
      <c r="A224">
        <v>58966</v>
      </c>
      <c r="B224" t="e">
        <f>FrenteaFrenteHN Es Que para nadie Es un secreto Que estas son las bajezas a las Que desea llevar el pais Mel Zelaya Que verguenza Que alguien del mismo pais afectado como lo Es venezuela nos tenga Que venir abrir los ojos del enga√±o en Que desean tener al pueblo</f>
        <v>#NAME?</v>
      </c>
      <c r="C224" s="4">
        <v>43670</v>
      </c>
      <c r="D224" s="3">
        <v>0.59236111111111112</v>
      </c>
    </row>
    <row r="225" spans="1:4" x14ac:dyDescent="0.2">
      <c r="A225">
        <v>58994</v>
      </c>
      <c r="B225" t="e">
        <f>FrenteaFrenteHN nosotros los Hondure√±os estamos bendecidos porque tenemos un Presidente Que si escucha cada una de nuestras necesidades y en cambio venezuela no tienen a nadie</f>
        <v>#NAME?</v>
      </c>
      <c r="C225" s="4">
        <v>43670</v>
      </c>
      <c r="D225" s="3">
        <v>0.59513888888888888</v>
      </c>
    </row>
    <row r="226" spans="1:4" x14ac:dyDescent="0.2">
      <c r="A226">
        <v>59283</v>
      </c>
      <c r="B226" t="s">
        <v>247</v>
      </c>
      <c r="C226" s="4">
        <v>43670</v>
      </c>
      <c r="D226" s="3">
        <v>0.84166666666666667</v>
      </c>
    </row>
    <row r="227" spans="1:4" x14ac:dyDescent="0.2">
      <c r="A227">
        <v>78239</v>
      </c>
      <c r="B227" t="s">
        <v>288</v>
      </c>
      <c r="C227" s="4">
        <v>43670</v>
      </c>
      <c r="D227" s="3">
        <v>0.71111111111111114</v>
      </c>
    </row>
    <row r="228" spans="1:4" x14ac:dyDescent="0.2">
      <c r="A228">
        <v>106439</v>
      </c>
      <c r="B228" t="s">
        <v>326</v>
      </c>
      <c r="C228" s="4">
        <v>43670</v>
      </c>
      <c r="D228" s="3">
        <v>0.84097222222222223</v>
      </c>
    </row>
    <row r="229" spans="1:4" x14ac:dyDescent="0.2">
      <c r="A229">
        <v>107928</v>
      </c>
      <c r="B229" t="s">
        <v>328</v>
      </c>
      <c r="C229" s="4">
        <v>43670</v>
      </c>
      <c r="D229" s="3">
        <v>0.84513888888888899</v>
      </c>
    </row>
    <row r="230" spans="1:4" x14ac:dyDescent="0.2">
      <c r="A230">
        <v>111910</v>
      </c>
      <c r="B230" t="s">
        <v>334</v>
      </c>
      <c r="C230" s="4">
        <v>43670</v>
      </c>
      <c r="D230" s="3">
        <v>0.71458333333333324</v>
      </c>
    </row>
    <row r="231" spans="1:4" x14ac:dyDescent="0.2">
      <c r="A231">
        <v>124651</v>
      </c>
      <c r="B231" t="s">
        <v>204</v>
      </c>
      <c r="C231" s="4">
        <v>43670</v>
      </c>
      <c r="D231" s="3">
        <v>0.64861111111111114</v>
      </c>
    </row>
    <row r="232" spans="1:4" x14ac:dyDescent="0.2">
      <c r="A232">
        <v>135915</v>
      </c>
      <c r="B232" t="s">
        <v>204</v>
      </c>
      <c r="C232" s="4">
        <v>43670</v>
      </c>
      <c r="D232" s="3">
        <v>0.6479166666666667</v>
      </c>
    </row>
    <row r="233" spans="1:4" x14ac:dyDescent="0.2">
      <c r="A233">
        <v>150526</v>
      </c>
      <c r="B233" t="s">
        <v>393</v>
      </c>
      <c r="C233" s="4">
        <v>43670</v>
      </c>
      <c r="D233" s="3">
        <v>0.71388888888888891</v>
      </c>
    </row>
    <row r="234" spans="1:4" x14ac:dyDescent="0.2">
      <c r="A234">
        <v>216927</v>
      </c>
      <c r="B234" t="s">
        <v>514</v>
      </c>
      <c r="C234" s="4">
        <v>43670</v>
      </c>
      <c r="D234" s="3">
        <v>0.56666666666666665</v>
      </c>
    </row>
    <row r="235" spans="1:4" x14ac:dyDescent="0.2">
      <c r="A235">
        <v>217125</v>
      </c>
      <c r="B235" t="e">
        <f>FrenteaFrenteHN lo Que pasa Que esta gente esta ardida por Que bien saben Que el gobierno hondure√±o Es el mejor</f>
        <v>#NAME?</v>
      </c>
      <c r="C235" s="4">
        <v>43670</v>
      </c>
      <c r="D235" s="3">
        <v>0.57152777777777775</v>
      </c>
    </row>
    <row r="236" spans="1:4" x14ac:dyDescent="0.2">
      <c r="A236">
        <v>217380</v>
      </c>
      <c r="B236" t="e">
        <f>FrenteaFrenteHN gente tonta lo Que pasa Que ustedes quieren venir a poner la impunidad como la gente de libre Que solo les importa ver el pais mas y mas destruido pero no lo lograran</f>
        <v>#NAME?</v>
      </c>
      <c r="C236" s="4">
        <v>43670</v>
      </c>
      <c r="D236" s="3">
        <v>0.60138888888888886</v>
      </c>
    </row>
    <row r="237" spans="1:4" x14ac:dyDescent="0.2">
      <c r="A237">
        <v>217401</v>
      </c>
      <c r="B237" t="e">
        <f>FrenteaFrenteHN lo bueno se ha demostrado en nuestra Honduras pero sabemos Que estamos rodeados de gente negativa Que solo lo malo miran nunca se hace nada  por el pueblo</f>
        <v>#NAME?</v>
      </c>
      <c r="C237" s="4">
        <v>43670</v>
      </c>
      <c r="D237" s="3">
        <v>0.58888888888888891</v>
      </c>
    </row>
    <row r="238" spans="1:4" x14ac:dyDescent="0.2">
      <c r="A238">
        <v>226275</v>
      </c>
      <c r="B238" t="s">
        <v>203</v>
      </c>
      <c r="C238" s="4">
        <v>43670</v>
      </c>
      <c r="D238" s="3">
        <v>6.3194444444444442E-2</v>
      </c>
    </row>
    <row r="239" spans="1:4" x14ac:dyDescent="0.2">
      <c r="A239">
        <v>270431</v>
      </c>
      <c r="B239" t="e">
        <f>FrenteaFrenteHN Baya Baya quienes vienen hablar del pais Que triste con esta gente Que no saben lo Que hablan Que barbaridad</f>
        <v>#NAME?</v>
      </c>
      <c r="C239" s="4">
        <v>43670</v>
      </c>
      <c r="D239" s="3">
        <v>0.56736111111111109</v>
      </c>
    </row>
    <row r="240" spans="1:4" x14ac:dyDescent="0.2">
      <c r="A240">
        <v>270482</v>
      </c>
      <c r="B240" t="e">
        <f>FrenteaFrenteHN no entiendo esta gente Que solo hacen Es hablar mal de Honduras mas Sin embargo aqu√≠ se vienen a meter como si nada deben de ser como estados unidos Que no se acepta gente √±angara aqu√≠</f>
        <v>#NAME?</v>
      </c>
      <c r="C240" s="4">
        <v>43670</v>
      </c>
      <c r="D240" s="3">
        <v>0.60277777777777775</v>
      </c>
    </row>
    <row r="241" spans="1:4" x14ac:dyDescent="0.2">
      <c r="A241">
        <v>270621</v>
      </c>
      <c r="B241" t="e">
        <f>FrenteaFrenteHN ve quien dice Que se van p√≤r eso la gente emigra por Que quiere para salir adelante no se necesita ir a otro pais lo Que pasa Que son como ustedes todo lo quieren en la voca</f>
        <v>#NAME?</v>
      </c>
      <c r="C241" s="4">
        <v>43670</v>
      </c>
      <c r="D241" s="3">
        <v>0.56944444444444442</v>
      </c>
    </row>
    <row r="242" spans="1:4" x14ac:dyDescent="0.2">
      <c r="A242">
        <v>270731</v>
      </c>
      <c r="B242" t="e">
        <f>FrenteaFrenteHN quien dice Que estamos gobernados por un gobierno a izquierda si se esta gobernando para lo mejor para Honduras lo Que esta gente dice Que est√°n dolidas por Que a ellos no le va asi</f>
        <v>#NAME?</v>
      </c>
      <c r="C242" s="4">
        <v>43670</v>
      </c>
      <c r="D242" s="3">
        <v>0.60069444444444442</v>
      </c>
    </row>
    <row r="243" spans="1:4" x14ac:dyDescent="0.2">
      <c r="A243">
        <v>270733</v>
      </c>
      <c r="B243" t="s">
        <v>561</v>
      </c>
      <c r="C243" s="4">
        <v>43670</v>
      </c>
      <c r="D243" s="3">
        <v>0.57986111111111105</v>
      </c>
    </row>
    <row r="244" spans="1:4" x14ac:dyDescent="0.2">
      <c r="A244">
        <v>270931</v>
      </c>
      <c r="B244" t="s">
        <v>563</v>
      </c>
      <c r="C244" s="4">
        <v>43670</v>
      </c>
      <c r="D244" s="3">
        <v>0.61319444444444449</v>
      </c>
    </row>
    <row r="245" spans="1:4" x14ac:dyDescent="0.2">
      <c r="A245">
        <v>271029</v>
      </c>
      <c r="B245" t="e">
        <f>FrenteaFrenteHN como no se va ir la gente de venezuela si est√°n en extrema pobreza verguenza le debe de dar a esta se√±ora si no le buscan soluci√≥n a nada</f>
        <v>#NAME?</v>
      </c>
      <c r="C245" s="4">
        <v>43670</v>
      </c>
      <c r="D245" s="3">
        <v>0.59583333333333333</v>
      </c>
    </row>
    <row r="246" spans="1:4" x14ac:dyDescent="0.2">
      <c r="A246">
        <v>324670</v>
      </c>
      <c r="B246" t="s">
        <v>204</v>
      </c>
      <c r="C246" s="4">
        <v>43670</v>
      </c>
      <c r="D246" s="3">
        <v>0.6479166666666667</v>
      </c>
    </row>
    <row r="247" spans="1:4" x14ac:dyDescent="0.2">
      <c r="A247">
        <v>364425</v>
      </c>
      <c r="B247" t="s">
        <v>612</v>
      </c>
      <c r="C247" s="4">
        <v>43670</v>
      </c>
      <c r="D247" s="3">
        <v>0.73541666666666661</v>
      </c>
    </row>
    <row r="248" spans="1:4" x14ac:dyDescent="0.2">
      <c r="A248">
        <v>385284</v>
      </c>
      <c r="B248" t="s">
        <v>204</v>
      </c>
      <c r="C248" s="4">
        <v>43670</v>
      </c>
      <c r="D248" s="3">
        <v>0.64861111111111114</v>
      </c>
    </row>
    <row r="249" spans="1:4" x14ac:dyDescent="0.2">
      <c r="A249">
        <v>678669</v>
      </c>
      <c r="B249" t="s">
        <v>612</v>
      </c>
      <c r="C249" s="4">
        <v>43670</v>
      </c>
      <c r="D249" s="3">
        <v>0.73541666666666661</v>
      </c>
    </row>
    <row r="250" spans="1:4" x14ac:dyDescent="0.2">
      <c r="A250">
        <v>689337</v>
      </c>
      <c r="B250" t="s">
        <v>204</v>
      </c>
      <c r="C250" s="4">
        <v>43670</v>
      </c>
      <c r="D250" s="3">
        <v>0.6479166666666667</v>
      </c>
    </row>
    <row r="251" spans="1:4" x14ac:dyDescent="0.2">
      <c r="A251">
        <v>699933</v>
      </c>
      <c r="B251" t="s">
        <v>612</v>
      </c>
      <c r="C251" s="4">
        <v>43670</v>
      </c>
      <c r="D251" s="3">
        <v>0.73611111111111116</v>
      </c>
    </row>
    <row r="252" spans="1:4" x14ac:dyDescent="0.2">
      <c r="A252">
        <v>710661</v>
      </c>
      <c r="B252" t="s">
        <v>612</v>
      </c>
      <c r="C252" s="4">
        <v>43670</v>
      </c>
      <c r="D252" s="3">
        <v>0.73541666666666661</v>
      </c>
    </row>
    <row r="253" spans="1:4" x14ac:dyDescent="0.2">
      <c r="A253">
        <v>714833</v>
      </c>
      <c r="B253" t="s">
        <v>612</v>
      </c>
      <c r="C253" s="4">
        <v>43670</v>
      </c>
      <c r="D253" s="3">
        <v>0.73541666666666661</v>
      </c>
    </row>
    <row r="254" spans="1:4" x14ac:dyDescent="0.2">
      <c r="A254">
        <v>724599</v>
      </c>
      <c r="B254" t="s">
        <v>612</v>
      </c>
      <c r="C254" s="4">
        <v>43670</v>
      </c>
      <c r="D254" s="3">
        <v>0.73611111111111116</v>
      </c>
    </row>
    <row r="255" spans="1:4" x14ac:dyDescent="0.2">
      <c r="A255">
        <v>809397</v>
      </c>
      <c r="B255" t="s">
        <v>612</v>
      </c>
      <c r="C255" s="4">
        <v>43670</v>
      </c>
      <c r="D255" s="3">
        <v>0.73611111111111116</v>
      </c>
    </row>
    <row r="256" spans="1:4" x14ac:dyDescent="0.2">
      <c r="A256">
        <v>832317</v>
      </c>
      <c r="B256" t="s">
        <v>612</v>
      </c>
      <c r="C256" s="4">
        <v>43670</v>
      </c>
      <c r="D256" s="3">
        <v>0.73611111111111116</v>
      </c>
    </row>
    <row r="257" spans="1:4" x14ac:dyDescent="0.2">
      <c r="A257">
        <v>833457</v>
      </c>
      <c r="B257" t="s">
        <v>204</v>
      </c>
      <c r="C257" s="4">
        <v>43670</v>
      </c>
      <c r="D257" s="3">
        <v>0.64930555555555558</v>
      </c>
    </row>
    <row r="258" spans="1:4" x14ac:dyDescent="0.2">
      <c r="A258">
        <v>847059</v>
      </c>
      <c r="B258" t="s">
        <v>204</v>
      </c>
      <c r="C258" s="4">
        <v>43670</v>
      </c>
      <c r="D258" s="3">
        <v>0.6479166666666667</v>
      </c>
    </row>
    <row r="259" spans="1:4" x14ac:dyDescent="0.2">
      <c r="A259">
        <v>849470</v>
      </c>
      <c r="B259" t="s">
        <v>612</v>
      </c>
      <c r="C259" s="4">
        <v>43670</v>
      </c>
      <c r="D259" s="3">
        <v>0.73611111111111116</v>
      </c>
    </row>
    <row r="260" spans="1:4" x14ac:dyDescent="0.2">
      <c r="A260">
        <v>858934</v>
      </c>
      <c r="B260" t="s">
        <v>204</v>
      </c>
      <c r="C260" s="4">
        <v>43670</v>
      </c>
      <c r="D260" s="3">
        <v>0.6479166666666667</v>
      </c>
    </row>
    <row r="261" spans="1:4" x14ac:dyDescent="0.2">
      <c r="A261">
        <v>877718</v>
      </c>
      <c r="B261" t="s">
        <v>612</v>
      </c>
      <c r="C261" s="4">
        <v>43670</v>
      </c>
      <c r="D261" s="3">
        <v>0.73611111111111116</v>
      </c>
    </row>
    <row r="262" spans="1:4" x14ac:dyDescent="0.2">
      <c r="A262">
        <v>888961</v>
      </c>
      <c r="B262" t="s">
        <v>612</v>
      </c>
      <c r="C262" s="4">
        <v>43670</v>
      </c>
      <c r="D262" s="3">
        <v>0.73541666666666661</v>
      </c>
    </row>
    <row r="263" spans="1:4" x14ac:dyDescent="0.2">
      <c r="A263">
        <v>935180</v>
      </c>
      <c r="B263" t="s">
        <v>202</v>
      </c>
      <c r="C263" s="4">
        <v>43670</v>
      </c>
      <c r="D263" s="3">
        <v>0.91666666666666663</v>
      </c>
    </row>
    <row r="264" spans="1:4" x14ac:dyDescent="0.2">
      <c r="A264">
        <v>935181</v>
      </c>
      <c r="B264" t="s">
        <v>204</v>
      </c>
      <c r="C264" s="4">
        <v>43670</v>
      </c>
      <c r="D264" s="3">
        <v>0.65069444444444446</v>
      </c>
    </row>
    <row r="265" spans="1:4" x14ac:dyDescent="0.2">
      <c r="A265">
        <v>976030</v>
      </c>
      <c r="B265" t="s">
        <v>612</v>
      </c>
      <c r="C265" s="4">
        <v>43670</v>
      </c>
      <c r="D265" s="3">
        <v>0.73611111111111116</v>
      </c>
    </row>
    <row r="266" spans="1:4" x14ac:dyDescent="0.2">
      <c r="A266">
        <v>983081</v>
      </c>
      <c r="B266" t="s">
        <v>612</v>
      </c>
      <c r="C266" s="4">
        <v>43670</v>
      </c>
      <c r="D266" s="3">
        <v>0.73611111111111116</v>
      </c>
    </row>
    <row r="267" spans="1:4" x14ac:dyDescent="0.2">
      <c r="A267">
        <v>1042929</v>
      </c>
      <c r="B267" t="s">
        <v>612</v>
      </c>
      <c r="C267" s="4">
        <v>43670</v>
      </c>
      <c r="D267" s="3">
        <v>0.73611111111111116</v>
      </c>
    </row>
    <row r="268" spans="1:4" x14ac:dyDescent="0.2">
      <c r="A268">
        <v>1047351</v>
      </c>
      <c r="B268" t="s">
        <v>204</v>
      </c>
      <c r="C268" s="4">
        <v>43670</v>
      </c>
      <c r="D268" s="3">
        <v>0.6479166666666667</v>
      </c>
    </row>
    <row r="269" spans="1:4" x14ac:dyDescent="0.2">
      <c r="A269">
        <v>29522</v>
      </c>
      <c r="B269" t="e">
        <f>_xlfn.SINGLE(radiohrn _xlfn.SINGLE(JuanOrlandoH Que bien Que los inversionistas quieren venir al pais a hacer grandes cosas Que bien))</f>
        <v>#NAME?</v>
      </c>
      <c r="C269" s="4">
        <v>43672</v>
      </c>
      <c r="D269" s="3">
        <v>0.64722222222222225</v>
      </c>
    </row>
    <row r="270" spans="1:4" x14ac:dyDescent="0.2">
      <c r="A270">
        <v>32266</v>
      </c>
      <c r="B270" t="e">
        <f>hondudiario muy bien lo Que se esta poniendo para mejorar la migraci√≥n y los Hondure√±os no se vayan de el pais excelente trabajo</f>
        <v>#NAME?</v>
      </c>
      <c r="C270" s="4">
        <v>43672</v>
      </c>
      <c r="D270" s="3">
        <v>0.71111111111111114</v>
      </c>
    </row>
    <row r="271" spans="1:4" x14ac:dyDescent="0.2">
      <c r="A271">
        <v>48275</v>
      </c>
      <c r="B271" t="s">
        <v>215</v>
      </c>
      <c r="C271" s="4">
        <v>43672</v>
      </c>
      <c r="D271" s="3">
        <v>0.98263888888888884</v>
      </c>
    </row>
    <row r="272" spans="1:4" x14ac:dyDescent="0.2">
      <c r="A272">
        <v>53358</v>
      </c>
      <c r="B272" t="s">
        <v>228</v>
      </c>
      <c r="C272" s="4">
        <v>43672</v>
      </c>
      <c r="D272" s="3">
        <v>0.72986111111111107</v>
      </c>
    </row>
    <row r="273" spans="1:4" x14ac:dyDescent="0.2">
      <c r="A273">
        <v>61126</v>
      </c>
      <c r="B273" t="e">
        <f>HoyMismoTSI Es un gran trabajo lo Que se esta haciendo por mejorar nuestra Honduras Que bien trabajo Que copeco esta alerta</f>
        <v>#NAME?</v>
      </c>
      <c r="C273" s="4">
        <v>43672</v>
      </c>
      <c r="D273" s="3">
        <v>0.67638888888888893</v>
      </c>
    </row>
    <row r="274" spans="1:4" x14ac:dyDescent="0.2">
      <c r="A274">
        <v>64501</v>
      </c>
      <c r="B274" t="e">
        <f>hondudiario Es un gran comienzo Que se trabaje mas y mas por la migraci√≥n Es favorable para el pueblo Que buen inicio Es muy bien</f>
        <v>#NAME?</v>
      </c>
      <c r="C274" s="4">
        <v>43672</v>
      </c>
      <c r="D274" s="3">
        <v>0.71250000000000002</v>
      </c>
    </row>
    <row r="275" spans="1:4" ht="34" x14ac:dyDescent="0.2">
      <c r="A275">
        <v>95700</v>
      </c>
      <c r="B275" s="2" t="s">
        <v>312</v>
      </c>
      <c r="C275" s="4">
        <v>43672</v>
      </c>
      <c r="D275" s="3">
        <v>0.92083333333333339</v>
      </c>
    </row>
    <row r="276" spans="1:4" x14ac:dyDescent="0.2">
      <c r="A276">
        <v>96413</v>
      </c>
      <c r="B276" t="s">
        <v>228</v>
      </c>
      <c r="C276" s="4">
        <v>43672</v>
      </c>
      <c r="D276" s="3">
        <v>0.73055555555555562</v>
      </c>
    </row>
    <row r="277" spans="1:4" x14ac:dyDescent="0.2">
      <c r="A277">
        <v>114773</v>
      </c>
      <c r="B277" t="e">
        <f>_xlfn.SINGLE(JuanOrlandoH _xlfn.SINGLE(radiohrn _xlfn.SINGLE(LaTribunahn _xlfn.SINGLE(HCHTelevDigital _xlfn.SINGLE(DiarioLaPrensa _xlfn.SINGLE(radioamericahn _xlfn.SINGLE(VidaMejorHN lo importante Es Que se pongan las pilas para demostrar lo bueno Que bueno Que se esta trabajando por esta epidemia y al destruirla)))))))</f>
        <v>#NAME?</v>
      </c>
      <c r="C277" s="4">
        <v>43672</v>
      </c>
      <c r="D277" s="3">
        <v>0.7319444444444444</v>
      </c>
    </row>
    <row r="278" spans="1:4" x14ac:dyDescent="0.2">
      <c r="A278">
        <v>117526</v>
      </c>
      <c r="B278" t="s">
        <v>344</v>
      </c>
      <c r="C278" s="4">
        <v>43672</v>
      </c>
      <c r="D278" s="3">
        <v>0.75624999999999998</v>
      </c>
    </row>
    <row r="279" spans="1:4" x14ac:dyDescent="0.2">
      <c r="A279">
        <v>147725</v>
      </c>
      <c r="B279" t="e">
        <f>_xlfn.SINGLE(JuanOrlandoH _xlfn.SINGLE(radiohrn _xlfn.SINGLE(LaTribunahn _xlfn.SINGLE(HCHTelevDigital _xlfn.SINGLE(VidaMejorHN _xlfn.SINGLE(DiarioLaPrensa _xlfn.SINGLE(radioamericahn Que bien Que se trabaje todos en uni√≥n Que bueno Es ver Que el pa√≠s esta mejorando con estas cosas Que excelente)))))))</f>
        <v>#NAME?</v>
      </c>
      <c r="C279" s="4">
        <v>43672</v>
      </c>
      <c r="D279" s="3">
        <v>0.75486111111111109</v>
      </c>
    </row>
    <row r="280" spans="1:4" x14ac:dyDescent="0.2">
      <c r="A280">
        <v>157920</v>
      </c>
      <c r="B280" t="e">
        <f>_xlfn.SINGLE(JuanOrlandoH _xlfn.SINGLE(radiohrn _xlfn.SINGLE(LaTribunahn _xlfn.SINGLE(HCHTelevDigital _xlfn.SINGLE(DiarioLaPrensa _xlfn.SINGLE(radioamericahn _xlfn.SINGLE(VidaMejorHN Presidente gracias por su apoyo Que bueno agradecemos a cope eco Que hacen un gran trabajo por el pais)))))))</f>
        <v>#NAME?</v>
      </c>
      <c r="C280" s="4">
        <v>43672</v>
      </c>
      <c r="D280" s="3">
        <v>0.73263888888888884</v>
      </c>
    </row>
    <row r="281" spans="1:4" x14ac:dyDescent="0.2">
      <c r="A281">
        <v>159775</v>
      </c>
      <c r="B281" t="s">
        <v>416</v>
      </c>
      <c r="C281" s="4">
        <v>43672</v>
      </c>
      <c r="D281" s="3">
        <v>0.75763888888888886</v>
      </c>
    </row>
    <row r="282" spans="1:4" x14ac:dyDescent="0.2">
      <c r="A282">
        <v>167602</v>
      </c>
      <c r="B282" t="e">
        <f>_xlfn.SINGLE(JuanOrlandoH _xlfn.SINGLE(radiohrn _xlfn.SINGLE(LaTribunahn _xlfn.SINGLE(HCHTelevDigital _xlfn.SINGLE(VidaMejorHN _xlfn.SINGLE(DiarioLaPrensa _xlfn.SINGLE(radioamericahn Que se limpien las casas Que se haga lo mejor por cortar los montes por hacer lo bueno Que bien)))))))</f>
        <v>#NAME?</v>
      </c>
      <c r="C282" s="4">
        <v>43672</v>
      </c>
      <c r="D282" s="3">
        <v>0.75624999999999998</v>
      </c>
    </row>
    <row r="283" spans="1:4" x14ac:dyDescent="0.2">
      <c r="A283">
        <v>177930</v>
      </c>
      <c r="B283" t="e">
        <f>_xlfn.SINGLE(JuanOrlandoH _xlfn.SINGLE(radiohrn _xlfn.SINGLE(LaTribunahn _xlfn.SINGLE(HCHTelevDigital _xlfn.SINGLE(VidaMejorHN _xlfn.SINGLE(DiarioLaPrensa _xlfn.SINGLE(radioamericahn felicitaciones Que Dios los bendiga por Que se ha demostrado Que se contribuye por estos grandes desarrollos Que bien)))))))</f>
        <v>#NAME?</v>
      </c>
      <c r="C283" s="4">
        <v>43672</v>
      </c>
      <c r="D283" s="3">
        <v>0.75694444444444453</v>
      </c>
    </row>
    <row r="284" spans="1:4" x14ac:dyDescent="0.2">
      <c r="A284">
        <v>185701</v>
      </c>
      <c r="B284" t="e">
        <f>_xlfn.SINGLE(JuanOrlandoH _xlfn.SINGLE(radiohrn _xlfn.SINGLE(LaTribunahn _xlfn.SINGLE(HCHTelevDigital _xlfn.SINGLE(DiarioLaPrensa _xlfn.SINGLE(radioamericahn _xlfn.SINGLE(VidaMejorHN se demuestra lo bueno Que Es un gran apoyo a estas cosas Que genial estamos muy alegres Que se trabaje mas y mas)))))))</f>
        <v>#NAME?</v>
      </c>
      <c r="C284" s="4">
        <v>43672</v>
      </c>
      <c r="D284" s="3">
        <v>0.73333333333333339</v>
      </c>
    </row>
    <row r="285" spans="1:4" x14ac:dyDescent="0.2">
      <c r="A285">
        <v>189685</v>
      </c>
      <c r="B285" t="s">
        <v>228</v>
      </c>
      <c r="C285" s="4">
        <v>43672</v>
      </c>
      <c r="D285" s="3">
        <v>0.72986111111111107</v>
      </c>
    </row>
    <row r="286" spans="1:4" x14ac:dyDescent="0.2">
      <c r="A286">
        <v>195427</v>
      </c>
      <c r="B286" t="s">
        <v>228</v>
      </c>
      <c r="C286" s="4">
        <v>43672</v>
      </c>
      <c r="D286" s="3">
        <v>0.73055555555555562</v>
      </c>
    </row>
    <row r="287" spans="1:4" x14ac:dyDescent="0.2">
      <c r="A287">
        <v>196786</v>
      </c>
      <c r="B287" t="e">
        <f>_xlfn.SINGLE(JuanOrlandoH _xlfn.SINGLE(radiohrn _xlfn.SINGLE(LaTribunahn _xlfn.SINGLE(HCHTelevDigital _xlfn.SINGLE(DiarioLaPrensa _xlfn.SINGLE(radioamericahn _xlfn.SINGLE(VidaMejorHN se est√° mejorando lo bueno para combatir esta terrible epidemia Que gran trabajo vamos por lo mejor)))))))</f>
        <v>#NAME?</v>
      </c>
      <c r="C287" s="4">
        <v>43672</v>
      </c>
      <c r="D287" s="3">
        <v>0.73125000000000007</v>
      </c>
    </row>
    <row r="288" spans="1:4" x14ac:dyDescent="0.2">
      <c r="A288">
        <v>211943</v>
      </c>
      <c r="B288" t="s">
        <v>416</v>
      </c>
      <c r="C288" s="4">
        <v>43672</v>
      </c>
      <c r="D288" s="3">
        <v>0.79236111111111107</v>
      </c>
    </row>
    <row r="289" spans="1:4" x14ac:dyDescent="0.2">
      <c r="A289">
        <v>252421</v>
      </c>
      <c r="B289" t="e">
        <f>_xlfn.SINGLE(radiohrn _xlfn.SINGLE(JuanOrlandoH excelente Que se esta demostrando lo bueno en nuestro pais Que gran trabajo Es muy bien))</f>
        <v>#NAME?</v>
      </c>
      <c r="C289" s="4">
        <v>43672</v>
      </c>
      <c r="D289" s="3">
        <v>0.64722222222222225</v>
      </c>
    </row>
    <row r="290" spans="1:4" x14ac:dyDescent="0.2">
      <c r="A290">
        <v>307756</v>
      </c>
      <c r="B290" t="e">
        <f>radiohrn muy bien felicitamos a este gobierno por hacer un gran trabajo por Honduras Que excelente lo bueno se demuestra en el pais Que gran avance</f>
        <v>#NAME?</v>
      </c>
      <c r="C290" s="4">
        <v>43672</v>
      </c>
      <c r="D290" s="3">
        <v>0.8208333333333333</v>
      </c>
    </row>
    <row r="291" spans="1:4" x14ac:dyDescent="0.2">
      <c r="A291">
        <v>332281</v>
      </c>
      <c r="B291" t="s">
        <v>228</v>
      </c>
      <c r="C291" s="4">
        <v>43672</v>
      </c>
      <c r="D291" s="3">
        <v>0.72986111111111107</v>
      </c>
    </row>
    <row r="292" spans="1:4" x14ac:dyDescent="0.2">
      <c r="A292">
        <v>678668</v>
      </c>
      <c r="B292" t="s">
        <v>228</v>
      </c>
      <c r="C292" s="4">
        <v>43672</v>
      </c>
      <c r="D292" s="3">
        <v>0.72986111111111107</v>
      </c>
    </row>
    <row r="293" spans="1:4" x14ac:dyDescent="0.2">
      <c r="A293">
        <v>738873</v>
      </c>
      <c r="B293" t="s">
        <v>416</v>
      </c>
      <c r="C293" s="4">
        <v>43672</v>
      </c>
      <c r="D293" s="3">
        <v>0.75763888888888886</v>
      </c>
    </row>
    <row r="294" spans="1:4" x14ac:dyDescent="0.2">
      <c r="A294">
        <v>764870</v>
      </c>
      <c r="B294" t="s">
        <v>228</v>
      </c>
      <c r="C294" s="4">
        <v>43672</v>
      </c>
      <c r="D294" s="3">
        <v>0.72986111111111107</v>
      </c>
    </row>
    <row r="295" spans="1:4" x14ac:dyDescent="0.2">
      <c r="A295">
        <v>790759</v>
      </c>
      <c r="B295" t="s">
        <v>228</v>
      </c>
      <c r="C295" s="4">
        <v>43672</v>
      </c>
      <c r="D295" s="3">
        <v>0.72986111111111107</v>
      </c>
    </row>
    <row r="296" spans="1:4" x14ac:dyDescent="0.2">
      <c r="A296">
        <v>796852</v>
      </c>
      <c r="B296" t="e">
        <f>_xlfn.SINGLE(HoyMismoTSI _xlfn.SINGLE(TSiHonduras lo bueno se demuestra Que genial lo Que se brinda obras espectaculares Que los llevaran a lo mejor cada dia))</f>
        <v>#NAME?</v>
      </c>
      <c r="C296" s="4">
        <v>43672</v>
      </c>
      <c r="D296" s="3">
        <v>0.62986111111111109</v>
      </c>
    </row>
    <row r="297" spans="1:4" x14ac:dyDescent="0.2">
      <c r="A297">
        <v>796894</v>
      </c>
      <c r="B297" t="e">
        <f>HoyMismoTSI se demuestran nuevas acciones Que se haga lo mejor por nuestra Honduras vamos por mas avances</f>
        <v>#NAME?</v>
      </c>
      <c r="C297" s="4">
        <v>43672</v>
      </c>
      <c r="D297" s="3">
        <v>0.6777777777777777</v>
      </c>
    </row>
    <row r="298" spans="1:4" x14ac:dyDescent="0.2">
      <c r="A298">
        <v>807812</v>
      </c>
      <c r="B298" t="s">
        <v>416</v>
      </c>
      <c r="C298" s="4">
        <v>43672</v>
      </c>
      <c r="D298" s="3">
        <v>0.75763888888888886</v>
      </c>
    </row>
    <row r="299" spans="1:4" x14ac:dyDescent="0.2">
      <c r="A299">
        <v>810693</v>
      </c>
      <c r="B299" t="s">
        <v>228</v>
      </c>
      <c r="C299" s="4">
        <v>43672</v>
      </c>
      <c r="D299" s="3">
        <v>0.72222222222222221</v>
      </c>
    </row>
    <row r="300" spans="1:4" x14ac:dyDescent="0.2">
      <c r="A300">
        <v>829932</v>
      </c>
      <c r="B300" t="s">
        <v>416</v>
      </c>
      <c r="C300" s="4">
        <v>43672</v>
      </c>
      <c r="D300" s="3">
        <v>0.7583333333333333</v>
      </c>
    </row>
    <row r="301" spans="1:4" x14ac:dyDescent="0.2">
      <c r="A301">
        <v>831699</v>
      </c>
      <c r="B301" t="s">
        <v>228</v>
      </c>
      <c r="C301" s="4">
        <v>43672</v>
      </c>
      <c r="D301" s="3">
        <v>0.73055555555555562</v>
      </c>
    </row>
    <row r="302" spans="1:4" x14ac:dyDescent="0.2">
      <c r="A302">
        <v>834967</v>
      </c>
      <c r="B302" t="e">
        <f>_xlfn.SINGLE(HoyMismoTSI _xlfn.SINGLE(TSiHonduras Es un gran trabajo lo Que se esta realizando por Que Es muy bueno Que se mejoren las carreteras Que bien))</f>
        <v>#NAME?</v>
      </c>
      <c r="C302" s="4">
        <v>43672</v>
      </c>
      <c r="D302" s="3">
        <v>0.62777777777777777</v>
      </c>
    </row>
    <row r="303" spans="1:4" x14ac:dyDescent="0.2">
      <c r="A303">
        <v>852692</v>
      </c>
      <c r="B303" t="s">
        <v>416</v>
      </c>
      <c r="C303" s="4">
        <v>43672</v>
      </c>
      <c r="D303" s="3">
        <v>0.75763888888888886</v>
      </c>
    </row>
    <row r="304" spans="1:4" x14ac:dyDescent="0.2">
      <c r="A304">
        <v>854448</v>
      </c>
      <c r="B304" t="s">
        <v>416</v>
      </c>
      <c r="C304" s="4">
        <v>43672</v>
      </c>
      <c r="D304" s="3">
        <v>0.7583333333333333</v>
      </c>
    </row>
    <row r="305" spans="1:4" x14ac:dyDescent="0.2">
      <c r="A305">
        <v>887830</v>
      </c>
      <c r="B305" t="s">
        <v>416</v>
      </c>
      <c r="C305" s="4">
        <v>43672</v>
      </c>
      <c r="D305" s="3">
        <v>0.75763888888888886</v>
      </c>
    </row>
    <row r="306" spans="1:4" x14ac:dyDescent="0.2">
      <c r="A306">
        <v>977710</v>
      </c>
      <c r="B306" t="s">
        <v>228</v>
      </c>
      <c r="C306" s="4">
        <v>43672</v>
      </c>
      <c r="D306" s="3">
        <v>0.73055555555555562</v>
      </c>
    </row>
    <row r="307" spans="1:4" x14ac:dyDescent="0.2">
      <c r="A307">
        <v>986237</v>
      </c>
      <c r="B307" t="s">
        <v>416</v>
      </c>
      <c r="C307" s="4">
        <v>43672</v>
      </c>
      <c r="D307" s="3">
        <v>0.75763888888888886</v>
      </c>
    </row>
    <row r="308" spans="1:4" x14ac:dyDescent="0.2">
      <c r="A308">
        <v>1030401</v>
      </c>
      <c r="B308" t="s">
        <v>416</v>
      </c>
      <c r="C308" s="4">
        <v>43672</v>
      </c>
      <c r="D308" s="3">
        <v>0.75763888888888886</v>
      </c>
    </row>
    <row r="309" spans="1:4" x14ac:dyDescent="0.2">
      <c r="A309">
        <v>1039622</v>
      </c>
      <c r="B309" t="s">
        <v>416</v>
      </c>
      <c r="C309" s="4">
        <v>43672</v>
      </c>
      <c r="D309" s="3">
        <v>0.75763888888888886</v>
      </c>
    </row>
    <row r="310" spans="1:4" x14ac:dyDescent="0.2">
      <c r="A310">
        <v>1048340</v>
      </c>
      <c r="B310" t="s">
        <v>416</v>
      </c>
      <c r="C310" s="4">
        <v>43672</v>
      </c>
      <c r="D310" s="3">
        <v>0.7583333333333333</v>
      </c>
    </row>
    <row r="311" spans="1:4" x14ac:dyDescent="0.2">
      <c r="A311">
        <v>1081599</v>
      </c>
      <c r="B311" t="e">
        <f>HoyMismoTSI no cave duda Que se esta realizando un gran trabajo para la ciudadan√≠a vamos por lo mejor Es muy bueno</f>
        <v>#NAME?</v>
      </c>
      <c r="C311" s="4">
        <v>43672</v>
      </c>
      <c r="D311" s="3">
        <v>0.67708333333333337</v>
      </c>
    </row>
    <row r="312" spans="1:4" x14ac:dyDescent="0.2">
      <c r="A312">
        <v>41808</v>
      </c>
      <c r="B312" t="s">
        <v>196</v>
      </c>
      <c r="C312" s="4">
        <v>43673</v>
      </c>
      <c r="D312" s="3">
        <v>0.93819444444444444</v>
      </c>
    </row>
    <row r="313" spans="1:4" x14ac:dyDescent="0.2">
      <c r="A313">
        <v>14223</v>
      </c>
      <c r="B313" t="s">
        <v>113</v>
      </c>
      <c r="C313" s="4">
        <v>43674</v>
      </c>
      <c r="D313" s="3">
        <v>2.9166666666666664E-2</v>
      </c>
    </row>
    <row r="314" spans="1:4" x14ac:dyDescent="0.2">
      <c r="A314">
        <v>265720</v>
      </c>
      <c r="B314" t="s">
        <v>552</v>
      </c>
      <c r="C314" s="4">
        <v>43674</v>
      </c>
      <c r="D314" s="3">
        <v>0.74722222222222223</v>
      </c>
    </row>
    <row r="315" spans="1:4" x14ac:dyDescent="0.2">
      <c r="A315">
        <v>990218</v>
      </c>
      <c r="B315" t="s">
        <v>744</v>
      </c>
      <c r="C315" s="4">
        <v>43674</v>
      </c>
      <c r="D315" s="3">
        <v>0.11388888888888889</v>
      </c>
    </row>
    <row r="316" spans="1:4" x14ac:dyDescent="0.2">
      <c r="A316">
        <v>40477</v>
      </c>
      <c r="B316" t="e">
        <f>radioamericahn Definimos Que ahora si caer√° al pozo este corrupto Que solo ce la tira de mosquita muerta para Que mires Que a cada chancho le llega su navidad</f>
        <v>#NAME?</v>
      </c>
      <c r="C316" s="4">
        <v>43675</v>
      </c>
      <c r="D316" s="3">
        <v>0.8305555555555556</v>
      </c>
    </row>
    <row r="317" spans="1:4" x14ac:dyDescent="0.2">
      <c r="A317">
        <v>44057</v>
      </c>
      <c r="B317" t="e">
        <f>radioamericahn hay Mel ya te la vas ir a pagar todo lo Que has hecho Sin verg√ºenza Que barbaro sois Que lo Que te importa Es eso para Que mire Que todo se paga</f>
        <v>#NAME?</v>
      </c>
      <c r="C317" s="4">
        <v>43675</v>
      </c>
      <c r="D317" s="3">
        <v>0.82847222222222217</v>
      </c>
    </row>
    <row r="318" spans="1:4" x14ac:dyDescent="0.2">
      <c r="A318">
        <v>63871</v>
      </c>
      <c r="B318" t="e">
        <f>hondudiario gracias a JOH se est√°n estableciendo buenas cosas en nuestra Honduras se desarrolla Es un gran avance estamos alegres</f>
        <v>#NAME?</v>
      </c>
      <c r="C318" s="4">
        <v>43675</v>
      </c>
      <c r="D318" s="3">
        <v>0.66180555555555554</v>
      </c>
    </row>
    <row r="319" spans="1:4" x14ac:dyDescent="0.2">
      <c r="A319">
        <v>64204</v>
      </c>
      <c r="B319" t="e">
        <f>hondudiario gracias a la buena labor Que se esta llevando a cavo se demuestra Que JOH hace un gran beneficio para nosotros Que bien</f>
        <v>#NAME?</v>
      </c>
      <c r="C319" s="4">
        <v>43675</v>
      </c>
      <c r="D319" s="3">
        <v>0.66249999999999998</v>
      </c>
    </row>
    <row r="320" spans="1:4" x14ac:dyDescent="0.2">
      <c r="A320">
        <v>65000</v>
      </c>
      <c r="B320" t="e">
        <f>hondudiario esto Es lo bueno Que se demuestra Que gran apoyo estamos agradecidos por estas grandiosas cosas Que se hacen en el pais</f>
        <v>#NAME?</v>
      </c>
      <c r="C320" s="4">
        <v>43675</v>
      </c>
      <c r="D320" s="3">
        <v>0.68125000000000002</v>
      </c>
    </row>
    <row r="321" spans="1:4" x14ac:dyDescent="0.2">
      <c r="A321">
        <v>65322</v>
      </c>
      <c r="B321" t="s">
        <v>259</v>
      </c>
      <c r="C321" s="4">
        <v>43675</v>
      </c>
      <c r="D321" s="3">
        <v>0.87638888888888899</v>
      </c>
    </row>
    <row r="322" spans="1:4" x14ac:dyDescent="0.2">
      <c r="A322">
        <v>135546</v>
      </c>
      <c r="B322" t="s">
        <v>259</v>
      </c>
      <c r="C322" s="4">
        <v>43675</v>
      </c>
      <c r="D322" s="3">
        <v>0.87638888888888899</v>
      </c>
    </row>
    <row r="323" spans="1:4" x14ac:dyDescent="0.2">
      <c r="A323">
        <v>155653</v>
      </c>
      <c r="B323" t="e">
        <f>ProcesoDigital son muy bien lo Que se esta haciendo Que grandes logros estamos muy alegres por Que se estan formando cambios en la seguridad y Que ya no se haga eso</f>
        <v>#NAME?</v>
      </c>
      <c r="C323" s="4">
        <v>43675</v>
      </c>
      <c r="D323" s="3">
        <v>0.8520833333333333</v>
      </c>
    </row>
    <row r="324" spans="1:4" x14ac:dyDescent="0.2">
      <c r="A324">
        <v>163690</v>
      </c>
      <c r="B324" t="e">
        <f>televicentrohn Que barbaridad con este se√±or solo ce dedica andar hablando mal de nuestro gobierno Que barbaro ce cerio ubicarte mejor</f>
        <v>#NAME?</v>
      </c>
      <c r="C324" s="4">
        <v>43675</v>
      </c>
      <c r="D324" s="3">
        <v>0.78541666666666676</v>
      </c>
    </row>
    <row r="325" spans="1:4" x14ac:dyDescent="0.2">
      <c r="A325">
        <v>168675</v>
      </c>
      <c r="B325" t="e">
        <f>tencanal10 Que gran trabajo de nuestro gobierno siempre haciendo lo mejor por mi pais Que grandes avances Es muy bueno vamos por mas Es excelente</f>
        <v>#NAME?</v>
      </c>
      <c r="C325" s="4">
        <v>43675</v>
      </c>
      <c r="D325" s="3">
        <v>0.81597222222222221</v>
      </c>
    </row>
    <row r="326" spans="1:4" x14ac:dyDescent="0.2">
      <c r="A326">
        <v>207976</v>
      </c>
      <c r="B326" t="s">
        <v>259</v>
      </c>
      <c r="C326" s="4">
        <v>43675</v>
      </c>
      <c r="D326" s="3">
        <v>0.87638888888888899</v>
      </c>
    </row>
    <row r="327" spans="1:4" x14ac:dyDescent="0.2">
      <c r="A327">
        <v>242374</v>
      </c>
      <c r="B327" t="s">
        <v>259</v>
      </c>
      <c r="C327" s="4">
        <v>43675</v>
      </c>
      <c r="D327" s="3">
        <v>0.87708333333333333</v>
      </c>
    </row>
    <row r="328" spans="1:4" x14ac:dyDescent="0.2">
      <c r="A328">
        <v>245650</v>
      </c>
      <c r="B328" t="e">
        <f>Abriendo_Brecha Estamosa muy agradecidos por Que se confirma estas buenas acciones Que se hace para lo mejor de Honduras</f>
        <v>#NAME?</v>
      </c>
      <c r="C328" s="4">
        <v>43675</v>
      </c>
      <c r="D328" s="3">
        <v>0.90625</v>
      </c>
    </row>
    <row r="329" spans="1:4" x14ac:dyDescent="0.2">
      <c r="A329">
        <v>245982</v>
      </c>
      <c r="B329" t="e">
        <f>Abriendo_Brecha Es un gran trabajo lo Que se esta haciendo para lo mejor del pais Que bueno</f>
        <v>#NAME?</v>
      </c>
      <c r="C329" s="4">
        <v>43675</v>
      </c>
      <c r="D329" s="3">
        <v>0.90486111111111101</v>
      </c>
    </row>
    <row r="330" spans="1:4" x14ac:dyDescent="0.2">
      <c r="A330">
        <v>247347</v>
      </c>
      <c r="B330" t="e">
        <f>televicentrohn se ve Que a nuestra Honduras hay personas Que solo hacen lo peor como gente como pepe se√±or mas tonto Que solo le gusta llamar la atenci√≥n</f>
        <v>#NAME?</v>
      </c>
      <c r="C330" s="4">
        <v>43675</v>
      </c>
      <c r="D330" s="3">
        <v>0.78611111111111109</v>
      </c>
    </row>
    <row r="331" spans="1:4" x14ac:dyDescent="0.2">
      <c r="A331">
        <v>286830</v>
      </c>
      <c r="B331" t="e">
        <f>Canal6Honduras este se√±or solo hace Que le gusta llamar la atenci√≥n para Que la gente diga Que Es mentira lo Que dicen de el Que verg√ºenza</f>
        <v>#NAME?</v>
      </c>
      <c r="C331" s="4">
        <v>43675</v>
      </c>
      <c r="D331" s="3">
        <v>0.69930555555555562</v>
      </c>
    </row>
    <row r="332" spans="1:4" x14ac:dyDescent="0.2">
      <c r="A332">
        <v>286913</v>
      </c>
      <c r="B332" t="e">
        <f>Canal6Honduras no cave duda Que lo Que dicen Es verdad por Que lo dicen lo Que el suena Es por Que Es Que trae piedras</f>
        <v>#NAME?</v>
      </c>
      <c r="C332" s="4">
        <v>43675</v>
      </c>
      <c r="D332" s="3">
        <v>0.69374999999999998</v>
      </c>
    </row>
    <row r="333" spans="1:4" x14ac:dyDescent="0.2">
      <c r="A333">
        <v>337657</v>
      </c>
      <c r="B333" t="e">
        <f>ProcesoDigital se hace lo primero Que gran estrategia lo Que se esta haciendo muy bien JOH Que se ponga mano dura a estos sinverguenzas</f>
        <v>#NAME?</v>
      </c>
      <c r="C333" s="4">
        <v>43675</v>
      </c>
      <c r="D333" s="3">
        <v>0.8534722222222223</v>
      </c>
    </row>
    <row r="334" spans="1:4" x14ac:dyDescent="0.2">
      <c r="A334">
        <v>343719</v>
      </c>
      <c r="B334" t="e">
        <f>tencanal10 Es muy bueno lo Que se logra son grandes desarrollos Que bien gracias</f>
        <v>#NAME?</v>
      </c>
      <c r="C334" s="4">
        <v>43675</v>
      </c>
      <c r="D334" s="3">
        <v>0.81666666666666676</v>
      </c>
    </row>
    <row r="335" spans="1:4" x14ac:dyDescent="0.2">
      <c r="A335">
        <v>371571</v>
      </c>
      <c r="B335" t="s">
        <v>259</v>
      </c>
      <c r="C335" s="4">
        <v>43675</v>
      </c>
      <c r="D335" s="3">
        <v>0.87708333333333333</v>
      </c>
    </row>
    <row r="336" spans="1:4" x14ac:dyDescent="0.2">
      <c r="A336">
        <v>647913</v>
      </c>
      <c r="B336" t="s">
        <v>259</v>
      </c>
      <c r="C336" s="4">
        <v>43675</v>
      </c>
      <c r="D336" s="3">
        <v>0.87638888888888899</v>
      </c>
    </row>
    <row r="337" spans="1:4" x14ac:dyDescent="0.2">
      <c r="A337">
        <v>684001</v>
      </c>
      <c r="B337" t="s">
        <v>259</v>
      </c>
      <c r="C337" s="4">
        <v>43675</v>
      </c>
      <c r="D337" s="3">
        <v>0.87638888888888899</v>
      </c>
    </row>
    <row r="338" spans="1:4" x14ac:dyDescent="0.2">
      <c r="A338">
        <v>740109</v>
      </c>
      <c r="B338" t="s">
        <v>259</v>
      </c>
      <c r="C338" s="4">
        <v>43675</v>
      </c>
      <c r="D338" s="3">
        <v>0.87638888888888899</v>
      </c>
    </row>
    <row r="339" spans="1:4" x14ac:dyDescent="0.2">
      <c r="A339">
        <v>751645</v>
      </c>
      <c r="B339" t="s">
        <v>259</v>
      </c>
      <c r="C339" s="4">
        <v>43675</v>
      </c>
      <c r="D339" s="3">
        <v>0.87708333333333333</v>
      </c>
    </row>
    <row r="340" spans="1:4" x14ac:dyDescent="0.2">
      <c r="A340">
        <v>765537</v>
      </c>
      <c r="B340" t="s">
        <v>259</v>
      </c>
      <c r="C340" s="4">
        <v>43675</v>
      </c>
      <c r="D340" s="3">
        <v>0.87708333333333333</v>
      </c>
    </row>
    <row r="341" spans="1:4" x14ac:dyDescent="0.2">
      <c r="A341">
        <v>791359</v>
      </c>
      <c r="B341" t="s">
        <v>259</v>
      </c>
      <c r="C341" s="4">
        <v>43675</v>
      </c>
      <c r="D341" s="3">
        <v>0.87569444444444444</v>
      </c>
    </row>
    <row r="342" spans="1:4" x14ac:dyDescent="0.2">
      <c r="A342">
        <v>791802</v>
      </c>
      <c r="B342" t="s">
        <v>259</v>
      </c>
      <c r="C342" s="4">
        <v>43675</v>
      </c>
      <c r="D342" s="3">
        <v>0.87708333333333333</v>
      </c>
    </row>
    <row r="343" spans="1:4" x14ac:dyDescent="0.2">
      <c r="A343">
        <v>806909</v>
      </c>
      <c r="B343" t="s">
        <v>259</v>
      </c>
      <c r="C343" s="4">
        <v>43675</v>
      </c>
      <c r="D343" s="3">
        <v>0.87638888888888899</v>
      </c>
    </row>
    <row r="344" spans="1:4" x14ac:dyDescent="0.2">
      <c r="A344">
        <v>828181</v>
      </c>
      <c r="B344" t="s">
        <v>259</v>
      </c>
      <c r="C344" s="4">
        <v>43675</v>
      </c>
      <c r="D344" s="3">
        <v>0.87708333333333333</v>
      </c>
    </row>
    <row r="345" spans="1:4" x14ac:dyDescent="0.2">
      <c r="A345">
        <v>858304</v>
      </c>
      <c r="B345" t="s">
        <v>259</v>
      </c>
      <c r="C345" s="4">
        <v>43675</v>
      </c>
      <c r="D345" s="3">
        <v>0.87569444444444444</v>
      </c>
    </row>
    <row r="346" spans="1:4" x14ac:dyDescent="0.2">
      <c r="A346">
        <v>879536</v>
      </c>
      <c r="B346" t="s">
        <v>259</v>
      </c>
      <c r="C346" s="4">
        <v>43675</v>
      </c>
      <c r="D346" s="3">
        <v>0.87708333333333333</v>
      </c>
    </row>
    <row r="347" spans="1:4" x14ac:dyDescent="0.2">
      <c r="A347">
        <v>932188</v>
      </c>
      <c r="B347" t="s">
        <v>259</v>
      </c>
      <c r="C347" s="4">
        <v>43675</v>
      </c>
      <c r="D347" s="3">
        <v>0.87708333333333333</v>
      </c>
    </row>
    <row r="348" spans="1:4" x14ac:dyDescent="0.2">
      <c r="A348">
        <v>932190</v>
      </c>
      <c r="B348" t="s">
        <v>259</v>
      </c>
      <c r="C348" s="4">
        <v>43675</v>
      </c>
      <c r="D348" s="3">
        <v>0.87708333333333333</v>
      </c>
    </row>
    <row r="349" spans="1:4" x14ac:dyDescent="0.2">
      <c r="A349">
        <v>977774</v>
      </c>
      <c r="B349" t="s">
        <v>259</v>
      </c>
      <c r="C349" s="4">
        <v>43675</v>
      </c>
      <c r="D349" s="3">
        <v>0.87708333333333333</v>
      </c>
    </row>
    <row r="350" spans="1:4" x14ac:dyDescent="0.2">
      <c r="A350">
        <v>993308</v>
      </c>
      <c r="B350" t="s">
        <v>259</v>
      </c>
      <c r="C350" s="4">
        <v>43675</v>
      </c>
      <c r="D350" s="3">
        <v>0.87708333333333333</v>
      </c>
    </row>
    <row r="351" spans="1:4" x14ac:dyDescent="0.2">
      <c r="A351">
        <v>1026194</v>
      </c>
      <c r="B351" t="s">
        <v>259</v>
      </c>
      <c r="C351" s="4">
        <v>43675</v>
      </c>
      <c r="D351" s="3">
        <v>0.87638888888888899</v>
      </c>
    </row>
    <row r="352" spans="1:4" x14ac:dyDescent="0.2">
      <c r="A352">
        <v>2070</v>
      </c>
      <c r="B352" t="s">
        <v>17</v>
      </c>
      <c r="C352" s="4">
        <v>43676</v>
      </c>
      <c r="D352" s="3">
        <v>0.64236111111111105</v>
      </c>
    </row>
    <row r="353" spans="1:4" x14ac:dyDescent="0.2">
      <c r="A353">
        <v>9051</v>
      </c>
      <c r="B353" t="s">
        <v>75</v>
      </c>
      <c r="C353" s="4">
        <v>43676</v>
      </c>
      <c r="D353" s="3">
        <v>0.80138888888888893</v>
      </c>
    </row>
    <row r="354" spans="1:4" x14ac:dyDescent="0.2">
      <c r="A354">
        <v>18592</v>
      </c>
      <c r="B354" t="s">
        <v>17</v>
      </c>
      <c r="C354" s="4">
        <v>43676</v>
      </c>
      <c r="D354" s="3">
        <v>0.64236111111111105</v>
      </c>
    </row>
    <row r="355" spans="1:4" x14ac:dyDescent="0.2">
      <c r="A355">
        <v>32786</v>
      </c>
      <c r="B355" t="e">
        <f>hondudiario Que bien Es saber Que tenemos un buen Presidente Que hace lo mejor por el pais Que gran trabajo</f>
        <v>#NAME?</v>
      </c>
      <c r="C355" s="4">
        <v>43676</v>
      </c>
      <c r="D355" s="3">
        <v>0.6333333333333333</v>
      </c>
    </row>
    <row r="356" spans="1:4" x14ac:dyDescent="0.2">
      <c r="A356">
        <v>33603</v>
      </c>
      <c r="B356" t="e">
        <f>hondudiario Es un gran trabajo lo Que hace JOH Es cierto caiga quien caiga por Que laws leyes son las leyes</f>
        <v>#NAME?</v>
      </c>
      <c r="C356" s="4">
        <v>43676</v>
      </c>
      <c r="D356" s="3">
        <v>0.63194444444444442</v>
      </c>
    </row>
    <row r="357" spans="1:4" x14ac:dyDescent="0.2">
      <c r="A357">
        <v>35729</v>
      </c>
      <c r="B357" t="s">
        <v>75</v>
      </c>
      <c r="C357" s="4">
        <v>43676</v>
      </c>
      <c r="D357" s="3">
        <v>0.80208333333333337</v>
      </c>
    </row>
    <row r="358" spans="1:4" x14ac:dyDescent="0.2">
      <c r="A358">
        <v>35730</v>
      </c>
      <c r="B358" t="s">
        <v>75</v>
      </c>
      <c r="C358" s="4">
        <v>43676</v>
      </c>
      <c r="D358" s="3">
        <v>0.80138888888888893</v>
      </c>
    </row>
    <row r="359" spans="1:4" x14ac:dyDescent="0.2">
      <c r="A359">
        <v>37676</v>
      </c>
      <c r="B359" t="s">
        <v>17</v>
      </c>
      <c r="C359" s="4">
        <v>43676</v>
      </c>
      <c r="D359" s="3">
        <v>0.64236111111111105</v>
      </c>
    </row>
    <row r="360" spans="1:4" x14ac:dyDescent="0.2">
      <c r="A360">
        <v>79035</v>
      </c>
      <c r="B360" t="s">
        <v>17</v>
      </c>
      <c r="C360" s="4">
        <v>43676</v>
      </c>
      <c r="D360" s="3">
        <v>0.64236111111111105</v>
      </c>
    </row>
    <row r="361" spans="1:4" x14ac:dyDescent="0.2">
      <c r="A361">
        <v>81458</v>
      </c>
      <c r="B361" t="s">
        <v>75</v>
      </c>
      <c r="C361" s="4">
        <v>43676</v>
      </c>
      <c r="D361" s="3">
        <v>0.80138888888888893</v>
      </c>
    </row>
    <row r="362" spans="1:4" x14ac:dyDescent="0.2">
      <c r="A362">
        <v>145371</v>
      </c>
      <c r="B362" t="s">
        <v>17</v>
      </c>
      <c r="C362" s="4">
        <v>43676</v>
      </c>
      <c r="D362" s="3">
        <v>0.64236111111111105</v>
      </c>
    </row>
    <row r="363" spans="1:4" x14ac:dyDescent="0.2">
      <c r="A363">
        <v>159708</v>
      </c>
      <c r="B363" t="s">
        <v>75</v>
      </c>
      <c r="C363" s="4">
        <v>43676</v>
      </c>
      <c r="D363" s="3">
        <v>0.80138888888888893</v>
      </c>
    </row>
    <row r="364" spans="1:4" x14ac:dyDescent="0.2">
      <c r="A364">
        <v>194825</v>
      </c>
      <c r="B364" t="s">
        <v>17</v>
      </c>
      <c r="C364" s="4">
        <v>43676</v>
      </c>
      <c r="D364" s="3">
        <v>0.64236111111111105</v>
      </c>
    </row>
    <row r="365" spans="1:4" x14ac:dyDescent="0.2">
      <c r="A365">
        <v>211446</v>
      </c>
      <c r="B365" t="s">
        <v>75</v>
      </c>
      <c r="C365" s="4">
        <v>43676</v>
      </c>
      <c r="D365" s="3">
        <v>0.80208333333333337</v>
      </c>
    </row>
    <row r="366" spans="1:4" x14ac:dyDescent="0.2">
      <c r="A366">
        <v>291595</v>
      </c>
      <c r="B366" t="s">
        <v>17</v>
      </c>
      <c r="C366" s="4">
        <v>43676</v>
      </c>
      <c r="D366" s="3">
        <v>0.64166666666666672</v>
      </c>
    </row>
    <row r="367" spans="1:4" x14ac:dyDescent="0.2">
      <c r="A367">
        <v>329879</v>
      </c>
      <c r="B367" t="e">
        <f>_xlfn.SINGLE(PartidoLibre _xlfn.SINGLE(manuelzr se ver Que Mel hoy se esta hechando chorros por Que sabe Que aya en ese pais no tendr√° justificaci√≥n hay papito alistece))</f>
        <v>#NAME?</v>
      </c>
      <c r="C367" s="4">
        <v>43676</v>
      </c>
      <c r="D367" s="3">
        <v>0.79166666666666663</v>
      </c>
    </row>
    <row r="368" spans="1:4" x14ac:dyDescent="0.2">
      <c r="A368">
        <v>330105</v>
      </c>
      <c r="B368" t="e">
        <f>_xlfn.SINGLE(PartidoLibre _xlfn.SINGLE(manuelzr sabemos Que como dec√≠a el gobierno caiga quien caiga asi van cayendo los picaros Que solo cometen fraude))</f>
        <v>#NAME?</v>
      </c>
      <c r="C368" s="4">
        <v>43676</v>
      </c>
      <c r="D368" s="3">
        <v>0.79236111111111107</v>
      </c>
    </row>
    <row r="369" spans="1:4" x14ac:dyDescent="0.2">
      <c r="A369">
        <v>330109</v>
      </c>
      <c r="B369" t="e">
        <f>_xlfn.SINGLE(PartidoLibre _xlfn.SINGLE(manuelzr se sabe Que el p√†is ha mejorado lo Que pasa Que Mel como sabe Que las pagara pobrecito papa))</f>
        <v>#NAME?</v>
      </c>
      <c r="C369" s="4">
        <v>43676</v>
      </c>
      <c r="D369" s="3">
        <v>0.7909722222222223</v>
      </c>
    </row>
    <row r="370" spans="1:4" x14ac:dyDescent="0.2">
      <c r="A370">
        <v>360994</v>
      </c>
      <c r="B370" t="s">
        <v>75</v>
      </c>
      <c r="C370" s="4">
        <v>43676</v>
      </c>
      <c r="D370" s="3">
        <v>0.80138888888888893</v>
      </c>
    </row>
    <row r="371" spans="1:4" x14ac:dyDescent="0.2">
      <c r="A371">
        <v>361131</v>
      </c>
      <c r="B371" t="s">
        <v>75</v>
      </c>
      <c r="C371" s="4">
        <v>43676</v>
      </c>
      <c r="D371" s="3">
        <v>0.80208333333333337</v>
      </c>
    </row>
    <row r="372" spans="1:4" x14ac:dyDescent="0.2">
      <c r="A372">
        <v>645960</v>
      </c>
      <c r="B372" t="s">
        <v>17</v>
      </c>
      <c r="C372" s="4">
        <v>43676</v>
      </c>
      <c r="D372" s="3">
        <v>0.6430555555555556</v>
      </c>
    </row>
    <row r="373" spans="1:4" x14ac:dyDescent="0.2">
      <c r="A373">
        <v>650555</v>
      </c>
      <c r="B373" t="s">
        <v>75</v>
      </c>
      <c r="C373" s="4">
        <v>43676</v>
      </c>
      <c r="D373" s="3">
        <v>0.80208333333333337</v>
      </c>
    </row>
    <row r="374" spans="1:4" x14ac:dyDescent="0.2">
      <c r="A374">
        <v>683273</v>
      </c>
      <c r="B374" t="s">
        <v>75</v>
      </c>
      <c r="C374" s="4">
        <v>43676</v>
      </c>
      <c r="D374" s="3">
        <v>0.80138888888888893</v>
      </c>
    </row>
    <row r="375" spans="1:4" x14ac:dyDescent="0.2">
      <c r="A375">
        <v>699520</v>
      </c>
      <c r="B375" t="s">
        <v>75</v>
      </c>
      <c r="C375" s="4">
        <v>43676</v>
      </c>
      <c r="D375" s="3">
        <v>0.80208333333333337</v>
      </c>
    </row>
    <row r="376" spans="1:4" x14ac:dyDescent="0.2">
      <c r="A376">
        <v>732234</v>
      </c>
      <c r="B376" t="s">
        <v>17</v>
      </c>
      <c r="C376" s="4">
        <v>43676</v>
      </c>
      <c r="D376" s="3">
        <v>0.64166666666666672</v>
      </c>
    </row>
    <row r="377" spans="1:4" x14ac:dyDescent="0.2">
      <c r="A377">
        <v>738331</v>
      </c>
      <c r="B377" t="s">
        <v>75</v>
      </c>
      <c r="C377" s="4">
        <v>43676</v>
      </c>
      <c r="D377" s="3">
        <v>0.80138888888888893</v>
      </c>
    </row>
    <row r="378" spans="1:4" x14ac:dyDescent="0.2">
      <c r="A378">
        <v>738915</v>
      </c>
      <c r="B378" t="s">
        <v>17</v>
      </c>
      <c r="C378" s="4">
        <v>43676</v>
      </c>
      <c r="D378" s="3">
        <v>0.6430555555555556</v>
      </c>
    </row>
    <row r="379" spans="1:4" x14ac:dyDescent="0.2">
      <c r="A379">
        <v>753277</v>
      </c>
      <c r="B379" t="s">
        <v>17</v>
      </c>
      <c r="C379" s="4">
        <v>43676</v>
      </c>
      <c r="D379" s="3">
        <v>0.67013888888888884</v>
      </c>
    </row>
    <row r="380" spans="1:4" x14ac:dyDescent="0.2">
      <c r="A380">
        <v>764600</v>
      </c>
      <c r="B380" t="s">
        <v>17</v>
      </c>
      <c r="C380" s="4">
        <v>43676</v>
      </c>
      <c r="D380" s="3">
        <v>0.64236111111111105</v>
      </c>
    </row>
    <row r="381" spans="1:4" x14ac:dyDescent="0.2">
      <c r="A381">
        <v>765455</v>
      </c>
      <c r="B381" t="s">
        <v>75</v>
      </c>
      <c r="C381" s="4">
        <v>43676</v>
      </c>
      <c r="D381" s="3">
        <v>0.80069444444444438</v>
      </c>
    </row>
    <row r="382" spans="1:4" x14ac:dyDescent="0.2">
      <c r="A382">
        <v>778880</v>
      </c>
      <c r="B382" t="s">
        <v>75</v>
      </c>
      <c r="C382" s="4">
        <v>43676</v>
      </c>
      <c r="D382" s="3">
        <v>0.80138888888888893</v>
      </c>
    </row>
    <row r="383" spans="1:4" x14ac:dyDescent="0.2">
      <c r="A383">
        <v>789363</v>
      </c>
      <c r="B383" t="s">
        <v>17</v>
      </c>
      <c r="C383" s="4">
        <v>43676</v>
      </c>
      <c r="D383" s="3">
        <v>0.6430555555555556</v>
      </c>
    </row>
    <row r="384" spans="1:4" x14ac:dyDescent="0.2">
      <c r="A384">
        <v>826055</v>
      </c>
      <c r="B384" t="s">
        <v>17</v>
      </c>
      <c r="C384" s="4">
        <v>43676</v>
      </c>
      <c r="D384" s="3">
        <v>0.64236111111111105</v>
      </c>
    </row>
    <row r="385" spans="1:4" x14ac:dyDescent="0.2">
      <c r="A385">
        <v>826976</v>
      </c>
      <c r="B385" t="s">
        <v>75</v>
      </c>
      <c r="C385" s="4">
        <v>43676</v>
      </c>
      <c r="D385" s="3">
        <v>0.80208333333333337</v>
      </c>
    </row>
    <row r="386" spans="1:4" x14ac:dyDescent="0.2">
      <c r="A386">
        <v>875630</v>
      </c>
      <c r="B386" t="s">
        <v>75</v>
      </c>
      <c r="C386" s="4">
        <v>43676</v>
      </c>
      <c r="D386" s="3">
        <v>0.80138888888888893</v>
      </c>
    </row>
    <row r="387" spans="1:4" x14ac:dyDescent="0.2">
      <c r="A387">
        <v>876279</v>
      </c>
      <c r="B387" t="s">
        <v>17</v>
      </c>
      <c r="C387" s="4">
        <v>43676</v>
      </c>
      <c r="D387" s="3">
        <v>0.6430555555555556</v>
      </c>
    </row>
    <row r="388" spans="1:4" x14ac:dyDescent="0.2">
      <c r="A388">
        <v>902280</v>
      </c>
      <c r="B388" t="e">
        <f>HoyMismoTSI excelente trabajo Que se haga lo Que se tenga Que hacer estamos agradecidos por estas buenas acciones a favor del pueblo</f>
        <v>#NAME?</v>
      </c>
      <c r="C388" s="4">
        <v>43676</v>
      </c>
      <c r="D388" s="3">
        <v>0.84791666666666676</v>
      </c>
    </row>
    <row r="389" spans="1:4" x14ac:dyDescent="0.2">
      <c r="A389">
        <v>931471</v>
      </c>
      <c r="B389" t="s">
        <v>17</v>
      </c>
      <c r="C389" s="4">
        <v>43676</v>
      </c>
      <c r="D389" s="3">
        <v>0.64236111111111105</v>
      </c>
    </row>
    <row r="390" spans="1:4" x14ac:dyDescent="0.2">
      <c r="A390">
        <v>931890</v>
      </c>
      <c r="B390" t="s">
        <v>17</v>
      </c>
      <c r="C390" s="4">
        <v>43676</v>
      </c>
      <c r="D390" s="3">
        <v>0.6430555555555556</v>
      </c>
    </row>
    <row r="391" spans="1:4" x14ac:dyDescent="0.2">
      <c r="A391">
        <v>942811</v>
      </c>
      <c r="B391" t="s">
        <v>17</v>
      </c>
      <c r="C391" s="4">
        <v>43676</v>
      </c>
      <c r="D391" s="3">
        <v>0.6430555555555556</v>
      </c>
    </row>
    <row r="392" spans="1:4" x14ac:dyDescent="0.2">
      <c r="A392">
        <v>942812</v>
      </c>
      <c r="B392" t="s">
        <v>75</v>
      </c>
      <c r="C392" s="4">
        <v>43676</v>
      </c>
      <c r="D392" s="3">
        <v>0.80208333333333337</v>
      </c>
    </row>
    <row r="393" spans="1:4" x14ac:dyDescent="0.2">
      <c r="A393">
        <v>986500</v>
      </c>
      <c r="B393" t="s">
        <v>17</v>
      </c>
      <c r="C393" s="4">
        <v>43676</v>
      </c>
      <c r="D393" s="3">
        <v>0.64236111111111105</v>
      </c>
    </row>
    <row r="394" spans="1:4" x14ac:dyDescent="0.2">
      <c r="A394">
        <v>999960</v>
      </c>
      <c r="B394" t="e">
        <f>HoyMismoTSI se ve Que s esta dando el mayor apoyo por Que Es importante Que se detenga esto para la salud de la gente Que gran trabajo</f>
        <v>#NAME?</v>
      </c>
      <c r="C394" s="4">
        <v>43676</v>
      </c>
      <c r="D394" s="3">
        <v>0.84722222222222221</v>
      </c>
    </row>
    <row r="395" spans="1:4" x14ac:dyDescent="0.2">
      <c r="A395">
        <v>1048496</v>
      </c>
      <c r="B395" t="s">
        <v>75</v>
      </c>
      <c r="C395" s="4">
        <v>43676</v>
      </c>
      <c r="D395" s="3">
        <v>0.80208333333333337</v>
      </c>
    </row>
    <row r="396" spans="1:4" x14ac:dyDescent="0.2">
      <c r="A396">
        <v>1048538</v>
      </c>
      <c r="B396" t="s">
        <v>17</v>
      </c>
      <c r="C396" s="4">
        <v>43676</v>
      </c>
      <c r="D396" s="3">
        <v>0.6430555555555556</v>
      </c>
    </row>
    <row r="397" spans="1:4" x14ac:dyDescent="0.2">
      <c r="A397">
        <v>1051814</v>
      </c>
      <c r="B397" t="s">
        <v>75</v>
      </c>
      <c r="C397" s="4">
        <v>43676</v>
      </c>
      <c r="D397" s="3">
        <v>0.80208333333333337</v>
      </c>
    </row>
    <row r="398" spans="1:4" x14ac:dyDescent="0.2">
      <c r="A398">
        <v>1091809</v>
      </c>
      <c r="B398" t="s">
        <v>17</v>
      </c>
      <c r="C398" s="4">
        <v>43676</v>
      </c>
      <c r="D398" s="3">
        <v>0.6430555555555556</v>
      </c>
    </row>
    <row r="399" spans="1:4" x14ac:dyDescent="0.2">
      <c r="A399">
        <v>4445</v>
      </c>
      <c r="B399" t="s">
        <v>40</v>
      </c>
      <c r="C399" s="4">
        <v>43677</v>
      </c>
      <c r="D399" s="3">
        <v>0.75</v>
      </c>
    </row>
    <row r="400" spans="1:4" x14ac:dyDescent="0.2">
      <c r="A400">
        <v>13631</v>
      </c>
      <c r="B400" t="s">
        <v>103</v>
      </c>
      <c r="C400" s="4">
        <v>43677</v>
      </c>
      <c r="D400" s="3">
        <v>0.64583333333333337</v>
      </c>
    </row>
    <row r="401" spans="1:4" x14ac:dyDescent="0.2">
      <c r="A401">
        <v>33792</v>
      </c>
      <c r="B401" t="e">
        <f>hondudiario excelente Que se este dando este apoyo a nuevos emprendedores agr√≠colas y Productores de peque√±o perfil Felicidades</f>
        <v>#NAME?</v>
      </c>
      <c r="C401" s="4">
        <v>43677</v>
      </c>
      <c r="D401" s="3">
        <v>0.8125</v>
      </c>
    </row>
    <row r="402" spans="1:4" x14ac:dyDescent="0.2">
      <c r="A402">
        <v>64328</v>
      </c>
      <c r="B402" t="e">
        <f>hondudiario Honduras solo necesita paz y tranquilidad</f>
        <v>#NAME?</v>
      </c>
      <c r="C402" s="4">
        <v>43677</v>
      </c>
      <c r="D402" s="3">
        <v>0.8666666666666667</v>
      </c>
    </row>
    <row r="403" spans="1:4" x14ac:dyDescent="0.2">
      <c r="A403">
        <v>70640</v>
      </c>
      <c r="B403" t="e">
        <f>elpaishn vamos por la mejor ruta gracias Presidente</f>
        <v>#NAME?</v>
      </c>
      <c r="C403" s="4">
        <v>43677</v>
      </c>
      <c r="D403" s="3">
        <v>0.92222222222222217</v>
      </c>
    </row>
    <row r="404" spans="1:4" x14ac:dyDescent="0.2">
      <c r="A404">
        <v>83015</v>
      </c>
      <c r="B404" t="e">
        <f>HCHTelevDigital gracias Presidente usted si nos esta cumpliendo</f>
        <v>#NAME?</v>
      </c>
      <c r="C404" s="4">
        <v>43677</v>
      </c>
      <c r="D404" s="3">
        <v>0.9472222222222223</v>
      </c>
    </row>
    <row r="405" spans="1:4" x14ac:dyDescent="0.2">
      <c r="A405">
        <v>83057</v>
      </c>
      <c r="B405" t="e">
        <f>HCHTelevDigital Es un gran trabajo lo Que se esta haciendo en nuestro pais Que gran trabajo lo Que se ve Que buen trabajo</f>
        <v>#NAME?</v>
      </c>
      <c r="C405" s="4">
        <v>43677</v>
      </c>
      <c r="D405" s="3">
        <v>0.81527777777777777</v>
      </c>
    </row>
    <row r="406" spans="1:4" x14ac:dyDescent="0.2">
      <c r="A406">
        <v>90680</v>
      </c>
      <c r="B406" t="e">
        <f>elpaishn se√±or Presidente Que Dios bendiga su vida por Que usted Es una gran persona Que ha dado lo mejor para Que mejore la economia del pais</f>
        <v>#NAME?</v>
      </c>
      <c r="C406" s="4">
        <v>43677</v>
      </c>
      <c r="D406" s="3">
        <v>0.86458333333333337</v>
      </c>
    </row>
    <row r="407" spans="1:4" x14ac:dyDescent="0.2">
      <c r="A407">
        <v>91883</v>
      </c>
      <c r="B407" t="s">
        <v>309</v>
      </c>
      <c r="C407" s="4">
        <v>43677</v>
      </c>
      <c r="D407" s="3">
        <v>0.86319444444444438</v>
      </c>
    </row>
    <row r="408" spans="1:4" x14ac:dyDescent="0.2">
      <c r="A408">
        <v>94172</v>
      </c>
      <c r="B408" t="e">
        <f>HCHTelevDigital Es muy admirable Que se haga lo bueno por mi Honduras Que se trabaje mas y mas gracias JOH por su apoyo</f>
        <v>#NAME?</v>
      </c>
      <c r="C408" s="4">
        <v>43677</v>
      </c>
      <c r="D408" s="3">
        <v>0.81736111111111109</v>
      </c>
    </row>
    <row r="409" spans="1:4" x14ac:dyDescent="0.2">
      <c r="A409">
        <v>95699</v>
      </c>
      <c r="B409" t="s">
        <v>103</v>
      </c>
      <c r="C409" s="4">
        <v>43677</v>
      </c>
      <c r="D409" s="3">
        <v>0.65208333333333335</v>
      </c>
    </row>
    <row r="410" spans="1:4" x14ac:dyDescent="0.2">
      <c r="A410">
        <v>96718</v>
      </c>
      <c r="B410" t="s">
        <v>40</v>
      </c>
      <c r="C410" s="4">
        <v>43677</v>
      </c>
      <c r="D410" s="3">
        <v>0.75</v>
      </c>
    </row>
    <row r="411" spans="1:4" x14ac:dyDescent="0.2">
      <c r="A411">
        <v>112282</v>
      </c>
      <c r="B411" t="s">
        <v>103</v>
      </c>
      <c r="C411" s="4">
        <v>43677</v>
      </c>
      <c r="D411" s="3">
        <v>0.64652777777777781</v>
      </c>
    </row>
    <row r="412" spans="1:4" x14ac:dyDescent="0.2">
      <c r="A412">
        <v>168718</v>
      </c>
      <c r="B412" t="e">
        <f>tencanal10 gran trabajo lo Que hace JOH Que bueno Que se ponga manos en el asunto para ayudar a la mujer Hondure√±a</f>
        <v>#NAME?</v>
      </c>
      <c r="C412" s="4">
        <v>43677</v>
      </c>
      <c r="D412" s="3">
        <v>0.8666666666666667</v>
      </c>
    </row>
    <row r="413" spans="1:4" x14ac:dyDescent="0.2">
      <c r="A413">
        <v>170102</v>
      </c>
      <c r="B413" t="e">
        <f>tencanal10 lo primero Es lo primero gracias a ustedes se hace lo genial por el pais Que se haga mucho por la mujer Hondure√±a Es de gran admiraci√≥n</f>
        <v>#NAME?</v>
      </c>
      <c r="C413" s="4">
        <v>43677</v>
      </c>
      <c r="D413" s="3">
        <v>0.86805555555555547</v>
      </c>
    </row>
    <row r="414" spans="1:4" x14ac:dyDescent="0.2">
      <c r="A414">
        <v>175803</v>
      </c>
      <c r="B414" t="s">
        <v>40</v>
      </c>
      <c r="C414" s="4">
        <v>43677</v>
      </c>
      <c r="D414" s="3">
        <v>0.75</v>
      </c>
    </row>
    <row r="415" spans="1:4" x14ac:dyDescent="0.2">
      <c r="A415">
        <v>188507</v>
      </c>
      <c r="B415" t="s">
        <v>103</v>
      </c>
      <c r="C415" s="4">
        <v>43677</v>
      </c>
      <c r="D415" s="3">
        <v>0.64583333333333337</v>
      </c>
    </row>
    <row r="416" spans="1:4" x14ac:dyDescent="0.2">
      <c r="A416">
        <v>192199</v>
      </c>
      <c r="B416" t="s">
        <v>103</v>
      </c>
      <c r="C416" s="4">
        <v>43677</v>
      </c>
      <c r="D416" s="3">
        <v>0.64583333333333337</v>
      </c>
    </row>
    <row r="417" spans="1:4" x14ac:dyDescent="0.2">
      <c r="A417">
        <v>206844</v>
      </c>
      <c r="B417" t="s">
        <v>40</v>
      </c>
      <c r="C417" s="4">
        <v>43677</v>
      </c>
      <c r="D417" s="3">
        <v>0.75069444444444444</v>
      </c>
    </row>
    <row r="418" spans="1:4" x14ac:dyDescent="0.2">
      <c r="A418">
        <v>211447</v>
      </c>
      <c r="B418" t="s">
        <v>103</v>
      </c>
      <c r="C418" s="4">
        <v>43677</v>
      </c>
      <c r="D418" s="3">
        <v>0.64652777777777781</v>
      </c>
    </row>
    <row r="419" spans="1:4" x14ac:dyDescent="0.2">
      <c r="A419">
        <v>291438</v>
      </c>
      <c r="B419" t="s">
        <v>103</v>
      </c>
      <c r="C419" s="4">
        <v>43677</v>
      </c>
      <c r="D419" s="3">
        <v>0.64583333333333337</v>
      </c>
    </row>
    <row r="420" spans="1:4" x14ac:dyDescent="0.2">
      <c r="A420">
        <v>320445</v>
      </c>
      <c r="B420" t="s">
        <v>103</v>
      </c>
      <c r="C420" s="4">
        <v>43677</v>
      </c>
      <c r="D420" s="3">
        <v>0.64652777777777781</v>
      </c>
    </row>
    <row r="421" spans="1:4" x14ac:dyDescent="0.2">
      <c r="A421">
        <v>320787</v>
      </c>
      <c r="B421" t="s">
        <v>103</v>
      </c>
      <c r="C421" s="4">
        <v>43677</v>
      </c>
      <c r="D421" s="3">
        <v>0.64652777777777781</v>
      </c>
    </row>
    <row r="422" spans="1:4" x14ac:dyDescent="0.2">
      <c r="A422">
        <v>332140</v>
      </c>
      <c r="B422" t="s">
        <v>40</v>
      </c>
      <c r="C422" s="4">
        <v>43677</v>
      </c>
      <c r="D422" s="3">
        <v>0.75</v>
      </c>
    </row>
    <row r="423" spans="1:4" x14ac:dyDescent="0.2">
      <c r="A423">
        <v>344021</v>
      </c>
      <c r="B423" t="e">
        <f>tencanal10 se demuestra un gran desarrollo Que esta haciendo BANHPROVI por el pueblo Que bien vamos por mas gracias JOH</f>
        <v>#NAME?</v>
      </c>
      <c r="C423" s="4">
        <v>43677</v>
      </c>
      <c r="D423" s="3">
        <v>0.86736111111111114</v>
      </c>
    </row>
    <row r="424" spans="1:4" x14ac:dyDescent="0.2">
      <c r="A424">
        <v>647465</v>
      </c>
      <c r="B424" t="s">
        <v>40</v>
      </c>
      <c r="C424" s="4">
        <v>43677</v>
      </c>
      <c r="D424" s="3">
        <v>0.75</v>
      </c>
    </row>
    <row r="425" spans="1:4" x14ac:dyDescent="0.2">
      <c r="A425">
        <v>678667</v>
      </c>
      <c r="B425" t="s">
        <v>40</v>
      </c>
      <c r="C425" s="4">
        <v>43677</v>
      </c>
      <c r="D425" s="3">
        <v>0.75</v>
      </c>
    </row>
    <row r="426" spans="1:4" x14ac:dyDescent="0.2">
      <c r="A426">
        <v>743834</v>
      </c>
      <c r="B426" t="s">
        <v>40</v>
      </c>
      <c r="C426" s="4">
        <v>43677</v>
      </c>
      <c r="D426" s="3">
        <v>0.75</v>
      </c>
    </row>
    <row r="427" spans="1:4" x14ac:dyDescent="0.2">
      <c r="A427">
        <v>751552</v>
      </c>
      <c r="B427" t="s">
        <v>103</v>
      </c>
      <c r="C427" s="4">
        <v>43677</v>
      </c>
      <c r="D427" s="3">
        <v>0.64652777777777781</v>
      </c>
    </row>
    <row r="428" spans="1:4" x14ac:dyDescent="0.2">
      <c r="A428">
        <v>753059</v>
      </c>
      <c r="B428" t="s">
        <v>103</v>
      </c>
      <c r="C428" s="4">
        <v>43677</v>
      </c>
      <c r="D428" s="3">
        <v>0.64652777777777781</v>
      </c>
    </row>
    <row r="429" spans="1:4" x14ac:dyDescent="0.2">
      <c r="A429">
        <v>753625</v>
      </c>
      <c r="B429" t="s">
        <v>40</v>
      </c>
      <c r="C429" s="4">
        <v>43677</v>
      </c>
      <c r="D429" s="3">
        <v>0.75069444444444444</v>
      </c>
    </row>
    <row r="430" spans="1:4" x14ac:dyDescent="0.2">
      <c r="A430">
        <v>754715</v>
      </c>
      <c r="B430" t="s">
        <v>103</v>
      </c>
      <c r="C430" s="4">
        <v>43677</v>
      </c>
      <c r="D430" s="3">
        <v>0.64652777777777781</v>
      </c>
    </row>
    <row r="431" spans="1:4" x14ac:dyDescent="0.2">
      <c r="A431">
        <v>791655</v>
      </c>
      <c r="B431" t="s">
        <v>103</v>
      </c>
      <c r="C431" s="4">
        <v>43677</v>
      </c>
      <c r="D431" s="3">
        <v>0.64583333333333337</v>
      </c>
    </row>
    <row r="432" spans="1:4" x14ac:dyDescent="0.2">
      <c r="A432">
        <v>807811</v>
      </c>
      <c r="B432" t="s">
        <v>40</v>
      </c>
      <c r="C432" s="4">
        <v>43677</v>
      </c>
      <c r="D432" s="3">
        <v>0.75069444444444444</v>
      </c>
    </row>
    <row r="433" spans="1:4" x14ac:dyDescent="0.2">
      <c r="A433">
        <v>807902</v>
      </c>
      <c r="B433" t="s">
        <v>40</v>
      </c>
      <c r="C433" s="4">
        <v>43677</v>
      </c>
      <c r="D433" s="3">
        <v>0.75069444444444444</v>
      </c>
    </row>
    <row r="434" spans="1:4" x14ac:dyDescent="0.2">
      <c r="A434">
        <v>819598</v>
      </c>
      <c r="B434" t="e">
        <f>HoyMismoTSI Es un gran trabajo departe de el gobierno de hacer esta grandiosa ayuda Que bien se hace lo mejor</f>
        <v>#NAME?</v>
      </c>
      <c r="C434" s="4">
        <v>43677</v>
      </c>
      <c r="D434" s="3">
        <v>0.72499999999999998</v>
      </c>
    </row>
    <row r="435" spans="1:4" x14ac:dyDescent="0.2">
      <c r="A435">
        <v>828179</v>
      </c>
      <c r="B435" t="s">
        <v>40</v>
      </c>
      <c r="C435" s="4">
        <v>43677</v>
      </c>
      <c r="D435" s="3">
        <v>0.75069444444444444</v>
      </c>
    </row>
    <row r="436" spans="1:4" x14ac:dyDescent="0.2">
      <c r="A436">
        <v>873421</v>
      </c>
      <c r="B436" t="e">
        <f>HoyMismoTSI se estan estableciendo grandes desarrollos felicitamos a BANHPROVI y al gobierno por hacer estas buenas cosas en el pais</f>
        <v>#NAME?</v>
      </c>
      <c r="C436" s="4">
        <v>43677</v>
      </c>
      <c r="D436" s="3">
        <v>0.72638888888888886</v>
      </c>
    </row>
    <row r="437" spans="1:4" x14ac:dyDescent="0.2">
      <c r="A437">
        <v>876278</v>
      </c>
      <c r="B437" t="s">
        <v>40</v>
      </c>
      <c r="C437" s="4">
        <v>43677</v>
      </c>
      <c r="D437" s="3">
        <v>0.75069444444444444</v>
      </c>
    </row>
    <row r="438" spans="1:4" x14ac:dyDescent="0.2">
      <c r="A438">
        <v>877568</v>
      </c>
      <c r="B438" t="s">
        <v>103</v>
      </c>
      <c r="C438" s="4">
        <v>43677</v>
      </c>
      <c r="D438" s="3">
        <v>0.64583333333333337</v>
      </c>
    </row>
    <row r="439" spans="1:4" x14ac:dyDescent="0.2">
      <c r="A439">
        <v>880509</v>
      </c>
      <c r="B439" t="s">
        <v>40</v>
      </c>
      <c r="C439" s="4">
        <v>43677</v>
      </c>
      <c r="D439" s="3">
        <v>0.75069444444444444</v>
      </c>
    </row>
    <row r="440" spans="1:4" x14ac:dyDescent="0.2">
      <c r="A440">
        <v>886677</v>
      </c>
      <c r="B440" t="s">
        <v>103</v>
      </c>
      <c r="C440" s="4">
        <v>43677</v>
      </c>
      <c r="D440" s="3">
        <v>0.64583333333333337</v>
      </c>
    </row>
    <row r="441" spans="1:4" x14ac:dyDescent="0.2">
      <c r="A441">
        <v>937940</v>
      </c>
      <c r="B441" t="s">
        <v>40</v>
      </c>
      <c r="C441" s="4">
        <v>43677</v>
      </c>
      <c r="D441" s="3">
        <v>0.75069444444444444</v>
      </c>
    </row>
    <row r="442" spans="1:4" x14ac:dyDescent="0.2">
      <c r="A442">
        <v>938236</v>
      </c>
      <c r="B442" t="s">
        <v>103</v>
      </c>
      <c r="C442" s="4">
        <v>43677</v>
      </c>
      <c r="D442" s="3">
        <v>0.64652777777777781</v>
      </c>
    </row>
    <row r="443" spans="1:4" x14ac:dyDescent="0.2">
      <c r="A443">
        <v>941431</v>
      </c>
      <c r="B443" t="s">
        <v>103</v>
      </c>
      <c r="C443" s="4">
        <v>43677</v>
      </c>
      <c r="D443" s="3">
        <v>0.64652777777777781</v>
      </c>
    </row>
    <row r="444" spans="1:4" x14ac:dyDescent="0.2">
      <c r="A444">
        <v>942810</v>
      </c>
      <c r="B444" t="s">
        <v>103</v>
      </c>
      <c r="C444" s="4">
        <v>43677</v>
      </c>
      <c r="D444" s="3">
        <v>0.64652777777777781</v>
      </c>
    </row>
    <row r="445" spans="1:4" x14ac:dyDescent="0.2">
      <c r="A445">
        <v>997690</v>
      </c>
      <c r="B445" t="e">
        <f>HoyMismoTSI gracias al gobierno Que se trabaja en apoyo alas mujeres Que gran y nueva ayuda se hace lo mejor Que excelente</f>
        <v>#NAME?</v>
      </c>
      <c r="C445" s="4">
        <v>43677</v>
      </c>
      <c r="D445" s="3">
        <v>0.72569444444444453</v>
      </c>
    </row>
    <row r="446" spans="1:4" x14ac:dyDescent="0.2">
      <c r="A446">
        <v>1037788</v>
      </c>
      <c r="B446" t="s">
        <v>103</v>
      </c>
      <c r="C446" s="4">
        <v>43677</v>
      </c>
      <c r="D446" s="3">
        <v>0.64722222222222225</v>
      </c>
    </row>
    <row r="447" spans="1:4" x14ac:dyDescent="0.2">
      <c r="A447">
        <v>1039750</v>
      </c>
      <c r="B447" t="s">
        <v>103</v>
      </c>
      <c r="C447" s="4">
        <v>43677</v>
      </c>
      <c r="D447" s="3">
        <v>0.64652777777777781</v>
      </c>
    </row>
    <row r="448" spans="1:4" x14ac:dyDescent="0.2">
      <c r="A448">
        <v>18593</v>
      </c>
      <c r="B448" t="s">
        <v>134</v>
      </c>
      <c r="C448" s="4">
        <v>43678</v>
      </c>
      <c r="D448" s="3">
        <v>0.84027777777777779</v>
      </c>
    </row>
    <row r="449" spans="1:4" x14ac:dyDescent="0.2">
      <c r="A449">
        <v>23140</v>
      </c>
      <c r="B449" t="s">
        <v>149</v>
      </c>
      <c r="C449" s="4">
        <v>43678</v>
      </c>
      <c r="D449" s="3">
        <v>0.7368055555555556</v>
      </c>
    </row>
    <row r="450" spans="1:4" x14ac:dyDescent="0.2">
      <c r="A450">
        <v>24232</v>
      </c>
      <c r="B450" t="s">
        <v>134</v>
      </c>
      <c r="C450" s="4">
        <v>43678</v>
      </c>
      <c r="D450" s="3">
        <v>0.84097222222222223</v>
      </c>
    </row>
    <row r="451" spans="1:4" x14ac:dyDescent="0.2">
      <c r="A451">
        <v>43139</v>
      </c>
      <c r="B451" t="s">
        <v>134</v>
      </c>
      <c r="C451" s="4">
        <v>43678</v>
      </c>
      <c r="D451" s="3">
        <v>0.84027777777777779</v>
      </c>
    </row>
    <row r="452" spans="1:4" x14ac:dyDescent="0.2">
      <c r="A452">
        <v>66025</v>
      </c>
      <c r="B452" t="s">
        <v>149</v>
      </c>
      <c r="C452" s="4">
        <v>43678</v>
      </c>
      <c r="D452" s="3">
        <v>0.7368055555555556</v>
      </c>
    </row>
    <row r="453" spans="1:4" x14ac:dyDescent="0.2">
      <c r="A453">
        <v>66953</v>
      </c>
      <c r="B453" t="s">
        <v>149</v>
      </c>
      <c r="C453" s="4">
        <v>43678</v>
      </c>
      <c r="D453" s="3">
        <v>0.7368055555555556</v>
      </c>
    </row>
    <row r="454" spans="1:4" x14ac:dyDescent="0.2">
      <c r="A454">
        <v>76050</v>
      </c>
      <c r="B454" t="s">
        <v>284</v>
      </c>
      <c r="C454" s="4">
        <v>43678</v>
      </c>
      <c r="D454" s="3">
        <v>0.8965277777777777</v>
      </c>
    </row>
    <row r="455" spans="1:4" x14ac:dyDescent="0.2">
      <c r="A455">
        <v>85386</v>
      </c>
      <c r="B455" t="s">
        <v>149</v>
      </c>
      <c r="C455" s="4">
        <v>43678</v>
      </c>
      <c r="D455" s="3">
        <v>0.7368055555555556</v>
      </c>
    </row>
    <row r="456" spans="1:4" x14ac:dyDescent="0.2">
      <c r="A456">
        <v>161120</v>
      </c>
      <c r="B456" t="s">
        <v>134</v>
      </c>
      <c r="C456" s="4">
        <v>43678</v>
      </c>
      <c r="D456" s="3">
        <v>0.84027777777777779</v>
      </c>
    </row>
    <row r="457" spans="1:4" x14ac:dyDescent="0.2">
      <c r="A457">
        <v>170180</v>
      </c>
      <c r="B457" t="e">
        <f>tencanal10 todos estamos muy agradecidos por el gran trabajo Que hace por cada una de las Hondure√±as</f>
        <v>#NAME?</v>
      </c>
      <c r="C457" s="4">
        <v>43678</v>
      </c>
      <c r="D457" s="3">
        <v>0.89930555555555547</v>
      </c>
    </row>
    <row r="458" spans="1:4" x14ac:dyDescent="0.2">
      <c r="A458">
        <v>207151</v>
      </c>
      <c r="B458" t="s">
        <v>149</v>
      </c>
      <c r="C458" s="4">
        <v>43678</v>
      </c>
      <c r="D458" s="3">
        <v>0.7368055555555556</v>
      </c>
    </row>
    <row r="459" spans="1:4" x14ac:dyDescent="0.2">
      <c r="A459">
        <v>287639</v>
      </c>
      <c r="B459" t="s">
        <v>149</v>
      </c>
      <c r="C459" s="4">
        <v>43678</v>
      </c>
      <c r="D459" s="3">
        <v>0.73749999999999993</v>
      </c>
    </row>
    <row r="460" spans="1:4" x14ac:dyDescent="0.2">
      <c r="A460">
        <v>294698</v>
      </c>
      <c r="B460" t="s">
        <v>134</v>
      </c>
      <c r="C460" s="4">
        <v>43678</v>
      </c>
      <c r="D460" s="3">
        <v>0.84027777777777779</v>
      </c>
    </row>
    <row r="461" spans="1:4" x14ac:dyDescent="0.2">
      <c r="A461">
        <v>320275</v>
      </c>
      <c r="B461" t="s">
        <v>134</v>
      </c>
      <c r="C461" s="4">
        <v>43678</v>
      </c>
      <c r="D461" s="3">
        <v>0.84027777777777779</v>
      </c>
    </row>
    <row r="462" spans="1:4" x14ac:dyDescent="0.2">
      <c r="A462">
        <v>337779</v>
      </c>
      <c r="B462" t="s">
        <v>149</v>
      </c>
      <c r="C462" s="4">
        <v>43678</v>
      </c>
      <c r="D462" s="3">
        <v>0.7368055555555556</v>
      </c>
    </row>
    <row r="463" spans="1:4" ht="34" x14ac:dyDescent="0.2">
      <c r="A463">
        <v>408959</v>
      </c>
      <c r="B463" s="2" t="s">
        <v>616</v>
      </c>
      <c r="C463" s="4">
        <v>43678</v>
      </c>
      <c r="D463" s="3">
        <v>0.7368055555555556</v>
      </c>
    </row>
    <row r="464" spans="1:4" x14ac:dyDescent="0.2">
      <c r="A464">
        <v>646291</v>
      </c>
      <c r="B464" t="s">
        <v>149</v>
      </c>
      <c r="C464" s="4">
        <v>43678</v>
      </c>
      <c r="D464" s="3">
        <v>0.7368055555555556</v>
      </c>
    </row>
    <row r="465" spans="1:4" x14ac:dyDescent="0.2">
      <c r="A465">
        <v>647464</v>
      </c>
      <c r="B465" t="s">
        <v>149</v>
      </c>
      <c r="C465" s="4">
        <v>43678</v>
      </c>
      <c r="D465" s="3">
        <v>0.7368055555555556</v>
      </c>
    </row>
    <row r="466" spans="1:4" x14ac:dyDescent="0.2">
      <c r="A466">
        <v>652138</v>
      </c>
      <c r="B466" t="s">
        <v>149</v>
      </c>
      <c r="C466" s="4">
        <v>43678</v>
      </c>
      <c r="D466" s="3">
        <v>0.7368055555555556</v>
      </c>
    </row>
    <row r="467" spans="1:4" x14ac:dyDescent="0.2">
      <c r="A467">
        <v>707811</v>
      </c>
      <c r="B467" t="s">
        <v>149</v>
      </c>
      <c r="C467" s="4">
        <v>43678</v>
      </c>
      <c r="D467" s="3">
        <v>0.7368055555555556</v>
      </c>
    </row>
    <row r="468" spans="1:4" x14ac:dyDescent="0.2">
      <c r="A468">
        <v>730653</v>
      </c>
      <c r="B468" t="s">
        <v>149</v>
      </c>
      <c r="C468" s="4">
        <v>43678</v>
      </c>
      <c r="D468" s="3">
        <v>0.73749999999999993</v>
      </c>
    </row>
    <row r="469" spans="1:4" x14ac:dyDescent="0.2">
      <c r="A469">
        <v>751646</v>
      </c>
      <c r="B469" t="s">
        <v>149</v>
      </c>
      <c r="C469" s="4">
        <v>43678</v>
      </c>
      <c r="D469" s="3">
        <v>0.73749999999999993</v>
      </c>
    </row>
    <row r="470" spans="1:4" x14ac:dyDescent="0.2">
      <c r="A470">
        <v>775251</v>
      </c>
      <c r="B470" t="s">
        <v>149</v>
      </c>
      <c r="C470" s="4">
        <v>43678</v>
      </c>
      <c r="D470" s="3">
        <v>0.73611111111111116</v>
      </c>
    </row>
    <row r="471" spans="1:4" x14ac:dyDescent="0.2">
      <c r="A471">
        <v>805524</v>
      </c>
      <c r="B471" t="s">
        <v>149</v>
      </c>
      <c r="C471" s="4">
        <v>43678</v>
      </c>
      <c r="D471" s="3">
        <v>0.73749999999999993</v>
      </c>
    </row>
    <row r="472" spans="1:4" x14ac:dyDescent="0.2">
      <c r="A472">
        <v>810694</v>
      </c>
      <c r="B472" t="s">
        <v>149</v>
      </c>
      <c r="C472" s="4">
        <v>43678</v>
      </c>
      <c r="D472" s="3">
        <v>0.73888888888888893</v>
      </c>
    </row>
    <row r="473" spans="1:4" x14ac:dyDescent="0.2">
      <c r="A473">
        <v>856294</v>
      </c>
      <c r="B473" t="s">
        <v>149</v>
      </c>
      <c r="C473" s="4">
        <v>43678</v>
      </c>
      <c r="D473" s="3">
        <v>0.73749999999999993</v>
      </c>
    </row>
    <row r="474" spans="1:4" x14ac:dyDescent="0.2">
      <c r="A474">
        <v>877526</v>
      </c>
      <c r="B474" t="s">
        <v>149</v>
      </c>
      <c r="C474" s="4">
        <v>43678</v>
      </c>
      <c r="D474" s="3">
        <v>0.73749999999999993</v>
      </c>
    </row>
    <row r="475" spans="1:4" x14ac:dyDescent="0.2">
      <c r="A475">
        <v>878107</v>
      </c>
      <c r="B475" t="s">
        <v>149</v>
      </c>
      <c r="C475" s="4">
        <v>43678</v>
      </c>
      <c r="D475" s="3">
        <v>0.73749999999999993</v>
      </c>
    </row>
    <row r="476" spans="1:4" x14ac:dyDescent="0.2">
      <c r="A476">
        <v>881764</v>
      </c>
      <c r="B476" t="s">
        <v>149</v>
      </c>
      <c r="C476" s="4">
        <v>43678</v>
      </c>
      <c r="D476" s="3">
        <v>0.73749999999999993</v>
      </c>
    </row>
    <row r="477" spans="1:4" x14ac:dyDescent="0.2">
      <c r="A477">
        <v>939539</v>
      </c>
      <c r="B477" t="s">
        <v>149</v>
      </c>
      <c r="C477" s="4">
        <v>43678</v>
      </c>
      <c r="D477" s="3">
        <v>0.73749999999999993</v>
      </c>
    </row>
    <row r="478" spans="1:4" x14ac:dyDescent="0.2">
      <c r="A478">
        <v>976031</v>
      </c>
      <c r="B478" t="s">
        <v>149</v>
      </c>
      <c r="C478" s="4">
        <v>43678</v>
      </c>
      <c r="D478" s="3">
        <v>0.73749999999999993</v>
      </c>
    </row>
    <row r="479" spans="1:4" x14ac:dyDescent="0.2">
      <c r="A479">
        <v>977538</v>
      </c>
      <c r="B479" t="s">
        <v>134</v>
      </c>
      <c r="C479" s="4">
        <v>43678</v>
      </c>
      <c r="D479" s="3">
        <v>0.84027777777777779</v>
      </c>
    </row>
    <row r="480" spans="1:4" x14ac:dyDescent="0.2">
      <c r="A480">
        <v>992859</v>
      </c>
      <c r="B480" t="s">
        <v>149</v>
      </c>
      <c r="C480" s="4">
        <v>43678</v>
      </c>
      <c r="D480" s="3">
        <v>0.7368055555555556</v>
      </c>
    </row>
    <row r="481" spans="1:4" x14ac:dyDescent="0.2">
      <c r="A481">
        <v>995762</v>
      </c>
      <c r="B481" t="s">
        <v>149</v>
      </c>
      <c r="C481" s="4">
        <v>43678</v>
      </c>
      <c r="D481" s="3">
        <v>0.73749999999999993</v>
      </c>
    </row>
    <row r="482" spans="1:4" x14ac:dyDescent="0.2">
      <c r="A482">
        <v>1032112</v>
      </c>
      <c r="B482" t="s">
        <v>134</v>
      </c>
      <c r="C482" s="4">
        <v>43678</v>
      </c>
      <c r="D482" s="3">
        <v>0.84027777777777779</v>
      </c>
    </row>
    <row r="483" spans="1:4" x14ac:dyDescent="0.2">
      <c r="A483">
        <v>1038053</v>
      </c>
      <c r="B483" t="s">
        <v>149</v>
      </c>
      <c r="C483" s="4">
        <v>43678</v>
      </c>
      <c r="D483" s="3">
        <v>0.7368055555555556</v>
      </c>
    </row>
    <row r="484" spans="1:4" x14ac:dyDescent="0.2">
      <c r="A484">
        <v>1048108</v>
      </c>
      <c r="B484" t="s">
        <v>134</v>
      </c>
      <c r="C484" s="4">
        <v>43678</v>
      </c>
      <c r="D484" s="3">
        <v>0.84027777777777779</v>
      </c>
    </row>
    <row r="485" spans="1:4" x14ac:dyDescent="0.2">
      <c r="A485">
        <v>153233</v>
      </c>
      <c r="B485" t="e">
        <f>JuanOrlandoH bienvenidos a nuestro pa√≠s  estamos muy contentos Que vengan a conocer nuestra hermosa Honduras</f>
        <v>#NAME?</v>
      </c>
      <c r="C485" s="4">
        <v>43679</v>
      </c>
      <c r="D485" s="3">
        <v>0.9194444444444444</v>
      </c>
    </row>
    <row r="486" spans="1:4" x14ac:dyDescent="0.2">
      <c r="A486">
        <v>175121</v>
      </c>
      <c r="B486" t="s">
        <v>449</v>
      </c>
      <c r="C486" s="4">
        <v>43679</v>
      </c>
      <c r="D486" s="3">
        <v>0.10555555555555556</v>
      </c>
    </row>
    <row r="487" spans="1:4" x14ac:dyDescent="0.2">
      <c r="A487">
        <v>774353</v>
      </c>
      <c r="B487" t="s">
        <v>507</v>
      </c>
      <c r="C487" s="4">
        <v>43679</v>
      </c>
      <c r="D487" s="3">
        <v>0.95000000000000007</v>
      </c>
    </row>
    <row r="488" spans="1:4" x14ac:dyDescent="0.2">
      <c r="A488">
        <v>856928</v>
      </c>
      <c r="B488" t="s">
        <v>705</v>
      </c>
      <c r="C488" s="4">
        <v>43679</v>
      </c>
      <c r="D488" s="3">
        <v>0.19513888888888889</v>
      </c>
    </row>
    <row r="489" spans="1:4" x14ac:dyDescent="0.2">
      <c r="A489">
        <v>932375</v>
      </c>
      <c r="B489" t="s">
        <v>723</v>
      </c>
      <c r="C489" s="4">
        <v>43679</v>
      </c>
      <c r="D489" s="3">
        <v>0.71458333333333324</v>
      </c>
    </row>
    <row r="490" spans="1:4" x14ac:dyDescent="0.2">
      <c r="A490">
        <v>1049086</v>
      </c>
      <c r="B490" t="s">
        <v>723</v>
      </c>
      <c r="C490" s="4">
        <v>43679</v>
      </c>
      <c r="D490" s="3">
        <v>0.71597222222222223</v>
      </c>
    </row>
    <row r="491" spans="1:4" x14ac:dyDescent="0.2">
      <c r="A491">
        <v>206845</v>
      </c>
      <c r="B491" t="s">
        <v>507</v>
      </c>
      <c r="C491" s="4">
        <v>43680</v>
      </c>
      <c r="D491" s="3">
        <v>2.9861111111111113E-2</v>
      </c>
    </row>
    <row r="492" spans="1:4" x14ac:dyDescent="0.2">
      <c r="A492">
        <v>56223</v>
      </c>
      <c r="B492" t="e">
        <f>DiarioTiempo anda come mierdsa basura narcotraficante remedo Que tuvimos como Presidente por algo te sacaron mierda en calzones del poder</f>
        <v>#NAME?</v>
      </c>
      <c r="C492" s="4">
        <v>43681</v>
      </c>
      <c r="D492" s="3">
        <v>0.15416666666666667</v>
      </c>
    </row>
    <row r="493" spans="1:4" x14ac:dyDescent="0.2">
      <c r="A493">
        <v>4534</v>
      </c>
      <c r="B493" t="s">
        <v>45</v>
      </c>
      <c r="C493" s="4">
        <v>43682</v>
      </c>
      <c r="D493" s="3">
        <v>0.8222222222222223</v>
      </c>
    </row>
    <row r="494" spans="1:4" x14ac:dyDescent="0.2">
      <c r="A494">
        <v>23176</v>
      </c>
      <c r="B494" t="s">
        <v>45</v>
      </c>
      <c r="C494" s="4">
        <v>43682</v>
      </c>
      <c r="D494" s="3">
        <v>0.82152777777777775</v>
      </c>
    </row>
    <row r="495" spans="1:4" x14ac:dyDescent="0.2">
      <c r="A495">
        <v>27017</v>
      </c>
      <c r="B495" t="s">
        <v>45</v>
      </c>
      <c r="C495" s="4">
        <v>43682</v>
      </c>
      <c r="D495" s="3">
        <v>0.82152777777777775</v>
      </c>
    </row>
    <row r="496" spans="1:4" x14ac:dyDescent="0.2">
      <c r="A496">
        <v>30983</v>
      </c>
      <c r="B496" t="s">
        <v>164</v>
      </c>
      <c r="C496" s="4">
        <v>43682</v>
      </c>
      <c r="D496" s="3">
        <v>0.67152777777777783</v>
      </c>
    </row>
    <row r="497" spans="1:4" x14ac:dyDescent="0.2">
      <c r="A497">
        <v>31895</v>
      </c>
      <c r="B497" t="s">
        <v>45</v>
      </c>
      <c r="C497" s="4">
        <v>43682</v>
      </c>
      <c r="D497" s="3">
        <v>0.82152777777777775</v>
      </c>
    </row>
    <row r="498" spans="1:4" x14ac:dyDescent="0.2">
      <c r="A498">
        <v>47610</v>
      </c>
      <c r="B498" t="e">
        <f>_xlfn.SINGLE(FrenteaFrenteHN _xlfn.SINGLE(el5hn Es Que Vemos Que no hayan Que inventar en contra de JOH se ve Que esta gente solo les interesa ver lo malo Que el hace por Que no ven las maravillosas cosas Que el ha hecho y hace))</f>
        <v>#NAME?</v>
      </c>
      <c r="C498" s="4">
        <v>43682</v>
      </c>
      <c r="D498" s="3">
        <v>0.55972222222222223</v>
      </c>
    </row>
    <row r="499" spans="1:4" x14ac:dyDescent="0.2">
      <c r="A499">
        <v>47956</v>
      </c>
      <c r="B499" t="e">
        <f>_xlfn.SINGLE(FrenteaFrenteHN _xlfn.SINGLE(el5hn gente ignorante Que solo se dedican hacer mas y mas caos para el pais queremos Que el pais contin√∫e en paz ustedes por andar de t√≠teres de Mel hablan asi del pa√çs y de JOH))</f>
        <v>#NAME?</v>
      </c>
      <c r="C499" s="4">
        <v>43682</v>
      </c>
      <c r="D499" s="3">
        <v>0.58958333333333335</v>
      </c>
    </row>
    <row r="500" spans="1:4" x14ac:dyDescent="0.2">
      <c r="A500">
        <v>48078</v>
      </c>
      <c r="B500" t="e">
        <f>_xlfn.SINGLE(FrenteaFrenteHN _xlfn.SINGLE(el5hn Baya ya comenz√≥ la llorona no deben de estar  a esta rata en ese canal Que solo tonteras habla madura voz llor√≥n  deja de tir√°rtela de la victima))</f>
        <v>#NAME?</v>
      </c>
      <c r="C500" s="4">
        <v>43682</v>
      </c>
      <c r="D500" s="3">
        <v>0.5708333333333333</v>
      </c>
    </row>
    <row r="501" spans="1:4" x14ac:dyDescent="0.2">
      <c r="A501">
        <v>48104</v>
      </c>
      <c r="B501" t="e">
        <f>_xlfn.SINGLE(FrenteaFrenteHN _xlfn.SINGLE(EbalDiazHN nueva mente queremos felicitar al mejor gobierno del mundoo Que se ponga mano dura))</f>
        <v>#NAME?</v>
      </c>
      <c r="C501" s="4">
        <v>43682</v>
      </c>
      <c r="D501" s="3">
        <v>0.80972222222222223</v>
      </c>
    </row>
    <row r="502" spans="1:4" x14ac:dyDescent="0.2">
      <c r="A502">
        <v>49293</v>
      </c>
      <c r="B502" t="e">
        <f>_xlfn.SINGLE(FrenteaFrenteHN _xlfn.SINGLE(JorgeCalixHN esta gente   la deber√≠an de expulsar del pa√≠s porque no son nada productivo son unos buenos para nada)), solo para trabajar con los carteles son buenos</f>
        <v>#NAME?</v>
      </c>
      <c r="C502" s="4">
        <v>43682</v>
      </c>
      <c r="D502" s="3">
        <v>0.60138888888888886</v>
      </c>
    </row>
    <row r="503" spans="1:4" x14ac:dyDescent="0.2">
      <c r="A503">
        <v>49495</v>
      </c>
      <c r="B503" t="e">
        <f>_xlfn.SINGLE(FrenteaFrenteHN _xlfn.SINGLE(JuanOrlandoH _xlfn.SINGLE(SalvaPresidente nalgas ralas busca Que hacer mejor en ves de andar de metido en lo Que no te importa eso hace y no queremos mas gente venenosa en el pais)))</f>
        <v>#NAME?</v>
      </c>
      <c r="C503" s="4">
        <v>43682</v>
      </c>
      <c r="D503" s="3">
        <v>0.625</v>
      </c>
    </row>
    <row r="504" spans="1:4" x14ac:dyDescent="0.2">
      <c r="A504">
        <v>49582</v>
      </c>
      <c r="B504" t="e">
        <f>_xlfn.SINGLE(FrenteaFrenteHN _xlfn.SINGLE(EbalDiazHN felicitaciones Que se haga lo Que se tenga Que hacer estamos afirmando lo bueno por el p√†is vamos por mas))</f>
        <v>#NAME?</v>
      </c>
      <c r="C504" s="4">
        <v>43682</v>
      </c>
      <c r="D504" s="3">
        <v>0.80902777777777779</v>
      </c>
    </row>
    <row r="505" spans="1:4" x14ac:dyDescent="0.2">
      <c r="A505">
        <v>49617</v>
      </c>
      <c r="B505" t="e">
        <f>_xlfn.SINGLE(FrenteaFrenteHN _xlfn.SINGLE(el5hn Honduras ha alcanzado grandes logros por Que Es muy bueno Que se trabaje por la criminalidad del pais Que bien saludos y felicitaciones al gobierno))</f>
        <v>#NAME?</v>
      </c>
      <c r="C505" s="4">
        <v>43682</v>
      </c>
      <c r="D505" s="3">
        <v>0.56319444444444444</v>
      </c>
    </row>
    <row r="506" spans="1:4" x14ac:dyDescent="0.2">
      <c r="A506">
        <v>56275</v>
      </c>
      <c r="B506" t="e">
        <f>_xlfn.SINGLE(FrenteaFrenteHN _xlfn.SINGLE(JuanOrlandoH _xlfn.SINGLE(SalvaPresidente esta se√±ora si le encanta andar de metida Es como ese viejo de nasralla y calix busquen Que hacer mejor)))</f>
        <v>#NAME?</v>
      </c>
      <c r="C506" s="4">
        <v>43682</v>
      </c>
      <c r="D506" s="3">
        <v>0.62361111111111112</v>
      </c>
    </row>
    <row r="507" spans="1:4" x14ac:dyDescent="0.2">
      <c r="A507">
        <v>56276</v>
      </c>
      <c r="B507" t="s">
        <v>232</v>
      </c>
      <c r="C507" s="4">
        <v>43682</v>
      </c>
      <c r="D507" s="3">
        <v>0.5541666666666667</v>
      </c>
    </row>
    <row r="508" spans="1:4" x14ac:dyDescent="0.2">
      <c r="A508">
        <v>56306</v>
      </c>
      <c r="B508" t="e">
        <f>_xlfn.SINGLE(FrenteaFrenteHN _xlfn.SINGLE(el5hn lo Que pasa Es Que esta gente les encanta andar hablando mal del Presidente Hernandez deben de ser conscientes Que el si ha trabajado por un buen gobierno))</f>
        <v>#NAME?</v>
      </c>
      <c r="C508" s="4">
        <v>43682</v>
      </c>
      <c r="D508" s="3">
        <v>0.55277777777777781</v>
      </c>
    </row>
    <row r="509" spans="1:4" x14ac:dyDescent="0.2">
      <c r="A509">
        <v>56366</v>
      </c>
      <c r="B509" t="e">
        <f>_xlfn.SINGLE(FrenteaFrenteHN _xlfn.SINGLE(JuanOrlandoH _xlfn.SINGLE(SalvaPresidente y siguen ya no porfavor resignense ya ya Es demasiado tanta pajas Que hablan sean cerios por favor)))</f>
        <v>#NAME?</v>
      </c>
      <c r="C509" s="4">
        <v>43682</v>
      </c>
      <c r="D509" s="3">
        <v>0.62430555555555556</v>
      </c>
    </row>
    <row r="510" spans="1:4" x14ac:dyDescent="0.2">
      <c r="A510">
        <v>56601</v>
      </c>
      <c r="B510" t="e">
        <f>_xlfn.SINGLE(FrenteaFrenteHN _xlfn.SINGLE(el5hn muy cierto solo en este gobierno se ha demostrado el cambio Vemos Que se hace lo bueno por el pais por Que se han combatido las maras  pandillas y narcotr√°fico))</f>
        <v>#NAME?</v>
      </c>
      <c r="C510" s="4">
        <v>43682</v>
      </c>
      <c r="D510" s="3">
        <v>0.55694444444444446</v>
      </c>
    </row>
    <row r="511" spans="1:4" x14ac:dyDescent="0.2">
      <c r="A511">
        <v>56693</v>
      </c>
      <c r="B511" t="e">
        <f>_xlfn.SINGLE(FrenteaFrenteHN _xlfn.SINGLE(EbalDiazHN el Presidente ha hecho un gran trabajo por sacar adelante el desarrollo del pais))</f>
        <v>#NAME?</v>
      </c>
      <c r="C511" s="4">
        <v>43682</v>
      </c>
      <c r="D511" s="3">
        <v>0.81111111111111101</v>
      </c>
    </row>
    <row r="512" spans="1:4" x14ac:dyDescent="0.2">
      <c r="A512">
        <v>56701</v>
      </c>
      <c r="B512" t="e">
        <f>_xlfn.SINGLE(FrenteaFrenteHN _xlfn.SINGLE(el5hn siempre he dicho viva JOH Es el mejor gobierno del mundo y el partido nacional Dios bendiga la vida del Presidente))</f>
        <v>#NAME?</v>
      </c>
      <c r="C512" s="4">
        <v>43682</v>
      </c>
      <c r="D512" s="3">
        <v>0.59375</v>
      </c>
    </row>
    <row r="513" spans="1:4" x14ac:dyDescent="0.2">
      <c r="A513">
        <v>56766</v>
      </c>
      <c r="B513" t="e">
        <f>_xlfn.SINGLE(FrenteaFrenteHN _xlfn.SINGLE(el5hn Pobrecitos deben de darles pa√±uelos por Que solo llorar y llorar Que b√°rbaros esta gente da tristeza pero solo eso tienen Que hacer estar llorando y llorando no aceptan Que JOH Es lo mejor Que le ha pasado al pais))</f>
        <v>#NAME?</v>
      </c>
      <c r="C513" s="4">
        <v>43682</v>
      </c>
      <c r="D513" s="3">
        <v>0.59583333333333333</v>
      </c>
    </row>
    <row r="514" spans="1:4" x14ac:dyDescent="0.2">
      <c r="A514">
        <v>57006</v>
      </c>
      <c r="B514" t="e">
        <f>_xlfn.SINGLE(FrenteaFrenteHN _xlfn.SINGLE(EbalDiazHN estamos con usted ebal d√≠az apoyando a nuestro Presidente Que se haga lo bueno por el pais))</f>
        <v>#NAME?</v>
      </c>
      <c r="C514" s="4">
        <v>43682</v>
      </c>
      <c r="D514" s="3">
        <v>0.80902777777777779</v>
      </c>
    </row>
    <row r="515" spans="1:4" x14ac:dyDescent="0.2">
      <c r="A515">
        <v>58452</v>
      </c>
      <c r="B515" t="e">
        <f>_xlfn.SINGLE(FrenteaFrenteHN _xlfn.SINGLE(JuanOrlandoH _xlfn.SINGLE(SalvaPresidente vaya ya se meti√≥ la rata de rastralla Que triste con este mejor encargarte de cuidar a tu mujer rata Que poreso te la bajan)))</f>
        <v>#NAME?</v>
      </c>
      <c r="C515" s="4">
        <v>43682</v>
      </c>
      <c r="D515" s="3">
        <v>0.61944444444444446</v>
      </c>
    </row>
    <row r="516" spans="1:4" x14ac:dyDescent="0.2">
      <c r="A516">
        <v>59035</v>
      </c>
      <c r="B516" t="e">
        <f>_xlfn.SINGLE(FrenteaFrenteHN _xlfn.SINGLE(el5hn Definitivamente se ha demostrado Que se esta reduciendo el crimen organizado por Que este gobierno ha sido el mejor Que ha trabajado en la seguridad))</f>
        <v>#NAME?</v>
      </c>
      <c r="C516" s="4">
        <v>43682</v>
      </c>
      <c r="D516" s="3">
        <v>0.55763888888888891</v>
      </c>
    </row>
    <row r="517" spans="1:4" x14ac:dyDescent="0.2">
      <c r="A517">
        <v>59170</v>
      </c>
      <c r="B517" t="s">
        <v>244</v>
      </c>
      <c r="C517" s="4">
        <v>43682</v>
      </c>
      <c r="D517" s="3">
        <v>0.59513888888888888</v>
      </c>
    </row>
    <row r="518" spans="1:4" x14ac:dyDescent="0.2">
      <c r="A518">
        <v>93848</v>
      </c>
      <c r="B518" t="e">
        <f>HCHTelevDigital no dejemos Que gente asi sigan destruyendo nuestra Honduras ya vasta</f>
        <v>#NAME?</v>
      </c>
      <c r="C518" s="4">
        <v>43682</v>
      </c>
      <c r="D518" s="3">
        <v>0.70277777777777783</v>
      </c>
    </row>
    <row r="519" spans="1:4" x14ac:dyDescent="0.2">
      <c r="A519">
        <v>113908</v>
      </c>
      <c r="B519" t="s">
        <v>45</v>
      </c>
      <c r="C519" s="4">
        <v>43682</v>
      </c>
      <c r="D519" s="3">
        <v>0.8222222222222223</v>
      </c>
    </row>
    <row r="520" spans="1:4" x14ac:dyDescent="0.2">
      <c r="A520">
        <v>188774</v>
      </c>
      <c r="B520" t="s">
        <v>45</v>
      </c>
      <c r="C520" s="4">
        <v>43682</v>
      </c>
      <c r="D520" s="3">
        <v>0.82291666666666663</v>
      </c>
    </row>
    <row r="521" spans="1:4" x14ac:dyDescent="0.2">
      <c r="A521">
        <v>211944</v>
      </c>
      <c r="B521" t="s">
        <v>45</v>
      </c>
      <c r="C521" s="4">
        <v>43682</v>
      </c>
      <c r="D521" s="3">
        <v>0.82291666666666663</v>
      </c>
    </row>
    <row r="522" spans="1:4" x14ac:dyDescent="0.2">
      <c r="A522">
        <v>216950</v>
      </c>
      <c r="B522" t="e">
        <f>_xlfn.SINGLE(FrenteaFrenteHN _xlfn.SINGLE(el5hn este tipo Que estupideces habla Que triste decirle a JOH Que Es un narcotraficante Que LLore esa mamacita de calix Que eso Es lo √∫nico Que sabe hacer))</f>
        <v>#NAME?</v>
      </c>
      <c r="C522" s="4">
        <v>43682</v>
      </c>
      <c r="D522" s="3">
        <v>0.56805555555555554</v>
      </c>
    </row>
    <row r="523" spans="1:4" x14ac:dyDescent="0.2">
      <c r="A523">
        <v>217079</v>
      </c>
      <c r="B523" t="e">
        <f>_xlfn.SINGLE(FrenteaFrenteHN _xlfn.SINGLE(el5hn este viejo marica ya me tiene cansada solo hablando mierda se la lleva))</f>
        <v>#NAME?</v>
      </c>
      <c r="C523" s="4">
        <v>43682</v>
      </c>
      <c r="D523" s="3">
        <v>0.57013888888888886</v>
      </c>
    </row>
    <row r="524" spans="1:4" x14ac:dyDescent="0.2">
      <c r="A524">
        <v>217124</v>
      </c>
      <c r="B524" t="e">
        <f>_xlfn.SINGLE(FrenteaFrenteHN _xlfn.SINGLE(el5hn Baya cuanto te pago Mel  por ese discurso se√±ora loca quieran aono JOH Es el mejor y no asi LLore quien LLore Es el mejor))</f>
        <v>#NAME?</v>
      </c>
      <c r="C524" s="4">
        <v>43682</v>
      </c>
      <c r="D524" s="3">
        <v>0.58750000000000002</v>
      </c>
    </row>
    <row r="525" spans="1:4" x14ac:dyDescent="0.2">
      <c r="A525">
        <v>253101</v>
      </c>
      <c r="B525" t="e">
        <f>_xlfn.SINGLE(radiohrn pepe deber√≠a de estar al lado de su elenita por ladrona igual Que el), el Presidente lo √∫nico Que ha hecho Es sacar al pa√≠s al desarrollo y esta gente no lo deja hacer su trabajo</f>
        <v>#NAME?</v>
      </c>
      <c r="C525" s="4">
        <v>43682</v>
      </c>
      <c r="D525" s="3">
        <v>0.74444444444444446</v>
      </c>
    </row>
    <row r="526" spans="1:4" x14ac:dyDescent="0.2">
      <c r="A526">
        <v>258253</v>
      </c>
      <c r="B526" t="e">
        <f>radioamericahn no pues la blanca paloma jodas viejo cerote si vos so junto con tu hermano y tu hijo los Que mas permitieron el aterrizaje de narcoavionetas cuando fuistes el remedo de Presidente Que fuistes</f>
        <v>#NAME?</v>
      </c>
      <c r="C526" s="4">
        <v>43682</v>
      </c>
      <c r="D526" s="3">
        <v>0.74375000000000002</v>
      </c>
    </row>
    <row r="527" spans="1:4" x14ac:dyDescent="0.2">
      <c r="A527">
        <v>270640</v>
      </c>
      <c r="B527" t="e">
        <f>_xlfn.SINGLE(FrenteaFrenteHN _xlfn.SINGLE(el5hn como dice ebal d√≠az Que buenas obras las Que ha hecho JOH por se demuestran buenas cosas en el pais Que se haga lo mejor cada dia))</f>
        <v>#NAME?</v>
      </c>
      <c r="C527" s="4">
        <v>43682</v>
      </c>
      <c r="D527" s="3">
        <v>0.56111111111111112</v>
      </c>
    </row>
    <row r="528" spans="1:4" x14ac:dyDescent="0.2">
      <c r="A528">
        <v>270747</v>
      </c>
      <c r="B528" t="e">
        <f>_xlfn.SINGLE(FrenteaFrenteHN _xlfn.SINGLE(el5hn los Que les importa Es Que el pais este en caos Que gente esta calix busca el bien estar del pueblo mejor decis Que Es un bien para el pais y mira el veneno Que tiras ce cerio))</f>
        <v>#NAME?</v>
      </c>
      <c r="C528" s="4">
        <v>43682</v>
      </c>
      <c r="D528" s="3">
        <v>0.57222222222222219</v>
      </c>
    </row>
    <row r="529" spans="1:4" x14ac:dyDescent="0.2">
      <c r="A529">
        <v>270875</v>
      </c>
      <c r="B529" t="e">
        <f>_xlfn.SINGLE(FrenteaFrenteHN _xlfn.SINGLE(el5hn ve otro t√≠tere de Mel vaya Que solo llorando sean cerios ya estan demaciados gradecidos para estar con tonteras viva JOH y punto))</f>
        <v>#NAME?</v>
      </c>
      <c r="C529" s="4">
        <v>43682</v>
      </c>
      <c r="D529" s="3">
        <v>0.57777777777777783</v>
      </c>
    </row>
    <row r="530" spans="1:4" x14ac:dyDescent="0.2">
      <c r="A530">
        <v>271191</v>
      </c>
      <c r="B530" t="e">
        <f>_xlfn.SINGLE(FrenteaFrenteHN _xlfn.SINGLE(el5hn gente hipocrita los Que les interesa Es Que mas y mas desorden para nuestra Honduras Que se haga lo bueno por el pais saquen esa gente de libre))</f>
        <v>#NAME?</v>
      </c>
      <c r="C530" s="4">
        <v>43682</v>
      </c>
      <c r="D530" s="3">
        <v>0.59930555555555554</v>
      </c>
    </row>
    <row r="531" spans="1:4" x14ac:dyDescent="0.2">
      <c r="A531">
        <v>271243</v>
      </c>
      <c r="B531" t="e">
        <f>_xlfn.SINGLE(FrenteaFrenteHN _xlfn.SINGLE(el5hn lo importante Es Que Que ha logrado Honduras ha logrado muy buenas cosas y buenos beneficios para el pueblo Vemos lo bueno Que ha hecho este gobierno por el pais))</f>
        <v>#NAME?</v>
      </c>
      <c r="C531" s="4">
        <v>43682</v>
      </c>
      <c r="D531" s="3">
        <v>0.57500000000000007</v>
      </c>
    </row>
    <row r="532" spans="1:4" x14ac:dyDescent="0.2">
      <c r="A532">
        <v>271422</v>
      </c>
      <c r="B532" t="e">
        <f>_xlfn.SINGLE(FrenteaFrenteHN _xlfn.SINGLE(el5hn a Mel deben de investigar por Que Es el Que se ha encargado Que el pais este mal por Que solo eso les importa a ellos Que el pais este en caos))</f>
        <v>#NAME?</v>
      </c>
      <c r="C532" s="4">
        <v>43682</v>
      </c>
      <c r="D532" s="3">
        <v>0.58888888888888891</v>
      </c>
    </row>
    <row r="533" spans="1:4" x14ac:dyDescent="0.2">
      <c r="A533">
        <v>271450</v>
      </c>
      <c r="B533" t="e">
        <f>_xlfn.SINGLE(FrenteaFrenteHN _xlfn.SINGLE(el5hn aunque quieran poner por el suelo el nombre del Presidente no lo lograran por Que tiene un pueblo Que lo apoya y Que esta constante para el))</f>
        <v>#NAME?</v>
      </c>
      <c r="C533" s="4">
        <v>43682</v>
      </c>
      <c r="D533" s="3">
        <v>0.59305555555555556</v>
      </c>
    </row>
    <row r="534" spans="1:4" x14ac:dyDescent="0.2">
      <c r="A534">
        <v>281569</v>
      </c>
      <c r="B534" t="e">
        <f>HCHTelevDigital trabaje gente haragana Que solo ha ponerse a inventar marchas Que perjudican el pais les interes</f>
        <v>#NAME?</v>
      </c>
      <c r="C534" s="4">
        <v>43682</v>
      </c>
      <c r="D534" s="3">
        <v>0.70208333333333339</v>
      </c>
    </row>
    <row r="535" spans="1:4" x14ac:dyDescent="0.2">
      <c r="A535">
        <v>287638</v>
      </c>
      <c r="B535" t="s">
        <v>45</v>
      </c>
      <c r="C535" s="4">
        <v>43682</v>
      </c>
      <c r="D535" s="3">
        <v>0.82291666666666663</v>
      </c>
    </row>
    <row r="536" spans="1:4" x14ac:dyDescent="0.2">
      <c r="A536">
        <v>307480</v>
      </c>
      <c r="B536" t="e">
        <f>radiohrn los √∫nicos Que tiene Que declarar por cada da√±o al paiss son los de libre el y el pepe por robarle</f>
        <v>#NAME?</v>
      </c>
      <c r="C536" s="4">
        <v>43682</v>
      </c>
      <c r="D536" s="3">
        <v>0.74375000000000002</v>
      </c>
    </row>
    <row r="537" spans="1:4" x14ac:dyDescent="0.2">
      <c r="A537">
        <v>809506</v>
      </c>
      <c r="B537" t="s">
        <v>45</v>
      </c>
      <c r="C537" s="4">
        <v>43682</v>
      </c>
      <c r="D537" s="3">
        <v>0.82152777777777775</v>
      </c>
    </row>
    <row r="538" spans="1:4" x14ac:dyDescent="0.2">
      <c r="A538">
        <v>824460</v>
      </c>
      <c r="B538" t="s">
        <v>45</v>
      </c>
      <c r="C538" s="4">
        <v>43682</v>
      </c>
      <c r="D538" s="3">
        <v>0.8222222222222223</v>
      </c>
    </row>
    <row r="539" spans="1:4" x14ac:dyDescent="0.2">
      <c r="A539">
        <v>833622</v>
      </c>
      <c r="B539" t="s">
        <v>45</v>
      </c>
      <c r="C539" s="4">
        <v>43682</v>
      </c>
      <c r="D539" s="3">
        <v>0.82152777777777775</v>
      </c>
    </row>
    <row r="540" spans="1:4" x14ac:dyDescent="0.2">
      <c r="A540">
        <v>850074</v>
      </c>
      <c r="B540" t="s">
        <v>45</v>
      </c>
      <c r="C540" s="4">
        <v>43682</v>
      </c>
      <c r="D540" s="3">
        <v>0.8222222222222223</v>
      </c>
    </row>
    <row r="541" spans="1:4" x14ac:dyDescent="0.2">
      <c r="A541">
        <v>851620</v>
      </c>
      <c r="B541" t="s">
        <v>45</v>
      </c>
      <c r="C541" s="4">
        <v>43682</v>
      </c>
      <c r="D541" s="3">
        <v>0.8222222222222223</v>
      </c>
    </row>
    <row r="542" spans="1:4" x14ac:dyDescent="0.2">
      <c r="A542">
        <v>879461</v>
      </c>
      <c r="B542" t="s">
        <v>45</v>
      </c>
      <c r="C542" s="4">
        <v>43682</v>
      </c>
      <c r="D542" s="3">
        <v>0.82152777777777775</v>
      </c>
    </row>
    <row r="543" spans="1:4" x14ac:dyDescent="0.2">
      <c r="A543">
        <v>887305</v>
      </c>
      <c r="B543" t="s">
        <v>45</v>
      </c>
      <c r="C543" s="4">
        <v>43682</v>
      </c>
      <c r="D543" s="3">
        <v>0.82291666666666663</v>
      </c>
    </row>
    <row r="544" spans="1:4" x14ac:dyDescent="0.2">
      <c r="A544">
        <v>890501</v>
      </c>
      <c r="B544" t="s">
        <v>717</v>
      </c>
      <c r="C544" s="4">
        <v>43682</v>
      </c>
      <c r="D544" s="3">
        <v>0.67152777777777783</v>
      </c>
    </row>
    <row r="545" spans="1:4" x14ac:dyDescent="0.2">
      <c r="A545">
        <v>940930</v>
      </c>
      <c r="B545" t="s">
        <v>45</v>
      </c>
      <c r="C545" s="4">
        <v>43682</v>
      </c>
      <c r="D545" s="3">
        <v>0.82152777777777775</v>
      </c>
    </row>
    <row r="546" spans="1:4" x14ac:dyDescent="0.2">
      <c r="A546">
        <v>943331</v>
      </c>
      <c r="B546" t="s">
        <v>45</v>
      </c>
      <c r="C546" s="4">
        <v>43682</v>
      </c>
      <c r="D546" s="3">
        <v>0.82291666666666663</v>
      </c>
    </row>
    <row r="547" spans="1:4" x14ac:dyDescent="0.2">
      <c r="A547">
        <v>943469</v>
      </c>
      <c r="B547" t="s">
        <v>45</v>
      </c>
      <c r="C547" s="4">
        <v>43682</v>
      </c>
      <c r="D547" s="3">
        <v>0.82291666666666663</v>
      </c>
    </row>
    <row r="548" spans="1:4" x14ac:dyDescent="0.2">
      <c r="A548">
        <v>974867</v>
      </c>
      <c r="B548" t="s">
        <v>45</v>
      </c>
      <c r="C548" s="4">
        <v>43682</v>
      </c>
      <c r="D548" s="3">
        <v>0.82152777777777775</v>
      </c>
    </row>
    <row r="549" spans="1:4" x14ac:dyDescent="0.2">
      <c r="A549">
        <v>987178</v>
      </c>
      <c r="B549" t="s">
        <v>45</v>
      </c>
      <c r="C549" s="4">
        <v>43682</v>
      </c>
      <c r="D549" s="3">
        <v>0.8222222222222223</v>
      </c>
    </row>
    <row r="550" spans="1:4" x14ac:dyDescent="0.2">
      <c r="A550">
        <v>987339</v>
      </c>
      <c r="B550" t="s">
        <v>45</v>
      </c>
      <c r="C550" s="4">
        <v>43682</v>
      </c>
      <c r="D550" s="3">
        <v>0.8222222222222223</v>
      </c>
    </row>
    <row r="551" spans="1:4" x14ac:dyDescent="0.2">
      <c r="A551">
        <v>990971</v>
      </c>
      <c r="B551" t="s">
        <v>45</v>
      </c>
      <c r="C551" s="4">
        <v>43682</v>
      </c>
      <c r="D551" s="3">
        <v>0.82291666666666663</v>
      </c>
    </row>
    <row r="552" spans="1:4" x14ac:dyDescent="0.2">
      <c r="A552">
        <v>991295</v>
      </c>
      <c r="B552" t="s">
        <v>45</v>
      </c>
      <c r="C552" s="4">
        <v>43682</v>
      </c>
      <c r="D552" s="3">
        <v>0.8222222222222223</v>
      </c>
    </row>
    <row r="553" spans="1:4" x14ac:dyDescent="0.2">
      <c r="A553">
        <v>1030255</v>
      </c>
      <c r="B553" t="s">
        <v>45</v>
      </c>
      <c r="C553" s="4">
        <v>43682</v>
      </c>
      <c r="D553" s="3">
        <v>0.8222222222222223</v>
      </c>
    </row>
    <row r="554" spans="1:4" x14ac:dyDescent="0.2">
      <c r="A554">
        <v>1063150</v>
      </c>
      <c r="B554" t="s">
        <v>752</v>
      </c>
      <c r="C554" s="4">
        <v>43682</v>
      </c>
      <c r="D554" s="3">
        <v>0.67222222222222217</v>
      </c>
    </row>
    <row r="555" spans="1:4" x14ac:dyDescent="0.2">
      <c r="A555">
        <v>4531</v>
      </c>
      <c r="B555" t="s">
        <v>42</v>
      </c>
      <c r="C555" s="4">
        <v>43683</v>
      </c>
      <c r="D555" s="3">
        <v>0.7270833333333333</v>
      </c>
    </row>
    <row r="556" spans="1:4" x14ac:dyDescent="0.2">
      <c r="A556">
        <v>15951</v>
      </c>
      <c r="B556" t="s">
        <v>42</v>
      </c>
      <c r="C556" s="4">
        <v>43683</v>
      </c>
      <c r="D556" s="3">
        <v>0.7284722222222223</v>
      </c>
    </row>
    <row r="557" spans="1:4" x14ac:dyDescent="0.2">
      <c r="A557">
        <v>26835</v>
      </c>
      <c r="B557" t="s">
        <v>42</v>
      </c>
      <c r="C557" s="4">
        <v>43683</v>
      </c>
      <c r="D557" s="3">
        <v>0.7270833333333333</v>
      </c>
    </row>
    <row r="558" spans="1:4" x14ac:dyDescent="0.2">
      <c r="A558">
        <v>31896</v>
      </c>
      <c r="B558" t="s">
        <v>42</v>
      </c>
      <c r="C558" s="4">
        <v>43683</v>
      </c>
      <c r="D558" s="3">
        <v>0.7270833333333333</v>
      </c>
    </row>
    <row r="559" spans="1:4" x14ac:dyDescent="0.2">
      <c r="A559">
        <v>47617</v>
      </c>
      <c r="B559" t="e">
        <f>FrenteaFrenteHN gracias a nuestro Presidente se ha mejorado los grandes desarrollos Que se haga lo bueno por el pais felicitaciones JOH</f>
        <v>#NAME?</v>
      </c>
      <c r="C559" s="4">
        <v>43683</v>
      </c>
      <c r="D559" s="3">
        <v>0.61527777777777781</v>
      </c>
    </row>
    <row r="560" spans="1:4" x14ac:dyDescent="0.2">
      <c r="A560">
        <v>47621</v>
      </c>
      <c r="B560" t="e">
        <f>FrenteaFrenteHN se vana quedar esperando por Que se ve Que JOH ha demostrado Que hace lo bueno para nuestro pais</f>
        <v>#NAME?</v>
      </c>
      <c r="C560" s="4">
        <v>43683</v>
      </c>
      <c r="D560" s="3">
        <v>0.57708333333333328</v>
      </c>
    </row>
    <row r="561" spans="1:4" x14ac:dyDescent="0.2">
      <c r="A561">
        <v>47678</v>
      </c>
      <c r="B561" t="e">
        <f>FrenteaFrenteHN no ce por Que solo saben causar Que JOH Es un narcotraficante deben de ver todo lo bueno Que el ha hecho solo ven lo malo de las personas</f>
        <v>#NAME?</v>
      </c>
      <c r="C561" s="4">
        <v>43683</v>
      </c>
      <c r="D561" s="3">
        <v>0.58472222222222225</v>
      </c>
    </row>
    <row r="562" spans="1:4" x14ac:dyDescent="0.2">
      <c r="A562">
        <v>48276</v>
      </c>
      <c r="B562" t="s">
        <v>216</v>
      </c>
      <c r="C562" s="4">
        <v>43683</v>
      </c>
      <c r="D562" s="3">
        <v>5.4166666666666669E-2</v>
      </c>
    </row>
    <row r="563" spans="1:4" x14ac:dyDescent="0.2">
      <c r="A563">
        <v>49031</v>
      </c>
      <c r="B563" t="e">
        <f>FrenteaFrenteHN esta se√±ora solo sirve para hablar mal de gobierno Que va saber ella de el gobierno busque Que hacer mejor</f>
        <v>#NAME?</v>
      </c>
      <c r="C563" s="4">
        <v>43683</v>
      </c>
      <c r="D563" s="3">
        <v>0.56597222222222221</v>
      </c>
    </row>
    <row r="564" spans="1:4" x14ac:dyDescent="0.2">
      <c r="A564">
        <v>49328</v>
      </c>
      <c r="B564" t="e">
        <f>FrenteaFrenteHN lo Que pasa Que se ponen a querer solucionar las cosas Que bueno Que se haga lo Que se tenga Que hacer JOH estamos contigo</f>
        <v>#NAME?</v>
      </c>
      <c r="C564" s="4">
        <v>43683</v>
      </c>
      <c r="D564" s="3">
        <v>0.58124999999999993</v>
      </c>
    </row>
    <row r="565" spans="1:4" x14ac:dyDescent="0.2">
      <c r="A565">
        <v>49445</v>
      </c>
      <c r="B565" t="e">
        <f>FrenteaFrenteHN se ha visto Que por el Presidente se ha disminuido la corrupci√≥n el narcotrafico  Muchas cosas ha cambiado</f>
        <v>#NAME?</v>
      </c>
      <c r="C565" s="4">
        <v>43683</v>
      </c>
      <c r="D565" s="3">
        <v>0.60277777777777775</v>
      </c>
    </row>
    <row r="566" spans="1:4" x14ac:dyDescent="0.2">
      <c r="A566">
        <v>56437</v>
      </c>
      <c r="B566" t="e">
        <f>FrenteaFrenteHN Es cierto queremos paz por nuestro pais no busquen la destruccion por Honduras ya Es tiempo de tomar conciencia por una Honduras mejor</f>
        <v>#NAME?</v>
      </c>
      <c r="C566" s="4">
        <v>43683</v>
      </c>
      <c r="D566" s="3">
        <v>0.58402777777777781</v>
      </c>
    </row>
    <row r="567" spans="1:4" x14ac:dyDescent="0.2">
      <c r="A567">
        <v>56630</v>
      </c>
      <c r="B567" t="e">
        <f>FrenteaFrenteHN solo son buenos para criticar al gobierno se sabe Que todos deben de ponerse a hacer todos unidos por mejorar el pais pero todo quieren Que lo haga una sola persona</f>
        <v>#NAME?</v>
      </c>
      <c r="C567" s="4">
        <v>43683</v>
      </c>
      <c r="D567" s="3">
        <v>0.59166666666666667</v>
      </c>
    </row>
    <row r="568" spans="1:4" x14ac:dyDescent="0.2">
      <c r="A568">
        <v>56868</v>
      </c>
      <c r="B568" t="e">
        <f>FrenteaFrenteHN el gobierno ha hecho un gran trabajo contra los narcotraficantes si los ha puesto en su lugar para Que no sigan da√±ando el pais</f>
        <v>#NAME?</v>
      </c>
      <c r="C568" s="4">
        <v>43683</v>
      </c>
      <c r="D568" s="3">
        <v>0.5854166666666667</v>
      </c>
    </row>
    <row r="569" spans="1:4" x14ac:dyDescent="0.2">
      <c r="A569">
        <v>58694</v>
      </c>
      <c r="B569" t="e">
        <f>FrenteaFrenteHN necesitamos Que se haga la lucha por un pais mejor tanta casaca Que hablan y no hacen nada solo quieren Que todo lo haga JOH sean cerios</f>
        <v>#NAME?</v>
      </c>
      <c r="C569" s="4">
        <v>43683</v>
      </c>
      <c r="D569" s="3">
        <v>0.58819444444444446</v>
      </c>
    </row>
    <row r="570" spans="1:4" x14ac:dyDescent="0.2">
      <c r="A570">
        <v>121855</v>
      </c>
      <c r="B570" t="s">
        <v>42</v>
      </c>
      <c r="C570" s="4">
        <v>43683</v>
      </c>
      <c r="D570" s="3">
        <v>0.7270833333333333</v>
      </c>
    </row>
    <row r="571" spans="1:4" x14ac:dyDescent="0.2">
      <c r="A571">
        <v>202240</v>
      </c>
      <c r="B571" t="s">
        <v>42</v>
      </c>
      <c r="C571" s="4">
        <v>43683</v>
      </c>
      <c r="D571" s="3">
        <v>0.7284722222222223</v>
      </c>
    </row>
    <row r="572" spans="1:4" x14ac:dyDescent="0.2">
      <c r="A572">
        <v>217416</v>
      </c>
      <c r="B572" t="e">
        <f>FrenteaFrenteHN como dice el Presidente Que caiga quien caiga se hace un buen desempe√±o lo Que yo veo Es Que exigen su renuncia y no ven Que el Es un gran Hombre</f>
        <v>#NAME?</v>
      </c>
      <c r="C572" s="4">
        <v>43683</v>
      </c>
      <c r="D572" s="3">
        <v>0.57986111111111105</v>
      </c>
    </row>
    <row r="573" spans="1:4" x14ac:dyDescent="0.2">
      <c r="A573">
        <v>227138</v>
      </c>
      <c r="B573" t="s">
        <v>42</v>
      </c>
      <c r="C573" s="4">
        <v>43683</v>
      </c>
      <c r="D573" s="3">
        <v>0.7284722222222223</v>
      </c>
    </row>
    <row r="574" spans="1:4" x14ac:dyDescent="0.2">
      <c r="A574">
        <v>244381</v>
      </c>
      <c r="B574" t="s">
        <v>532</v>
      </c>
      <c r="C574" s="4">
        <v>43683</v>
      </c>
      <c r="D574" s="3">
        <v>0.13819444444444443</v>
      </c>
    </row>
    <row r="575" spans="1:4" x14ac:dyDescent="0.2">
      <c r="A575">
        <v>247467</v>
      </c>
      <c r="B575" t="e">
        <f>televicentrohn as√≠ Es se√±or Presidente demuestre Que usted no se igual Que ellos unos corruptos y ladrones</f>
        <v>#NAME?</v>
      </c>
      <c r="C575" s="4">
        <v>43683</v>
      </c>
      <c r="D575" s="3">
        <v>0.74791666666666667</v>
      </c>
    </row>
    <row r="576" spans="1:4" x14ac:dyDescent="0.2">
      <c r="A576">
        <v>270310</v>
      </c>
      <c r="B576" t="e">
        <f>FrenteaFrenteHN lo Que pasa Que la gente quiere vivir acomodada dicen Que el pais no cambia sabemos Que uno no tiene Que meterse a cosas para vivir tranquila mente y todo lo quieren hacer y Que el gobierno lo haga</f>
        <v>#NAME?</v>
      </c>
      <c r="C576" s="4">
        <v>43683</v>
      </c>
      <c r="D576" s="3">
        <v>0.59444444444444444</v>
      </c>
    </row>
    <row r="577" spans="1:4" x14ac:dyDescent="0.2">
      <c r="A577">
        <v>270476</v>
      </c>
      <c r="B577" t="e">
        <f>FrenteaFrenteHN Es Que imbesil Que queres si nosotros como pueblo hemos sido testigos Que el Presidente JOH a realizado lo Que otros gobierno nunca hicieron</f>
        <v>#NAME?</v>
      </c>
      <c r="C577" s="4">
        <v>43683</v>
      </c>
      <c r="D577" s="3">
        <v>0.6</v>
      </c>
    </row>
    <row r="578" spans="1:4" x14ac:dyDescent="0.2">
      <c r="A578">
        <v>270781</v>
      </c>
      <c r="B578" t="e">
        <f>FrenteaFrenteHN omar garcia habla Sin fundamento vejo imbesil Que solo alli se te conoce en los debates pero cuando en los barrios y colonias cuando has hecho  algo por el pueblo nunca</f>
        <v>#NAME?</v>
      </c>
      <c r="C578" s="4">
        <v>43683</v>
      </c>
      <c r="D578" s="3">
        <v>0.60069444444444442</v>
      </c>
    </row>
    <row r="579" spans="1:4" x14ac:dyDescent="0.2">
      <c r="A579">
        <v>270932</v>
      </c>
      <c r="B579" t="e">
        <f>FrenteaFrenteHN y siguen Que nrcos Que narcos y narcos en ves de estar hablando tanta tonteras ponganse a hacer lo mejor por el pa√≠s asi como lo ha hecho JOH por Honduras</f>
        <v>#NAME?</v>
      </c>
      <c r="C579" s="4">
        <v>43683</v>
      </c>
      <c r="D579" s="3">
        <v>0.61388888888888882</v>
      </c>
    </row>
    <row r="580" spans="1:4" x14ac:dyDescent="0.2">
      <c r="A580">
        <v>271168</v>
      </c>
      <c r="B580" t="e">
        <f>FrenteaFrenteHN gente Que ponen la mirada en el Presidente ponga la mirada en Dios pero el pueblo quieren Que el Presidente solucione todo no puede Es humano y no Es perfecto</f>
        <v>#NAME?</v>
      </c>
      <c r="C580" s="4">
        <v>43683</v>
      </c>
      <c r="D580" s="3">
        <v>0.58333333333333337</v>
      </c>
    </row>
    <row r="581" spans="1:4" x14ac:dyDescent="0.2">
      <c r="A581">
        <v>287238</v>
      </c>
      <c r="B581" t="s">
        <v>42</v>
      </c>
      <c r="C581" s="4">
        <v>43683</v>
      </c>
      <c r="D581" s="3">
        <v>0.7284722222222223</v>
      </c>
    </row>
    <row r="582" spans="1:4" x14ac:dyDescent="0.2">
      <c r="A582">
        <v>445377</v>
      </c>
      <c r="B582" t="s">
        <v>216</v>
      </c>
      <c r="C582" s="4">
        <v>43683</v>
      </c>
      <c r="D582" s="3">
        <v>5.4166666666666669E-2</v>
      </c>
    </row>
    <row r="583" spans="1:4" x14ac:dyDescent="0.2">
      <c r="A583">
        <v>715221</v>
      </c>
      <c r="B583" t="s">
        <v>42</v>
      </c>
      <c r="C583" s="4">
        <v>43683</v>
      </c>
      <c r="D583" s="3">
        <v>0.7284722222222223</v>
      </c>
    </row>
    <row r="584" spans="1:4" x14ac:dyDescent="0.2">
      <c r="A584">
        <v>716053</v>
      </c>
      <c r="B584" t="s">
        <v>42</v>
      </c>
      <c r="C584" s="4">
        <v>43683</v>
      </c>
      <c r="D584" s="3">
        <v>0.7284722222222223</v>
      </c>
    </row>
    <row r="585" spans="1:4" x14ac:dyDescent="0.2">
      <c r="A585">
        <v>730271</v>
      </c>
      <c r="B585" t="s">
        <v>42</v>
      </c>
      <c r="C585" s="4">
        <v>43683</v>
      </c>
      <c r="D585" s="3">
        <v>0.72777777777777775</v>
      </c>
    </row>
    <row r="586" spans="1:4" x14ac:dyDescent="0.2">
      <c r="A586">
        <v>733235</v>
      </c>
      <c r="B586" t="s">
        <v>42</v>
      </c>
      <c r="C586" s="4">
        <v>43683</v>
      </c>
      <c r="D586" s="3">
        <v>0.72777777777777775</v>
      </c>
    </row>
    <row r="587" spans="1:4" x14ac:dyDescent="0.2">
      <c r="A587">
        <v>745164</v>
      </c>
      <c r="B587" t="s">
        <v>42</v>
      </c>
      <c r="C587" s="4">
        <v>43683</v>
      </c>
      <c r="D587" s="3">
        <v>0.72777777777777775</v>
      </c>
    </row>
    <row r="588" spans="1:4" x14ac:dyDescent="0.2">
      <c r="A588">
        <v>775074</v>
      </c>
      <c r="B588" t="s">
        <v>42</v>
      </c>
      <c r="C588" s="4">
        <v>43683</v>
      </c>
      <c r="D588" s="3">
        <v>0.7284722222222223</v>
      </c>
    </row>
    <row r="589" spans="1:4" x14ac:dyDescent="0.2">
      <c r="A589">
        <v>787468</v>
      </c>
      <c r="B589" t="s">
        <v>42</v>
      </c>
      <c r="C589" s="4">
        <v>43683</v>
      </c>
      <c r="D589" s="3">
        <v>0.72777777777777775</v>
      </c>
    </row>
    <row r="590" spans="1:4" x14ac:dyDescent="0.2">
      <c r="A590">
        <v>790443</v>
      </c>
      <c r="B590" t="s">
        <v>42</v>
      </c>
      <c r="C590" s="4">
        <v>43683</v>
      </c>
      <c r="D590" s="3">
        <v>0.72777777777777775</v>
      </c>
    </row>
    <row r="591" spans="1:4" x14ac:dyDescent="0.2">
      <c r="A591">
        <v>792759</v>
      </c>
      <c r="B591" t="s">
        <v>42</v>
      </c>
      <c r="C591" s="4">
        <v>43683</v>
      </c>
      <c r="D591" s="3">
        <v>0.72777777777777775</v>
      </c>
    </row>
    <row r="592" spans="1:4" x14ac:dyDescent="0.2">
      <c r="A592">
        <v>826263</v>
      </c>
      <c r="B592" t="s">
        <v>42</v>
      </c>
      <c r="C592" s="4">
        <v>43683</v>
      </c>
      <c r="D592" s="3">
        <v>0.72777777777777775</v>
      </c>
    </row>
    <row r="593" spans="1:4" x14ac:dyDescent="0.2">
      <c r="A593">
        <v>827114</v>
      </c>
      <c r="B593" t="s">
        <v>42</v>
      </c>
      <c r="C593" s="4">
        <v>43683</v>
      </c>
      <c r="D593" s="3">
        <v>0.72777777777777775</v>
      </c>
    </row>
    <row r="594" spans="1:4" x14ac:dyDescent="0.2">
      <c r="A594">
        <v>853893</v>
      </c>
      <c r="B594" t="s">
        <v>42</v>
      </c>
      <c r="C594" s="4">
        <v>43683</v>
      </c>
      <c r="D594" s="3">
        <v>0.72777777777777775</v>
      </c>
    </row>
    <row r="595" spans="1:4" x14ac:dyDescent="0.2">
      <c r="A595">
        <v>879534</v>
      </c>
      <c r="B595" t="s">
        <v>42</v>
      </c>
      <c r="C595" s="4">
        <v>43683</v>
      </c>
      <c r="D595" s="3">
        <v>0.72777777777777775</v>
      </c>
    </row>
    <row r="596" spans="1:4" x14ac:dyDescent="0.2">
      <c r="A596">
        <v>882200</v>
      </c>
      <c r="B596" t="s">
        <v>532</v>
      </c>
      <c r="C596" s="4">
        <v>43683</v>
      </c>
      <c r="D596" s="3">
        <v>0.13819444444444443</v>
      </c>
    </row>
    <row r="597" spans="1:4" x14ac:dyDescent="0.2">
      <c r="A597">
        <v>966314</v>
      </c>
      <c r="B597" t="s">
        <v>729</v>
      </c>
      <c r="C597" s="4">
        <v>43683</v>
      </c>
      <c r="D597" s="3">
        <v>0.63888888888888895</v>
      </c>
    </row>
    <row r="598" spans="1:4" x14ac:dyDescent="0.2">
      <c r="A598">
        <v>990681</v>
      </c>
      <c r="B598" t="s">
        <v>42</v>
      </c>
      <c r="C598" s="4">
        <v>43683</v>
      </c>
      <c r="D598" s="3">
        <v>0.72777777777777775</v>
      </c>
    </row>
    <row r="599" spans="1:4" x14ac:dyDescent="0.2">
      <c r="A599">
        <v>1038450</v>
      </c>
      <c r="B599" t="s">
        <v>42</v>
      </c>
      <c r="C599" s="4">
        <v>43683</v>
      </c>
      <c r="D599" s="3">
        <v>0.7270833333333333</v>
      </c>
    </row>
    <row r="600" spans="1:4" x14ac:dyDescent="0.2">
      <c r="A600">
        <v>1045917</v>
      </c>
      <c r="B600" t="s">
        <v>42</v>
      </c>
      <c r="C600" s="4">
        <v>43683</v>
      </c>
      <c r="D600" s="3">
        <v>0.72777777777777775</v>
      </c>
    </row>
    <row r="601" spans="1:4" x14ac:dyDescent="0.2">
      <c r="A601">
        <v>1048107</v>
      </c>
      <c r="B601" t="s">
        <v>42</v>
      </c>
      <c r="C601" s="4">
        <v>43683</v>
      </c>
      <c r="D601" s="3">
        <v>0.7270833333333333</v>
      </c>
    </row>
    <row r="602" spans="1:4" x14ac:dyDescent="0.2">
      <c r="A602">
        <v>7673</v>
      </c>
      <c r="B602" t="s">
        <v>59</v>
      </c>
      <c r="C602" s="4">
        <v>43684</v>
      </c>
      <c r="D602" s="3">
        <v>0.88194444444444453</v>
      </c>
    </row>
    <row r="603" spans="1:4" x14ac:dyDescent="0.2">
      <c r="A603">
        <v>22724</v>
      </c>
      <c r="B603" t="s">
        <v>59</v>
      </c>
      <c r="C603" s="4">
        <v>43684</v>
      </c>
      <c r="D603" s="3">
        <v>0.88124999999999998</v>
      </c>
    </row>
    <row r="604" spans="1:4" x14ac:dyDescent="0.2">
      <c r="A604">
        <v>23338</v>
      </c>
      <c r="B604" t="s">
        <v>59</v>
      </c>
      <c r="C604" s="4">
        <v>43684</v>
      </c>
      <c r="D604" s="3">
        <v>0.88263888888888886</v>
      </c>
    </row>
    <row r="605" spans="1:4" x14ac:dyDescent="0.2">
      <c r="A605">
        <v>26409</v>
      </c>
      <c r="B605" t="s">
        <v>156</v>
      </c>
      <c r="C605" s="4">
        <v>43684</v>
      </c>
      <c r="D605" s="3">
        <v>0.71597222222222223</v>
      </c>
    </row>
    <row r="606" spans="1:4" x14ac:dyDescent="0.2">
      <c r="A606">
        <v>33180</v>
      </c>
      <c r="B606" t="e">
        <f>hondudiario Que barbaridad y sigue este se√±or queriendo ver el pais mal Que barbaro Que cea cerio</f>
        <v>#NAME?</v>
      </c>
      <c r="C606" s="4">
        <v>43684</v>
      </c>
      <c r="D606" s="3">
        <v>0.74583333333333324</v>
      </c>
    </row>
    <row r="607" spans="1:4" x14ac:dyDescent="0.2">
      <c r="A607">
        <v>48604</v>
      </c>
      <c r="B607" t="s">
        <v>156</v>
      </c>
      <c r="C607" s="4">
        <v>43684</v>
      </c>
      <c r="D607" s="3">
        <v>0.71527777777777779</v>
      </c>
    </row>
    <row r="608" spans="1:4" x14ac:dyDescent="0.2">
      <c r="A608">
        <v>57876</v>
      </c>
      <c r="B608" t="s">
        <v>59</v>
      </c>
      <c r="C608" s="4">
        <v>43684</v>
      </c>
      <c r="D608" s="3">
        <v>0.88124999999999998</v>
      </c>
    </row>
    <row r="609" spans="1:4" x14ac:dyDescent="0.2">
      <c r="A609">
        <v>128514</v>
      </c>
      <c r="B609" t="s">
        <v>156</v>
      </c>
      <c r="C609" s="4">
        <v>43684</v>
      </c>
      <c r="D609" s="3">
        <v>0.71527777777777779</v>
      </c>
    </row>
    <row r="610" spans="1:4" x14ac:dyDescent="0.2">
      <c r="A610">
        <v>161458</v>
      </c>
      <c r="B610" t="s">
        <v>156</v>
      </c>
      <c r="C610" s="4">
        <v>43684</v>
      </c>
      <c r="D610" s="3">
        <v>0.71597222222222223</v>
      </c>
    </row>
    <row r="611" spans="1:4" x14ac:dyDescent="0.2">
      <c r="A611">
        <v>161465</v>
      </c>
      <c r="B611" t="s">
        <v>156</v>
      </c>
      <c r="C611" s="4">
        <v>43684</v>
      </c>
      <c r="D611" s="3">
        <v>0.71527777777777779</v>
      </c>
    </row>
    <row r="612" spans="1:4" x14ac:dyDescent="0.2">
      <c r="A612">
        <v>188390</v>
      </c>
      <c r="B612" t="s">
        <v>59</v>
      </c>
      <c r="C612" s="4">
        <v>43684</v>
      </c>
      <c r="D612" s="3">
        <v>0.88194444444444453</v>
      </c>
    </row>
    <row r="613" spans="1:4" x14ac:dyDescent="0.2">
      <c r="A613">
        <v>192662</v>
      </c>
      <c r="B613" t="s">
        <v>59</v>
      </c>
      <c r="C613" s="4">
        <v>43684</v>
      </c>
      <c r="D613" s="3">
        <v>0.88124999999999998</v>
      </c>
    </row>
    <row r="614" spans="1:4" x14ac:dyDescent="0.2">
      <c r="A614">
        <v>195425</v>
      </c>
      <c r="B614" t="s">
        <v>156</v>
      </c>
      <c r="C614" s="4">
        <v>43684</v>
      </c>
      <c r="D614" s="3">
        <v>0.71527777777777779</v>
      </c>
    </row>
    <row r="615" spans="1:4" x14ac:dyDescent="0.2">
      <c r="A615">
        <v>306285</v>
      </c>
      <c r="B615" t="s">
        <v>156</v>
      </c>
      <c r="C615" s="4">
        <v>43684</v>
      </c>
      <c r="D615" s="3">
        <v>0.71527777777777779</v>
      </c>
    </row>
    <row r="616" spans="1:4" x14ac:dyDescent="0.2">
      <c r="A616">
        <v>310827</v>
      </c>
      <c r="B616" t="e">
        <f>hondudiario ya Es hora Que se extradite este se√±or mejor por Que lo Que le interesa Que nada prospere en Honduras</f>
        <v>#NAME?</v>
      </c>
      <c r="C616" s="4">
        <v>43684</v>
      </c>
      <c r="D616" s="3">
        <v>0.74652777777777779</v>
      </c>
    </row>
    <row r="617" spans="1:4" x14ac:dyDescent="0.2">
      <c r="A617">
        <v>351001</v>
      </c>
      <c r="B617" t="s">
        <v>59</v>
      </c>
      <c r="C617" s="4">
        <v>43684</v>
      </c>
      <c r="D617" s="3">
        <v>0.88194444444444453</v>
      </c>
    </row>
    <row r="618" spans="1:4" x14ac:dyDescent="0.2">
      <c r="A618">
        <v>355268</v>
      </c>
      <c r="B618" t="s">
        <v>59</v>
      </c>
      <c r="C618" s="4">
        <v>43684</v>
      </c>
      <c r="D618" s="3">
        <v>0.88124999999999998</v>
      </c>
    </row>
    <row r="619" spans="1:4" x14ac:dyDescent="0.2">
      <c r="A619">
        <v>399536</v>
      </c>
      <c r="B619" t="s">
        <v>156</v>
      </c>
      <c r="C619" s="4">
        <v>43684</v>
      </c>
      <c r="D619" s="3">
        <v>0.71527777777777779</v>
      </c>
    </row>
    <row r="620" spans="1:4" x14ac:dyDescent="0.2">
      <c r="A620">
        <v>444298</v>
      </c>
      <c r="B620" t="s">
        <v>59</v>
      </c>
      <c r="C620" s="4">
        <v>43684</v>
      </c>
      <c r="D620" s="3">
        <v>0.88263888888888886</v>
      </c>
    </row>
    <row r="621" spans="1:4" x14ac:dyDescent="0.2">
      <c r="A621">
        <v>650350</v>
      </c>
      <c r="B621" t="s">
        <v>59</v>
      </c>
      <c r="C621" s="4">
        <v>43684</v>
      </c>
      <c r="D621" s="3">
        <v>0.88194444444444453</v>
      </c>
    </row>
    <row r="622" spans="1:4" x14ac:dyDescent="0.2">
      <c r="A622">
        <v>720534</v>
      </c>
      <c r="B622" t="s">
        <v>59</v>
      </c>
      <c r="C622" s="4">
        <v>43684</v>
      </c>
      <c r="D622" s="3">
        <v>0.88194444444444453</v>
      </c>
    </row>
    <row r="623" spans="1:4" x14ac:dyDescent="0.2">
      <c r="A623">
        <v>745769</v>
      </c>
      <c r="B623" t="s">
        <v>156</v>
      </c>
      <c r="C623" s="4">
        <v>43684</v>
      </c>
      <c r="D623" s="3">
        <v>0.71597222222222223</v>
      </c>
    </row>
    <row r="624" spans="1:4" x14ac:dyDescent="0.2">
      <c r="A624">
        <v>751644</v>
      </c>
      <c r="B624" t="s">
        <v>156</v>
      </c>
      <c r="C624" s="4">
        <v>43684</v>
      </c>
      <c r="D624" s="3">
        <v>0.71597222222222223</v>
      </c>
    </row>
    <row r="625" spans="1:4" x14ac:dyDescent="0.2">
      <c r="A625">
        <v>753278</v>
      </c>
      <c r="B625" t="s">
        <v>156</v>
      </c>
      <c r="C625" s="4">
        <v>43684</v>
      </c>
      <c r="D625" s="3">
        <v>0.71597222222222223</v>
      </c>
    </row>
    <row r="626" spans="1:4" x14ac:dyDescent="0.2">
      <c r="A626">
        <v>754846</v>
      </c>
      <c r="B626" t="s">
        <v>156</v>
      </c>
      <c r="C626" s="4">
        <v>43684</v>
      </c>
      <c r="D626" s="3">
        <v>0.71597222222222223</v>
      </c>
    </row>
    <row r="627" spans="1:4" x14ac:dyDescent="0.2">
      <c r="A627">
        <v>766952</v>
      </c>
      <c r="B627" t="s">
        <v>59</v>
      </c>
      <c r="C627" s="4">
        <v>43684</v>
      </c>
      <c r="D627" s="3">
        <v>0.88263888888888886</v>
      </c>
    </row>
    <row r="628" spans="1:4" x14ac:dyDescent="0.2">
      <c r="A628">
        <v>775355</v>
      </c>
      <c r="B628" t="s">
        <v>156</v>
      </c>
      <c r="C628" s="4">
        <v>43684</v>
      </c>
      <c r="D628" s="3">
        <v>0.71597222222222223</v>
      </c>
    </row>
    <row r="629" spans="1:4" x14ac:dyDescent="0.2">
      <c r="A629">
        <v>789336</v>
      </c>
      <c r="B629" t="s">
        <v>59</v>
      </c>
      <c r="C629" s="4">
        <v>43684</v>
      </c>
      <c r="D629" s="3">
        <v>0.88194444444444453</v>
      </c>
    </row>
    <row r="630" spans="1:4" x14ac:dyDescent="0.2">
      <c r="A630">
        <v>790863</v>
      </c>
      <c r="B630" t="s">
        <v>156</v>
      </c>
      <c r="C630" s="4">
        <v>43684</v>
      </c>
      <c r="D630" s="3">
        <v>0.71597222222222223</v>
      </c>
    </row>
    <row r="631" spans="1:4" x14ac:dyDescent="0.2">
      <c r="A631">
        <v>810087</v>
      </c>
      <c r="B631" t="s">
        <v>59</v>
      </c>
      <c r="C631" s="4">
        <v>43684</v>
      </c>
      <c r="D631" s="3">
        <v>0.88124999999999998</v>
      </c>
    </row>
    <row r="632" spans="1:4" x14ac:dyDescent="0.2">
      <c r="A632">
        <v>828604</v>
      </c>
      <c r="B632" t="s">
        <v>59</v>
      </c>
      <c r="C632" s="4">
        <v>43684</v>
      </c>
      <c r="D632" s="3">
        <v>0.88124999999999998</v>
      </c>
    </row>
    <row r="633" spans="1:4" x14ac:dyDescent="0.2">
      <c r="A633">
        <v>855336</v>
      </c>
      <c r="B633" t="s">
        <v>59</v>
      </c>
      <c r="C633" s="4">
        <v>43684</v>
      </c>
      <c r="D633" s="3">
        <v>0.88263888888888886</v>
      </c>
    </row>
    <row r="634" spans="1:4" x14ac:dyDescent="0.2">
      <c r="A634">
        <v>855995</v>
      </c>
      <c r="B634" t="s">
        <v>59</v>
      </c>
      <c r="C634" s="4">
        <v>43684</v>
      </c>
      <c r="D634" s="3">
        <v>0.88124999999999998</v>
      </c>
    </row>
    <row r="635" spans="1:4" x14ac:dyDescent="0.2">
      <c r="A635">
        <v>887079</v>
      </c>
      <c r="B635" t="s">
        <v>59</v>
      </c>
      <c r="C635" s="4">
        <v>43684</v>
      </c>
      <c r="D635" s="3">
        <v>0.88194444444444453</v>
      </c>
    </row>
    <row r="636" spans="1:4" x14ac:dyDescent="0.2">
      <c r="A636">
        <v>887550</v>
      </c>
      <c r="B636" t="s">
        <v>156</v>
      </c>
      <c r="C636" s="4">
        <v>43684</v>
      </c>
      <c r="D636" s="3">
        <v>0.71527777777777779</v>
      </c>
    </row>
    <row r="637" spans="1:4" x14ac:dyDescent="0.2">
      <c r="A637">
        <v>887675</v>
      </c>
      <c r="B637" t="s">
        <v>156</v>
      </c>
      <c r="C637" s="4">
        <v>43684</v>
      </c>
      <c r="D637" s="3">
        <v>0.71527777777777779</v>
      </c>
    </row>
    <row r="638" spans="1:4" x14ac:dyDescent="0.2">
      <c r="A638">
        <v>889309</v>
      </c>
      <c r="B638" t="s">
        <v>59</v>
      </c>
      <c r="C638" s="4">
        <v>43684</v>
      </c>
      <c r="D638" s="3">
        <v>0.88194444444444453</v>
      </c>
    </row>
    <row r="639" spans="1:4" x14ac:dyDescent="0.2">
      <c r="A639">
        <v>931889</v>
      </c>
      <c r="B639" t="s">
        <v>156</v>
      </c>
      <c r="C639" s="4">
        <v>43684</v>
      </c>
      <c r="D639" s="3">
        <v>0.71597222222222223</v>
      </c>
    </row>
    <row r="640" spans="1:4" x14ac:dyDescent="0.2">
      <c r="A640">
        <v>941042</v>
      </c>
      <c r="B640" t="s">
        <v>59</v>
      </c>
      <c r="C640" s="4">
        <v>43684</v>
      </c>
      <c r="D640" s="3">
        <v>0.8833333333333333</v>
      </c>
    </row>
    <row r="641" spans="1:4" x14ac:dyDescent="0.2">
      <c r="A641">
        <v>976432</v>
      </c>
      <c r="B641" t="s">
        <v>59</v>
      </c>
      <c r="C641" s="4">
        <v>43684</v>
      </c>
      <c r="D641" s="3">
        <v>0.8833333333333333</v>
      </c>
    </row>
    <row r="642" spans="1:4" x14ac:dyDescent="0.2">
      <c r="A642">
        <v>978609</v>
      </c>
      <c r="B642" t="s">
        <v>59</v>
      </c>
      <c r="C642" s="4">
        <v>43684</v>
      </c>
      <c r="D642" s="3">
        <v>0.88263888888888886</v>
      </c>
    </row>
    <row r="643" spans="1:4" x14ac:dyDescent="0.2">
      <c r="A643">
        <v>981625</v>
      </c>
      <c r="B643" t="s">
        <v>156</v>
      </c>
      <c r="C643" s="4">
        <v>43684</v>
      </c>
      <c r="D643" s="3">
        <v>0.71597222222222223</v>
      </c>
    </row>
    <row r="644" spans="1:4" x14ac:dyDescent="0.2">
      <c r="A644">
        <v>982350</v>
      </c>
      <c r="B644" t="s">
        <v>59</v>
      </c>
      <c r="C644" s="4">
        <v>43684</v>
      </c>
      <c r="D644" s="3">
        <v>0.88263888888888886</v>
      </c>
    </row>
    <row r="645" spans="1:4" x14ac:dyDescent="0.2">
      <c r="A645">
        <v>982351</v>
      </c>
      <c r="B645" t="s">
        <v>156</v>
      </c>
      <c r="C645" s="4">
        <v>43684</v>
      </c>
      <c r="D645" s="3">
        <v>0.71597222222222223</v>
      </c>
    </row>
    <row r="646" spans="1:4" x14ac:dyDescent="0.2">
      <c r="A646">
        <v>990739</v>
      </c>
      <c r="B646" t="s">
        <v>156</v>
      </c>
      <c r="C646" s="4">
        <v>43684</v>
      </c>
      <c r="D646" s="3">
        <v>0.71527777777777779</v>
      </c>
    </row>
    <row r="647" spans="1:4" x14ac:dyDescent="0.2">
      <c r="A647">
        <v>1037553</v>
      </c>
      <c r="B647" t="s">
        <v>156</v>
      </c>
      <c r="C647" s="4">
        <v>43684</v>
      </c>
      <c r="D647" s="3">
        <v>0.71527777777777779</v>
      </c>
    </row>
    <row r="648" spans="1:4" x14ac:dyDescent="0.2">
      <c r="A648">
        <v>1089391</v>
      </c>
      <c r="B648" t="s">
        <v>59</v>
      </c>
      <c r="C648" s="4">
        <v>43684</v>
      </c>
      <c r="D648" s="3">
        <v>0.88194444444444453</v>
      </c>
    </row>
    <row r="649" spans="1:4" x14ac:dyDescent="0.2">
      <c r="A649">
        <v>6784</v>
      </c>
      <c r="B649" t="s">
        <v>54</v>
      </c>
      <c r="C649" s="4">
        <v>43685</v>
      </c>
      <c r="D649" s="3">
        <v>0.64236111111111105</v>
      </c>
    </row>
    <row r="650" spans="1:4" x14ac:dyDescent="0.2">
      <c r="A650">
        <v>10081</v>
      </c>
      <c r="B650" t="s">
        <v>54</v>
      </c>
      <c r="C650" s="4">
        <v>43685</v>
      </c>
      <c r="D650" s="3">
        <v>0.64236111111111105</v>
      </c>
    </row>
    <row r="651" spans="1:4" x14ac:dyDescent="0.2">
      <c r="A651">
        <v>14523</v>
      </c>
      <c r="B651" t="s">
        <v>116</v>
      </c>
      <c r="C651" s="4">
        <v>43685</v>
      </c>
      <c r="D651" s="3">
        <v>0.8340277777777777</v>
      </c>
    </row>
    <row r="652" spans="1:4" x14ac:dyDescent="0.2">
      <c r="A652">
        <v>15779</v>
      </c>
      <c r="B652" t="s">
        <v>118</v>
      </c>
      <c r="C652" s="4">
        <v>43685</v>
      </c>
      <c r="D652" s="3">
        <v>0.16944444444444443</v>
      </c>
    </row>
    <row r="653" spans="1:4" x14ac:dyDescent="0.2">
      <c r="A653">
        <v>22873</v>
      </c>
      <c r="B653" t="s">
        <v>116</v>
      </c>
      <c r="C653" s="4">
        <v>43685</v>
      </c>
      <c r="D653" s="3">
        <v>0.83472222222222225</v>
      </c>
    </row>
    <row r="654" spans="1:4" x14ac:dyDescent="0.2">
      <c r="A654">
        <v>23336</v>
      </c>
      <c r="B654" t="s">
        <v>54</v>
      </c>
      <c r="C654" s="4">
        <v>43685</v>
      </c>
      <c r="D654" s="3">
        <v>0.6430555555555556</v>
      </c>
    </row>
    <row r="655" spans="1:4" x14ac:dyDescent="0.2">
      <c r="A655">
        <v>50528</v>
      </c>
      <c r="B655" t="e">
        <f>Abriendo_Brecha vamos por la mejor ruta y gracias  usted Presidente Que si se preocupa por cada uno de nosotros</f>
        <v>#NAME?</v>
      </c>
      <c r="C655" s="4">
        <v>43685</v>
      </c>
      <c r="D655" s="3">
        <v>0.65416666666666667</v>
      </c>
    </row>
    <row r="656" spans="1:4" x14ac:dyDescent="0.2">
      <c r="A656">
        <v>64106</v>
      </c>
      <c r="B656" t="e">
        <f>hondudiario vamos por mas cambios porque lo bueno llego para quedarse</f>
        <v>#NAME?</v>
      </c>
      <c r="C656" s="4">
        <v>43685</v>
      </c>
      <c r="D656" s="3">
        <v>0.70486111111111116</v>
      </c>
    </row>
    <row r="657" spans="1:4" x14ac:dyDescent="0.2">
      <c r="A657">
        <v>66409</v>
      </c>
      <c r="B657" t="s">
        <v>116</v>
      </c>
      <c r="C657" s="4">
        <v>43685</v>
      </c>
      <c r="D657" s="3">
        <v>0.83333333333333337</v>
      </c>
    </row>
    <row r="658" spans="1:4" x14ac:dyDescent="0.2">
      <c r="A658">
        <v>83483</v>
      </c>
      <c r="B658" t="e">
        <f>_xlfn.SINGLE(HCHTelevDigital _xlfn.SINGLE(JuanOrlandoH vamos por mas grandes cambios porque lo bueno llego para quedarse))</f>
        <v>#NAME?</v>
      </c>
      <c r="C658" s="4">
        <v>43685</v>
      </c>
      <c r="D658" s="3">
        <v>0.66111111111111109</v>
      </c>
    </row>
    <row r="659" spans="1:4" x14ac:dyDescent="0.2">
      <c r="A659">
        <v>85812</v>
      </c>
      <c r="B659" t="s">
        <v>54</v>
      </c>
      <c r="C659" s="4">
        <v>43685</v>
      </c>
      <c r="D659" s="3">
        <v>0.64166666666666672</v>
      </c>
    </row>
    <row r="660" spans="1:4" x14ac:dyDescent="0.2">
      <c r="A660">
        <v>95136</v>
      </c>
      <c r="B660" t="s">
        <v>311</v>
      </c>
      <c r="C660" s="4">
        <v>43685</v>
      </c>
      <c r="D660" s="3">
        <v>0.73472222222222217</v>
      </c>
    </row>
    <row r="661" spans="1:4" x14ac:dyDescent="0.2">
      <c r="A661">
        <v>125001</v>
      </c>
      <c r="B661" t="s">
        <v>54</v>
      </c>
      <c r="C661" s="4">
        <v>43685</v>
      </c>
      <c r="D661" s="3">
        <v>0.64166666666666672</v>
      </c>
    </row>
    <row r="662" spans="1:4" x14ac:dyDescent="0.2">
      <c r="A662">
        <v>129789</v>
      </c>
      <c r="B662" t="s">
        <v>311</v>
      </c>
      <c r="C662" s="4">
        <v>43685</v>
      </c>
      <c r="D662" s="3">
        <v>0.73472222222222217</v>
      </c>
    </row>
    <row r="663" spans="1:4" x14ac:dyDescent="0.2">
      <c r="A663">
        <v>135402</v>
      </c>
      <c r="B663" t="s">
        <v>311</v>
      </c>
      <c r="C663" s="4">
        <v>43685</v>
      </c>
      <c r="D663" s="3">
        <v>0.73472222222222217</v>
      </c>
    </row>
    <row r="664" spans="1:4" x14ac:dyDescent="0.2">
      <c r="A664">
        <v>135543</v>
      </c>
      <c r="B664" t="s">
        <v>54</v>
      </c>
      <c r="C664" s="4">
        <v>43685</v>
      </c>
      <c r="D664" s="3">
        <v>0.64166666666666672</v>
      </c>
    </row>
    <row r="665" spans="1:4" x14ac:dyDescent="0.2">
      <c r="A665">
        <v>158890</v>
      </c>
      <c r="B665" t="s">
        <v>116</v>
      </c>
      <c r="C665" s="4">
        <v>43685</v>
      </c>
      <c r="D665" s="3">
        <v>0.8340277777777777</v>
      </c>
    </row>
    <row r="666" spans="1:4" x14ac:dyDescent="0.2">
      <c r="A666">
        <v>161095</v>
      </c>
      <c r="B666" t="s">
        <v>116</v>
      </c>
      <c r="C666" s="4">
        <v>43685</v>
      </c>
      <c r="D666" s="3">
        <v>0.8340277777777777</v>
      </c>
    </row>
    <row r="667" spans="1:4" x14ac:dyDescent="0.2">
      <c r="A667">
        <v>166141</v>
      </c>
      <c r="B667" t="s">
        <v>54</v>
      </c>
      <c r="C667" s="4">
        <v>43685</v>
      </c>
      <c r="D667" s="3">
        <v>0.64166666666666672</v>
      </c>
    </row>
    <row r="668" spans="1:4" x14ac:dyDescent="0.2">
      <c r="A668">
        <v>194554</v>
      </c>
      <c r="B668" t="s">
        <v>116</v>
      </c>
      <c r="C668" s="4">
        <v>43685</v>
      </c>
      <c r="D668" s="3">
        <v>0.83472222222222225</v>
      </c>
    </row>
    <row r="669" spans="1:4" x14ac:dyDescent="0.2">
      <c r="A669">
        <v>195535</v>
      </c>
      <c r="B669" t="s">
        <v>116</v>
      </c>
      <c r="C669" s="4">
        <v>43685</v>
      </c>
      <c r="D669" s="3">
        <v>0.83472222222222225</v>
      </c>
    </row>
    <row r="670" spans="1:4" x14ac:dyDescent="0.2">
      <c r="A670">
        <v>211284</v>
      </c>
      <c r="B670" t="s">
        <v>116</v>
      </c>
      <c r="C670" s="4">
        <v>43685</v>
      </c>
      <c r="D670" s="3">
        <v>0.8340277777777777</v>
      </c>
    </row>
    <row r="671" spans="1:4" x14ac:dyDescent="0.2">
      <c r="A671">
        <v>216681</v>
      </c>
      <c r="B671" t="s">
        <v>311</v>
      </c>
      <c r="C671" s="4">
        <v>43685</v>
      </c>
      <c r="D671" s="3">
        <v>0.73611111111111116</v>
      </c>
    </row>
    <row r="672" spans="1:4" x14ac:dyDescent="0.2">
      <c r="A672">
        <v>218417</v>
      </c>
      <c r="B672" t="s">
        <v>311</v>
      </c>
      <c r="C672" s="4">
        <v>43685</v>
      </c>
      <c r="D672" s="3">
        <v>0.73472222222222217</v>
      </c>
    </row>
    <row r="673" spans="1:4" x14ac:dyDescent="0.2">
      <c r="A673">
        <v>231491</v>
      </c>
      <c r="B673" t="s">
        <v>116</v>
      </c>
      <c r="C673" s="4">
        <v>43685</v>
      </c>
      <c r="D673" s="3">
        <v>0.8340277777777777</v>
      </c>
    </row>
    <row r="674" spans="1:4" x14ac:dyDescent="0.2">
      <c r="A674">
        <v>238921</v>
      </c>
      <c r="B674" t="e">
        <f>fervarelahn por gente como voz y tu pueblo Que apoyas de libre Es Que el pa√≠s no prospera son pura papada √±angaras</f>
        <v>#NAME?</v>
      </c>
      <c r="C674" s="4">
        <v>43685</v>
      </c>
      <c r="D674" s="3">
        <v>0.68125000000000002</v>
      </c>
    </row>
    <row r="675" spans="1:4" x14ac:dyDescent="0.2">
      <c r="A675">
        <v>238935</v>
      </c>
      <c r="B675" t="e">
        <f>fervarelahn no se trata de las banderas lo Que pasa Es Que esta gente defienden  ala gente de libre por Que son √±angaras de Mel y nasralla Que barbaro se cerio vo fernando varela</f>
        <v>#NAME?</v>
      </c>
      <c r="C675" s="4">
        <v>43685</v>
      </c>
      <c r="D675" s="3">
        <v>0.67569444444444438</v>
      </c>
    </row>
    <row r="676" spans="1:4" x14ac:dyDescent="0.2">
      <c r="A676">
        <v>239056</v>
      </c>
      <c r="B676" t="e">
        <f>fervarelahn se ha demostrado lo bueno por el pais lo Que pasa Que gente como usted √±angara nunca van a ver lo bueno Que se esta haciendo</f>
        <v>#NAME?</v>
      </c>
      <c r="C676" s="4">
        <v>43685</v>
      </c>
      <c r="D676" s="3">
        <v>0.68333333333333324</v>
      </c>
    </row>
    <row r="677" spans="1:4" x14ac:dyDescent="0.2">
      <c r="A677">
        <v>239118</v>
      </c>
      <c r="B677" t="e">
        <f>fervarelahn aun Que quieran no lo van a lograr sabemos Que JOH Es lo mejor Que le ha pasado al pais lo Que pasa Que ustedes solo lo malo miran</f>
        <v>#NAME?</v>
      </c>
      <c r="C677" s="4">
        <v>43685</v>
      </c>
      <c r="D677" s="3">
        <v>0.68263888888888891</v>
      </c>
    </row>
    <row r="678" spans="1:4" x14ac:dyDescent="0.2">
      <c r="A678">
        <v>239813</v>
      </c>
      <c r="B678" t="e">
        <f>fervarelahn voz √±angara preocupa por Que todo te salga bien a vos por Que lo del pais no te importa busca Que hacer mejor pendejo avivate</f>
        <v>#NAME?</v>
      </c>
      <c r="C678" s="4">
        <v>43685</v>
      </c>
      <c r="D678" s="3">
        <v>0.68541666666666667</v>
      </c>
    </row>
    <row r="679" spans="1:4" x14ac:dyDescent="0.2">
      <c r="A679">
        <v>242372</v>
      </c>
      <c r="B679" t="s">
        <v>529</v>
      </c>
      <c r="C679" s="4">
        <v>43685</v>
      </c>
      <c r="D679" s="3">
        <v>8.4027777777777771E-2</v>
      </c>
    </row>
    <row r="680" spans="1:4" x14ac:dyDescent="0.2">
      <c r="A680">
        <v>262906</v>
      </c>
      <c r="B680" t="s">
        <v>311</v>
      </c>
      <c r="C680" s="4">
        <v>43685</v>
      </c>
      <c r="D680" s="3">
        <v>0.73472222222222217</v>
      </c>
    </row>
    <row r="681" spans="1:4" x14ac:dyDescent="0.2">
      <c r="A681">
        <v>263175</v>
      </c>
      <c r="B681" t="s">
        <v>116</v>
      </c>
      <c r="C681" s="4">
        <v>43685</v>
      </c>
      <c r="D681" s="3">
        <v>0.83333333333333337</v>
      </c>
    </row>
    <row r="682" spans="1:4" x14ac:dyDescent="0.2">
      <c r="A682">
        <v>273204</v>
      </c>
      <c r="B682" t="s">
        <v>311</v>
      </c>
      <c r="C682" s="4">
        <v>43685</v>
      </c>
      <c r="D682" s="3">
        <v>0.73472222222222217</v>
      </c>
    </row>
    <row r="683" spans="1:4" x14ac:dyDescent="0.2">
      <c r="A683">
        <v>275231</v>
      </c>
      <c r="B683" t="e">
        <f>fervarelahn mira √±angara Es Que lo Que les importa a ustedes Es Que el pa√≠s este en caos por Que si se unen ha hacer manifestaciones malas Que queman todo entonces les importa mas eso Es demasiado</f>
        <v>#NAME?</v>
      </c>
      <c r="C683" s="4">
        <v>43685</v>
      </c>
      <c r="D683" s="3">
        <v>0.67986111111111114</v>
      </c>
    </row>
    <row r="684" spans="1:4" x14ac:dyDescent="0.2">
      <c r="A684">
        <v>293483</v>
      </c>
      <c r="B684" t="s">
        <v>311</v>
      </c>
      <c r="C684" s="4">
        <v>43685</v>
      </c>
      <c r="D684" s="3">
        <v>0.73541666666666661</v>
      </c>
    </row>
    <row r="685" spans="1:4" x14ac:dyDescent="0.2">
      <c r="A685">
        <v>293548</v>
      </c>
      <c r="B685" t="s">
        <v>54</v>
      </c>
      <c r="C685" s="4">
        <v>43685</v>
      </c>
      <c r="D685" s="3">
        <v>0.6430555555555556</v>
      </c>
    </row>
    <row r="686" spans="1:4" x14ac:dyDescent="0.2">
      <c r="A686">
        <v>294084</v>
      </c>
      <c r="B686" t="s">
        <v>311</v>
      </c>
      <c r="C686" s="4">
        <v>43685</v>
      </c>
      <c r="D686" s="3">
        <v>0.73611111111111116</v>
      </c>
    </row>
    <row r="687" spans="1:4" x14ac:dyDescent="0.2">
      <c r="A687">
        <v>306655</v>
      </c>
      <c r="B687" t="s">
        <v>54</v>
      </c>
      <c r="C687" s="4">
        <v>43685</v>
      </c>
      <c r="D687" s="3">
        <v>0.64236111111111105</v>
      </c>
    </row>
    <row r="688" spans="1:4" x14ac:dyDescent="0.2">
      <c r="A688">
        <v>306656</v>
      </c>
      <c r="B688" t="s">
        <v>311</v>
      </c>
      <c r="C688" s="4">
        <v>43685</v>
      </c>
      <c r="D688" s="3">
        <v>0.73541666666666661</v>
      </c>
    </row>
    <row r="689" spans="1:4" x14ac:dyDescent="0.2">
      <c r="A689">
        <v>338136</v>
      </c>
      <c r="B689" t="s">
        <v>54</v>
      </c>
      <c r="C689" s="4">
        <v>43685</v>
      </c>
      <c r="D689" s="3">
        <v>0.64166666666666672</v>
      </c>
    </row>
    <row r="690" spans="1:4" x14ac:dyDescent="0.2">
      <c r="A690">
        <v>354250</v>
      </c>
      <c r="B690" t="e">
        <f>HoyMismoTSI estamos muy agradecidos por Que esta poniendo mano dura a todos los delincuentes Que son un mal para nuestro pa√≠s</f>
        <v>#NAME?</v>
      </c>
      <c r="C690" s="4">
        <v>43685</v>
      </c>
      <c r="D690" s="3">
        <v>0.65</v>
      </c>
    </row>
    <row r="691" spans="1:4" x14ac:dyDescent="0.2">
      <c r="A691">
        <v>443978</v>
      </c>
      <c r="B691" t="s">
        <v>116</v>
      </c>
      <c r="C691" s="4">
        <v>43685</v>
      </c>
      <c r="D691" s="3">
        <v>0.8340277777777777</v>
      </c>
    </row>
    <row r="692" spans="1:4" x14ac:dyDescent="0.2">
      <c r="A692">
        <v>650970</v>
      </c>
      <c r="B692" t="s">
        <v>116</v>
      </c>
      <c r="C692" s="4">
        <v>43685</v>
      </c>
      <c r="D692" s="3">
        <v>0.8340277777777777</v>
      </c>
    </row>
    <row r="693" spans="1:4" x14ac:dyDescent="0.2">
      <c r="A693">
        <v>651942</v>
      </c>
      <c r="B693" t="s">
        <v>54</v>
      </c>
      <c r="C693" s="4">
        <v>43685</v>
      </c>
      <c r="D693" s="3">
        <v>0.64236111111111105</v>
      </c>
    </row>
    <row r="694" spans="1:4" x14ac:dyDescent="0.2">
      <c r="A694">
        <v>686730</v>
      </c>
      <c r="B694" t="s">
        <v>54</v>
      </c>
      <c r="C694" s="4">
        <v>43685</v>
      </c>
      <c r="D694" s="3">
        <v>0.6430555555555556</v>
      </c>
    </row>
    <row r="695" spans="1:4" x14ac:dyDescent="0.2">
      <c r="A695">
        <v>699780</v>
      </c>
      <c r="B695" t="s">
        <v>311</v>
      </c>
      <c r="C695" s="4">
        <v>43685</v>
      </c>
      <c r="D695" s="3">
        <v>0.73541666666666661</v>
      </c>
    </row>
    <row r="696" spans="1:4" x14ac:dyDescent="0.2">
      <c r="A696">
        <v>708502</v>
      </c>
      <c r="B696" t="s">
        <v>116</v>
      </c>
      <c r="C696" s="4">
        <v>43685</v>
      </c>
      <c r="D696" s="3">
        <v>0.83472222222222225</v>
      </c>
    </row>
    <row r="697" spans="1:4" x14ac:dyDescent="0.2">
      <c r="A697">
        <v>714831</v>
      </c>
      <c r="B697" t="s">
        <v>54</v>
      </c>
      <c r="C697" s="4">
        <v>43685</v>
      </c>
      <c r="D697" s="3">
        <v>0.64236111111111105</v>
      </c>
    </row>
    <row r="698" spans="1:4" x14ac:dyDescent="0.2">
      <c r="A698">
        <v>732358</v>
      </c>
      <c r="B698" t="s">
        <v>311</v>
      </c>
      <c r="C698" s="4">
        <v>43685</v>
      </c>
      <c r="D698" s="3">
        <v>0.73541666666666661</v>
      </c>
    </row>
    <row r="699" spans="1:4" x14ac:dyDescent="0.2">
      <c r="A699">
        <v>740500</v>
      </c>
      <c r="B699" t="s">
        <v>311</v>
      </c>
      <c r="C699" s="4">
        <v>43685</v>
      </c>
      <c r="D699" s="3">
        <v>0.73541666666666661</v>
      </c>
    </row>
    <row r="700" spans="1:4" x14ac:dyDescent="0.2">
      <c r="A700">
        <v>763712</v>
      </c>
      <c r="B700" t="s">
        <v>54</v>
      </c>
      <c r="C700" s="4">
        <v>43685</v>
      </c>
      <c r="D700" s="3">
        <v>0.64236111111111105</v>
      </c>
    </row>
    <row r="701" spans="1:4" x14ac:dyDescent="0.2">
      <c r="A701">
        <v>765613</v>
      </c>
      <c r="B701" t="s">
        <v>311</v>
      </c>
      <c r="C701" s="4">
        <v>43685</v>
      </c>
      <c r="D701" s="3">
        <v>0.73541666666666661</v>
      </c>
    </row>
    <row r="702" spans="1:4" x14ac:dyDescent="0.2">
      <c r="A702">
        <v>774466</v>
      </c>
      <c r="B702" t="s">
        <v>311</v>
      </c>
      <c r="C702" s="4">
        <v>43685</v>
      </c>
      <c r="D702" s="3">
        <v>0.73472222222222217</v>
      </c>
    </row>
    <row r="703" spans="1:4" x14ac:dyDescent="0.2">
      <c r="A703">
        <v>776892</v>
      </c>
      <c r="B703" t="s">
        <v>54</v>
      </c>
      <c r="C703" s="4">
        <v>43685</v>
      </c>
      <c r="D703" s="3">
        <v>0.6430555555555556</v>
      </c>
    </row>
    <row r="704" spans="1:4" x14ac:dyDescent="0.2">
      <c r="A704">
        <v>779344</v>
      </c>
      <c r="B704" t="s">
        <v>116</v>
      </c>
      <c r="C704" s="4">
        <v>43685</v>
      </c>
      <c r="D704" s="3">
        <v>0.8340277777777777</v>
      </c>
    </row>
    <row r="705" spans="1:4" x14ac:dyDescent="0.2">
      <c r="A705">
        <v>790933</v>
      </c>
      <c r="B705" t="s">
        <v>54</v>
      </c>
      <c r="C705" s="4">
        <v>43685</v>
      </c>
      <c r="D705" s="3">
        <v>0.6430555555555556</v>
      </c>
    </row>
    <row r="706" spans="1:4" x14ac:dyDescent="0.2">
      <c r="A706">
        <v>793403</v>
      </c>
      <c r="B706" t="s">
        <v>529</v>
      </c>
      <c r="C706" s="4">
        <v>43685</v>
      </c>
      <c r="D706" s="3">
        <v>8.4027777777777771E-2</v>
      </c>
    </row>
    <row r="707" spans="1:4" x14ac:dyDescent="0.2">
      <c r="A707">
        <v>793645</v>
      </c>
      <c r="B707" t="s">
        <v>54</v>
      </c>
      <c r="C707" s="4">
        <v>43685</v>
      </c>
      <c r="D707" s="3">
        <v>0.64236111111111105</v>
      </c>
    </row>
    <row r="708" spans="1:4" x14ac:dyDescent="0.2">
      <c r="A708">
        <v>805104</v>
      </c>
      <c r="B708" t="s">
        <v>54</v>
      </c>
      <c r="C708" s="4">
        <v>43685</v>
      </c>
      <c r="D708" s="3">
        <v>0.64236111111111105</v>
      </c>
    </row>
    <row r="709" spans="1:4" x14ac:dyDescent="0.2">
      <c r="A709">
        <v>807233</v>
      </c>
      <c r="B709" t="s">
        <v>311</v>
      </c>
      <c r="C709" s="4">
        <v>43685</v>
      </c>
      <c r="D709" s="3">
        <v>0.73541666666666661</v>
      </c>
    </row>
    <row r="710" spans="1:4" x14ac:dyDescent="0.2">
      <c r="A710">
        <v>809391</v>
      </c>
      <c r="B710" t="s">
        <v>118</v>
      </c>
      <c r="C710" s="4">
        <v>43685</v>
      </c>
      <c r="D710" s="3">
        <v>0.16944444444444443</v>
      </c>
    </row>
    <row r="711" spans="1:4" x14ac:dyDescent="0.2">
      <c r="A711">
        <v>810088</v>
      </c>
      <c r="B711" t="s">
        <v>116</v>
      </c>
      <c r="C711" s="4">
        <v>43685</v>
      </c>
      <c r="D711" s="3">
        <v>0.83333333333333337</v>
      </c>
    </row>
    <row r="712" spans="1:4" x14ac:dyDescent="0.2">
      <c r="A712">
        <v>825738</v>
      </c>
      <c r="B712" t="s">
        <v>116</v>
      </c>
      <c r="C712" s="4">
        <v>43685</v>
      </c>
      <c r="D712" s="3">
        <v>0.83333333333333337</v>
      </c>
    </row>
    <row r="713" spans="1:4" x14ac:dyDescent="0.2">
      <c r="A713">
        <v>832617</v>
      </c>
      <c r="B713" t="s">
        <v>116</v>
      </c>
      <c r="C713" s="4">
        <v>43685</v>
      </c>
      <c r="D713" s="3">
        <v>0.83333333333333337</v>
      </c>
    </row>
    <row r="714" spans="1:4" x14ac:dyDescent="0.2">
      <c r="A714">
        <v>833813</v>
      </c>
      <c r="B714" t="s">
        <v>311</v>
      </c>
      <c r="C714" s="4">
        <v>43685</v>
      </c>
      <c r="D714" s="3">
        <v>0.73541666666666661</v>
      </c>
    </row>
    <row r="715" spans="1:4" x14ac:dyDescent="0.2">
      <c r="A715">
        <v>853378</v>
      </c>
      <c r="B715" t="s">
        <v>311</v>
      </c>
      <c r="C715" s="4">
        <v>43685</v>
      </c>
      <c r="D715" s="3">
        <v>0.73541666666666661</v>
      </c>
    </row>
    <row r="716" spans="1:4" x14ac:dyDescent="0.2">
      <c r="A716">
        <v>853693</v>
      </c>
      <c r="B716" t="s">
        <v>311</v>
      </c>
      <c r="C716" s="4">
        <v>43685</v>
      </c>
      <c r="D716" s="3">
        <v>0.73541666666666661</v>
      </c>
    </row>
    <row r="717" spans="1:4" x14ac:dyDescent="0.2">
      <c r="A717">
        <v>858303</v>
      </c>
      <c r="B717" t="s">
        <v>54</v>
      </c>
      <c r="C717" s="4">
        <v>43685</v>
      </c>
      <c r="D717" s="3">
        <v>0.64166666666666672</v>
      </c>
    </row>
    <row r="718" spans="1:4" x14ac:dyDescent="0.2">
      <c r="A718">
        <v>858409</v>
      </c>
      <c r="B718" t="s">
        <v>116</v>
      </c>
      <c r="C718" s="4">
        <v>43685</v>
      </c>
      <c r="D718" s="3">
        <v>0.8340277777777777</v>
      </c>
    </row>
    <row r="719" spans="1:4" x14ac:dyDescent="0.2">
      <c r="A719">
        <v>875075</v>
      </c>
      <c r="B719" t="s">
        <v>311</v>
      </c>
      <c r="C719" s="4">
        <v>43685</v>
      </c>
      <c r="D719" s="3">
        <v>0.73541666666666661</v>
      </c>
    </row>
    <row r="720" spans="1:4" x14ac:dyDescent="0.2">
      <c r="A720">
        <v>885824</v>
      </c>
      <c r="B720" t="s">
        <v>116</v>
      </c>
      <c r="C720" s="4">
        <v>43685</v>
      </c>
      <c r="D720" s="3">
        <v>0.83333333333333337</v>
      </c>
    </row>
    <row r="721" spans="1:4" x14ac:dyDescent="0.2">
      <c r="A721">
        <v>930729</v>
      </c>
      <c r="B721" t="s">
        <v>54</v>
      </c>
      <c r="C721" s="4">
        <v>43685</v>
      </c>
      <c r="D721" s="3">
        <v>0.64166666666666672</v>
      </c>
    </row>
    <row r="722" spans="1:4" x14ac:dyDescent="0.2">
      <c r="A722">
        <v>931708</v>
      </c>
      <c r="B722" t="s">
        <v>311</v>
      </c>
      <c r="C722" s="4">
        <v>43685</v>
      </c>
      <c r="D722" s="3">
        <v>0.73611111111111116</v>
      </c>
    </row>
    <row r="723" spans="1:4" x14ac:dyDescent="0.2">
      <c r="A723">
        <v>932467</v>
      </c>
      <c r="B723" t="s">
        <v>54</v>
      </c>
      <c r="C723" s="4">
        <v>43685</v>
      </c>
      <c r="D723" s="3">
        <v>0.64166666666666672</v>
      </c>
    </row>
    <row r="724" spans="1:4" x14ac:dyDescent="0.2">
      <c r="A724">
        <v>933368</v>
      </c>
      <c r="B724" t="s">
        <v>54</v>
      </c>
      <c r="C724" s="4">
        <v>43685</v>
      </c>
      <c r="D724" s="3">
        <v>0.64236111111111105</v>
      </c>
    </row>
    <row r="725" spans="1:4" x14ac:dyDescent="0.2">
      <c r="A725">
        <v>934737</v>
      </c>
      <c r="B725" t="s">
        <v>311</v>
      </c>
      <c r="C725" s="4">
        <v>43685</v>
      </c>
      <c r="D725" s="3">
        <v>0.73402777777777783</v>
      </c>
    </row>
    <row r="726" spans="1:4" x14ac:dyDescent="0.2">
      <c r="A726">
        <v>941623</v>
      </c>
      <c r="B726" t="s">
        <v>116</v>
      </c>
      <c r="C726" s="4">
        <v>43685</v>
      </c>
      <c r="D726" s="3">
        <v>0.83333333333333337</v>
      </c>
    </row>
    <row r="727" spans="1:4" x14ac:dyDescent="0.2">
      <c r="A727">
        <v>941721</v>
      </c>
      <c r="B727" t="s">
        <v>116</v>
      </c>
      <c r="C727" s="4">
        <v>43685</v>
      </c>
      <c r="D727" s="3">
        <v>0.8340277777777777</v>
      </c>
    </row>
    <row r="728" spans="1:4" x14ac:dyDescent="0.2">
      <c r="A728">
        <v>943718</v>
      </c>
      <c r="B728" t="s">
        <v>311</v>
      </c>
      <c r="C728" s="4">
        <v>43685</v>
      </c>
      <c r="D728" s="3">
        <v>0.73472222222222217</v>
      </c>
    </row>
    <row r="729" spans="1:4" x14ac:dyDescent="0.2">
      <c r="A729">
        <v>944719</v>
      </c>
      <c r="B729" t="s">
        <v>116</v>
      </c>
      <c r="C729" s="4">
        <v>43685</v>
      </c>
      <c r="D729" s="3">
        <v>0.83472222222222225</v>
      </c>
    </row>
    <row r="730" spans="1:4" x14ac:dyDescent="0.2">
      <c r="A730">
        <v>947396</v>
      </c>
      <c r="B730" t="s">
        <v>116</v>
      </c>
      <c r="C730" s="4">
        <v>43685</v>
      </c>
      <c r="D730" s="3">
        <v>0.83472222222222225</v>
      </c>
    </row>
    <row r="731" spans="1:4" x14ac:dyDescent="0.2">
      <c r="A731">
        <v>973753</v>
      </c>
      <c r="B731" t="s">
        <v>116</v>
      </c>
      <c r="C731" s="4">
        <v>43685</v>
      </c>
      <c r="D731" s="3">
        <v>0.83472222222222225</v>
      </c>
    </row>
    <row r="732" spans="1:4" x14ac:dyDescent="0.2">
      <c r="A732">
        <v>982349</v>
      </c>
      <c r="B732" t="s">
        <v>311</v>
      </c>
      <c r="C732" s="4">
        <v>43685</v>
      </c>
      <c r="D732" s="3">
        <v>0.73472222222222217</v>
      </c>
    </row>
    <row r="733" spans="1:4" x14ac:dyDescent="0.2">
      <c r="A733">
        <v>1023870</v>
      </c>
      <c r="B733" t="s">
        <v>54</v>
      </c>
      <c r="C733" s="4">
        <v>43685</v>
      </c>
      <c r="D733" s="3">
        <v>0.64236111111111105</v>
      </c>
    </row>
    <row r="734" spans="1:4" x14ac:dyDescent="0.2">
      <c r="A734">
        <v>1032754</v>
      </c>
      <c r="B734" t="s">
        <v>311</v>
      </c>
      <c r="C734" s="4">
        <v>43685</v>
      </c>
      <c r="D734" s="3">
        <v>0.73541666666666661</v>
      </c>
    </row>
    <row r="735" spans="1:4" x14ac:dyDescent="0.2">
      <c r="A735">
        <v>1039748</v>
      </c>
      <c r="B735" t="s">
        <v>116</v>
      </c>
      <c r="C735" s="4">
        <v>43685</v>
      </c>
      <c r="D735" s="3">
        <v>0.83472222222222225</v>
      </c>
    </row>
    <row r="736" spans="1:4" x14ac:dyDescent="0.2">
      <c r="A736">
        <v>1041619</v>
      </c>
      <c r="B736" t="s">
        <v>116</v>
      </c>
      <c r="C736" s="4">
        <v>43685</v>
      </c>
      <c r="D736" s="3">
        <v>0.83333333333333337</v>
      </c>
    </row>
    <row r="737" spans="1:4" x14ac:dyDescent="0.2">
      <c r="A737">
        <v>1042301</v>
      </c>
      <c r="B737" t="s">
        <v>54</v>
      </c>
      <c r="C737" s="4">
        <v>43685</v>
      </c>
      <c r="D737" s="3">
        <v>0.64236111111111105</v>
      </c>
    </row>
    <row r="738" spans="1:4" x14ac:dyDescent="0.2">
      <c r="A738">
        <v>1043833</v>
      </c>
      <c r="B738" t="s">
        <v>311</v>
      </c>
      <c r="C738" s="4">
        <v>43685</v>
      </c>
      <c r="D738" s="3">
        <v>0.73541666666666661</v>
      </c>
    </row>
    <row r="739" spans="1:4" x14ac:dyDescent="0.2">
      <c r="A739">
        <v>1045503</v>
      </c>
      <c r="B739" t="s">
        <v>311</v>
      </c>
      <c r="C739" s="4">
        <v>43685</v>
      </c>
      <c r="D739" s="3">
        <v>0.73472222222222217</v>
      </c>
    </row>
    <row r="740" spans="1:4" x14ac:dyDescent="0.2">
      <c r="A740">
        <v>1045873</v>
      </c>
      <c r="B740" t="s">
        <v>116</v>
      </c>
      <c r="C740" s="4">
        <v>43685</v>
      </c>
      <c r="D740" s="3">
        <v>0.83472222222222225</v>
      </c>
    </row>
    <row r="741" spans="1:4" x14ac:dyDescent="0.2">
      <c r="A741">
        <v>1045918</v>
      </c>
      <c r="B741" t="s">
        <v>54</v>
      </c>
      <c r="C741" s="4">
        <v>43685</v>
      </c>
      <c r="D741" s="3">
        <v>0.6430555555555556</v>
      </c>
    </row>
    <row r="742" spans="1:4" x14ac:dyDescent="0.2">
      <c r="A742">
        <v>1048339</v>
      </c>
      <c r="B742" t="s">
        <v>311</v>
      </c>
      <c r="C742" s="4">
        <v>43685</v>
      </c>
      <c r="D742" s="3">
        <v>0.73402777777777783</v>
      </c>
    </row>
    <row r="743" spans="1:4" x14ac:dyDescent="0.2">
      <c r="A743">
        <v>1091435</v>
      </c>
      <c r="B743" t="s">
        <v>116</v>
      </c>
      <c r="C743" s="4">
        <v>43685</v>
      </c>
      <c r="D743" s="3">
        <v>0.83472222222222225</v>
      </c>
    </row>
    <row r="744" spans="1:4" x14ac:dyDescent="0.2">
      <c r="A744">
        <v>1093655</v>
      </c>
      <c r="B744" t="s">
        <v>116</v>
      </c>
      <c r="C744" s="4">
        <v>43685</v>
      </c>
      <c r="D744" s="3">
        <v>0.8340277777777777</v>
      </c>
    </row>
    <row r="745" spans="1:4" x14ac:dyDescent="0.2">
      <c r="A745">
        <v>62</v>
      </c>
      <c r="B745" t="s">
        <v>3</v>
      </c>
      <c r="C745" s="4">
        <v>43686</v>
      </c>
      <c r="D745" s="3">
        <v>0.64513888888888882</v>
      </c>
    </row>
    <row r="746" spans="1:4" x14ac:dyDescent="0.2">
      <c r="A746">
        <v>6993</v>
      </c>
      <c r="B746" t="s">
        <v>3</v>
      </c>
      <c r="C746" s="4">
        <v>43686</v>
      </c>
      <c r="D746" s="3">
        <v>0.64444444444444449</v>
      </c>
    </row>
    <row r="747" spans="1:4" x14ac:dyDescent="0.2">
      <c r="A747">
        <v>23269</v>
      </c>
      <c r="B747" t="s">
        <v>3</v>
      </c>
      <c r="C747" s="4">
        <v>43686</v>
      </c>
      <c r="D747" s="3">
        <v>0.64374999999999993</v>
      </c>
    </row>
    <row r="748" spans="1:4" x14ac:dyDescent="0.2">
      <c r="A748">
        <v>26406</v>
      </c>
      <c r="B748" t="s">
        <v>3</v>
      </c>
      <c r="C748" s="4">
        <v>43686</v>
      </c>
      <c r="D748" s="3">
        <v>0.64374999999999993</v>
      </c>
    </row>
    <row r="749" spans="1:4" x14ac:dyDescent="0.2">
      <c r="A749">
        <v>35245</v>
      </c>
      <c r="B749" t="e">
        <f>TN5Telenoticias Salvador mejor busca Que hacer ya estamos cansados de vos viejo rid√≠culo</f>
        <v>#NAME?</v>
      </c>
      <c r="C749" s="4">
        <v>43686</v>
      </c>
      <c r="D749" s="3">
        <v>0.62083333333333335</v>
      </c>
    </row>
    <row r="750" spans="1:4" x14ac:dyDescent="0.2">
      <c r="A750">
        <v>70402</v>
      </c>
      <c r="B750" t="e">
        <f>elpaishn gracias al Presidente Que esta haciendo una gran labor Que si esta haciendo crecer el desarrollo de nuestro pa√≠s</f>
        <v>#NAME?</v>
      </c>
      <c r="C750" s="4">
        <v>43686</v>
      </c>
      <c r="D750" s="3">
        <v>0.60277777777777775</v>
      </c>
    </row>
    <row r="751" spans="1:4" x14ac:dyDescent="0.2">
      <c r="A751">
        <v>81879</v>
      </c>
      <c r="B751" t="s">
        <v>3</v>
      </c>
      <c r="C751" s="4">
        <v>43686</v>
      </c>
      <c r="D751" s="3">
        <v>0.64444444444444449</v>
      </c>
    </row>
    <row r="752" spans="1:4" x14ac:dyDescent="0.2">
      <c r="A752">
        <v>94116</v>
      </c>
      <c r="B752" t="e">
        <f>HCHTelevDigital vamos todos contra atacar el zancudo del dengue</f>
        <v>#NAME?</v>
      </c>
      <c r="C752" s="4">
        <v>43686</v>
      </c>
      <c r="D752" s="3">
        <v>0.58958333333333335</v>
      </c>
    </row>
    <row r="753" spans="1:4" x14ac:dyDescent="0.2">
      <c r="A753">
        <v>96719</v>
      </c>
      <c r="B753" t="s">
        <v>3</v>
      </c>
      <c r="C753" s="4">
        <v>43686</v>
      </c>
      <c r="D753" s="3">
        <v>0.64374999999999993</v>
      </c>
    </row>
    <row r="754" spans="1:4" x14ac:dyDescent="0.2">
      <c r="A754">
        <v>161339</v>
      </c>
      <c r="B754" t="s">
        <v>419</v>
      </c>
      <c r="C754" s="4">
        <v>43686</v>
      </c>
      <c r="D754" s="3">
        <v>2.7083333333333334E-2</v>
      </c>
    </row>
    <row r="755" spans="1:4" x14ac:dyDescent="0.2">
      <c r="A755">
        <v>176156</v>
      </c>
      <c r="B755" t="s">
        <v>3</v>
      </c>
      <c r="C755" s="4">
        <v>43686</v>
      </c>
      <c r="D755" s="3">
        <v>0.64513888888888882</v>
      </c>
    </row>
    <row r="756" spans="1:4" x14ac:dyDescent="0.2">
      <c r="A756">
        <v>189684</v>
      </c>
      <c r="B756" t="s">
        <v>3</v>
      </c>
      <c r="C756" s="4">
        <v>43686</v>
      </c>
      <c r="D756" s="3">
        <v>0.64374999999999993</v>
      </c>
    </row>
    <row r="757" spans="1:4" x14ac:dyDescent="0.2">
      <c r="A757">
        <v>211969</v>
      </c>
      <c r="B757" t="s">
        <v>3</v>
      </c>
      <c r="C757" s="4">
        <v>43686</v>
      </c>
      <c r="D757" s="3">
        <v>0.64374999999999993</v>
      </c>
    </row>
    <row r="758" spans="1:4" x14ac:dyDescent="0.2">
      <c r="A758">
        <v>218482</v>
      </c>
      <c r="B758" t="s">
        <v>3</v>
      </c>
      <c r="C758" s="4">
        <v>43686</v>
      </c>
      <c r="D758" s="3">
        <v>0.64444444444444449</v>
      </c>
    </row>
    <row r="759" spans="1:4" x14ac:dyDescent="0.2">
      <c r="A759">
        <v>227173</v>
      </c>
      <c r="B759" t="s">
        <v>3</v>
      </c>
      <c r="C759" s="4">
        <v>43686</v>
      </c>
      <c r="D759" s="3">
        <v>0.64374999999999993</v>
      </c>
    </row>
    <row r="760" spans="1:4" x14ac:dyDescent="0.2">
      <c r="A760">
        <v>262401</v>
      </c>
      <c r="B760" t="s">
        <v>3</v>
      </c>
      <c r="C760" s="4">
        <v>43686</v>
      </c>
      <c r="D760" s="3">
        <v>0.64513888888888882</v>
      </c>
    </row>
    <row r="761" spans="1:4" x14ac:dyDescent="0.2">
      <c r="A761">
        <v>294089</v>
      </c>
      <c r="B761" t="s">
        <v>3</v>
      </c>
      <c r="C761" s="4">
        <v>43686</v>
      </c>
      <c r="D761" s="3">
        <v>0.64444444444444449</v>
      </c>
    </row>
    <row r="762" spans="1:4" x14ac:dyDescent="0.2">
      <c r="A762">
        <v>332548</v>
      </c>
      <c r="B762" t="s">
        <v>3</v>
      </c>
      <c r="C762" s="4">
        <v>43686</v>
      </c>
      <c r="D762" s="3">
        <v>0.64444444444444449</v>
      </c>
    </row>
    <row r="763" spans="1:4" x14ac:dyDescent="0.2">
      <c r="A763">
        <v>678278</v>
      </c>
      <c r="B763" t="s">
        <v>3</v>
      </c>
      <c r="C763" s="4">
        <v>43686</v>
      </c>
      <c r="D763" s="3">
        <v>0.64444444444444449</v>
      </c>
    </row>
    <row r="764" spans="1:4" x14ac:dyDescent="0.2">
      <c r="A764">
        <v>723503</v>
      </c>
      <c r="B764" t="s">
        <v>3</v>
      </c>
      <c r="C764" s="4">
        <v>43686</v>
      </c>
      <c r="D764" s="3">
        <v>0.64513888888888882</v>
      </c>
    </row>
    <row r="765" spans="1:4" x14ac:dyDescent="0.2">
      <c r="A765">
        <v>765535</v>
      </c>
      <c r="B765" t="s">
        <v>3</v>
      </c>
      <c r="C765" s="4">
        <v>43686</v>
      </c>
      <c r="D765" s="3">
        <v>0.64444444444444449</v>
      </c>
    </row>
    <row r="766" spans="1:4" x14ac:dyDescent="0.2">
      <c r="A766">
        <v>772967</v>
      </c>
      <c r="B766" t="s">
        <v>3</v>
      </c>
      <c r="C766" s="4">
        <v>43686</v>
      </c>
      <c r="D766" s="3">
        <v>0.64444444444444449</v>
      </c>
    </row>
    <row r="767" spans="1:4" x14ac:dyDescent="0.2">
      <c r="A767">
        <v>776515</v>
      </c>
      <c r="B767" t="s">
        <v>3</v>
      </c>
      <c r="C767" s="4">
        <v>43686</v>
      </c>
      <c r="D767" s="3">
        <v>0.6430555555555556</v>
      </c>
    </row>
    <row r="768" spans="1:4" x14ac:dyDescent="0.2">
      <c r="A768">
        <v>788039</v>
      </c>
      <c r="B768" t="s">
        <v>3</v>
      </c>
      <c r="C768" s="4">
        <v>43686</v>
      </c>
      <c r="D768" s="3">
        <v>0.64374999999999993</v>
      </c>
    </row>
    <row r="769" spans="1:4" x14ac:dyDescent="0.2">
      <c r="A769">
        <v>788102</v>
      </c>
      <c r="B769" t="s">
        <v>3</v>
      </c>
      <c r="C769" s="4">
        <v>43686</v>
      </c>
      <c r="D769" s="3">
        <v>0.64444444444444449</v>
      </c>
    </row>
    <row r="770" spans="1:4" x14ac:dyDescent="0.2">
      <c r="A770">
        <v>805102</v>
      </c>
      <c r="B770" t="s">
        <v>3</v>
      </c>
      <c r="C770" s="4">
        <v>43686</v>
      </c>
      <c r="D770" s="3">
        <v>0.64444444444444449</v>
      </c>
    </row>
    <row r="771" spans="1:4" x14ac:dyDescent="0.2">
      <c r="A771">
        <v>806155</v>
      </c>
      <c r="B771" t="s">
        <v>3</v>
      </c>
      <c r="C771" s="4">
        <v>43686</v>
      </c>
      <c r="D771" s="3">
        <v>0.64374999999999993</v>
      </c>
    </row>
    <row r="772" spans="1:4" x14ac:dyDescent="0.2">
      <c r="A772">
        <v>806969</v>
      </c>
      <c r="B772" t="s">
        <v>3</v>
      </c>
      <c r="C772" s="4">
        <v>43686</v>
      </c>
      <c r="D772" s="3">
        <v>0.64444444444444449</v>
      </c>
    </row>
    <row r="773" spans="1:4" x14ac:dyDescent="0.2">
      <c r="A773">
        <v>829351</v>
      </c>
      <c r="B773" t="s">
        <v>3</v>
      </c>
      <c r="C773" s="4">
        <v>43686</v>
      </c>
      <c r="D773" s="3">
        <v>0.64374999999999993</v>
      </c>
    </row>
    <row r="774" spans="1:4" x14ac:dyDescent="0.2">
      <c r="A774">
        <v>830491</v>
      </c>
      <c r="B774" t="s">
        <v>695</v>
      </c>
      <c r="C774" s="4">
        <v>43686</v>
      </c>
      <c r="D774" s="3">
        <v>8.2638888888888887E-2</v>
      </c>
    </row>
    <row r="775" spans="1:4" x14ac:dyDescent="0.2">
      <c r="A775">
        <v>830493</v>
      </c>
      <c r="B775" t="s">
        <v>3</v>
      </c>
      <c r="C775" s="4">
        <v>43686</v>
      </c>
      <c r="D775" s="3">
        <v>0.64513888888888882</v>
      </c>
    </row>
    <row r="776" spans="1:4" x14ac:dyDescent="0.2">
      <c r="A776">
        <v>831157</v>
      </c>
      <c r="B776" t="s">
        <v>3</v>
      </c>
      <c r="C776" s="4">
        <v>43686</v>
      </c>
      <c r="D776" s="3">
        <v>0.64513888888888882</v>
      </c>
    </row>
    <row r="777" spans="1:4" x14ac:dyDescent="0.2">
      <c r="A777">
        <v>852486</v>
      </c>
      <c r="B777" t="s">
        <v>3</v>
      </c>
      <c r="C777" s="4">
        <v>43686</v>
      </c>
      <c r="D777" s="3">
        <v>0.64374999999999993</v>
      </c>
    </row>
    <row r="778" spans="1:4" x14ac:dyDescent="0.2">
      <c r="A778">
        <v>876023</v>
      </c>
      <c r="B778" t="s">
        <v>3</v>
      </c>
      <c r="C778" s="4">
        <v>43686</v>
      </c>
      <c r="D778" s="3">
        <v>0.64444444444444449</v>
      </c>
    </row>
    <row r="779" spans="1:4" x14ac:dyDescent="0.2">
      <c r="A779">
        <v>883042</v>
      </c>
      <c r="B779" t="s">
        <v>3</v>
      </c>
      <c r="C779" s="4">
        <v>43686</v>
      </c>
      <c r="D779" s="3">
        <v>0.64374999999999993</v>
      </c>
    </row>
    <row r="780" spans="1:4" x14ac:dyDescent="0.2">
      <c r="A780">
        <v>983493</v>
      </c>
      <c r="B780" t="s">
        <v>3</v>
      </c>
      <c r="C780" s="4">
        <v>43686</v>
      </c>
      <c r="D780" s="3">
        <v>0.64444444444444449</v>
      </c>
    </row>
    <row r="781" spans="1:4" x14ac:dyDescent="0.2">
      <c r="A781">
        <v>986499</v>
      </c>
      <c r="B781" t="s">
        <v>3</v>
      </c>
      <c r="C781" s="4">
        <v>43686</v>
      </c>
      <c r="D781" s="3">
        <v>0.64444444444444449</v>
      </c>
    </row>
    <row r="782" spans="1:4" x14ac:dyDescent="0.2">
      <c r="A782">
        <v>990141</v>
      </c>
      <c r="B782" t="s">
        <v>3</v>
      </c>
      <c r="C782" s="4">
        <v>43686</v>
      </c>
      <c r="D782" s="3">
        <v>0.64444444444444449</v>
      </c>
    </row>
    <row r="783" spans="1:4" x14ac:dyDescent="0.2">
      <c r="A783">
        <v>293550</v>
      </c>
      <c r="B783" t="s">
        <v>572</v>
      </c>
      <c r="C783" s="4">
        <v>43687</v>
      </c>
      <c r="D783" s="3">
        <v>0.8930555555555556</v>
      </c>
    </row>
    <row r="784" spans="1:4" x14ac:dyDescent="0.2">
      <c r="A784">
        <v>792616</v>
      </c>
      <c r="B784" t="s">
        <v>676</v>
      </c>
      <c r="C784" s="4">
        <v>43687</v>
      </c>
      <c r="D784" s="3">
        <v>0.99236111111111114</v>
      </c>
    </row>
    <row r="785" spans="1:4" x14ac:dyDescent="0.2">
      <c r="A785">
        <v>830495</v>
      </c>
      <c r="B785" t="s">
        <v>698</v>
      </c>
      <c r="C785" s="4">
        <v>43688</v>
      </c>
      <c r="D785" s="3">
        <v>0.84375</v>
      </c>
    </row>
    <row r="786" spans="1:4" x14ac:dyDescent="0.2">
      <c r="A786">
        <v>1775</v>
      </c>
      <c r="B786" t="s">
        <v>13</v>
      </c>
      <c r="C786" s="4">
        <v>43689</v>
      </c>
      <c r="D786" s="3">
        <v>0.64027777777777783</v>
      </c>
    </row>
    <row r="787" spans="1:4" x14ac:dyDescent="0.2">
      <c r="A787">
        <v>4066</v>
      </c>
      <c r="B787" t="s">
        <v>38</v>
      </c>
      <c r="C787" s="4">
        <v>43689</v>
      </c>
      <c r="D787" s="3">
        <v>0.83263888888888893</v>
      </c>
    </row>
    <row r="788" spans="1:4" x14ac:dyDescent="0.2">
      <c r="A788">
        <v>8951</v>
      </c>
      <c r="B788" t="s">
        <v>13</v>
      </c>
      <c r="C788" s="4">
        <v>43689</v>
      </c>
      <c r="D788" s="3">
        <v>0.64166666666666672</v>
      </c>
    </row>
    <row r="789" spans="1:4" x14ac:dyDescent="0.2">
      <c r="A789">
        <v>11124</v>
      </c>
      <c r="B789" t="s">
        <v>90</v>
      </c>
      <c r="C789" s="4">
        <v>43689</v>
      </c>
      <c r="D789" s="3">
        <v>0.89374999999999993</v>
      </c>
    </row>
    <row r="790" spans="1:4" x14ac:dyDescent="0.2">
      <c r="A790">
        <v>11705</v>
      </c>
      <c r="B790" t="s">
        <v>90</v>
      </c>
      <c r="C790" s="4">
        <v>43689</v>
      </c>
      <c r="D790" s="3">
        <v>0.89374999999999993</v>
      </c>
    </row>
    <row r="791" spans="1:4" x14ac:dyDescent="0.2">
      <c r="A791">
        <v>14161</v>
      </c>
      <c r="B791" t="s">
        <v>13</v>
      </c>
      <c r="C791" s="4">
        <v>43689</v>
      </c>
      <c r="D791" s="3">
        <v>0.64027777777777783</v>
      </c>
    </row>
    <row r="792" spans="1:4" x14ac:dyDescent="0.2">
      <c r="A792">
        <v>19218</v>
      </c>
      <c r="B792" t="s">
        <v>38</v>
      </c>
      <c r="C792" s="4">
        <v>43689</v>
      </c>
      <c r="D792" s="3">
        <v>0.83194444444444438</v>
      </c>
    </row>
    <row r="793" spans="1:4" x14ac:dyDescent="0.2">
      <c r="A793">
        <v>24576</v>
      </c>
      <c r="B793" t="s">
        <v>13</v>
      </c>
      <c r="C793" s="4">
        <v>43689</v>
      </c>
      <c r="D793" s="3">
        <v>0.64097222222222217</v>
      </c>
    </row>
    <row r="794" spans="1:4" x14ac:dyDescent="0.2">
      <c r="A794">
        <v>35679</v>
      </c>
      <c r="B794" t="s">
        <v>13</v>
      </c>
      <c r="C794" s="4">
        <v>43689</v>
      </c>
      <c r="D794" s="3">
        <v>0.64097222222222217</v>
      </c>
    </row>
    <row r="795" spans="1:4" x14ac:dyDescent="0.2">
      <c r="A795">
        <v>37751</v>
      </c>
      <c r="B795" t="s">
        <v>38</v>
      </c>
      <c r="C795" s="4">
        <v>43689</v>
      </c>
      <c r="D795" s="3">
        <v>0.83124999999999993</v>
      </c>
    </row>
    <row r="796" spans="1:4" x14ac:dyDescent="0.2">
      <c r="A796">
        <v>42754</v>
      </c>
      <c r="B796" t="s">
        <v>198</v>
      </c>
      <c r="C796" s="4">
        <v>43689</v>
      </c>
      <c r="D796" s="3">
        <v>0.75069444444444444</v>
      </c>
    </row>
    <row r="797" spans="1:4" x14ac:dyDescent="0.2">
      <c r="A797">
        <v>57538</v>
      </c>
      <c r="B797" t="s">
        <v>13</v>
      </c>
      <c r="C797" s="4">
        <v>43689</v>
      </c>
      <c r="D797" s="3">
        <v>0.64027777777777783</v>
      </c>
    </row>
    <row r="798" spans="1:4" x14ac:dyDescent="0.2">
      <c r="A798">
        <v>57874</v>
      </c>
      <c r="B798" t="s">
        <v>38</v>
      </c>
      <c r="C798" s="4">
        <v>43689</v>
      </c>
      <c r="D798" s="3">
        <v>0.83124999999999993</v>
      </c>
    </row>
    <row r="799" spans="1:4" x14ac:dyDescent="0.2">
      <c r="A799">
        <v>57878</v>
      </c>
      <c r="B799" t="s">
        <v>13</v>
      </c>
      <c r="C799" s="4">
        <v>43689</v>
      </c>
      <c r="D799" s="3">
        <v>0.64097222222222217</v>
      </c>
    </row>
    <row r="800" spans="1:4" x14ac:dyDescent="0.2">
      <c r="A800">
        <v>61148</v>
      </c>
      <c r="B800" t="e">
        <f>HoyMismoTSI siga adelante y Muchas Felicidades Que hagan un gran labor siempre en favor de los Hondure√±os</f>
        <v>#NAME?</v>
      </c>
      <c r="C800" s="4">
        <v>43689</v>
      </c>
      <c r="D800" s="3">
        <v>0.9506944444444444</v>
      </c>
    </row>
    <row r="801" spans="1:4" x14ac:dyDescent="0.2">
      <c r="A801">
        <v>63511</v>
      </c>
      <c r="B801" t="e">
        <f>hondudiario vamos por la mejor ruta gracias Presidente usted si le esta cumpliendo a su pueblo</f>
        <v>#NAME?</v>
      </c>
      <c r="C801" s="4">
        <v>43689</v>
      </c>
      <c r="D801" s="3">
        <v>0.90208333333333324</v>
      </c>
    </row>
    <row r="802" spans="1:4" x14ac:dyDescent="0.2">
      <c r="A802">
        <v>64132</v>
      </c>
      <c r="B802" t="e">
        <f>hondudiario otras √±angaras basuras Que se han venido a cagar en Muchas carreras en muchos esfuerzos Que hacen padres por enviar a sus hijos a preparase y estas mierdas joden y joden</f>
        <v>#NAME?</v>
      </c>
      <c r="C802" s="4">
        <v>43689</v>
      </c>
      <c r="D802" s="3">
        <v>0.13541666666666666</v>
      </c>
    </row>
    <row r="803" spans="1:4" x14ac:dyDescent="0.2">
      <c r="A803">
        <v>72999</v>
      </c>
      <c r="B803" t="e">
        <f>_xlfn.SINGLE(NTQ1WzirXWVSm5RELmNPf7jbQXG)+Lu0YgsRt8Xoj7qo= _xlfn.SINGLE(JuanOrlandoH _xlfn.SINGLE(LaTribunahn siga adelante Presidente dando lo mejor de usted para Que sigamos creciendo como hasta ahora lo hemos hecho gracias a usted _xlfn.SINGLE(NTQ1WzirXWVSm5RELmNPf7jbQXG)))+Lu0YgsRt8Xoj7qo=   _xlfn.SINGLE(JuanOrlandoH  _xlfn.SINGLE(HoyMismoTSI))</f>
        <v>#NAME?</v>
      </c>
      <c r="C803" s="4">
        <v>43689</v>
      </c>
      <c r="D803" s="3">
        <v>0.88402777777777775</v>
      </c>
    </row>
    <row r="804" spans="1:4" x14ac:dyDescent="0.2">
      <c r="A804">
        <v>74416</v>
      </c>
      <c r="B804" t="e">
        <f>_xlfn.SINGLE(NTQ1WzirXWVSm5RELmNPf7jbQXG)+Lu0YgsRt8Xoj7qo= _xlfn.SINGLE(JuanOrlandoH _xlfn.SINGLE(HCHTelevDigital todos vamos con usted Presidente porque usted si nos esta escuchando _xlfn.SINGLE(NTQ1WzirXWVSm5RELmNPf7jbQXG)))+Lu0YgsRt8Xoj7qo=   _xlfn.SINGLE(JuanOrlandoH   _xlfn.SINGLE(canal11hn))</f>
        <v>#NAME?</v>
      </c>
      <c r="C804" s="4">
        <v>43689</v>
      </c>
      <c r="D804" s="3">
        <v>0.71805555555555556</v>
      </c>
    </row>
    <row r="805" spans="1:4" x14ac:dyDescent="0.2">
      <c r="A805">
        <v>74824</v>
      </c>
      <c r="B805" t="e">
        <f>_xlfn.SINGLE(NTQ1WzirXWVSm5RELmNPf7jbQXG)+Lu0YgsRt8Xoj7qo= _xlfn.SINGLE(JuanOrlandoH _xlfn.SINGLE(LaTribunahn gracias al gobierno de la rep√∫blica por hacer ese gran trabajo por Que el pueblo esta con ustedes gracias))</f>
        <v>#NAME?</v>
      </c>
      <c r="C805" s="4">
        <v>43689</v>
      </c>
      <c r="D805" s="3">
        <v>0.86458333333333337</v>
      </c>
    </row>
    <row r="806" spans="1:4" x14ac:dyDescent="0.2">
      <c r="A806">
        <v>77011</v>
      </c>
      <c r="B806" t="s">
        <v>90</v>
      </c>
      <c r="C806" s="4">
        <v>43689</v>
      </c>
      <c r="D806" s="3">
        <v>0.89444444444444438</v>
      </c>
    </row>
    <row r="807" spans="1:4" x14ac:dyDescent="0.2">
      <c r="A807">
        <v>78359</v>
      </c>
      <c r="B807" t="s">
        <v>90</v>
      </c>
      <c r="C807" s="4">
        <v>43689</v>
      </c>
      <c r="D807" s="3">
        <v>0.89513888888888893</v>
      </c>
    </row>
    <row r="808" spans="1:4" x14ac:dyDescent="0.2">
      <c r="A808">
        <v>112281</v>
      </c>
      <c r="B808" t="s">
        <v>13</v>
      </c>
      <c r="C808" s="4">
        <v>43689</v>
      </c>
      <c r="D808" s="3">
        <v>0.64166666666666672</v>
      </c>
    </row>
    <row r="809" spans="1:4" x14ac:dyDescent="0.2">
      <c r="A809">
        <v>115945</v>
      </c>
      <c r="B809" t="s">
        <v>90</v>
      </c>
      <c r="C809" s="4">
        <v>43689</v>
      </c>
      <c r="D809" s="3">
        <v>0.89444444444444438</v>
      </c>
    </row>
    <row r="810" spans="1:4" x14ac:dyDescent="0.2">
      <c r="A810">
        <v>121702</v>
      </c>
      <c r="B810" t="s">
        <v>38</v>
      </c>
      <c r="C810" s="4">
        <v>43689</v>
      </c>
      <c r="D810" s="3">
        <v>0.83194444444444438</v>
      </c>
    </row>
    <row r="811" spans="1:4" x14ac:dyDescent="0.2">
      <c r="A811">
        <v>123788</v>
      </c>
      <c r="B811" t="s">
        <v>362</v>
      </c>
      <c r="C811" s="4">
        <v>43689</v>
      </c>
      <c r="D811" s="3">
        <v>0.8652777777777777</v>
      </c>
    </row>
    <row r="812" spans="1:4" x14ac:dyDescent="0.2">
      <c r="A812">
        <v>125000</v>
      </c>
      <c r="B812" t="s">
        <v>38</v>
      </c>
      <c r="C812" s="4">
        <v>43689</v>
      </c>
      <c r="D812" s="3">
        <v>0.83194444444444438</v>
      </c>
    </row>
    <row r="813" spans="1:4" x14ac:dyDescent="0.2">
      <c r="A813">
        <v>128218</v>
      </c>
      <c r="B813" t="s">
        <v>198</v>
      </c>
      <c r="C813" s="4">
        <v>43689</v>
      </c>
      <c r="D813" s="3">
        <v>0.75069444444444444</v>
      </c>
    </row>
    <row r="814" spans="1:4" x14ac:dyDescent="0.2">
      <c r="A814">
        <v>134307</v>
      </c>
      <c r="B814" t="s">
        <v>198</v>
      </c>
      <c r="C814" s="4">
        <v>43689</v>
      </c>
      <c r="D814" s="3">
        <v>0.74930555555555556</v>
      </c>
    </row>
    <row r="815" spans="1:4" x14ac:dyDescent="0.2">
      <c r="A815">
        <v>145372</v>
      </c>
      <c r="B815" t="s">
        <v>13</v>
      </c>
      <c r="C815" s="4">
        <v>43689</v>
      </c>
      <c r="D815" s="3">
        <v>0.64097222222222217</v>
      </c>
    </row>
    <row r="816" spans="1:4" x14ac:dyDescent="0.2">
      <c r="A816">
        <v>154381</v>
      </c>
      <c r="B816" t="e">
        <f>TN5Telenoticias excelente ya era tiempo Que alguien pusiera en su lugar a este tipejo</f>
        <v>#NAME?</v>
      </c>
      <c r="C816" s="4">
        <v>43689</v>
      </c>
      <c r="D816" s="3">
        <v>0.91319444444444453</v>
      </c>
    </row>
    <row r="817" spans="1:4" x14ac:dyDescent="0.2">
      <c r="A817">
        <v>155944</v>
      </c>
      <c r="B817" t="e">
        <f>ProcesoDigital estamos cansados de ellos Que solo saben incitar al pueblo a la violencia</f>
        <v>#NAME?</v>
      </c>
      <c r="C817" s="4">
        <v>43689</v>
      </c>
      <c r="D817" s="3">
        <v>0.90625</v>
      </c>
    </row>
    <row r="818" spans="1:4" x14ac:dyDescent="0.2">
      <c r="A818">
        <v>155962</v>
      </c>
      <c r="B818" t="e">
        <f>ProcesoDigital par de delincuentes son una plaga para el pa√≠s</f>
        <v>#NAME?</v>
      </c>
      <c r="C818" s="4">
        <v>43689</v>
      </c>
      <c r="D818" s="3">
        <v>0.90694444444444444</v>
      </c>
    </row>
    <row r="819" spans="1:4" x14ac:dyDescent="0.2">
      <c r="A819">
        <v>159774</v>
      </c>
      <c r="B819" t="s">
        <v>38</v>
      </c>
      <c r="C819" s="4">
        <v>43689</v>
      </c>
      <c r="D819" s="3">
        <v>0.83263888888888893</v>
      </c>
    </row>
    <row r="820" spans="1:4" x14ac:dyDescent="0.2">
      <c r="A820">
        <v>163987</v>
      </c>
      <c r="B820" t="s">
        <v>90</v>
      </c>
      <c r="C820" s="4">
        <v>43689</v>
      </c>
      <c r="D820" s="3">
        <v>0.89444444444444438</v>
      </c>
    </row>
    <row r="821" spans="1:4" x14ac:dyDescent="0.2">
      <c r="A821">
        <v>172605</v>
      </c>
      <c r="B821" t="s">
        <v>445</v>
      </c>
      <c r="C821" s="4">
        <v>43689</v>
      </c>
      <c r="D821" s="3">
        <v>0.14722222222222223</v>
      </c>
    </row>
    <row r="822" spans="1:4" x14ac:dyDescent="0.2">
      <c r="A822">
        <v>176428</v>
      </c>
      <c r="B822" t="e">
        <f>_xlfn.SINGLE(NTQ1WzirXWVSm5RELmNPf7jbQXG)+Lu0YgsRt8Xoj7qo= _xlfn.SINGLE(JuanOrlandoH _xlfn.SINGLE(HCHTelevDigital no cave duda Que JOH hace un gran avance en nuestra naci√≥n Que buenas cosas las Que se ven en desarrollo vamos por mas))</f>
        <v>#NAME?</v>
      </c>
      <c r="C822" s="4">
        <v>43689</v>
      </c>
      <c r="D822" s="3">
        <v>0.72291666666666676</v>
      </c>
    </row>
    <row r="823" spans="1:4" x14ac:dyDescent="0.2">
      <c r="A823">
        <v>176724</v>
      </c>
      <c r="B823" t="e">
        <f>_xlfn.SINGLE(NTQ1WzirXWVSm5RELmNPf7jbQXG)+Lu0YgsRt8Xoj7qo= _xlfn.SINGLE(JuanOrlandoH _xlfn.SINGLE(HCHTelevDigital muy bueno Que se esta bendiciendo el narcotrafico en nuestro pais basta ya de tanta corrupcion buen trabajo JOH))</f>
        <v>#NAME?</v>
      </c>
      <c r="C823" s="4">
        <v>43689</v>
      </c>
      <c r="D823" s="3">
        <v>0.72222222222222221</v>
      </c>
    </row>
    <row r="824" spans="1:4" x14ac:dyDescent="0.2">
      <c r="A824">
        <v>177356</v>
      </c>
      <c r="B824" t="e">
        <f>_xlfn.SINGLE(NTQ1WzirXWVSm5RELmNPf7jbQXG)+Lu0YgsRt8Xoj7qo= _xlfn.SINGLE(JuanOrlandoH _xlfn.SINGLE(LaTribunahn Aplaudimos las buenas cosas Que se han demostrado Que se trabaje mas y mas por la seguridad por combatir el crimen organizado))</f>
        <v>#NAME?</v>
      </c>
      <c r="C824" s="4">
        <v>43689</v>
      </c>
      <c r="D824" s="3">
        <v>0.86597222222222225</v>
      </c>
    </row>
    <row r="825" spans="1:4" x14ac:dyDescent="0.2">
      <c r="A825">
        <v>189447</v>
      </c>
      <c r="B825" t="s">
        <v>38</v>
      </c>
      <c r="C825" s="4">
        <v>43689</v>
      </c>
      <c r="D825" s="3">
        <v>0.83124999999999993</v>
      </c>
    </row>
    <row r="826" spans="1:4" x14ac:dyDescent="0.2">
      <c r="A826">
        <v>192577</v>
      </c>
      <c r="B826" t="s">
        <v>38</v>
      </c>
      <c r="C826" s="4">
        <v>43689</v>
      </c>
      <c r="D826" s="3">
        <v>0.83194444444444438</v>
      </c>
    </row>
    <row r="827" spans="1:4" x14ac:dyDescent="0.2">
      <c r="A827">
        <v>192578</v>
      </c>
      <c r="B827" t="s">
        <v>13</v>
      </c>
      <c r="C827" s="4">
        <v>43689</v>
      </c>
      <c r="D827" s="3">
        <v>0.64097222222222217</v>
      </c>
    </row>
    <row r="828" spans="1:4" x14ac:dyDescent="0.2">
      <c r="A828">
        <v>194557</v>
      </c>
      <c r="B828" t="s">
        <v>13</v>
      </c>
      <c r="C828" s="4">
        <v>43689</v>
      </c>
      <c r="D828" s="3">
        <v>0.64166666666666672</v>
      </c>
    </row>
    <row r="829" spans="1:4" x14ac:dyDescent="0.2">
      <c r="A829">
        <v>194787</v>
      </c>
      <c r="B829" t="s">
        <v>90</v>
      </c>
      <c r="C829" s="4">
        <v>43689</v>
      </c>
      <c r="D829" s="3">
        <v>0.89374999999999993</v>
      </c>
    </row>
    <row r="830" spans="1:4" x14ac:dyDescent="0.2">
      <c r="A830">
        <v>209161</v>
      </c>
      <c r="B830" t="s">
        <v>198</v>
      </c>
      <c r="C830" s="4">
        <v>43689</v>
      </c>
      <c r="D830" s="3">
        <v>0.75</v>
      </c>
    </row>
    <row r="831" spans="1:4" x14ac:dyDescent="0.2">
      <c r="A831">
        <v>211851</v>
      </c>
      <c r="B831" t="s">
        <v>90</v>
      </c>
      <c r="C831" s="4">
        <v>43689</v>
      </c>
      <c r="D831" s="3">
        <v>0.89513888888888893</v>
      </c>
    </row>
    <row r="832" spans="1:4" x14ac:dyDescent="0.2">
      <c r="A832">
        <v>212017</v>
      </c>
      <c r="B832" t="s">
        <v>90</v>
      </c>
      <c r="C832" s="4">
        <v>43689</v>
      </c>
      <c r="D832" s="3">
        <v>0.89583333333333337</v>
      </c>
    </row>
    <row r="833" spans="1:4" x14ac:dyDescent="0.2">
      <c r="A833">
        <v>243945</v>
      </c>
      <c r="B833" t="s">
        <v>198</v>
      </c>
      <c r="C833" s="4">
        <v>43689</v>
      </c>
      <c r="D833" s="3">
        <v>0.74930555555555556</v>
      </c>
    </row>
    <row r="834" spans="1:4" x14ac:dyDescent="0.2">
      <c r="A834">
        <v>253892</v>
      </c>
      <c r="B834" t="s">
        <v>198</v>
      </c>
      <c r="C834" s="4">
        <v>43689</v>
      </c>
      <c r="D834" s="3">
        <v>0.75</v>
      </c>
    </row>
    <row r="835" spans="1:4" x14ac:dyDescent="0.2">
      <c r="A835">
        <v>269954</v>
      </c>
      <c r="B835" t="s">
        <v>90</v>
      </c>
      <c r="C835" s="4">
        <v>43689</v>
      </c>
      <c r="D835" s="3">
        <v>0.89583333333333337</v>
      </c>
    </row>
    <row r="836" spans="1:4" x14ac:dyDescent="0.2">
      <c r="A836">
        <v>274397</v>
      </c>
      <c r="B836" t="e">
        <f>fervarelahn Que triste con ese Que solo de metido camina bien saben Que toda a culpa se la echan a JOH y el nada Que ver</f>
        <v>#NAME?</v>
      </c>
      <c r="C836" s="4">
        <v>43689</v>
      </c>
      <c r="D836" s="3">
        <v>0.68958333333333333</v>
      </c>
    </row>
    <row r="837" spans="1:4" x14ac:dyDescent="0.2">
      <c r="A837">
        <v>294697</v>
      </c>
      <c r="B837" t="s">
        <v>198</v>
      </c>
      <c r="C837" s="4">
        <v>43689</v>
      </c>
      <c r="D837" s="3">
        <v>0.75</v>
      </c>
    </row>
    <row r="838" spans="1:4" x14ac:dyDescent="0.2">
      <c r="A838">
        <v>302580</v>
      </c>
      <c r="B838" t="e">
        <f>ProcesoDigital si  estoy muy de acuerdo esta gente Es lo peor Que le pudo haber pasado al pais</f>
        <v>#NAME?</v>
      </c>
      <c r="C838" s="4">
        <v>43689</v>
      </c>
      <c r="D838" s="3">
        <v>0.90625</v>
      </c>
    </row>
    <row r="839" spans="1:4" x14ac:dyDescent="0.2">
      <c r="A839">
        <v>309835</v>
      </c>
      <c r="B839" t="e">
        <f>_xlfn.SINGLE(NTQ1WzirXWVSm5RELmNPf7jbQXG)+Lu0YgsRt8Xoj7qo= _xlfn.SINGLE(JuanOrlandoH _xlfn.SINGLE(HCHTelevDigital demostrando las grandes acciones Que se han hecho en mi pa√≠s Que sea siga trabajando mas y mas por nuestra Honduras))</f>
        <v>#NAME?</v>
      </c>
      <c r="C839" s="4">
        <v>43689</v>
      </c>
      <c r="D839" s="3">
        <v>0.72152777777777777</v>
      </c>
    </row>
    <row r="840" spans="1:4" x14ac:dyDescent="0.2">
      <c r="A840">
        <v>320786</v>
      </c>
      <c r="B840" t="s">
        <v>198</v>
      </c>
      <c r="C840" s="4">
        <v>43689</v>
      </c>
      <c r="D840" s="3">
        <v>0.74930555555555556</v>
      </c>
    </row>
    <row r="841" spans="1:4" x14ac:dyDescent="0.2">
      <c r="A841">
        <v>322761</v>
      </c>
      <c r="B841" t="s">
        <v>38</v>
      </c>
      <c r="C841" s="4">
        <v>43689</v>
      </c>
      <c r="D841" s="3">
        <v>0.83194444444444438</v>
      </c>
    </row>
    <row r="842" spans="1:4" x14ac:dyDescent="0.2">
      <c r="A842">
        <v>332549</v>
      </c>
      <c r="B842" t="s">
        <v>198</v>
      </c>
      <c r="C842" s="4">
        <v>43689</v>
      </c>
      <c r="D842" s="3">
        <v>0.75</v>
      </c>
    </row>
    <row r="843" spans="1:4" x14ac:dyDescent="0.2">
      <c r="A843">
        <v>350782</v>
      </c>
      <c r="B843" t="s">
        <v>600</v>
      </c>
      <c r="C843" s="4">
        <v>43689</v>
      </c>
      <c r="D843" s="3">
        <v>0.84513888888888899</v>
      </c>
    </row>
    <row r="844" spans="1:4" x14ac:dyDescent="0.2">
      <c r="A844">
        <v>355269</v>
      </c>
      <c r="B844" t="s">
        <v>90</v>
      </c>
      <c r="C844" s="4">
        <v>43689</v>
      </c>
      <c r="D844" s="3">
        <v>0.89444444444444438</v>
      </c>
    </row>
    <row r="845" spans="1:4" x14ac:dyDescent="0.2">
      <c r="A845">
        <v>361547</v>
      </c>
      <c r="B845" t="s">
        <v>13</v>
      </c>
      <c r="C845" s="4">
        <v>43689</v>
      </c>
      <c r="D845" s="3">
        <v>0.64027777777777783</v>
      </c>
    </row>
    <row r="846" spans="1:4" x14ac:dyDescent="0.2">
      <c r="A846">
        <v>398987</v>
      </c>
      <c r="B846" t="s">
        <v>198</v>
      </c>
      <c r="C846" s="4">
        <v>43689</v>
      </c>
      <c r="D846" s="3">
        <v>0.74930555555555556</v>
      </c>
    </row>
    <row r="847" spans="1:4" x14ac:dyDescent="0.2">
      <c r="A847">
        <v>647336</v>
      </c>
      <c r="B847" t="s">
        <v>38</v>
      </c>
      <c r="C847" s="4">
        <v>43689</v>
      </c>
      <c r="D847" s="3">
        <v>0.83124999999999993</v>
      </c>
    </row>
    <row r="848" spans="1:4" x14ac:dyDescent="0.2">
      <c r="A848">
        <v>651306</v>
      </c>
      <c r="B848" t="s">
        <v>13</v>
      </c>
      <c r="C848" s="4">
        <v>43689</v>
      </c>
      <c r="D848" s="3">
        <v>0.64097222222222217</v>
      </c>
    </row>
    <row r="849" spans="1:4" x14ac:dyDescent="0.2">
      <c r="A849">
        <v>689952</v>
      </c>
      <c r="B849" t="s">
        <v>38</v>
      </c>
      <c r="C849" s="4">
        <v>43689</v>
      </c>
      <c r="D849" s="3">
        <v>0.83194444444444438</v>
      </c>
    </row>
    <row r="850" spans="1:4" x14ac:dyDescent="0.2">
      <c r="A850">
        <v>697594</v>
      </c>
      <c r="B850" t="s">
        <v>198</v>
      </c>
      <c r="C850" s="4">
        <v>43689</v>
      </c>
      <c r="D850" s="3">
        <v>0.75069444444444444</v>
      </c>
    </row>
    <row r="851" spans="1:4" x14ac:dyDescent="0.2">
      <c r="A851">
        <v>728993</v>
      </c>
      <c r="B851" t="s">
        <v>198</v>
      </c>
      <c r="C851" s="4">
        <v>43689</v>
      </c>
      <c r="D851" s="3">
        <v>0.75</v>
      </c>
    </row>
    <row r="852" spans="1:4" x14ac:dyDescent="0.2">
      <c r="A852">
        <v>730859</v>
      </c>
      <c r="B852" t="s">
        <v>13</v>
      </c>
      <c r="C852" s="4">
        <v>43689</v>
      </c>
      <c r="D852" s="3">
        <v>0.64166666666666672</v>
      </c>
    </row>
    <row r="853" spans="1:4" x14ac:dyDescent="0.2">
      <c r="A853">
        <v>732075</v>
      </c>
      <c r="B853" t="s">
        <v>90</v>
      </c>
      <c r="C853" s="4">
        <v>43689</v>
      </c>
      <c r="D853" s="3">
        <v>0.89374999999999993</v>
      </c>
    </row>
    <row r="854" spans="1:4" x14ac:dyDescent="0.2">
      <c r="A854">
        <v>740012</v>
      </c>
      <c r="B854" t="s">
        <v>38</v>
      </c>
      <c r="C854" s="4">
        <v>43689</v>
      </c>
      <c r="D854" s="3">
        <v>0.99791666666666667</v>
      </c>
    </row>
    <row r="855" spans="1:4" x14ac:dyDescent="0.2">
      <c r="A855">
        <v>745653</v>
      </c>
      <c r="B855" t="s">
        <v>90</v>
      </c>
      <c r="C855" s="4">
        <v>43689</v>
      </c>
      <c r="D855" s="3">
        <v>0.89583333333333337</v>
      </c>
    </row>
    <row r="856" spans="1:4" x14ac:dyDescent="0.2">
      <c r="A856">
        <v>753183</v>
      </c>
      <c r="B856" t="s">
        <v>38</v>
      </c>
      <c r="C856" s="4">
        <v>43689</v>
      </c>
      <c r="D856" s="3">
        <v>0.83263888888888893</v>
      </c>
    </row>
    <row r="857" spans="1:4" x14ac:dyDescent="0.2">
      <c r="A857">
        <v>765536</v>
      </c>
      <c r="B857" t="s">
        <v>38</v>
      </c>
      <c r="C857" s="4">
        <v>43689</v>
      </c>
      <c r="D857" s="3">
        <v>0.83263888888888893</v>
      </c>
    </row>
    <row r="858" spans="1:4" x14ac:dyDescent="0.2">
      <c r="A858">
        <v>774233</v>
      </c>
      <c r="B858" t="s">
        <v>198</v>
      </c>
      <c r="C858" s="4">
        <v>43689</v>
      </c>
      <c r="D858" s="3">
        <v>0.75069444444444444</v>
      </c>
    </row>
    <row r="859" spans="1:4" x14ac:dyDescent="0.2">
      <c r="A859">
        <v>787712</v>
      </c>
      <c r="B859" t="s">
        <v>38</v>
      </c>
      <c r="C859" s="4">
        <v>43689</v>
      </c>
      <c r="D859" s="3">
        <v>0.83263888888888893</v>
      </c>
    </row>
    <row r="860" spans="1:4" x14ac:dyDescent="0.2">
      <c r="A860">
        <v>789364</v>
      </c>
      <c r="B860" t="s">
        <v>90</v>
      </c>
      <c r="C860" s="4">
        <v>43689</v>
      </c>
      <c r="D860" s="3">
        <v>0.89583333333333337</v>
      </c>
    </row>
    <row r="861" spans="1:4" x14ac:dyDescent="0.2">
      <c r="A861">
        <v>792758</v>
      </c>
      <c r="B861" t="s">
        <v>90</v>
      </c>
      <c r="C861" s="4">
        <v>43689</v>
      </c>
      <c r="D861" s="3">
        <v>0.89513888888888893</v>
      </c>
    </row>
    <row r="862" spans="1:4" x14ac:dyDescent="0.2">
      <c r="A862">
        <v>793103</v>
      </c>
      <c r="B862" t="s">
        <v>198</v>
      </c>
      <c r="C862" s="4">
        <v>43689</v>
      </c>
      <c r="D862" s="3">
        <v>0.75</v>
      </c>
    </row>
    <row r="863" spans="1:4" x14ac:dyDescent="0.2">
      <c r="A863">
        <v>795718</v>
      </c>
      <c r="B863" t="s">
        <v>13</v>
      </c>
      <c r="C863" s="4">
        <v>43689</v>
      </c>
      <c r="D863" s="3">
        <v>0.64166666666666672</v>
      </c>
    </row>
    <row r="864" spans="1:4" x14ac:dyDescent="0.2">
      <c r="A864">
        <v>804375</v>
      </c>
      <c r="B864" t="s">
        <v>13</v>
      </c>
      <c r="C864" s="4">
        <v>43689</v>
      </c>
      <c r="D864" s="3">
        <v>0.64166666666666672</v>
      </c>
    </row>
    <row r="865" spans="1:4" x14ac:dyDescent="0.2">
      <c r="A865">
        <v>805815</v>
      </c>
      <c r="B865" t="s">
        <v>38</v>
      </c>
      <c r="C865" s="4">
        <v>43689</v>
      </c>
      <c r="D865" s="3">
        <v>0.83263888888888893</v>
      </c>
    </row>
    <row r="866" spans="1:4" x14ac:dyDescent="0.2">
      <c r="A866">
        <v>823499</v>
      </c>
      <c r="B866" t="s">
        <v>38</v>
      </c>
      <c r="C866" s="4">
        <v>43689</v>
      </c>
      <c r="D866" s="3">
        <v>0.83263888888888893</v>
      </c>
    </row>
    <row r="867" spans="1:4" x14ac:dyDescent="0.2">
      <c r="A867">
        <v>824513</v>
      </c>
      <c r="B867" t="s">
        <v>13</v>
      </c>
      <c r="C867" s="4">
        <v>43689</v>
      </c>
      <c r="D867" s="3">
        <v>0.64097222222222217</v>
      </c>
    </row>
    <row r="868" spans="1:4" x14ac:dyDescent="0.2">
      <c r="A868">
        <v>826849</v>
      </c>
      <c r="B868" t="s">
        <v>13</v>
      </c>
      <c r="C868" s="4">
        <v>43689</v>
      </c>
      <c r="D868" s="3">
        <v>0.64166666666666672</v>
      </c>
    </row>
    <row r="869" spans="1:4" x14ac:dyDescent="0.2">
      <c r="A869">
        <v>827857</v>
      </c>
      <c r="B869" t="s">
        <v>90</v>
      </c>
      <c r="C869" s="4">
        <v>43689</v>
      </c>
      <c r="D869" s="3">
        <v>0.89513888888888893</v>
      </c>
    </row>
    <row r="870" spans="1:4" x14ac:dyDescent="0.2">
      <c r="A870">
        <v>829933</v>
      </c>
      <c r="B870" t="s">
        <v>38</v>
      </c>
      <c r="C870" s="4">
        <v>43689</v>
      </c>
      <c r="D870" s="3">
        <v>0.83194444444444438</v>
      </c>
    </row>
    <row r="871" spans="1:4" x14ac:dyDescent="0.2">
      <c r="A871">
        <v>830988</v>
      </c>
      <c r="B871" t="s">
        <v>198</v>
      </c>
      <c r="C871" s="4">
        <v>43689</v>
      </c>
      <c r="D871" s="3">
        <v>0.75</v>
      </c>
    </row>
    <row r="872" spans="1:4" x14ac:dyDescent="0.2">
      <c r="A872">
        <v>831749</v>
      </c>
      <c r="B872" t="s">
        <v>38</v>
      </c>
      <c r="C872" s="4">
        <v>43689</v>
      </c>
      <c r="D872" s="3">
        <v>0.83263888888888893</v>
      </c>
    </row>
    <row r="873" spans="1:4" x14ac:dyDescent="0.2">
      <c r="A873">
        <v>832770</v>
      </c>
      <c r="B873" t="s">
        <v>13</v>
      </c>
      <c r="C873" s="4">
        <v>43689</v>
      </c>
      <c r="D873" s="3">
        <v>0.64027777777777783</v>
      </c>
    </row>
    <row r="874" spans="1:4" x14ac:dyDescent="0.2">
      <c r="A874">
        <v>849310</v>
      </c>
      <c r="B874" t="s">
        <v>198</v>
      </c>
      <c r="C874" s="4">
        <v>43689</v>
      </c>
      <c r="D874" s="3">
        <v>0.74930555555555556</v>
      </c>
    </row>
    <row r="875" spans="1:4" x14ac:dyDescent="0.2">
      <c r="A875">
        <v>849311</v>
      </c>
      <c r="B875" t="s">
        <v>90</v>
      </c>
      <c r="C875" s="4">
        <v>43689</v>
      </c>
      <c r="D875" s="3">
        <v>0.89374999999999993</v>
      </c>
    </row>
    <row r="876" spans="1:4" x14ac:dyDescent="0.2">
      <c r="A876">
        <v>852127</v>
      </c>
      <c r="B876" t="s">
        <v>198</v>
      </c>
      <c r="C876" s="4">
        <v>43689</v>
      </c>
      <c r="D876" s="3">
        <v>0.74930555555555556</v>
      </c>
    </row>
    <row r="877" spans="1:4" x14ac:dyDescent="0.2">
      <c r="A877">
        <v>854527</v>
      </c>
      <c r="B877" t="s">
        <v>198</v>
      </c>
      <c r="C877" s="4">
        <v>43689</v>
      </c>
      <c r="D877" s="3">
        <v>0.75</v>
      </c>
    </row>
    <row r="878" spans="1:4" x14ac:dyDescent="0.2">
      <c r="A878">
        <v>854993</v>
      </c>
      <c r="B878" t="s">
        <v>90</v>
      </c>
      <c r="C878" s="4">
        <v>43689</v>
      </c>
      <c r="D878" s="3">
        <v>0.89374999999999993</v>
      </c>
    </row>
    <row r="879" spans="1:4" x14ac:dyDescent="0.2">
      <c r="A879">
        <v>855071</v>
      </c>
      <c r="B879" t="s">
        <v>13</v>
      </c>
      <c r="C879" s="4">
        <v>43689</v>
      </c>
      <c r="D879" s="3">
        <v>0.64166666666666672</v>
      </c>
    </row>
    <row r="880" spans="1:4" x14ac:dyDescent="0.2">
      <c r="A880">
        <v>857906</v>
      </c>
      <c r="B880" t="s">
        <v>90</v>
      </c>
      <c r="C880" s="4">
        <v>43689</v>
      </c>
      <c r="D880" s="3">
        <v>0.89513888888888893</v>
      </c>
    </row>
    <row r="881" spans="1:4" x14ac:dyDescent="0.2">
      <c r="A881">
        <v>874870</v>
      </c>
      <c r="B881" t="s">
        <v>198</v>
      </c>
      <c r="C881" s="4">
        <v>43689</v>
      </c>
      <c r="D881" s="3">
        <v>0.74930555555555556</v>
      </c>
    </row>
    <row r="882" spans="1:4" x14ac:dyDescent="0.2">
      <c r="A882">
        <v>877536</v>
      </c>
      <c r="B882" t="s">
        <v>90</v>
      </c>
      <c r="C882" s="4">
        <v>43689</v>
      </c>
      <c r="D882" s="3">
        <v>0.89444444444444438</v>
      </c>
    </row>
    <row r="883" spans="1:4" x14ac:dyDescent="0.2">
      <c r="A883">
        <v>882034</v>
      </c>
      <c r="B883" t="s">
        <v>13</v>
      </c>
      <c r="C883" s="4">
        <v>43689</v>
      </c>
      <c r="D883" s="3">
        <v>0.64166666666666672</v>
      </c>
    </row>
    <row r="884" spans="1:4" x14ac:dyDescent="0.2">
      <c r="A884">
        <v>930291</v>
      </c>
      <c r="B884" t="s">
        <v>198</v>
      </c>
      <c r="C884" s="4">
        <v>43689</v>
      </c>
      <c r="D884" s="3">
        <v>0.75069444444444444</v>
      </c>
    </row>
    <row r="885" spans="1:4" x14ac:dyDescent="0.2">
      <c r="A885">
        <v>931478</v>
      </c>
      <c r="B885" t="s">
        <v>198</v>
      </c>
      <c r="C885" s="4">
        <v>43689</v>
      </c>
      <c r="D885" s="3">
        <v>0.75069444444444444</v>
      </c>
    </row>
    <row r="886" spans="1:4" x14ac:dyDescent="0.2">
      <c r="A886">
        <v>932714</v>
      </c>
      <c r="B886" t="s">
        <v>198</v>
      </c>
      <c r="C886" s="4">
        <v>43689</v>
      </c>
      <c r="D886" s="3">
        <v>0.74930555555555556</v>
      </c>
    </row>
    <row r="887" spans="1:4" x14ac:dyDescent="0.2">
      <c r="A887">
        <v>937054</v>
      </c>
      <c r="B887" t="s">
        <v>198</v>
      </c>
      <c r="C887" s="4">
        <v>43689</v>
      </c>
      <c r="D887" s="3">
        <v>0.75</v>
      </c>
    </row>
    <row r="888" spans="1:4" x14ac:dyDescent="0.2">
      <c r="A888">
        <v>942809</v>
      </c>
      <c r="B888" t="s">
        <v>90</v>
      </c>
      <c r="C888" s="4">
        <v>43689</v>
      </c>
      <c r="D888" s="3">
        <v>0.89513888888888893</v>
      </c>
    </row>
    <row r="889" spans="1:4" x14ac:dyDescent="0.2">
      <c r="A889">
        <v>945852</v>
      </c>
      <c r="B889" t="s">
        <v>38</v>
      </c>
      <c r="C889" s="4">
        <v>43689</v>
      </c>
      <c r="D889" s="3">
        <v>0.83124999999999993</v>
      </c>
    </row>
    <row r="890" spans="1:4" x14ac:dyDescent="0.2">
      <c r="A890">
        <v>946462</v>
      </c>
      <c r="B890" t="s">
        <v>198</v>
      </c>
      <c r="C890" s="4">
        <v>43689</v>
      </c>
      <c r="D890" s="3">
        <v>0.75</v>
      </c>
    </row>
    <row r="891" spans="1:4" x14ac:dyDescent="0.2">
      <c r="A891">
        <v>975383</v>
      </c>
      <c r="B891" t="s">
        <v>90</v>
      </c>
      <c r="C891" s="4">
        <v>43689</v>
      </c>
      <c r="D891" s="3">
        <v>0.89444444444444438</v>
      </c>
    </row>
    <row r="892" spans="1:4" x14ac:dyDescent="0.2">
      <c r="A892">
        <v>976101</v>
      </c>
      <c r="B892" t="s">
        <v>13</v>
      </c>
      <c r="C892" s="4">
        <v>43689</v>
      </c>
      <c r="D892" s="3">
        <v>0.64166666666666672</v>
      </c>
    </row>
    <row r="893" spans="1:4" x14ac:dyDescent="0.2">
      <c r="A893">
        <v>977817</v>
      </c>
      <c r="B893" t="s">
        <v>198</v>
      </c>
      <c r="C893" s="4">
        <v>43689</v>
      </c>
      <c r="D893" s="3">
        <v>0.75069444444444444</v>
      </c>
    </row>
    <row r="894" spans="1:4" x14ac:dyDescent="0.2">
      <c r="A894">
        <v>978260</v>
      </c>
      <c r="B894" t="s">
        <v>90</v>
      </c>
      <c r="C894" s="4">
        <v>43689</v>
      </c>
      <c r="D894" s="3">
        <v>0.89374999999999993</v>
      </c>
    </row>
    <row r="895" spans="1:4" x14ac:dyDescent="0.2">
      <c r="A895">
        <v>979358</v>
      </c>
      <c r="B895" t="s">
        <v>198</v>
      </c>
      <c r="C895" s="4">
        <v>43689</v>
      </c>
      <c r="D895" s="3">
        <v>0.75</v>
      </c>
    </row>
    <row r="896" spans="1:4" x14ac:dyDescent="0.2">
      <c r="A896">
        <v>987338</v>
      </c>
      <c r="B896" t="s">
        <v>13</v>
      </c>
      <c r="C896" s="4">
        <v>43689</v>
      </c>
      <c r="D896" s="3">
        <v>0.64097222222222217</v>
      </c>
    </row>
    <row r="897" spans="1:4" x14ac:dyDescent="0.2">
      <c r="A897">
        <v>993489</v>
      </c>
      <c r="B897" t="s">
        <v>38</v>
      </c>
      <c r="C897" s="4">
        <v>43689</v>
      </c>
      <c r="D897" s="3">
        <v>0.83263888888888893</v>
      </c>
    </row>
    <row r="898" spans="1:4" x14ac:dyDescent="0.2">
      <c r="A898">
        <v>1032109</v>
      </c>
      <c r="B898" t="s">
        <v>13</v>
      </c>
      <c r="C898" s="4">
        <v>43689</v>
      </c>
      <c r="D898" s="3">
        <v>0.64097222222222217</v>
      </c>
    </row>
    <row r="899" spans="1:4" x14ac:dyDescent="0.2">
      <c r="A899">
        <v>1037789</v>
      </c>
      <c r="B899" t="s">
        <v>38</v>
      </c>
      <c r="C899" s="4">
        <v>43689</v>
      </c>
      <c r="D899" s="3">
        <v>0.83333333333333337</v>
      </c>
    </row>
    <row r="900" spans="1:4" x14ac:dyDescent="0.2">
      <c r="A900">
        <v>1038582</v>
      </c>
      <c r="B900" t="s">
        <v>90</v>
      </c>
      <c r="C900" s="4">
        <v>43689</v>
      </c>
      <c r="D900" s="3">
        <v>0.89513888888888893</v>
      </c>
    </row>
    <row r="901" spans="1:4" x14ac:dyDescent="0.2">
      <c r="A901">
        <v>1041811</v>
      </c>
      <c r="B901" t="s">
        <v>90</v>
      </c>
      <c r="C901" s="4">
        <v>43689</v>
      </c>
      <c r="D901" s="3">
        <v>0.89444444444444438</v>
      </c>
    </row>
    <row r="902" spans="1:4" x14ac:dyDescent="0.2">
      <c r="A902">
        <v>1043309</v>
      </c>
      <c r="B902" t="s">
        <v>90</v>
      </c>
      <c r="C902" s="4">
        <v>43689</v>
      </c>
      <c r="D902" s="3">
        <v>0.89513888888888893</v>
      </c>
    </row>
    <row r="903" spans="1:4" x14ac:dyDescent="0.2">
      <c r="A903">
        <v>1044001</v>
      </c>
      <c r="B903" t="s">
        <v>13</v>
      </c>
      <c r="C903" s="4">
        <v>43689</v>
      </c>
      <c r="D903" s="3">
        <v>0.64097222222222217</v>
      </c>
    </row>
    <row r="904" spans="1:4" x14ac:dyDescent="0.2">
      <c r="A904">
        <v>1045504</v>
      </c>
      <c r="B904" t="s">
        <v>90</v>
      </c>
      <c r="C904" s="4">
        <v>43689</v>
      </c>
      <c r="D904" s="3">
        <v>0.89374999999999993</v>
      </c>
    </row>
    <row r="905" spans="1:4" x14ac:dyDescent="0.2">
      <c r="A905">
        <v>1047032</v>
      </c>
      <c r="B905" t="s">
        <v>90</v>
      </c>
      <c r="C905" s="4">
        <v>43689</v>
      </c>
      <c r="D905" s="3">
        <v>0.89513888888888893</v>
      </c>
    </row>
    <row r="906" spans="1:4" x14ac:dyDescent="0.2">
      <c r="A906">
        <v>1048109</v>
      </c>
      <c r="B906" t="s">
        <v>13</v>
      </c>
      <c r="C906" s="4">
        <v>43689</v>
      </c>
      <c r="D906" s="3">
        <v>0.64027777777777783</v>
      </c>
    </row>
    <row r="907" spans="1:4" x14ac:dyDescent="0.2">
      <c r="A907">
        <v>1048390</v>
      </c>
      <c r="B907" t="s">
        <v>13</v>
      </c>
      <c r="C907" s="4">
        <v>43689</v>
      </c>
      <c r="D907" s="3">
        <v>0.64166666666666672</v>
      </c>
    </row>
    <row r="908" spans="1:4" x14ac:dyDescent="0.2">
      <c r="A908">
        <v>1049260</v>
      </c>
      <c r="B908" t="s">
        <v>38</v>
      </c>
      <c r="C908" s="4">
        <v>43689</v>
      </c>
      <c r="D908" s="3">
        <v>0.83263888888888893</v>
      </c>
    </row>
    <row r="909" spans="1:4" x14ac:dyDescent="0.2">
      <c r="A909">
        <v>1066530</v>
      </c>
      <c r="B909" t="e">
        <f>HoyMismoTSI estamos muy agradecidos por su gran trabajo Presidente</f>
        <v>#NAME?</v>
      </c>
      <c r="C909" s="4">
        <v>43689</v>
      </c>
      <c r="D909" s="3">
        <v>0.90972222222222221</v>
      </c>
    </row>
    <row r="910" spans="1:4" x14ac:dyDescent="0.2">
      <c r="A910">
        <v>1816</v>
      </c>
      <c r="B910" t="s">
        <v>14</v>
      </c>
      <c r="C910" s="4">
        <v>43690</v>
      </c>
      <c r="D910" s="3">
        <v>0.95347222222222217</v>
      </c>
    </row>
    <row r="911" spans="1:4" x14ac:dyDescent="0.2">
      <c r="A911">
        <v>4065</v>
      </c>
      <c r="B911" t="s">
        <v>37</v>
      </c>
      <c r="C911" s="4">
        <v>43690</v>
      </c>
      <c r="D911" s="3">
        <v>0.88611111111111107</v>
      </c>
    </row>
    <row r="912" spans="1:4" ht="51" x14ac:dyDescent="0.2">
      <c r="A912">
        <v>11706</v>
      </c>
      <c r="B912" s="2" t="s">
        <v>95</v>
      </c>
      <c r="C912" s="4">
        <v>43690</v>
      </c>
      <c r="D912" s="3">
        <v>0.68194444444444446</v>
      </c>
    </row>
    <row r="913" spans="1:4" ht="51" x14ac:dyDescent="0.2">
      <c r="A913">
        <v>15949</v>
      </c>
      <c r="B913" s="2" t="s">
        <v>95</v>
      </c>
      <c r="C913" s="4">
        <v>43690</v>
      </c>
      <c r="D913" s="3">
        <v>0.68263888888888891</v>
      </c>
    </row>
    <row r="914" spans="1:4" x14ac:dyDescent="0.2">
      <c r="A914">
        <v>29906</v>
      </c>
      <c r="B914" t="e">
        <f>radiohrn gracias a nuestras autoridades por el gran trabajo Que hacen por el bienestar del pueblo Hondure√±os</f>
        <v>#NAME?</v>
      </c>
      <c r="C914" s="4">
        <v>43690</v>
      </c>
      <c r="D914" s="3">
        <v>0.7402777777777777</v>
      </c>
    </row>
    <row r="915" spans="1:4" x14ac:dyDescent="0.2">
      <c r="A915">
        <v>35634</v>
      </c>
      <c r="B915" t="s">
        <v>37</v>
      </c>
      <c r="C915" s="4">
        <v>43690</v>
      </c>
      <c r="D915" s="3">
        <v>0.88541666666666663</v>
      </c>
    </row>
    <row r="916" spans="1:4" ht="51" x14ac:dyDescent="0.2">
      <c r="A916">
        <v>37883</v>
      </c>
      <c r="B916" s="2" t="s">
        <v>95</v>
      </c>
      <c r="C916" s="4">
        <v>43690</v>
      </c>
      <c r="D916" s="3">
        <v>0.68125000000000002</v>
      </c>
    </row>
    <row r="917" spans="1:4" x14ac:dyDescent="0.2">
      <c r="A917">
        <v>72556</v>
      </c>
      <c r="B917" t="e">
        <f>_xlfn.SINGLE(NTQ1WzirXWVSm5RELmNPf7jbQXG)+Lu0YgsRt8Xoj7qo= _xlfn.SINGLE(JuanOrlandoH _xlfn.SINGLE(BANHPROVI_HN _xlfn.SINGLE(DiarioLaPrensa Definitivamente le Damos la gracias a JOH por demostrar su gran apoyo a favor de nuestro pueblo Muchas gracias bendiciones)))</f>
        <v>#NAME?</v>
      </c>
      <c r="C917" s="4">
        <v>43690</v>
      </c>
      <c r="D917" s="3">
        <v>0.69861111111111107</v>
      </c>
    </row>
    <row r="918" spans="1:4" x14ac:dyDescent="0.2">
      <c r="A918">
        <v>72874</v>
      </c>
      <c r="B918" t="e">
        <f>_xlfn.SINGLE(NTQ1WzirXWVSm5RELmNPf7jbQXG)+Lu0YgsRt8Xoj7qo= _xlfn.SINGLE(JuanOrlandoH _xlfn.SINGLE(BANHPROVI_HN _xlfn.SINGLE(DiarioLaPrensa Es un buen desempe√±o para nuestra naci√≥n vamos se√±or Presidente Que se haga lo mejor por Honduras)))</f>
        <v>#NAME?</v>
      </c>
      <c r="C918" s="4">
        <v>43690</v>
      </c>
      <c r="D918" s="3">
        <v>0.6958333333333333</v>
      </c>
    </row>
    <row r="919" spans="1:4" x14ac:dyDescent="0.2">
      <c r="A919">
        <v>73549</v>
      </c>
      <c r="B919" t="e">
        <f>_xlfn.SINGLE(NTQ1WzirXWVSm5RELmNPf7jbQXG)+Lu0YgsRt8Xoj7qo= _xlfn.SINGLE(JuanOrlandoH _xlfn.SINGLE(LaTribunahn no cave duda Que el se√±or Presidente sigue demostrando estas grandiosa cosas Que bien Es un gran trabajo vamos por oportunidades mejores))</f>
        <v>#NAME?</v>
      </c>
      <c r="C919" s="4">
        <v>43690</v>
      </c>
      <c r="D919" s="3">
        <v>0.84652777777777777</v>
      </c>
    </row>
    <row r="920" spans="1:4" x14ac:dyDescent="0.2">
      <c r="A920">
        <v>73824</v>
      </c>
      <c r="B920" t="e">
        <f>_xlfn.SINGLE(NTQ1WzirXWVSm5RELmNPf7jbQXG)+Lu0YgsRt8Xoj7qo= _xlfn.SINGLE(JuanOrlandoH _xlfn.SINGLE(LaTribunahn Dios bendiga la vida de el se√±or Presidente por Que sigue trabajando cada dia por mejorar el turismo del pais Que bien Es un buen ejemplo y una buena obra))</f>
        <v>#NAME?</v>
      </c>
      <c r="C920" s="4">
        <v>43690</v>
      </c>
      <c r="D920" s="3">
        <v>0.84791666666666676</v>
      </c>
    </row>
    <row r="921" spans="1:4" x14ac:dyDescent="0.2">
      <c r="A921">
        <v>73827</v>
      </c>
      <c r="B921" t="e">
        <f>_xlfn.SINGLE(NTQ1WzirXWVSm5RELmNPf7jbQXG)+Lu0YgsRt8Xoj7qo= _xlfn.SINGLE(JuanOrlandoH _xlfn.SINGLE(LaTribunahn demostrando este gran apoyo para el pueblo hondure√±o Muchas gracias Presidente por dar lo mejor por el pa√≠s y el pueblo))</f>
        <v>#NAME?</v>
      </c>
      <c r="C921" s="4">
        <v>43690</v>
      </c>
      <c r="D921" s="3">
        <v>0.84722222222222221</v>
      </c>
    </row>
    <row r="922" spans="1:4" x14ac:dyDescent="0.2">
      <c r="A922">
        <v>74396</v>
      </c>
      <c r="B922" t="e">
        <f>_xlfn.SINGLE(NTQ1WzirXWVSm5RELmNPf7jbQXG)+Lu0YgsRt8Xoj7qo= _xlfn.SINGLE(JuanOrlandoH _xlfn.SINGLE(LaTribunahn vamos por mas grandes cambios gracias al Presidente Que si nos esta apoyando y haciendo crecer el desarrollo de nuestro pa√≠s _xlfn.SINGLE(rostros:Barrio   _xlfn.SINGLE(canal11))))</f>
        <v>#NAME?</v>
      </c>
      <c r="C922" s="4">
        <v>43690</v>
      </c>
      <c r="D922" s="3">
        <v>0.85416666666666663</v>
      </c>
    </row>
    <row r="923" spans="1:4" x14ac:dyDescent="0.2">
      <c r="A923">
        <v>74515</v>
      </c>
      <c r="B923" t="e">
        <f>_xlfn.SINGLE(NTQ1WzirXWVSm5RELmNPf7jbQXG)+Lu0YgsRt8Xoj7qo= _xlfn.SINGLE(JuanOrlandoH _xlfn.SINGLE(LaTribunahn muy buena noticia Que el turismo de el pais mejore Es un gran trabajo lo Que se ve Que se hace))</f>
        <v>#NAME?</v>
      </c>
      <c r="C923" s="4">
        <v>43690</v>
      </c>
      <c r="D923" s="3">
        <v>0.84444444444444444</v>
      </c>
    </row>
    <row r="924" spans="1:4" x14ac:dyDescent="0.2">
      <c r="A924">
        <v>74538</v>
      </c>
      <c r="B924" t="e">
        <f>_xlfn.SINGLE(NTQ1WzirXWVSm5RELmNPf7jbQXG)+Lu0YgsRt8Xoj7qo= _xlfn.SINGLE(JuanOrlandoH _xlfn.SINGLE(LaTribunahn gracias al Presidente estamos creciendo en turismo y vamos por mas _xlfn.SINGLE(NTQ1WzirXWVSm5RELmNPf7jbQXG)))+Lu0YgsRt8Xoj7qo=  _xlfn.SINGLE(cana6)</f>
        <v>#NAME?</v>
      </c>
      <c r="C924" s="4">
        <v>43690</v>
      </c>
      <c r="D924" s="3">
        <v>0.85555555555555562</v>
      </c>
    </row>
    <row r="925" spans="1:4" x14ac:dyDescent="0.2">
      <c r="A925">
        <v>74541</v>
      </c>
      <c r="B925" t="e">
        <f>_xlfn.SINGLE(NTQ1WzirXWVSm5RELmNPf7jbQXG)+Lu0YgsRt8Xoj7qo= _xlfn.SINGLE(JuanOrlandoH _xlfn.SINGLE(BANHPROVI_HN _xlfn.SINGLE(DiarioLaPrensa se sigue demostrando ese gran avance Que se hace gracias se√±or Presidente se le agradece)))</f>
        <v>#NAME?</v>
      </c>
      <c r="C925" s="4">
        <v>43690</v>
      </c>
      <c r="D925" s="3">
        <v>0.6972222222222223</v>
      </c>
    </row>
    <row r="926" spans="1:4" x14ac:dyDescent="0.2">
      <c r="A926">
        <v>78684</v>
      </c>
      <c r="B926" t="s">
        <v>14</v>
      </c>
      <c r="C926" s="4">
        <v>43690</v>
      </c>
      <c r="D926" s="3">
        <v>0.95347222222222217</v>
      </c>
    </row>
    <row r="927" spans="1:4" x14ac:dyDescent="0.2">
      <c r="A927">
        <v>79037</v>
      </c>
      <c r="B927" t="s">
        <v>37</v>
      </c>
      <c r="C927" s="4">
        <v>43690</v>
      </c>
      <c r="D927" s="3">
        <v>0.88541666666666663</v>
      </c>
    </row>
    <row r="928" spans="1:4" x14ac:dyDescent="0.2">
      <c r="A928">
        <v>83440</v>
      </c>
      <c r="B928" t="e">
        <f>HCHTelevDigital Definimos Que el se√±or Presidente esta trabajando muy bien porque el pa√≠s este mejor cada dia</f>
        <v>#NAME?</v>
      </c>
      <c r="C928" s="4">
        <v>43690</v>
      </c>
      <c r="D928" s="3">
        <v>0.69444444444444453</v>
      </c>
    </row>
    <row r="929" spans="1:4" x14ac:dyDescent="0.2">
      <c r="A929">
        <v>90672</v>
      </c>
      <c r="B929" t="e">
        <f>elpaishn todos los Hondure√±os estamos muy contentos y agradecidos por el gran trabajo Que esta haciendo por cada uno de nosotros los Hondure√±os</f>
        <v>#NAME?</v>
      </c>
      <c r="C929" s="4">
        <v>43690</v>
      </c>
      <c r="D929" s="3">
        <v>0.9194444444444444</v>
      </c>
    </row>
    <row r="930" spans="1:4" x14ac:dyDescent="0.2">
      <c r="A930">
        <v>93947</v>
      </c>
      <c r="B930" t="e">
        <f>HCHTelevDigital estamos muy contentos por el gran trabajo Que hace Presidente</f>
        <v>#NAME?</v>
      </c>
      <c r="C930" s="4">
        <v>43690</v>
      </c>
      <c r="D930" s="3">
        <v>0.69374999999999998</v>
      </c>
    </row>
    <row r="931" spans="1:4" x14ac:dyDescent="0.2">
      <c r="A931">
        <v>96411</v>
      </c>
      <c r="B931" t="s">
        <v>37</v>
      </c>
      <c r="C931" s="4">
        <v>43690</v>
      </c>
      <c r="D931" s="3">
        <v>0.88611111111111107</v>
      </c>
    </row>
    <row r="932" spans="1:4" x14ac:dyDescent="0.2">
      <c r="A932">
        <v>96497</v>
      </c>
      <c r="B932" t="s">
        <v>14</v>
      </c>
      <c r="C932" s="4">
        <v>43690</v>
      </c>
      <c r="D932" s="3">
        <v>0.95277777777777783</v>
      </c>
    </row>
    <row r="933" spans="1:4" x14ac:dyDescent="0.2">
      <c r="A933">
        <v>115795</v>
      </c>
      <c r="B933" t="s">
        <v>37</v>
      </c>
      <c r="C933" s="4">
        <v>43690</v>
      </c>
      <c r="D933" s="3">
        <v>0.88541666666666663</v>
      </c>
    </row>
    <row r="934" spans="1:4" ht="51" x14ac:dyDescent="0.2">
      <c r="A934">
        <v>125403</v>
      </c>
      <c r="B934" s="2" t="s">
        <v>95</v>
      </c>
      <c r="C934" s="4">
        <v>43690</v>
      </c>
      <c r="D934" s="3">
        <v>0.68263888888888891</v>
      </c>
    </row>
    <row r="935" spans="1:4" x14ac:dyDescent="0.2">
      <c r="A935">
        <v>128515</v>
      </c>
      <c r="B935" t="s">
        <v>14</v>
      </c>
      <c r="C935" s="4">
        <v>43690</v>
      </c>
      <c r="D935" s="3">
        <v>0.95277777777777783</v>
      </c>
    </row>
    <row r="936" spans="1:4" x14ac:dyDescent="0.2">
      <c r="A936">
        <v>135750</v>
      </c>
      <c r="B936" t="s">
        <v>14</v>
      </c>
      <c r="C936" s="4">
        <v>43690</v>
      </c>
      <c r="D936" s="3">
        <v>0.95277777777777783</v>
      </c>
    </row>
    <row r="937" spans="1:4" x14ac:dyDescent="0.2">
      <c r="A937">
        <v>145096</v>
      </c>
      <c r="B937" t="s">
        <v>37</v>
      </c>
      <c r="C937" s="4">
        <v>43690</v>
      </c>
      <c r="D937" s="3">
        <v>0.8847222222222223</v>
      </c>
    </row>
    <row r="938" spans="1:4" ht="51" x14ac:dyDescent="0.2">
      <c r="A938">
        <v>151295</v>
      </c>
      <c r="B938" s="2" t="s">
        <v>95</v>
      </c>
      <c r="C938" s="4">
        <v>43690</v>
      </c>
      <c r="D938" s="3">
        <v>0.68125000000000002</v>
      </c>
    </row>
    <row r="939" spans="1:4" x14ac:dyDescent="0.2">
      <c r="A939">
        <v>151451</v>
      </c>
      <c r="B939" t="s">
        <v>37</v>
      </c>
      <c r="C939" s="4">
        <v>43690</v>
      </c>
      <c r="D939" s="3">
        <v>0.88541666666666663</v>
      </c>
    </row>
    <row r="940" spans="1:4" x14ac:dyDescent="0.2">
      <c r="A940">
        <v>159195</v>
      </c>
      <c r="B940" t="s">
        <v>14</v>
      </c>
      <c r="C940" s="4">
        <v>43690</v>
      </c>
      <c r="D940" s="3">
        <v>0.95347222222222217</v>
      </c>
    </row>
    <row r="941" spans="1:4" x14ac:dyDescent="0.2">
      <c r="A941">
        <v>159705</v>
      </c>
      <c r="B941" t="s">
        <v>14</v>
      </c>
      <c r="C941" s="4">
        <v>43690</v>
      </c>
      <c r="D941" s="3">
        <v>0.95277777777777783</v>
      </c>
    </row>
    <row r="942" spans="1:4" ht="51" x14ac:dyDescent="0.2">
      <c r="A942">
        <v>163861</v>
      </c>
      <c r="B942" s="2" t="s">
        <v>95</v>
      </c>
      <c r="C942" s="4">
        <v>43690</v>
      </c>
      <c r="D942" s="3">
        <v>0.68125000000000002</v>
      </c>
    </row>
    <row r="943" spans="1:4" x14ac:dyDescent="0.2">
      <c r="A943">
        <v>164259</v>
      </c>
      <c r="B943" t="s">
        <v>37</v>
      </c>
      <c r="C943" s="4">
        <v>43690</v>
      </c>
      <c r="D943" s="3">
        <v>0.88611111111111107</v>
      </c>
    </row>
    <row r="944" spans="1:4" x14ac:dyDescent="0.2">
      <c r="A944">
        <v>188388</v>
      </c>
      <c r="B944" t="s">
        <v>14</v>
      </c>
      <c r="C944" s="4">
        <v>43690</v>
      </c>
      <c r="D944" s="3">
        <v>0.95277777777777783</v>
      </c>
    </row>
    <row r="945" spans="1:4" ht="51" x14ac:dyDescent="0.2">
      <c r="A945">
        <v>207341</v>
      </c>
      <c r="B945" s="2" t="s">
        <v>95</v>
      </c>
      <c r="C945" s="4">
        <v>43690</v>
      </c>
      <c r="D945" s="3">
        <v>0.68194444444444446</v>
      </c>
    </row>
    <row r="946" spans="1:4" x14ac:dyDescent="0.2">
      <c r="A946">
        <v>237871</v>
      </c>
      <c r="B946" t="s">
        <v>14</v>
      </c>
      <c r="C946" s="4">
        <v>43690</v>
      </c>
      <c r="D946" s="3">
        <v>0.95347222222222217</v>
      </c>
    </row>
    <row r="947" spans="1:4" x14ac:dyDescent="0.2">
      <c r="A947">
        <v>253324</v>
      </c>
      <c r="B947" t="e">
        <f>radiohrn se ven estas grandiosas cosas Que hacen Que la gente ya no migre por Que aqu√≠ se puede hacer algo Que bien por su apoyo</f>
        <v>#NAME?</v>
      </c>
      <c r="C947" s="4">
        <v>43690</v>
      </c>
      <c r="D947" s="3">
        <v>0.65486111111111112</v>
      </c>
    </row>
    <row r="948" spans="1:4" x14ac:dyDescent="0.2">
      <c r="A948">
        <v>279133</v>
      </c>
      <c r="B948" t="e">
        <f>_xlfn.SINGLE(NTQ1WzirXWVSm5RELmNPf7jbQXG)+Lu0YgsRt8Xoj7qo= _xlfn.SINGLE(JuanOrlandoH _xlfn.SINGLE(BANHPROVI_HN _xlfn.SINGLE(DiarioLaPrensa buenas noticias Que se abran estas oportunidades para nuestra gente de el pais para Que puedan cambiar la manera de vivir)))</f>
        <v>#NAME?</v>
      </c>
      <c r="C948" s="4">
        <v>43690</v>
      </c>
      <c r="D948" s="3">
        <v>0.69791666666666663</v>
      </c>
    </row>
    <row r="949" spans="1:4" x14ac:dyDescent="0.2">
      <c r="A949">
        <v>284957</v>
      </c>
      <c r="B949" t="e">
        <f>TSiHonduras todos estamos muy ansiosos Que se los lleven a ustedes extraditados Salvador y Mel por andar quemando el pais</f>
        <v>#NAME?</v>
      </c>
      <c r="C949" s="4">
        <v>43690</v>
      </c>
      <c r="D949" s="3">
        <v>0.93958333333333333</v>
      </c>
    </row>
    <row r="950" spans="1:4" x14ac:dyDescent="0.2">
      <c r="A950">
        <v>307668</v>
      </c>
      <c r="B950" t="e">
        <f>radiohrn no cave duda Que se les da un gran apoyo a las familias migrantes Que bueno excelente trabajo</f>
        <v>#NAME?</v>
      </c>
      <c r="C950" s="4">
        <v>43690</v>
      </c>
      <c r="D950" s="3">
        <v>0.65416666666666667</v>
      </c>
    </row>
    <row r="951" spans="1:4" x14ac:dyDescent="0.2">
      <c r="A951">
        <v>310135</v>
      </c>
      <c r="B951" t="e">
        <f>_xlfn.SINGLE(NTQ1WzirXWVSm5RELmNPf7jbQXG)+Lu0YgsRt8Xoj7qo= _xlfn.SINGLE(JuanOrlandoH _xlfn.SINGLE(LaTribunahn mil gracias se√±or Presidente porque gracias a estas obras se esta generando oportunidades de empleos dignos _xlfn.SINGLE(JuanOrlandoH _xlfn.SINGLE(NTQ1WzirXWVSm5RELmNPf7jbQXG))))+Lu0YgsRt8Xoj7qo= _xlfn.SINGLE(televicentrohn)</f>
        <v>#NAME?</v>
      </c>
      <c r="C951" s="4">
        <v>43690</v>
      </c>
      <c r="D951" s="3">
        <v>0.85416666666666663</v>
      </c>
    </row>
    <row r="952" spans="1:4" x14ac:dyDescent="0.2">
      <c r="A952">
        <v>310386</v>
      </c>
      <c r="B952" t="e">
        <f>_xlfn.SINGLE(NTQ1WzirXWVSm5RELmNPf7jbQXG)+Lu0YgsRt8Xoj7qo= _xlfn.SINGLE(JuanOrlandoH _xlfn.SINGLE(LaTribunahn se esta trabajando por mas y mas gracias a nuestro gobierno se esta mejorando en el aria de turismo Que bien))</f>
        <v>#NAME?</v>
      </c>
      <c r="C952" s="4">
        <v>43690</v>
      </c>
      <c r="D952" s="3">
        <v>0.84513888888888899</v>
      </c>
    </row>
    <row r="953" spans="1:4" x14ac:dyDescent="0.2">
      <c r="A953">
        <v>310509</v>
      </c>
      <c r="B953" t="e">
        <f>_xlfn.SINGLE(NTQ1WzirXWVSm5RELmNPf7jbQXG)+Lu0YgsRt8Xoj7qo= _xlfn.SINGLE(JuanOrlandoH _xlfn.SINGLE(BANHPROVI_HN _xlfn.SINGLE(DiarioLaPrensa siga adelante Presidente dando lo mejor de usted _xlfn.SINGLE(NTQ1WzirXWVSm5RELmNPf7jbQXG))))+Lu0YgsRt8Xoj7qo=  _xlfn.SINGLE(#REF!)</f>
        <v>#NAME?</v>
      </c>
      <c r="C953" s="4">
        <v>43690</v>
      </c>
      <c r="D953" s="3">
        <v>0.71180555555555547</v>
      </c>
    </row>
    <row r="954" spans="1:4" x14ac:dyDescent="0.2">
      <c r="A954">
        <v>338418</v>
      </c>
      <c r="B954" t="s">
        <v>14</v>
      </c>
      <c r="C954" s="4">
        <v>43690</v>
      </c>
      <c r="D954" s="3">
        <v>0.95277777777777783</v>
      </c>
    </row>
    <row r="955" spans="1:4" x14ac:dyDescent="0.2">
      <c r="A955">
        <v>350999</v>
      </c>
      <c r="B955" t="s">
        <v>14</v>
      </c>
      <c r="C955" s="4">
        <v>43690</v>
      </c>
      <c r="D955" s="3">
        <v>0.95277777777777783</v>
      </c>
    </row>
    <row r="956" spans="1:4" x14ac:dyDescent="0.2">
      <c r="A956">
        <v>351020</v>
      </c>
      <c r="B956" t="s">
        <v>37</v>
      </c>
      <c r="C956" s="4">
        <v>43690</v>
      </c>
      <c r="D956" s="3">
        <v>0.88611111111111107</v>
      </c>
    </row>
    <row r="957" spans="1:4" ht="51" x14ac:dyDescent="0.2">
      <c r="A957">
        <v>371738</v>
      </c>
      <c r="B957" s="2" t="s">
        <v>95</v>
      </c>
      <c r="C957" s="4">
        <v>43690</v>
      </c>
      <c r="D957" s="3">
        <v>0.68194444444444446</v>
      </c>
    </row>
    <row r="958" spans="1:4" ht="51" x14ac:dyDescent="0.2">
      <c r="A958">
        <v>444655</v>
      </c>
      <c r="B958" s="2" t="s">
        <v>95</v>
      </c>
      <c r="C958" s="4">
        <v>43690</v>
      </c>
      <c r="D958" s="3">
        <v>0.68194444444444446</v>
      </c>
    </row>
    <row r="959" spans="1:4" ht="51" x14ac:dyDescent="0.2">
      <c r="A959">
        <v>646290</v>
      </c>
      <c r="B959" s="2" t="s">
        <v>95</v>
      </c>
      <c r="C959" s="4">
        <v>43690</v>
      </c>
      <c r="D959" s="3">
        <v>0.68125000000000002</v>
      </c>
    </row>
    <row r="960" spans="1:4" x14ac:dyDescent="0.2">
      <c r="A960">
        <v>647060</v>
      </c>
      <c r="B960" t="s">
        <v>37</v>
      </c>
      <c r="C960" s="4">
        <v>43690</v>
      </c>
      <c r="D960" s="3">
        <v>0.88541666666666663</v>
      </c>
    </row>
    <row r="961" spans="1:4" x14ac:dyDescent="0.2">
      <c r="A961">
        <v>648533</v>
      </c>
      <c r="B961" t="s">
        <v>37</v>
      </c>
      <c r="C961" s="4">
        <v>43690</v>
      </c>
      <c r="D961" s="3">
        <v>0.88541666666666663</v>
      </c>
    </row>
    <row r="962" spans="1:4" ht="51" x14ac:dyDescent="0.2">
      <c r="A962">
        <v>648906</v>
      </c>
      <c r="B962" s="2" t="s">
        <v>95</v>
      </c>
      <c r="C962" s="4">
        <v>43690</v>
      </c>
      <c r="D962" s="3">
        <v>0.68263888888888891</v>
      </c>
    </row>
    <row r="963" spans="1:4" ht="34" x14ac:dyDescent="0.2">
      <c r="A963">
        <v>650776</v>
      </c>
      <c r="B963" s="2" t="s">
        <v>639</v>
      </c>
      <c r="C963" s="4">
        <v>43690</v>
      </c>
      <c r="D963" s="3">
        <v>0.76597222222222217</v>
      </c>
    </row>
    <row r="964" spans="1:4" ht="51" x14ac:dyDescent="0.2">
      <c r="A964">
        <v>684000</v>
      </c>
      <c r="B964" s="2" t="s">
        <v>95</v>
      </c>
      <c r="C964" s="4">
        <v>43690</v>
      </c>
      <c r="D964" s="3">
        <v>0.68125000000000002</v>
      </c>
    </row>
    <row r="965" spans="1:4" x14ac:dyDescent="0.2">
      <c r="A965">
        <v>691006</v>
      </c>
      <c r="B965" t="s">
        <v>37</v>
      </c>
      <c r="C965" s="4">
        <v>43690</v>
      </c>
      <c r="D965" s="3">
        <v>0.88611111111111107</v>
      </c>
    </row>
    <row r="966" spans="1:4" x14ac:dyDescent="0.2">
      <c r="A966">
        <v>696500</v>
      </c>
      <c r="B966" t="s">
        <v>37</v>
      </c>
      <c r="C966" s="4">
        <v>43690</v>
      </c>
      <c r="D966" s="3">
        <v>0.8847222222222223</v>
      </c>
    </row>
    <row r="967" spans="1:4" ht="51" x14ac:dyDescent="0.2">
      <c r="A967">
        <v>697389</v>
      </c>
      <c r="B967" s="2" t="s">
        <v>95</v>
      </c>
      <c r="C967" s="4">
        <v>43690</v>
      </c>
      <c r="D967" s="3">
        <v>0.68194444444444446</v>
      </c>
    </row>
    <row r="968" spans="1:4" ht="51" x14ac:dyDescent="0.2">
      <c r="A968">
        <v>715542</v>
      </c>
      <c r="B968" s="2" t="s">
        <v>95</v>
      </c>
      <c r="C968" s="4">
        <v>43690</v>
      </c>
      <c r="D968" s="3">
        <v>0.68194444444444446</v>
      </c>
    </row>
    <row r="969" spans="1:4" ht="51" x14ac:dyDescent="0.2">
      <c r="A969">
        <v>717700</v>
      </c>
      <c r="B969" s="2" t="s">
        <v>95</v>
      </c>
      <c r="C969" s="4">
        <v>43690</v>
      </c>
      <c r="D969" s="3">
        <v>0.68125000000000002</v>
      </c>
    </row>
    <row r="970" spans="1:4" x14ac:dyDescent="0.2">
      <c r="A970">
        <v>724774</v>
      </c>
      <c r="B970" t="s">
        <v>37</v>
      </c>
      <c r="C970" s="4">
        <v>43690</v>
      </c>
      <c r="D970" s="3">
        <v>0.88611111111111107</v>
      </c>
    </row>
    <row r="971" spans="1:4" x14ac:dyDescent="0.2">
      <c r="A971">
        <v>732558</v>
      </c>
      <c r="B971" t="s">
        <v>14</v>
      </c>
      <c r="C971" s="4">
        <v>43690</v>
      </c>
      <c r="D971" s="3">
        <v>0.95347222222222217</v>
      </c>
    </row>
    <row r="972" spans="1:4" x14ac:dyDescent="0.2">
      <c r="A972">
        <v>733454</v>
      </c>
      <c r="B972" t="s">
        <v>37</v>
      </c>
      <c r="C972" s="4">
        <v>43690</v>
      </c>
      <c r="D972" s="3">
        <v>0.88611111111111107</v>
      </c>
    </row>
    <row r="973" spans="1:4" x14ac:dyDescent="0.2">
      <c r="A973">
        <v>733456</v>
      </c>
      <c r="B973" t="s">
        <v>14</v>
      </c>
      <c r="C973" s="4">
        <v>43690</v>
      </c>
      <c r="D973" s="3">
        <v>0.95347222222222217</v>
      </c>
    </row>
    <row r="974" spans="1:4" x14ac:dyDescent="0.2">
      <c r="A974">
        <v>738091</v>
      </c>
      <c r="B974" t="s">
        <v>14</v>
      </c>
      <c r="C974" s="4">
        <v>43690</v>
      </c>
      <c r="D974" s="3">
        <v>0.95347222222222217</v>
      </c>
    </row>
    <row r="975" spans="1:4" x14ac:dyDescent="0.2">
      <c r="A975">
        <v>748963</v>
      </c>
      <c r="B975" t="s">
        <v>37</v>
      </c>
      <c r="C975" s="4">
        <v>43690</v>
      </c>
      <c r="D975" s="3">
        <v>0.88611111111111107</v>
      </c>
    </row>
    <row r="976" spans="1:4" x14ac:dyDescent="0.2">
      <c r="A976">
        <v>762316</v>
      </c>
      <c r="B976" t="s">
        <v>14</v>
      </c>
      <c r="C976" s="4">
        <v>43690</v>
      </c>
      <c r="D976" s="3">
        <v>0.95208333333333339</v>
      </c>
    </row>
    <row r="977" spans="1:4" ht="51" x14ac:dyDescent="0.2">
      <c r="A977">
        <v>763952</v>
      </c>
      <c r="B977" s="2" t="s">
        <v>95</v>
      </c>
      <c r="C977" s="4">
        <v>43690</v>
      </c>
      <c r="D977" s="3">
        <v>0.68194444444444446</v>
      </c>
    </row>
    <row r="978" spans="1:4" ht="51" x14ac:dyDescent="0.2">
      <c r="A978">
        <v>765112</v>
      </c>
      <c r="B978" s="2" t="s">
        <v>95</v>
      </c>
      <c r="C978" s="4">
        <v>43690</v>
      </c>
      <c r="D978" s="3">
        <v>0.68125000000000002</v>
      </c>
    </row>
    <row r="979" spans="1:4" x14ac:dyDescent="0.2">
      <c r="A979">
        <v>773112</v>
      </c>
      <c r="B979" t="s">
        <v>37</v>
      </c>
      <c r="C979" s="4">
        <v>43690</v>
      </c>
      <c r="D979" s="3">
        <v>0.88541666666666663</v>
      </c>
    </row>
    <row r="980" spans="1:4" x14ac:dyDescent="0.2">
      <c r="A980">
        <v>773522</v>
      </c>
      <c r="B980" t="s">
        <v>37</v>
      </c>
      <c r="C980" s="4">
        <v>43690</v>
      </c>
      <c r="D980" s="3">
        <v>0.8847222222222223</v>
      </c>
    </row>
    <row r="981" spans="1:4" ht="34" x14ac:dyDescent="0.2">
      <c r="A981">
        <v>776891</v>
      </c>
      <c r="B981" s="2" t="s">
        <v>639</v>
      </c>
      <c r="C981" s="4">
        <v>43690</v>
      </c>
      <c r="D981" s="3">
        <v>0.76597222222222217</v>
      </c>
    </row>
    <row r="982" spans="1:4" x14ac:dyDescent="0.2">
      <c r="A982">
        <v>776893</v>
      </c>
      <c r="B982" t="s">
        <v>37</v>
      </c>
      <c r="C982" s="4">
        <v>43690</v>
      </c>
      <c r="D982" s="3">
        <v>0.88611111111111107</v>
      </c>
    </row>
    <row r="983" spans="1:4" x14ac:dyDescent="0.2">
      <c r="A983">
        <v>788565</v>
      </c>
      <c r="B983" t="s">
        <v>14</v>
      </c>
      <c r="C983" s="4">
        <v>43690</v>
      </c>
      <c r="D983" s="3">
        <v>0.95277777777777783</v>
      </c>
    </row>
    <row r="984" spans="1:4" ht="51" x14ac:dyDescent="0.2">
      <c r="A984">
        <v>788764</v>
      </c>
      <c r="B984" s="2" t="s">
        <v>95</v>
      </c>
      <c r="C984" s="4">
        <v>43690</v>
      </c>
      <c r="D984" s="3">
        <v>0.68194444444444446</v>
      </c>
    </row>
    <row r="985" spans="1:4" ht="51" x14ac:dyDescent="0.2">
      <c r="A985">
        <v>789106</v>
      </c>
      <c r="B985" s="2" t="s">
        <v>95</v>
      </c>
      <c r="C985" s="4">
        <v>43690</v>
      </c>
      <c r="D985" s="3">
        <v>0.68194444444444446</v>
      </c>
    </row>
    <row r="986" spans="1:4" x14ac:dyDescent="0.2">
      <c r="A986">
        <v>789205</v>
      </c>
      <c r="B986" t="s">
        <v>14</v>
      </c>
      <c r="C986" s="4">
        <v>43690</v>
      </c>
      <c r="D986" s="3">
        <v>0.95347222222222217</v>
      </c>
    </row>
    <row r="987" spans="1:4" ht="51" x14ac:dyDescent="0.2">
      <c r="A987">
        <v>789206</v>
      </c>
      <c r="B987" s="2" t="s">
        <v>95</v>
      </c>
      <c r="C987" s="4">
        <v>43690</v>
      </c>
      <c r="D987" s="3">
        <v>0.68194444444444446</v>
      </c>
    </row>
    <row r="988" spans="1:4" x14ac:dyDescent="0.2">
      <c r="A988">
        <v>790142</v>
      </c>
      <c r="B988" t="s">
        <v>14</v>
      </c>
      <c r="C988" s="4">
        <v>43690</v>
      </c>
      <c r="D988" s="3">
        <v>0.95347222222222217</v>
      </c>
    </row>
    <row r="989" spans="1:4" x14ac:dyDescent="0.2">
      <c r="A989">
        <v>790862</v>
      </c>
      <c r="B989" t="s">
        <v>37</v>
      </c>
      <c r="C989" s="4">
        <v>43690</v>
      </c>
      <c r="D989" s="3">
        <v>0.88611111111111107</v>
      </c>
    </row>
    <row r="990" spans="1:4" ht="51" x14ac:dyDescent="0.2">
      <c r="A990">
        <v>792839</v>
      </c>
      <c r="B990" s="2" t="s">
        <v>95</v>
      </c>
      <c r="C990" s="4">
        <v>43690</v>
      </c>
      <c r="D990" s="3">
        <v>0.68125000000000002</v>
      </c>
    </row>
    <row r="991" spans="1:4" x14ac:dyDescent="0.2">
      <c r="A991">
        <v>793201</v>
      </c>
      <c r="B991" t="s">
        <v>37</v>
      </c>
      <c r="C991" s="4">
        <v>43690</v>
      </c>
      <c r="D991" s="3">
        <v>0.8847222222222223</v>
      </c>
    </row>
    <row r="992" spans="1:4" ht="51" x14ac:dyDescent="0.2">
      <c r="A992">
        <v>824461</v>
      </c>
      <c r="B992" s="2" t="s">
        <v>95</v>
      </c>
      <c r="C992" s="4">
        <v>43690</v>
      </c>
      <c r="D992" s="3">
        <v>0.68194444444444446</v>
      </c>
    </row>
    <row r="993" spans="1:4" ht="34" x14ac:dyDescent="0.2">
      <c r="A993">
        <v>825052</v>
      </c>
      <c r="B993" s="2" t="s">
        <v>639</v>
      </c>
      <c r="C993" s="4">
        <v>43690</v>
      </c>
      <c r="D993" s="3">
        <v>0.76597222222222217</v>
      </c>
    </row>
    <row r="994" spans="1:4" x14ac:dyDescent="0.2">
      <c r="A994">
        <v>826857</v>
      </c>
      <c r="B994" t="s">
        <v>37</v>
      </c>
      <c r="C994" s="4">
        <v>43690</v>
      </c>
      <c r="D994" s="3">
        <v>0.88611111111111107</v>
      </c>
    </row>
    <row r="995" spans="1:4" ht="51" x14ac:dyDescent="0.2">
      <c r="A995">
        <v>828180</v>
      </c>
      <c r="B995" s="2" t="s">
        <v>95</v>
      </c>
      <c r="C995" s="4">
        <v>43690</v>
      </c>
      <c r="D995" s="3">
        <v>0.68194444444444446</v>
      </c>
    </row>
    <row r="996" spans="1:4" x14ac:dyDescent="0.2">
      <c r="A996">
        <v>833296</v>
      </c>
      <c r="B996" t="s">
        <v>14</v>
      </c>
      <c r="C996" s="4">
        <v>43690</v>
      </c>
      <c r="D996" s="3">
        <v>0.95208333333333339</v>
      </c>
    </row>
    <row r="997" spans="1:4" ht="34" x14ac:dyDescent="0.2">
      <c r="A997">
        <v>884446</v>
      </c>
      <c r="B997" s="2" t="s">
        <v>639</v>
      </c>
      <c r="C997" s="4">
        <v>43690</v>
      </c>
      <c r="D997" s="3">
        <v>0.76597222222222217</v>
      </c>
    </row>
    <row r="998" spans="1:4" x14ac:dyDescent="0.2">
      <c r="A998">
        <v>887549</v>
      </c>
      <c r="B998" t="s">
        <v>37</v>
      </c>
      <c r="C998" s="4">
        <v>43690</v>
      </c>
      <c r="D998" s="3">
        <v>0.8847222222222223</v>
      </c>
    </row>
    <row r="999" spans="1:4" ht="51" x14ac:dyDescent="0.2">
      <c r="A999">
        <v>929394</v>
      </c>
      <c r="B999" s="2" t="s">
        <v>95</v>
      </c>
      <c r="C999" s="4">
        <v>43690</v>
      </c>
      <c r="D999" s="3">
        <v>0.68263888888888891</v>
      </c>
    </row>
    <row r="1000" spans="1:4" x14ac:dyDescent="0.2">
      <c r="A1000">
        <v>929859</v>
      </c>
      <c r="B1000" t="s">
        <v>37</v>
      </c>
      <c r="C1000" s="4">
        <v>43690</v>
      </c>
      <c r="D1000" s="3">
        <v>0.88611111111111107</v>
      </c>
    </row>
    <row r="1001" spans="1:4" x14ac:dyDescent="0.2">
      <c r="A1001">
        <v>935791</v>
      </c>
      <c r="B1001" t="s">
        <v>37</v>
      </c>
      <c r="C1001" s="4">
        <v>43690</v>
      </c>
      <c r="D1001" s="3">
        <v>0.88611111111111107</v>
      </c>
    </row>
    <row r="1002" spans="1:4" x14ac:dyDescent="0.2">
      <c r="A1002">
        <v>937470</v>
      </c>
      <c r="B1002" t="s">
        <v>14</v>
      </c>
      <c r="C1002" s="4">
        <v>43690</v>
      </c>
      <c r="D1002" s="3">
        <v>0.95347222222222217</v>
      </c>
    </row>
    <row r="1003" spans="1:4" ht="34" x14ac:dyDescent="0.2">
      <c r="A1003">
        <v>937475</v>
      </c>
      <c r="B1003" s="2" t="s">
        <v>639</v>
      </c>
      <c r="C1003" s="4">
        <v>43690</v>
      </c>
      <c r="D1003" s="3">
        <v>0.76597222222222217</v>
      </c>
    </row>
    <row r="1004" spans="1:4" ht="51" x14ac:dyDescent="0.2">
      <c r="A1004">
        <v>938273</v>
      </c>
      <c r="B1004" s="2" t="s">
        <v>95</v>
      </c>
      <c r="C1004" s="4">
        <v>43690</v>
      </c>
      <c r="D1004" s="3">
        <v>0.68125000000000002</v>
      </c>
    </row>
    <row r="1005" spans="1:4" x14ac:dyDescent="0.2">
      <c r="A1005">
        <v>974375</v>
      </c>
      <c r="B1005" t="s">
        <v>14</v>
      </c>
      <c r="C1005" s="4">
        <v>43690</v>
      </c>
      <c r="D1005" s="3">
        <v>0.95347222222222217</v>
      </c>
    </row>
    <row r="1006" spans="1:4" x14ac:dyDescent="0.2">
      <c r="A1006">
        <v>981846</v>
      </c>
      <c r="B1006" t="s">
        <v>14</v>
      </c>
      <c r="C1006" s="4">
        <v>43690</v>
      </c>
      <c r="D1006" s="3">
        <v>0.95277777777777783</v>
      </c>
    </row>
    <row r="1007" spans="1:4" x14ac:dyDescent="0.2">
      <c r="A1007">
        <v>983351</v>
      </c>
      <c r="B1007" t="s">
        <v>14</v>
      </c>
      <c r="C1007" s="4">
        <v>43690</v>
      </c>
      <c r="D1007" s="3">
        <v>0.95277777777777783</v>
      </c>
    </row>
    <row r="1008" spans="1:4" x14ac:dyDescent="0.2">
      <c r="A1008">
        <v>983843</v>
      </c>
      <c r="B1008" t="s">
        <v>37</v>
      </c>
      <c r="C1008" s="4">
        <v>43690</v>
      </c>
      <c r="D1008" s="3">
        <v>0.8847222222222223</v>
      </c>
    </row>
    <row r="1009" spans="1:4" x14ac:dyDescent="0.2">
      <c r="A1009">
        <v>985020</v>
      </c>
      <c r="B1009" t="s">
        <v>14</v>
      </c>
      <c r="C1009" s="4">
        <v>43690</v>
      </c>
      <c r="D1009" s="3">
        <v>0.95277777777777783</v>
      </c>
    </row>
    <row r="1010" spans="1:4" x14ac:dyDescent="0.2">
      <c r="A1010">
        <v>986944</v>
      </c>
      <c r="B1010" t="s">
        <v>37</v>
      </c>
      <c r="C1010" s="4">
        <v>43690</v>
      </c>
      <c r="D1010" s="3">
        <v>0.88541666666666663</v>
      </c>
    </row>
    <row r="1011" spans="1:4" ht="34" x14ac:dyDescent="0.2">
      <c r="A1011">
        <v>988569</v>
      </c>
      <c r="B1011" s="2" t="s">
        <v>639</v>
      </c>
      <c r="C1011" s="4">
        <v>43690</v>
      </c>
      <c r="D1011" s="3">
        <v>0.76666666666666661</v>
      </c>
    </row>
    <row r="1012" spans="1:4" x14ac:dyDescent="0.2">
      <c r="A1012">
        <v>988570</v>
      </c>
      <c r="B1012" t="s">
        <v>37</v>
      </c>
      <c r="C1012" s="4">
        <v>43690</v>
      </c>
      <c r="D1012" s="3">
        <v>0.88680555555555562</v>
      </c>
    </row>
    <row r="1013" spans="1:4" ht="51" x14ac:dyDescent="0.2">
      <c r="A1013">
        <v>990682</v>
      </c>
      <c r="B1013" s="2" t="s">
        <v>95</v>
      </c>
      <c r="C1013" s="4">
        <v>43690</v>
      </c>
      <c r="D1013" s="3">
        <v>0.68194444444444446</v>
      </c>
    </row>
    <row r="1014" spans="1:4" x14ac:dyDescent="0.2">
      <c r="A1014">
        <v>991588</v>
      </c>
      <c r="B1014" t="s">
        <v>37</v>
      </c>
      <c r="C1014" s="4">
        <v>43690</v>
      </c>
      <c r="D1014" s="3">
        <v>0.88541666666666663</v>
      </c>
    </row>
    <row r="1015" spans="1:4" x14ac:dyDescent="0.2">
      <c r="A1015">
        <v>992995</v>
      </c>
      <c r="B1015" t="s">
        <v>14</v>
      </c>
      <c r="C1015" s="4">
        <v>43690</v>
      </c>
      <c r="D1015" s="3">
        <v>0.95347222222222217</v>
      </c>
    </row>
    <row r="1016" spans="1:4" ht="51" x14ac:dyDescent="0.2">
      <c r="A1016">
        <v>994510</v>
      </c>
      <c r="B1016" s="2" t="s">
        <v>95</v>
      </c>
      <c r="C1016" s="4">
        <v>43690</v>
      </c>
      <c r="D1016" s="3">
        <v>0.68125000000000002</v>
      </c>
    </row>
    <row r="1017" spans="1:4" ht="51" x14ac:dyDescent="0.2">
      <c r="A1017">
        <v>1024124</v>
      </c>
      <c r="B1017" s="2" t="s">
        <v>95</v>
      </c>
      <c r="C1017" s="4">
        <v>43690</v>
      </c>
      <c r="D1017" s="3">
        <v>0.68194444444444446</v>
      </c>
    </row>
    <row r="1018" spans="1:4" x14ac:dyDescent="0.2">
      <c r="A1018">
        <v>1035985</v>
      </c>
      <c r="B1018" t="s">
        <v>14</v>
      </c>
      <c r="C1018" s="4">
        <v>43690</v>
      </c>
      <c r="D1018" s="3">
        <v>0.95277777777777783</v>
      </c>
    </row>
    <row r="1019" spans="1:4" ht="51" x14ac:dyDescent="0.2">
      <c r="A1019">
        <v>1090209</v>
      </c>
      <c r="B1019" s="2" t="s">
        <v>95</v>
      </c>
      <c r="C1019" s="4">
        <v>43690</v>
      </c>
      <c r="D1019" s="3">
        <v>0.68194444444444446</v>
      </c>
    </row>
    <row r="1020" spans="1:4" x14ac:dyDescent="0.2">
      <c r="A1020">
        <v>1093656</v>
      </c>
      <c r="B1020" t="s">
        <v>37</v>
      </c>
      <c r="C1020" s="4">
        <v>43690</v>
      </c>
      <c r="D1020" s="3">
        <v>0.88541666666666663</v>
      </c>
    </row>
    <row r="1021" spans="1:4" x14ac:dyDescent="0.2">
      <c r="A1021">
        <v>1094240</v>
      </c>
      <c r="B1021" t="s">
        <v>14</v>
      </c>
      <c r="C1021" s="4">
        <v>43690</v>
      </c>
      <c r="D1021" s="3">
        <v>0.95347222222222217</v>
      </c>
    </row>
    <row r="1022" spans="1:4" x14ac:dyDescent="0.2">
      <c r="A1022">
        <v>3991</v>
      </c>
      <c r="B1022" t="s">
        <v>34</v>
      </c>
      <c r="C1022" s="4">
        <v>43691</v>
      </c>
      <c r="D1022" s="3">
        <v>0.80902777777777779</v>
      </c>
    </row>
    <row r="1023" spans="1:4" x14ac:dyDescent="0.2">
      <c r="A1023">
        <v>4830</v>
      </c>
      <c r="B1023" t="s">
        <v>34</v>
      </c>
      <c r="C1023" s="4">
        <v>43691</v>
      </c>
      <c r="D1023" s="3">
        <v>0.80902777777777779</v>
      </c>
    </row>
    <row r="1024" spans="1:4" x14ac:dyDescent="0.2">
      <c r="A1024">
        <v>15950</v>
      </c>
      <c r="B1024" t="s">
        <v>34</v>
      </c>
      <c r="C1024" s="4">
        <v>43691</v>
      </c>
      <c r="D1024" s="3">
        <v>0.80902777777777779</v>
      </c>
    </row>
    <row r="1025" spans="1:4" x14ac:dyDescent="0.2">
      <c r="A1025">
        <v>19215</v>
      </c>
      <c r="B1025" t="s">
        <v>34</v>
      </c>
      <c r="C1025" s="4">
        <v>43691</v>
      </c>
      <c r="D1025" s="3">
        <v>0.80763888888888891</v>
      </c>
    </row>
    <row r="1026" spans="1:4" x14ac:dyDescent="0.2">
      <c r="A1026">
        <v>43280</v>
      </c>
      <c r="B1026" t="s">
        <v>201</v>
      </c>
      <c r="C1026" s="4">
        <v>43691</v>
      </c>
      <c r="D1026" s="3">
        <v>0.87013888888888891</v>
      </c>
    </row>
    <row r="1027" spans="1:4" x14ac:dyDescent="0.2">
      <c r="A1027">
        <v>66022</v>
      </c>
      <c r="B1027" t="s">
        <v>260</v>
      </c>
      <c r="C1027" s="4">
        <v>43691</v>
      </c>
      <c r="D1027" s="3">
        <v>0.87847222222222221</v>
      </c>
    </row>
    <row r="1028" spans="1:4" x14ac:dyDescent="0.2">
      <c r="A1028">
        <v>73112</v>
      </c>
      <c r="B1028" t="e">
        <f>_xlfn.SINGLE(NTQ1WzirXWVSm5RELmNPf7jbQXG)+Lu0YgsRt8Xoj7qo= _xlfn.SINGLE(VidaMejorHN _xlfn.SINGLE(JuanOrlandoH _xlfn.SINGLE(DiarioTiempo _xlfn.SINGLE(BANHPROVI_HN estamos muy contentos y agradecidos por el gran trabajo Que hace Presidente _xlfn.SINGLE(NTQ1WzirXWVSm5RELmNPf7jbQXG)))))+Lu0YgsRt8Xoj7qo= _xlfn.SINGLE(tnh)</f>
        <v>#NAME?</v>
      </c>
      <c r="C1028" s="4">
        <v>43691</v>
      </c>
      <c r="D1028" s="3">
        <v>0.87361111111111101</v>
      </c>
    </row>
    <row r="1029" spans="1:4" x14ac:dyDescent="0.2">
      <c r="A1029">
        <v>73137</v>
      </c>
      <c r="B1029" t="e">
        <f>_xlfn.SINGLE(NTQ1WzirXWVSm5RELmNPf7jbQXG)+Lu0YgsRt8Xoj7qo= _xlfn.SINGLE(VidaMejorHN _xlfn.SINGLE(JuanOrlandoH _xlfn.SINGLE(DiarioTiempo _xlfn.SINGLE(BANHPROVI_HN Es un gran trabajo lo Que esta haciendo el Presidente en dar ese gran apoyo a nuestro pueblo Que bueno vamos por mas))))</f>
        <v>#NAME?</v>
      </c>
      <c r="C1029" s="4">
        <v>43691</v>
      </c>
      <c r="D1029" s="3">
        <v>0.91805555555555562</v>
      </c>
    </row>
    <row r="1030" spans="1:4" x14ac:dyDescent="0.2">
      <c r="A1030">
        <v>73548</v>
      </c>
      <c r="B1030" t="e">
        <f>_xlfn.SINGLE(NTQ1WzirXWVSm5RELmNPf7jbQXG)+Lu0YgsRt8Xoj7qo= _xlfn.SINGLE(VidaMejorHN _xlfn.SINGLE(JuanOrlandoH _xlfn.SINGLE(DiarioTiempo _xlfn.SINGLE(BANHPROVI_HN Es excelente Que se est√°n beneficiando personas en estas cosas Que bueno Es ver esto para mi pais Que gran trabajo))))</f>
        <v>#NAME?</v>
      </c>
      <c r="C1030" s="4">
        <v>43691</v>
      </c>
      <c r="D1030" s="3">
        <v>0.91875000000000007</v>
      </c>
    </row>
    <row r="1031" spans="1:4" x14ac:dyDescent="0.2">
      <c r="A1031">
        <v>73584</v>
      </c>
      <c r="B1031" t="e">
        <f>_xlfn.SINGLE(NTQ1WzirXWVSm5RELmNPf7jbQXG)+Lu0YgsRt8Xoj7qo= _xlfn.SINGLE(JuanOrlandoH _xlfn.SINGLE(LaTribunahn _xlfn.SINGLE(VidaMejorHN todos estamos muy contentos por el gran trabajo Que esta realizando nuestro Presidente _xlfn.SINGLE(NTQ1WzirXWVSm5RELmNPf7jbQXG))))+Lu0YgsRt8Xoj7qo= _xlfn.SINGLE(canal6)</f>
        <v>#NAME?</v>
      </c>
      <c r="C1031" s="4">
        <v>43691</v>
      </c>
      <c r="D1031" s="3">
        <v>0.69513888888888886</v>
      </c>
    </row>
    <row r="1032" spans="1:4" x14ac:dyDescent="0.2">
      <c r="A1032">
        <v>74137</v>
      </c>
      <c r="B1032" t="e">
        <f>_xlfn.SINGLE(NTQ1WzirXWVSm5RELmNPf7jbQXG)+Lu0YgsRt8Xoj7qo= _xlfn.SINGLE(JuanOrlandoH _xlfn.SINGLE(LaTribunahn _xlfn.SINGLE(VidaMejorHN muy bueno lo Que se ve cada dia Que bien estamos muy alegres de ver como los ni√±os de nuestra comunidad tienen adonde divertirse)))</f>
        <v>#NAME?</v>
      </c>
      <c r="C1032" s="4">
        <v>43691</v>
      </c>
      <c r="D1032" s="3">
        <v>0.72083333333333333</v>
      </c>
    </row>
    <row r="1033" spans="1:4" x14ac:dyDescent="0.2">
      <c r="A1033">
        <v>74147</v>
      </c>
      <c r="B1033" t="e">
        <f>_xlfn.SINGLE(NTQ1WzirXWVSm5RELmNPf7jbQXG)+Lu0YgsRt8Xoj7qo= _xlfn.SINGLE(VidaMejorHN _xlfn.SINGLE(JuanOrlandoH _xlfn.SINGLE(DiarioTiempo _xlfn.SINGLE(BANHPROVI_HN se ve lo bueno para mi naci√≥n Que buenas acciones las Que se demuestran Que bien Es un gran avance))))</f>
        <v>#NAME?</v>
      </c>
      <c r="C1033" s="4">
        <v>43691</v>
      </c>
      <c r="D1033" s="3">
        <v>0.92152777777777783</v>
      </c>
    </row>
    <row r="1034" spans="1:4" x14ac:dyDescent="0.2">
      <c r="A1034">
        <v>74193</v>
      </c>
      <c r="B1034" t="e">
        <f>_xlfn.SINGLE(NTQ1WzirXWVSm5RELmNPf7jbQXG)+Lu0YgsRt8Xoj7qo= _xlfn.SINGLE(JuanOrlandoH _xlfn.SINGLE(LaTribunahn _xlfn.SINGLE(VidaMejorHN se√±or Presidente Es un gran trabajo lo Que usted hace por el pais Que gran manera de ver las cosas por Honduras)))</f>
        <v>#NAME?</v>
      </c>
      <c r="C1034" s="4">
        <v>43691</v>
      </c>
      <c r="D1034" s="3">
        <v>0.7055555555555556</v>
      </c>
    </row>
    <row r="1035" spans="1:4" x14ac:dyDescent="0.2">
      <c r="A1035">
        <v>74427</v>
      </c>
      <c r="B1035" t="e">
        <f>_xlfn.SINGLE(NTQ1WzirXWVSm5RELmNPf7jbQXG)+Lu0YgsRt8Xoj7qo= _xlfn.SINGLE(JuanOrlandoH _xlfn.SINGLE(LaTribunahn _xlfn.SINGLE(VidaMejorHN estamos muy contentos  por la gran labor Que hace se√±or Presidente Es el mejor Que hemos tenido _xlfn.SINGLE(NTQ1WzirXWVSm5RELmNPf7jbQXG))))+Lu0YgsRt8Xoj7qo= _xlfn.SINGLE(tsi)</f>
        <v>#NAME?</v>
      </c>
      <c r="C1035" s="4">
        <v>43691</v>
      </c>
      <c r="D1035" s="3">
        <v>0.69305555555555554</v>
      </c>
    </row>
    <row r="1036" spans="1:4" x14ac:dyDescent="0.2">
      <c r="A1036">
        <v>74794</v>
      </c>
      <c r="B1036" t="e">
        <f>_xlfn.SINGLE(NTQ1WzirXWVSm5RELmNPf7jbQXG)+Lu0YgsRt8Xoj7qo= _xlfn.SINGLE(VidaMejorHN _xlfn.SINGLE(JuanOrlandoH _xlfn.SINGLE(DiarioTiempo _xlfn.SINGLE(BANHPROVI_HN agradecemos a lo bueno Que cada dia se hace Que genial Es ver como mi pais mejora Que bien excelente))))</f>
        <v>#NAME?</v>
      </c>
      <c r="C1036" s="4">
        <v>43691</v>
      </c>
      <c r="D1036" s="3">
        <v>0.92222222222222217</v>
      </c>
    </row>
    <row r="1037" spans="1:4" x14ac:dyDescent="0.2">
      <c r="A1037">
        <v>95135</v>
      </c>
      <c r="B1037" t="s">
        <v>260</v>
      </c>
      <c r="C1037" s="4">
        <v>43691</v>
      </c>
      <c r="D1037" s="3">
        <v>0.87847222222222221</v>
      </c>
    </row>
    <row r="1038" spans="1:4" x14ac:dyDescent="0.2">
      <c r="A1038">
        <v>115801</v>
      </c>
      <c r="B1038" t="s">
        <v>34</v>
      </c>
      <c r="C1038" s="4">
        <v>43691</v>
      </c>
      <c r="D1038" s="3">
        <v>0.80763888888888891</v>
      </c>
    </row>
    <row r="1039" spans="1:4" x14ac:dyDescent="0.2">
      <c r="A1039">
        <v>115946</v>
      </c>
      <c r="B1039" t="s">
        <v>201</v>
      </c>
      <c r="C1039" s="4">
        <v>43691</v>
      </c>
      <c r="D1039" s="3">
        <v>0.68194444444444446</v>
      </c>
    </row>
    <row r="1040" spans="1:4" x14ac:dyDescent="0.2">
      <c r="A1040">
        <v>121700</v>
      </c>
      <c r="B1040" t="s">
        <v>260</v>
      </c>
      <c r="C1040" s="4">
        <v>43691</v>
      </c>
      <c r="D1040" s="3">
        <v>0.87847222222222221</v>
      </c>
    </row>
    <row r="1041" spans="1:4" x14ac:dyDescent="0.2">
      <c r="A1041">
        <v>125402</v>
      </c>
      <c r="B1041" t="s">
        <v>260</v>
      </c>
      <c r="C1041" s="4">
        <v>43691</v>
      </c>
      <c r="D1041" s="3">
        <v>0.87708333333333333</v>
      </c>
    </row>
    <row r="1042" spans="1:4" x14ac:dyDescent="0.2">
      <c r="A1042">
        <v>133779</v>
      </c>
      <c r="B1042" t="s">
        <v>34</v>
      </c>
      <c r="C1042" s="4">
        <v>43691</v>
      </c>
      <c r="D1042" s="3">
        <v>0.80902777777777779</v>
      </c>
    </row>
    <row r="1043" spans="1:4" x14ac:dyDescent="0.2">
      <c r="A1043">
        <v>161459</v>
      </c>
      <c r="B1043" t="s">
        <v>421</v>
      </c>
      <c r="C1043" s="4">
        <v>43691</v>
      </c>
      <c r="D1043" s="3">
        <v>0.15416666666666667</v>
      </c>
    </row>
    <row r="1044" spans="1:4" x14ac:dyDescent="0.2">
      <c r="A1044">
        <v>166342</v>
      </c>
      <c r="B1044" t="s">
        <v>201</v>
      </c>
      <c r="C1044" s="4">
        <v>43691</v>
      </c>
      <c r="D1044" s="3">
        <v>0.87013888888888891</v>
      </c>
    </row>
    <row r="1045" spans="1:4" x14ac:dyDescent="0.2">
      <c r="A1045">
        <v>176236</v>
      </c>
      <c r="B1045" t="e">
        <f>_xlfn.SINGLE(NTQ1WzirXWVSm5RELmNPf7jbQXG)+Lu0YgsRt8Xoj7qo= _xlfn.SINGLE(JuanOrlandoH _xlfn.SINGLE(LaTribunahn _xlfn.SINGLE(VidaMejorHN Es muy bueno lo Que se hace en nuestro pais gracias a JOH por Que se esta demostrando grandes cosas por nuestra Honduras estamos muy bien)))</f>
        <v>#NAME?</v>
      </c>
      <c r="C1045" s="4">
        <v>43691</v>
      </c>
      <c r="D1045" s="3">
        <v>0.71805555555555556</v>
      </c>
    </row>
    <row r="1046" spans="1:4" x14ac:dyDescent="0.2">
      <c r="A1046">
        <v>176918</v>
      </c>
      <c r="B1046" t="e">
        <f>_xlfn.SINGLE(NTQ1WzirXWVSm5RELmNPf7jbQXG)+Lu0YgsRt8Xoj7qo= _xlfn.SINGLE(VidaMejorHN _xlfn.SINGLE(JuanOrlandoH _xlfn.SINGLE(DiarioTiempo _xlfn.SINGLE(BANHPROVI_HN Es un gran trabajo lo Que hace el gobierno a favor de brindar ayudas para Que la gente se beneficie))))</f>
        <v>#NAME?</v>
      </c>
      <c r="C1046" s="4">
        <v>43691</v>
      </c>
      <c r="D1046" s="3">
        <v>0.9194444444444444</v>
      </c>
    </row>
    <row r="1047" spans="1:4" x14ac:dyDescent="0.2">
      <c r="A1047">
        <v>187150</v>
      </c>
      <c r="B1047" t="s">
        <v>201</v>
      </c>
      <c r="C1047" s="4">
        <v>43691</v>
      </c>
      <c r="D1047" s="3">
        <v>0.86944444444444446</v>
      </c>
    </row>
    <row r="1048" spans="1:4" x14ac:dyDescent="0.2">
      <c r="A1048">
        <v>189448</v>
      </c>
      <c r="B1048" t="s">
        <v>34</v>
      </c>
      <c r="C1048" s="4">
        <v>43691</v>
      </c>
      <c r="D1048" s="3">
        <v>0.80763888888888891</v>
      </c>
    </row>
    <row r="1049" spans="1:4" x14ac:dyDescent="0.2">
      <c r="A1049">
        <v>194511</v>
      </c>
      <c r="B1049" t="s">
        <v>201</v>
      </c>
      <c r="C1049" s="4">
        <v>43691</v>
      </c>
      <c r="D1049" s="3">
        <v>0.68194444444444446</v>
      </c>
    </row>
    <row r="1050" spans="1:4" x14ac:dyDescent="0.2">
      <c r="A1050">
        <v>213477</v>
      </c>
      <c r="B1050" t="e">
        <f>TN5Telenoticias Honduras avanza cada vez mas gracias a su gran trabajo Presidente</f>
        <v>#NAME?</v>
      </c>
      <c r="C1050" s="4">
        <v>43691</v>
      </c>
      <c r="D1050" s="3">
        <v>0.9375</v>
      </c>
    </row>
    <row r="1051" spans="1:4" x14ac:dyDescent="0.2">
      <c r="A1051">
        <v>253755</v>
      </c>
      <c r="B1051" t="s">
        <v>34</v>
      </c>
      <c r="C1051" s="4">
        <v>43691</v>
      </c>
      <c r="D1051" s="3">
        <v>0.80902777777777779</v>
      </c>
    </row>
    <row r="1052" spans="1:4" x14ac:dyDescent="0.2">
      <c r="A1052">
        <v>258755</v>
      </c>
      <c r="B1052" t="s">
        <v>201</v>
      </c>
      <c r="C1052" s="4">
        <v>43691</v>
      </c>
      <c r="D1052" s="3">
        <v>0.87013888888888891</v>
      </c>
    </row>
    <row r="1053" spans="1:4" x14ac:dyDescent="0.2">
      <c r="A1053">
        <v>303127</v>
      </c>
      <c r="B1053" t="e">
        <f>ProcesoDigital ya estamos cansado de esta gente solo esta da√±ando el pais</f>
        <v>#NAME?</v>
      </c>
      <c r="C1053" s="4">
        <v>43691</v>
      </c>
      <c r="D1053" s="3">
        <v>0.8881944444444444</v>
      </c>
    </row>
    <row r="1054" spans="1:4" x14ac:dyDescent="0.2">
      <c r="A1054">
        <v>306120</v>
      </c>
      <c r="B1054" t="s">
        <v>201</v>
      </c>
      <c r="C1054" s="4">
        <v>43691</v>
      </c>
      <c r="D1054" s="3">
        <v>0.86944444444444446</v>
      </c>
    </row>
    <row r="1055" spans="1:4" x14ac:dyDescent="0.2">
      <c r="A1055">
        <v>309949</v>
      </c>
      <c r="B1055" t="e">
        <f>_xlfn.SINGLE(NTQ1WzirXWVSm5RELmNPf7jbQXG)+Lu0YgsRt8Xoj7qo= _xlfn.SINGLE(JuanOrlandoH _xlfn.SINGLE(LaTribunahn _xlfn.SINGLE(VidaMejorHN no cave duda Que se esta construyendo estos parques de vida mejor para las personas por Que Es muy bueno lo Que se hace)))</f>
        <v>#NAME?</v>
      </c>
      <c r="C1055" s="4">
        <v>43691</v>
      </c>
      <c r="D1055" s="3">
        <v>0.70624999999999993</v>
      </c>
    </row>
    <row r="1056" spans="1:4" x14ac:dyDescent="0.2">
      <c r="A1056">
        <v>310287</v>
      </c>
      <c r="B1056" t="e">
        <f>_xlfn.SINGLE(NTQ1WzirXWVSm5RELmNPf7jbQXG)+Lu0YgsRt8Xoj7qo= _xlfn.SINGLE(JuanOrlandoH _xlfn.SINGLE(LaTribunahn _xlfn.SINGLE(VidaMejorHN gracias a las buenas acciones Que hace JKOH Que ha demostrado lo bueno por nuestra naci√≥n Que bien vamos por mas)))</f>
        <v>#NAME?</v>
      </c>
      <c r="C1056" s="4">
        <v>43691</v>
      </c>
      <c r="D1056" s="3">
        <v>0.72013888888888899</v>
      </c>
    </row>
    <row r="1057" spans="1:4" x14ac:dyDescent="0.2">
      <c r="A1057">
        <v>310301</v>
      </c>
      <c r="B1057" t="e">
        <f>_xlfn.SINGLE(NTQ1WzirXWVSm5RELmNPf7jbQXG)+Lu0YgsRt8Xoj7qo= _xlfn.SINGLE(VidaMejorHN _xlfn.SINGLE(JuanOrlandoH _xlfn.SINGLE(DiarioTiempo _xlfn.SINGLE(BANHPROVI_HN vamos por la mejor ruta gracias Presidente _xlfn.SINGLE(juanorlando por cumplirnos _xlfn.SINGLE(NTQ1WzirXWVSm5RELmNPf7jbQXG))))))+Lu0YgsRt8Xoj7qo= _xlfn.SINGLE(canal11)</f>
        <v>#NAME?</v>
      </c>
      <c r="C1057" s="4">
        <v>43691</v>
      </c>
      <c r="D1057" s="3">
        <v>0.87291666666666667</v>
      </c>
    </row>
    <row r="1058" spans="1:4" x14ac:dyDescent="0.2">
      <c r="A1058">
        <v>311324</v>
      </c>
      <c r="B1058" t="e">
        <f>hondudiario gracias por la gran oportunidad Que hacen por el bien de cada uno de los hondure√±o</f>
        <v>#NAME?</v>
      </c>
      <c r="C1058" s="4">
        <v>43691</v>
      </c>
      <c r="D1058" s="3">
        <v>0.92222222222222217</v>
      </c>
    </row>
    <row r="1059" spans="1:4" x14ac:dyDescent="0.2">
      <c r="A1059">
        <v>311339</v>
      </c>
      <c r="B1059" t="e">
        <f>hondudiario Es un gran trabajo Que se est√°n entregando estas cosas en el pais Que bueno estamos a mas y mas excelente</f>
        <v>#NAME?</v>
      </c>
      <c r="C1059" s="4">
        <v>43691</v>
      </c>
      <c r="D1059" s="3">
        <v>0.9291666666666667</v>
      </c>
    </row>
    <row r="1060" spans="1:4" x14ac:dyDescent="0.2">
      <c r="A1060">
        <v>323074</v>
      </c>
      <c r="B1060" t="s">
        <v>260</v>
      </c>
      <c r="C1060" s="4">
        <v>43691</v>
      </c>
      <c r="D1060" s="3">
        <v>0.87777777777777777</v>
      </c>
    </row>
    <row r="1061" spans="1:4" x14ac:dyDescent="0.2">
      <c r="A1061">
        <v>444821</v>
      </c>
      <c r="B1061" t="s">
        <v>201</v>
      </c>
      <c r="C1061" s="4">
        <v>43691</v>
      </c>
      <c r="D1061" s="3">
        <v>0.87013888888888891</v>
      </c>
    </row>
    <row r="1062" spans="1:4" x14ac:dyDescent="0.2">
      <c r="A1062">
        <v>646330</v>
      </c>
      <c r="B1062" t="s">
        <v>201</v>
      </c>
      <c r="C1062" s="4">
        <v>43691</v>
      </c>
      <c r="D1062" s="3">
        <v>0.87013888888888891</v>
      </c>
    </row>
    <row r="1063" spans="1:4" x14ac:dyDescent="0.2">
      <c r="A1063">
        <v>651038</v>
      </c>
      <c r="B1063" t="s">
        <v>201</v>
      </c>
      <c r="C1063" s="4">
        <v>43691</v>
      </c>
      <c r="D1063" s="3">
        <v>0.86944444444444446</v>
      </c>
    </row>
    <row r="1064" spans="1:4" x14ac:dyDescent="0.2">
      <c r="A1064">
        <v>683608</v>
      </c>
      <c r="B1064" t="s">
        <v>34</v>
      </c>
      <c r="C1064" s="4">
        <v>43691</v>
      </c>
      <c r="D1064" s="3">
        <v>0.80902777777777779</v>
      </c>
    </row>
    <row r="1065" spans="1:4" x14ac:dyDescent="0.2">
      <c r="A1065">
        <v>689835</v>
      </c>
      <c r="B1065" t="s">
        <v>201</v>
      </c>
      <c r="C1065" s="4">
        <v>43691</v>
      </c>
      <c r="D1065" s="3">
        <v>0.86944444444444446</v>
      </c>
    </row>
    <row r="1066" spans="1:4" x14ac:dyDescent="0.2">
      <c r="A1066">
        <v>699486</v>
      </c>
      <c r="B1066" t="s">
        <v>201</v>
      </c>
      <c r="C1066" s="4">
        <v>43691</v>
      </c>
      <c r="D1066" s="3">
        <v>0.87013888888888891</v>
      </c>
    </row>
    <row r="1067" spans="1:4" x14ac:dyDescent="0.2">
      <c r="A1067">
        <v>701694</v>
      </c>
      <c r="B1067" t="s">
        <v>260</v>
      </c>
      <c r="C1067" s="4">
        <v>43691</v>
      </c>
      <c r="D1067" s="3">
        <v>0.87777777777777777</v>
      </c>
    </row>
    <row r="1068" spans="1:4" x14ac:dyDescent="0.2">
      <c r="A1068">
        <v>724251</v>
      </c>
      <c r="B1068" t="s">
        <v>201</v>
      </c>
      <c r="C1068" s="4">
        <v>43691</v>
      </c>
      <c r="D1068" s="3">
        <v>0.87013888888888891</v>
      </c>
    </row>
    <row r="1069" spans="1:4" x14ac:dyDescent="0.2">
      <c r="A1069">
        <v>738092</v>
      </c>
      <c r="B1069" t="s">
        <v>260</v>
      </c>
      <c r="C1069" s="4">
        <v>43691</v>
      </c>
      <c r="D1069" s="3">
        <v>0.87708333333333333</v>
      </c>
    </row>
    <row r="1070" spans="1:4" x14ac:dyDescent="0.2">
      <c r="A1070">
        <v>751224</v>
      </c>
      <c r="B1070" t="s">
        <v>260</v>
      </c>
      <c r="C1070" s="4">
        <v>43691</v>
      </c>
      <c r="D1070" s="3">
        <v>0.87777777777777777</v>
      </c>
    </row>
    <row r="1071" spans="1:4" x14ac:dyDescent="0.2">
      <c r="A1071">
        <v>763421</v>
      </c>
      <c r="B1071" t="s">
        <v>260</v>
      </c>
      <c r="C1071" s="4">
        <v>43691</v>
      </c>
      <c r="D1071" s="3">
        <v>0.87777777777777777</v>
      </c>
    </row>
    <row r="1072" spans="1:4" x14ac:dyDescent="0.2">
      <c r="A1072">
        <v>778349</v>
      </c>
      <c r="B1072" t="s">
        <v>34</v>
      </c>
      <c r="C1072" s="4">
        <v>43691</v>
      </c>
      <c r="D1072" s="3">
        <v>0.80833333333333324</v>
      </c>
    </row>
    <row r="1073" spans="1:4" x14ac:dyDescent="0.2">
      <c r="A1073">
        <v>778879</v>
      </c>
      <c r="B1073" t="s">
        <v>34</v>
      </c>
      <c r="C1073" s="4">
        <v>43691</v>
      </c>
      <c r="D1073" s="3">
        <v>0.80833333333333324</v>
      </c>
    </row>
    <row r="1074" spans="1:4" x14ac:dyDescent="0.2">
      <c r="A1074">
        <v>790113</v>
      </c>
      <c r="B1074" t="s">
        <v>260</v>
      </c>
      <c r="C1074" s="4">
        <v>43691</v>
      </c>
      <c r="D1074" s="3">
        <v>0.87777777777777777</v>
      </c>
    </row>
    <row r="1075" spans="1:4" x14ac:dyDescent="0.2">
      <c r="A1075">
        <v>790761</v>
      </c>
      <c r="B1075" t="s">
        <v>34</v>
      </c>
      <c r="C1075" s="4">
        <v>43691</v>
      </c>
      <c r="D1075" s="3">
        <v>0.80763888888888891</v>
      </c>
    </row>
    <row r="1076" spans="1:4" x14ac:dyDescent="0.2">
      <c r="A1076">
        <v>791801</v>
      </c>
      <c r="B1076" t="s">
        <v>34</v>
      </c>
      <c r="C1076" s="4">
        <v>43691</v>
      </c>
      <c r="D1076" s="3">
        <v>0.80902777777777779</v>
      </c>
    </row>
    <row r="1077" spans="1:4" x14ac:dyDescent="0.2">
      <c r="A1077">
        <v>792614</v>
      </c>
      <c r="B1077" t="s">
        <v>201</v>
      </c>
      <c r="C1077" s="4">
        <v>43691</v>
      </c>
      <c r="D1077" s="3">
        <v>0.68263888888888891</v>
      </c>
    </row>
    <row r="1078" spans="1:4" x14ac:dyDescent="0.2">
      <c r="A1078">
        <v>809507</v>
      </c>
      <c r="B1078" t="s">
        <v>260</v>
      </c>
      <c r="C1078" s="4">
        <v>43691</v>
      </c>
      <c r="D1078" s="3">
        <v>0.87847222222222221</v>
      </c>
    </row>
    <row r="1079" spans="1:4" x14ac:dyDescent="0.2">
      <c r="A1079">
        <v>824597</v>
      </c>
      <c r="B1079" t="s">
        <v>34</v>
      </c>
      <c r="C1079" s="4">
        <v>43691</v>
      </c>
      <c r="D1079" s="3">
        <v>0.80833333333333324</v>
      </c>
    </row>
    <row r="1080" spans="1:4" x14ac:dyDescent="0.2">
      <c r="A1080">
        <v>825667</v>
      </c>
      <c r="B1080" t="s">
        <v>260</v>
      </c>
      <c r="C1080" s="4">
        <v>43691</v>
      </c>
      <c r="D1080" s="3">
        <v>0.87847222222222221</v>
      </c>
    </row>
    <row r="1081" spans="1:4" x14ac:dyDescent="0.2">
      <c r="A1081">
        <v>826057</v>
      </c>
      <c r="B1081" t="s">
        <v>201</v>
      </c>
      <c r="C1081" s="4">
        <v>43691</v>
      </c>
      <c r="D1081" s="3">
        <v>0.86944444444444446</v>
      </c>
    </row>
    <row r="1082" spans="1:4" x14ac:dyDescent="0.2">
      <c r="A1082">
        <v>826302</v>
      </c>
      <c r="B1082" t="s">
        <v>34</v>
      </c>
      <c r="C1082" s="4">
        <v>43691</v>
      </c>
      <c r="D1082" s="3">
        <v>0.80833333333333324</v>
      </c>
    </row>
    <row r="1083" spans="1:4" x14ac:dyDescent="0.2">
      <c r="A1083">
        <v>844888</v>
      </c>
      <c r="B1083" t="e">
        <f>HoyMismoTSI estamos muy contentos y agradecidos por su gran trabajo Que hacen</f>
        <v>#NAME?</v>
      </c>
      <c r="C1083" s="4">
        <v>43691</v>
      </c>
      <c r="D1083" s="3">
        <v>0.70763888888888893</v>
      </c>
    </row>
    <row r="1084" spans="1:4" x14ac:dyDescent="0.2">
      <c r="A1084">
        <v>854767</v>
      </c>
      <c r="B1084" t="s">
        <v>34</v>
      </c>
      <c r="C1084" s="4">
        <v>43691</v>
      </c>
      <c r="D1084" s="3">
        <v>0.80902777777777779</v>
      </c>
    </row>
    <row r="1085" spans="1:4" x14ac:dyDescent="0.2">
      <c r="A1085">
        <v>857996</v>
      </c>
      <c r="B1085" t="s">
        <v>260</v>
      </c>
      <c r="C1085" s="4">
        <v>43691</v>
      </c>
      <c r="D1085" s="3">
        <v>0.87777777777777777</v>
      </c>
    </row>
    <row r="1086" spans="1:4" x14ac:dyDescent="0.2">
      <c r="A1086">
        <v>875433</v>
      </c>
      <c r="B1086" t="s">
        <v>34</v>
      </c>
      <c r="C1086" s="4">
        <v>43691</v>
      </c>
      <c r="D1086" s="3">
        <v>0.80833333333333324</v>
      </c>
    </row>
    <row r="1087" spans="1:4" x14ac:dyDescent="0.2">
      <c r="A1087">
        <v>878106</v>
      </c>
      <c r="B1087" t="s">
        <v>201</v>
      </c>
      <c r="C1087" s="4">
        <v>43691</v>
      </c>
      <c r="D1087" s="3">
        <v>0.86944444444444446</v>
      </c>
    </row>
    <row r="1088" spans="1:4" x14ac:dyDescent="0.2">
      <c r="A1088">
        <v>880289</v>
      </c>
      <c r="B1088" t="s">
        <v>201</v>
      </c>
      <c r="C1088" s="4">
        <v>43691</v>
      </c>
      <c r="D1088" s="3">
        <v>0.68194444444444446</v>
      </c>
    </row>
    <row r="1089" spans="1:4" x14ac:dyDescent="0.2">
      <c r="A1089">
        <v>884350</v>
      </c>
      <c r="B1089" t="s">
        <v>201</v>
      </c>
      <c r="C1089" s="4">
        <v>43691</v>
      </c>
      <c r="D1089" s="3">
        <v>0.86875000000000002</v>
      </c>
    </row>
    <row r="1090" spans="1:4" x14ac:dyDescent="0.2">
      <c r="A1090">
        <v>884444</v>
      </c>
      <c r="B1090" t="s">
        <v>201</v>
      </c>
      <c r="C1090" s="4">
        <v>43691</v>
      </c>
      <c r="D1090" s="3">
        <v>0.68194444444444446</v>
      </c>
    </row>
    <row r="1091" spans="1:4" x14ac:dyDescent="0.2">
      <c r="A1091">
        <v>930756</v>
      </c>
      <c r="B1091" t="s">
        <v>260</v>
      </c>
      <c r="C1091" s="4">
        <v>43691</v>
      </c>
      <c r="D1091" s="3">
        <v>0.87777777777777777</v>
      </c>
    </row>
    <row r="1092" spans="1:4" x14ac:dyDescent="0.2">
      <c r="A1092">
        <v>931130</v>
      </c>
      <c r="B1092" t="s">
        <v>34</v>
      </c>
      <c r="C1092" s="4">
        <v>43691</v>
      </c>
      <c r="D1092" s="3">
        <v>0.80833333333333324</v>
      </c>
    </row>
    <row r="1093" spans="1:4" x14ac:dyDescent="0.2">
      <c r="A1093">
        <v>933275</v>
      </c>
      <c r="B1093" t="s">
        <v>34</v>
      </c>
      <c r="C1093" s="4">
        <v>43691</v>
      </c>
      <c r="D1093" s="3">
        <v>0.80902777777777779</v>
      </c>
    </row>
    <row r="1094" spans="1:4" x14ac:dyDescent="0.2">
      <c r="A1094">
        <v>933621</v>
      </c>
      <c r="B1094" t="s">
        <v>34</v>
      </c>
      <c r="C1094" s="4">
        <v>43691</v>
      </c>
      <c r="D1094" s="3">
        <v>0.80833333333333324</v>
      </c>
    </row>
    <row r="1095" spans="1:4" x14ac:dyDescent="0.2">
      <c r="A1095">
        <v>941722</v>
      </c>
      <c r="B1095" t="s">
        <v>34</v>
      </c>
      <c r="C1095" s="4">
        <v>43691</v>
      </c>
      <c r="D1095" s="3">
        <v>0.80833333333333324</v>
      </c>
    </row>
    <row r="1096" spans="1:4" x14ac:dyDescent="0.2">
      <c r="A1096">
        <v>973412</v>
      </c>
      <c r="B1096" t="s">
        <v>201</v>
      </c>
      <c r="C1096" s="4">
        <v>43691</v>
      </c>
      <c r="D1096" s="3">
        <v>0.86944444444444446</v>
      </c>
    </row>
    <row r="1097" spans="1:4" x14ac:dyDescent="0.2">
      <c r="A1097">
        <v>973647</v>
      </c>
      <c r="B1097" t="s">
        <v>201</v>
      </c>
      <c r="C1097" s="4">
        <v>43691</v>
      </c>
      <c r="D1097" s="3">
        <v>0.87013888888888891</v>
      </c>
    </row>
    <row r="1098" spans="1:4" x14ac:dyDescent="0.2">
      <c r="A1098">
        <v>980364</v>
      </c>
      <c r="B1098" t="s">
        <v>34</v>
      </c>
      <c r="C1098" s="4">
        <v>43691</v>
      </c>
      <c r="D1098" s="3">
        <v>0.80833333333333324</v>
      </c>
    </row>
    <row r="1099" spans="1:4" x14ac:dyDescent="0.2">
      <c r="A1099">
        <v>981626</v>
      </c>
      <c r="B1099" t="s">
        <v>34</v>
      </c>
      <c r="C1099" s="4">
        <v>43691</v>
      </c>
      <c r="D1099" s="3">
        <v>0.80833333333333324</v>
      </c>
    </row>
    <row r="1100" spans="1:4" x14ac:dyDescent="0.2">
      <c r="A1100">
        <v>981988</v>
      </c>
      <c r="B1100" t="s">
        <v>201</v>
      </c>
      <c r="C1100" s="4">
        <v>43691</v>
      </c>
      <c r="D1100" s="3">
        <v>0.86944444444444446</v>
      </c>
    </row>
    <row r="1101" spans="1:4" x14ac:dyDescent="0.2">
      <c r="A1101">
        <v>985257</v>
      </c>
      <c r="B1101" t="s">
        <v>260</v>
      </c>
      <c r="C1101" s="4">
        <v>43691</v>
      </c>
      <c r="D1101" s="3">
        <v>0.87847222222222221</v>
      </c>
    </row>
    <row r="1102" spans="1:4" x14ac:dyDescent="0.2">
      <c r="A1102">
        <v>987640</v>
      </c>
      <c r="B1102" t="s">
        <v>260</v>
      </c>
      <c r="C1102" s="4">
        <v>43691</v>
      </c>
      <c r="D1102" s="3">
        <v>0.87847222222222221</v>
      </c>
    </row>
    <row r="1103" spans="1:4" x14ac:dyDescent="0.2">
      <c r="A1103">
        <v>988910</v>
      </c>
      <c r="B1103" t="s">
        <v>260</v>
      </c>
      <c r="C1103" s="4">
        <v>43691</v>
      </c>
      <c r="D1103" s="3">
        <v>0.87847222222222221</v>
      </c>
    </row>
    <row r="1104" spans="1:4" x14ac:dyDescent="0.2">
      <c r="A1104">
        <v>992860</v>
      </c>
      <c r="B1104" t="s">
        <v>260</v>
      </c>
      <c r="C1104" s="4">
        <v>43691</v>
      </c>
      <c r="D1104" s="3">
        <v>0.87847222222222221</v>
      </c>
    </row>
    <row r="1105" spans="1:4" x14ac:dyDescent="0.2">
      <c r="A1105">
        <v>993491</v>
      </c>
      <c r="B1105" t="s">
        <v>260</v>
      </c>
      <c r="C1105" s="4">
        <v>43691</v>
      </c>
      <c r="D1105" s="3">
        <v>0.87777777777777777</v>
      </c>
    </row>
    <row r="1106" spans="1:4" x14ac:dyDescent="0.2">
      <c r="A1106">
        <v>1027385</v>
      </c>
      <c r="B1106" t="s">
        <v>260</v>
      </c>
      <c r="C1106" s="4">
        <v>43691</v>
      </c>
      <c r="D1106" s="3">
        <v>0.87847222222222221</v>
      </c>
    </row>
    <row r="1107" spans="1:4" x14ac:dyDescent="0.2">
      <c r="A1107">
        <v>1028221</v>
      </c>
      <c r="B1107" t="s">
        <v>201</v>
      </c>
      <c r="C1107" s="4">
        <v>43691</v>
      </c>
      <c r="D1107" s="3">
        <v>0.86944444444444446</v>
      </c>
    </row>
    <row r="1108" spans="1:4" x14ac:dyDescent="0.2">
      <c r="A1108">
        <v>1033857</v>
      </c>
      <c r="B1108" t="s">
        <v>260</v>
      </c>
      <c r="C1108" s="4">
        <v>43691</v>
      </c>
      <c r="D1108" s="3">
        <v>0.87777777777777777</v>
      </c>
    </row>
    <row r="1109" spans="1:4" x14ac:dyDescent="0.2">
      <c r="A1109">
        <v>1037787</v>
      </c>
      <c r="B1109" t="s">
        <v>201</v>
      </c>
      <c r="C1109" s="4">
        <v>43691</v>
      </c>
      <c r="D1109" s="3">
        <v>0.68194444444444446</v>
      </c>
    </row>
    <row r="1110" spans="1:4" x14ac:dyDescent="0.2">
      <c r="A1110">
        <v>1042930</v>
      </c>
      <c r="B1110" t="s">
        <v>260</v>
      </c>
      <c r="C1110" s="4">
        <v>43691</v>
      </c>
      <c r="D1110" s="3">
        <v>0.87777777777777777</v>
      </c>
    </row>
    <row r="1111" spans="1:4" x14ac:dyDescent="0.2">
      <c r="A1111">
        <v>1048106</v>
      </c>
      <c r="B1111" t="s">
        <v>34</v>
      </c>
      <c r="C1111" s="4">
        <v>43691</v>
      </c>
      <c r="D1111" s="3">
        <v>0.80763888888888891</v>
      </c>
    </row>
    <row r="1112" spans="1:4" x14ac:dyDescent="0.2">
      <c r="A1112">
        <v>1052476</v>
      </c>
      <c r="B1112" t="s">
        <v>34</v>
      </c>
      <c r="C1112" s="4">
        <v>43691</v>
      </c>
      <c r="D1112" s="3">
        <v>0.80833333333333324</v>
      </c>
    </row>
    <row r="1113" spans="1:4" x14ac:dyDescent="0.2">
      <c r="A1113">
        <v>1090210</v>
      </c>
      <c r="B1113" t="s">
        <v>201</v>
      </c>
      <c r="C1113" s="4">
        <v>43691</v>
      </c>
      <c r="D1113" s="3">
        <v>0.87013888888888891</v>
      </c>
    </row>
    <row r="1114" spans="1:4" x14ac:dyDescent="0.2">
      <c r="A1114">
        <v>1090211</v>
      </c>
      <c r="B1114" t="s">
        <v>260</v>
      </c>
      <c r="C1114" s="4">
        <v>43691</v>
      </c>
      <c r="D1114" s="3">
        <v>0.87708333333333333</v>
      </c>
    </row>
    <row r="1115" spans="1:4" x14ac:dyDescent="0.2">
      <c r="A1115">
        <v>225770</v>
      </c>
      <c r="B1115" t="s">
        <v>521</v>
      </c>
      <c r="C1115" s="4">
        <v>43692</v>
      </c>
      <c r="D1115" s="3">
        <v>2.4305555555555556E-2</v>
      </c>
    </row>
    <row r="1116" spans="1:4" x14ac:dyDescent="0.2">
      <c r="A1116">
        <v>2660</v>
      </c>
      <c r="B1116" t="s">
        <v>28</v>
      </c>
      <c r="C1116" s="4">
        <v>43693</v>
      </c>
      <c r="D1116" s="3">
        <v>0.72222222222222221</v>
      </c>
    </row>
    <row r="1117" spans="1:4" x14ac:dyDescent="0.2">
      <c r="A1117">
        <v>15952</v>
      </c>
      <c r="B1117" t="s">
        <v>28</v>
      </c>
      <c r="C1117" s="4">
        <v>43693</v>
      </c>
      <c r="D1117" s="3">
        <v>0.72222222222222221</v>
      </c>
    </row>
    <row r="1118" spans="1:4" x14ac:dyDescent="0.2">
      <c r="A1118">
        <v>33541</v>
      </c>
      <c r="B1118" t="e">
        <f>hondudiario excelente Que cada vez mas est√°n escuchando la voz de nuestro Productores y Sobre todo los est√°n apoyando</f>
        <v>#NAME?</v>
      </c>
      <c r="C1118" s="4">
        <v>43693</v>
      </c>
      <c r="D1118" s="3">
        <v>0.93402777777777779</v>
      </c>
    </row>
    <row r="1119" spans="1:4" x14ac:dyDescent="0.2">
      <c r="A1119">
        <v>63880</v>
      </c>
      <c r="B1119" t="e">
        <f>hondudiario todos vamos a combatir el dengue por el bienestar de cada una de nuestras familias</f>
        <v>#NAME?</v>
      </c>
      <c r="C1119" s="4">
        <v>43693</v>
      </c>
      <c r="D1119" s="3">
        <v>0.8965277777777777</v>
      </c>
    </row>
    <row r="1120" spans="1:4" x14ac:dyDescent="0.2">
      <c r="A1120">
        <v>73541</v>
      </c>
      <c r="B1120" t="e">
        <f>_xlfn.SINGLE(NTQ1WzirXWVSm5RELmNPf7jbQXG)+Lu0YgsRt8Xoj7qo= _xlfn.SINGLE(JuanOrlandoH _xlfn.SINGLE(radiohrn se demuestra un gran avance Que gran manera de Que se mejore cada dia por grandes oportunidades Que genial))</f>
        <v>#NAME?</v>
      </c>
      <c r="C1120" s="4">
        <v>43693</v>
      </c>
      <c r="D1120" s="3">
        <v>0.65694444444444444</v>
      </c>
    </row>
    <row r="1121" spans="1:4" x14ac:dyDescent="0.2">
      <c r="A1121">
        <v>74205</v>
      </c>
      <c r="B1121" t="e">
        <f>_xlfn.SINGLE(NTQ1WzirXWVSm5RELmNPf7jbQXG)+Lu0YgsRt8Xoj7qo= _xlfn.SINGLE(JuanOrlandoH _xlfn.SINGLE(radiohrn Que se apoye al sector salud Es un gran beneficio para el pueblo Que gran trabajo Que se est√°n enfocando en grandes cosas Que bien estamos a lo mejor gracias JOH))</f>
        <v>#NAME?</v>
      </c>
      <c r="C1121" s="4">
        <v>43693</v>
      </c>
      <c r="D1121" s="3">
        <v>0.65763888888888888</v>
      </c>
    </row>
    <row r="1122" spans="1:4" x14ac:dyDescent="0.2">
      <c r="A1122">
        <v>76481</v>
      </c>
      <c r="B1122" t="s">
        <v>28</v>
      </c>
      <c r="C1122" s="4">
        <v>43693</v>
      </c>
      <c r="D1122" s="3">
        <v>0.72222222222222221</v>
      </c>
    </row>
    <row r="1123" spans="1:4" x14ac:dyDescent="0.2">
      <c r="A1123">
        <v>81826</v>
      </c>
      <c r="B1123" t="s">
        <v>28</v>
      </c>
      <c r="C1123" s="4">
        <v>43693</v>
      </c>
      <c r="D1123" s="3">
        <v>0.72152777777777777</v>
      </c>
    </row>
    <row r="1124" spans="1:4" x14ac:dyDescent="0.2">
      <c r="A1124">
        <v>96155</v>
      </c>
      <c r="B1124" t="s">
        <v>28</v>
      </c>
      <c r="C1124" s="4">
        <v>43693</v>
      </c>
      <c r="D1124" s="3">
        <v>0.72083333333333333</v>
      </c>
    </row>
    <row r="1125" spans="1:4" x14ac:dyDescent="0.2">
      <c r="A1125">
        <v>112554</v>
      </c>
      <c r="B1125" t="s">
        <v>28</v>
      </c>
      <c r="C1125" s="4">
        <v>43693</v>
      </c>
      <c r="D1125" s="3">
        <v>0.72083333333333333</v>
      </c>
    </row>
    <row r="1126" spans="1:4" x14ac:dyDescent="0.2">
      <c r="A1126">
        <v>153758</v>
      </c>
      <c r="B1126" t="e">
        <f>TN5Telenoticias muy cierto lo Que esta diciendo el se√±or ebal y todo los hacen para da√±ar el buen trabajo Que hace el Presidente</f>
        <v>#NAME?</v>
      </c>
      <c r="C1126" s="4">
        <v>43693</v>
      </c>
      <c r="D1126" s="3">
        <v>0.91527777777777775</v>
      </c>
    </row>
    <row r="1127" spans="1:4" x14ac:dyDescent="0.2">
      <c r="A1127">
        <v>176361</v>
      </c>
      <c r="B1127" t="e">
        <f>_xlfn.SINGLE(NTQ1WzirXWVSm5RELmNPf7jbQXG)+Lu0YgsRt8Xoj7qo= _xlfn.SINGLE(JuanOrlandoH _xlfn.SINGLE(radiohrn excelente Es el apoyo Que brinda nuestro gobierno con nuevas oportunidades a favor de nuestra gente))</f>
        <v>#NAME?</v>
      </c>
      <c r="C1127" s="4">
        <v>43693</v>
      </c>
      <c r="D1127" s="3">
        <v>0.65833333333333333</v>
      </c>
    </row>
    <row r="1128" spans="1:4" x14ac:dyDescent="0.2">
      <c r="A1128">
        <v>177290</v>
      </c>
      <c r="B1128" t="e">
        <f>_xlfn.SINGLE(NTQ1WzirXWVSm5RELmNPf7jbQXG)+Lu0YgsRt8Xoj7qo= _xlfn.SINGLE(JuanOrlandoH _xlfn.SINGLE(radiohrn muy buenas cosas las Que est√°n generando graciasa se√±or Presidente por hacer estas buenas cosas))</f>
        <v>#NAME?</v>
      </c>
      <c r="C1128" s="4">
        <v>43693</v>
      </c>
      <c r="D1128" s="3">
        <v>0.65486111111111112</v>
      </c>
    </row>
    <row r="1129" spans="1:4" x14ac:dyDescent="0.2">
      <c r="A1129">
        <v>213209</v>
      </c>
      <c r="B1129" t="e">
        <f>TN5Telenoticias son unos ma√±osos los empresarios porque solo quieren hacer quedar el gobierno</f>
        <v>#NAME?</v>
      </c>
      <c r="C1129" s="4">
        <v>43693</v>
      </c>
      <c r="D1129" s="3">
        <v>0.9159722222222223</v>
      </c>
    </row>
    <row r="1130" spans="1:4" x14ac:dyDescent="0.2">
      <c r="A1130">
        <v>230894</v>
      </c>
      <c r="B1130" t="s">
        <v>28</v>
      </c>
      <c r="C1130" s="4">
        <v>43693</v>
      </c>
      <c r="D1130" s="3">
        <v>0.72152777777777777</v>
      </c>
    </row>
    <row r="1131" spans="1:4" x14ac:dyDescent="0.2">
      <c r="A1131">
        <v>244256</v>
      </c>
      <c r="B1131" t="s">
        <v>28</v>
      </c>
      <c r="C1131" s="4">
        <v>43693</v>
      </c>
      <c r="D1131" s="3">
        <v>0.72222222222222221</v>
      </c>
    </row>
    <row r="1132" spans="1:4" x14ac:dyDescent="0.2">
      <c r="A1132">
        <v>255852</v>
      </c>
      <c r="B1132" t="e">
        <f>radioamericahn excelente el trabajo Que esta haciendo el gobierno</f>
        <v>#NAME?</v>
      </c>
      <c r="C1132" s="4">
        <v>43693</v>
      </c>
      <c r="D1132" s="3">
        <v>0.7715277777777777</v>
      </c>
    </row>
    <row r="1133" spans="1:4" x14ac:dyDescent="0.2">
      <c r="A1133">
        <v>274082</v>
      </c>
      <c r="B1133" t="s">
        <v>28</v>
      </c>
      <c r="C1133" s="4">
        <v>43693</v>
      </c>
      <c r="D1133" s="3">
        <v>0.72222222222222221</v>
      </c>
    </row>
    <row r="1134" spans="1:4" x14ac:dyDescent="0.2">
      <c r="A1134">
        <v>309758</v>
      </c>
      <c r="B1134" t="e">
        <f>_xlfn.SINGLE(NTQ1WzirXWVSm5RELmNPf7jbQXG)+Lu0YgsRt8Xoj7qo= _xlfn.SINGLE(JuanOrlandoH _xlfn.SINGLE(radiohrn desarrollando nuevas oportunidades Que buenas cosas se hacen Que bien estamos alegres Que bien vamos por mas))</f>
        <v>#NAME?</v>
      </c>
      <c r="C1134" s="4">
        <v>43693</v>
      </c>
      <c r="D1134" s="3">
        <v>0.65625</v>
      </c>
    </row>
    <row r="1135" spans="1:4" x14ac:dyDescent="0.2">
      <c r="A1135">
        <v>309919</v>
      </c>
      <c r="B1135" t="e">
        <f>_xlfn.SINGLE(NTQ1WzirXWVSm5RELmNPf7jbQXG)+Lu0YgsRt8Xoj7qo= _xlfn.SINGLE(JuanOrlandoH _xlfn.SINGLE(radiohrn todos los Hondure√±os estamos contentos y alegres de ver Que tenemos le gran apoyo de nuestro Presidente _xlfn.SINGLE(NTQ1WzirXWVSm5RELmNPf7jbQXG)))+Lu0YgsRt8Xoj7qo=  _xlfn.SINGLE(juanorlando  _xlfn.SINGLE(canal11))</f>
        <v>#NAME?</v>
      </c>
      <c r="C1135" s="4">
        <v>43693</v>
      </c>
      <c r="D1135" s="3">
        <v>0.66388888888888886</v>
      </c>
    </row>
    <row r="1136" spans="1:4" x14ac:dyDescent="0.2">
      <c r="A1136">
        <v>311714</v>
      </c>
      <c r="B1136" t="e">
        <f>hondudiario estamos muy contentos y agradecidos por su gran labor Presidente</f>
        <v>#NAME?</v>
      </c>
      <c r="C1136" s="4">
        <v>43693</v>
      </c>
      <c r="D1136" s="3">
        <v>0.69374999999999998</v>
      </c>
    </row>
    <row r="1137" spans="1:4" x14ac:dyDescent="0.2">
      <c r="A1137">
        <v>337618</v>
      </c>
      <c r="B1137" t="e">
        <f>ProcesoDigital ya el pueblo estamos cansado de ustedes par de payaso y farsasntes</f>
        <v>#NAME?</v>
      </c>
      <c r="C1137" s="4">
        <v>43693</v>
      </c>
      <c r="D1137" s="3">
        <v>0.85138888888888886</v>
      </c>
    </row>
    <row r="1138" spans="1:4" x14ac:dyDescent="0.2">
      <c r="A1138">
        <v>355259</v>
      </c>
      <c r="B1138" t="s">
        <v>603</v>
      </c>
      <c r="C1138" s="4">
        <v>43693</v>
      </c>
      <c r="D1138" s="3">
        <v>0.20694444444444446</v>
      </c>
    </row>
    <row r="1139" spans="1:4" x14ac:dyDescent="0.2">
      <c r="A1139">
        <v>355260</v>
      </c>
      <c r="B1139" t="s">
        <v>604</v>
      </c>
      <c r="C1139" s="4">
        <v>43693</v>
      </c>
      <c r="D1139" s="3">
        <v>0.18055555555555555</v>
      </c>
    </row>
    <row r="1140" spans="1:4" x14ac:dyDescent="0.2">
      <c r="A1140">
        <v>646161</v>
      </c>
      <c r="B1140" t="s">
        <v>632</v>
      </c>
      <c r="C1140" s="4">
        <v>43693</v>
      </c>
      <c r="D1140" s="3">
        <v>0.14861111111111111</v>
      </c>
    </row>
    <row r="1141" spans="1:4" x14ac:dyDescent="0.2">
      <c r="A1141">
        <v>651040</v>
      </c>
      <c r="B1141" t="s">
        <v>28</v>
      </c>
      <c r="C1141" s="4">
        <v>43693</v>
      </c>
      <c r="D1141" s="3">
        <v>0.72152777777777777</v>
      </c>
    </row>
    <row r="1142" spans="1:4" x14ac:dyDescent="0.2">
      <c r="A1142">
        <v>697926</v>
      </c>
      <c r="B1142" t="s">
        <v>28</v>
      </c>
      <c r="C1142" s="4">
        <v>43693</v>
      </c>
      <c r="D1142" s="3">
        <v>0.72222222222222221</v>
      </c>
    </row>
    <row r="1143" spans="1:4" x14ac:dyDescent="0.2">
      <c r="A1143">
        <v>725128</v>
      </c>
      <c r="B1143" t="s">
        <v>28</v>
      </c>
      <c r="C1143" s="4">
        <v>43693</v>
      </c>
      <c r="D1143" s="3">
        <v>0.72152777777777777</v>
      </c>
    </row>
    <row r="1144" spans="1:4" x14ac:dyDescent="0.2">
      <c r="A1144">
        <v>730860</v>
      </c>
      <c r="B1144" t="s">
        <v>28</v>
      </c>
      <c r="C1144" s="4">
        <v>43693</v>
      </c>
      <c r="D1144" s="3">
        <v>0.72222222222222221</v>
      </c>
    </row>
    <row r="1145" spans="1:4" x14ac:dyDescent="0.2">
      <c r="A1145">
        <v>769466</v>
      </c>
      <c r="B1145" t="e">
        <f>HoyMismoTSI esta Es la era para cada uno de nuestros ni√±os y estamos muy agradecidos por el gran apoyo Que les est√°n brindando</f>
        <v>#NAME?</v>
      </c>
      <c r="C1145" s="4">
        <v>43693</v>
      </c>
      <c r="D1145" s="3">
        <v>0.94791666666666663</v>
      </c>
    </row>
    <row r="1146" spans="1:4" x14ac:dyDescent="0.2">
      <c r="A1146">
        <v>788990</v>
      </c>
      <c r="B1146" t="s">
        <v>28</v>
      </c>
      <c r="C1146" s="4">
        <v>43693</v>
      </c>
      <c r="D1146" s="3">
        <v>0.72083333333333333</v>
      </c>
    </row>
    <row r="1147" spans="1:4" x14ac:dyDescent="0.2">
      <c r="A1147">
        <v>790441</v>
      </c>
      <c r="B1147" t="s">
        <v>28</v>
      </c>
      <c r="C1147" s="4">
        <v>43693</v>
      </c>
      <c r="D1147" s="3">
        <v>0.72083333333333333</v>
      </c>
    </row>
    <row r="1148" spans="1:4" x14ac:dyDescent="0.2">
      <c r="A1148">
        <v>826264</v>
      </c>
      <c r="B1148" t="s">
        <v>28</v>
      </c>
      <c r="C1148" s="4">
        <v>43693</v>
      </c>
      <c r="D1148" s="3">
        <v>0.72152777777777777</v>
      </c>
    </row>
    <row r="1149" spans="1:4" x14ac:dyDescent="0.2">
      <c r="A1149">
        <v>833812</v>
      </c>
      <c r="B1149" t="s">
        <v>28</v>
      </c>
      <c r="C1149" s="4">
        <v>43693</v>
      </c>
      <c r="D1149" s="3">
        <v>0.72222222222222221</v>
      </c>
    </row>
    <row r="1150" spans="1:4" x14ac:dyDescent="0.2">
      <c r="A1150">
        <v>856250</v>
      </c>
      <c r="B1150" t="s">
        <v>704</v>
      </c>
      <c r="C1150" s="4">
        <v>43693</v>
      </c>
      <c r="D1150" s="3">
        <v>9.5833333333333326E-2</v>
      </c>
    </row>
    <row r="1151" spans="1:4" x14ac:dyDescent="0.2">
      <c r="A1151">
        <v>880450</v>
      </c>
      <c r="B1151" t="s">
        <v>28</v>
      </c>
      <c r="C1151" s="4">
        <v>43693</v>
      </c>
      <c r="D1151" s="3">
        <v>0.72152777777777777</v>
      </c>
    </row>
    <row r="1152" spans="1:4" x14ac:dyDescent="0.2">
      <c r="A1152">
        <v>880558</v>
      </c>
      <c r="B1152" t="s">
        <v>28</v>
      </c>
      <c r="C1152" s="4">
        <v>43693</v>
      </c>
      <c r="D1152" s="3">
        <v>0.72152777777777777</v>
      </c>
    </row>
    <row r="1153" spans="1:4" x14ac:dyDescent="0.2">
      <c r="A1153">
        <v>886518</v>
      </c>
      <c r="B1153" t="s">
        <v>28</v>
      </c>
      <c r="C1153" s="4">
        <v>43693</v>
      </c>
      <c r="D1153" s="3">
        <v>0.72083333333333333</v>
      </c>
    </row>
    <row r="1154" spans="1:4" x14ac:dyDescent="0.2">
      <c r="A1154">
        <v>945024</v>
      </c>
      <c r="B1154" t="s">
        <v>28</v>
      </c>
      <c r="C1154" s="4">
        <v>43693</v>
      </c>
      <c r="D1154" s="3">
        <v>0.72222222222222221</v>
      </c>
    </row>
    <row r="1155" spans="1:4" x14ac:dyDescent="0.2">
      <c r="A1155">
        <v>974056</v>
      </c>
      <c r="B1155" t="s">
        <v>28</v>
      </c>
      <c r="C1155" s="4">
        <v>43693</v>
      </c>
      <c r="D1155" s="3">
        <v>0.72083333333333333</v>
      </c>
    </row>
    <row r="1156" spans="1:4" x14ac:dyDescent="0.2">
      <c r="A1156">
        <v>983614</v>
      </c>
      <c r="B1156" t="s">
        <v>28</v>
      </c>
      <c r="C1156" s="4">
        <v>43693</v>
      </c>
      <c r="D1156" s="3">
        <v>0.72222222222222221</v>
      </c>
    </row>
    <row r="1157" spans="1:4" x14ac:dyDescent="0.2">
      <c r="A1157">
        <v>988579</v>
      </c>
      <c r="B1157" t="s">
        <v>28</v>
      </c>
      <c r="C1157" s="4">
        <v>43693</v>
      </c>
      <c r="D1157" s="3">
        <v>0.72222222222222221</v>
      </c>
    </row>
    <row r="1158" spans="1:4" x14ac:dyDescent="0.2">
      <c r="A1158">
        <v>1023455</v>
      </c>
      <c r="B1158" t="s">
        <v>28</v>
      </c>
      <c r="C1158" s="4">
        <v>43693</v>
      </c>
      <c r="D1158" s="3">
        <v>0.72222222222222221</v>
      </c>
    </row>
    <row r="1159" spans="1:4" x14ac:dyDescent="0.2">
      <c r="A1159">
        <v>1031402</v>
      </c>
      <c r="B1159" t="s">
        <v>28</v>
      </c>
      <c r="C1159" s="4">
        <v>43693</v>
      </c>
      <c r="D1159" s="3">
        <v>0.72222222222222221</v>
      </c>
    </row>
    <row r="1160" spans="1:4" x14ac:dyDescent="0.2">
      <c r="A1160">
        <v>1035445</v>
      </c>
      <c r="B1160" t="s">
        <v>28</v>
      </c>
      <c r="C1160" s="4">
        <v>43693</v>
      </c>
      <c r="D1160" s="3">
        <v>0.72222222222222221</v>
      </c>
    </row>
    <row r="1161" spans="1:4" x14ac:dyDescent="0.2">
      <c r="A1161">
        <v>1040554</v>
      </c>
      <c r="B1161" t="s">
        <v>28</v>
      </c>
      <c r="C1161" s="4">
        <v>43693</v>
      </c>
      <c r="D1161" s="3">
        <v>0.72152777777777777</v>
      </c>
    </row>
    <row r="1162" spans="1:4" x14ac:dyDescent="0.2">
      <c r="A1162">
        <v>121603</v>
      </c>
      <c r="B1162" t="s">
        <v>360</v>
      </c>
      <c r="C1162" s="4">
        <v>43694</v>
      </c>
      <c r="D1162" s="3">
        <v>0.97430555555555554</v>
      </c>
    </row>
    <row r="1163" spans="1:4" x14ac:dyDescent="0.2">
      <c r="A1163">
        <v>130409</v>
      </c>
      <c r="B1163" t="s">
        <v>374</v>
      </c>
      <c r="C1163" s="4">
        <v>43694</v>
      </c>
      <c r="D1163" s="3">
        <v>4.7222222222222221E-2</v>
      </c>
    </row>
    <row r="1164" spans="1:4" x14ac:dyDescent="0.2">
      <c r="A1164">
        <v>192139</v>
      </c>
      <c r="B1164" t="s">
        <v>476</v>
      </c>
      <c r="C1164" s="4">
        <v>43694</v>
      </c>
      <c r="D1164" s="3">
        <v>0.65625</v>
      </c>
    </row>
    <row r="1165" spans="1:4" x14ac:dyDescent="0.2">
      <c r="A1165">
        <v>121596</v>
      </c>
      <c r="B1165" t="s">
        <v>355</v>
      </c>
      <c r="C1165" s="4">
        <v>43695</v>
      </c>
      <c r="D1165" s="3">
        <v>0.92499999999999993</v>
      </c>
    </row>
    <row r="1166" spans="1:4" x14ac:dyDescent="0.2">
      <c r="A1166">
        <v>699668</v>
      </c>
      <c r="B1166" t="s">
        <v>651</v>
      </c>
      <c r="C1166" s="4">
        <v>43695</v>
      </c>
      <c r="D1166" s="3">
        <v>0.86041666666666661</v>
      </c>
    </row>
    <row r="1167" spans="1:4" x14ac:dyDescent="0.2">
      <c r="A1167">
        <v>13911</v>
      </c>
      <c r="B1167" t="s">
        <v>109</v>
      </c>
      <c r="C1167" s="4">
        <v>43696</v>
      </c>
      <c r="D1167" s="3">
        <v>0.95208333333333339</v>
      </c>
    </row>
    <row r="1168" spans="1:4" x14ac:dyDescent="0.2">
      <c r="A1168">
        <v>16621</v>
      </c>
      <c r="B1168" t="s">
        <v>109</v>
      </c>
      <c r="C1168" s="4">
        <v>43696</v>
      </c>
      <c r="D1168" s="3">
        <v>0.95208333333333339</v>
      </c>
    </row>
    <row r="1169" spans="1:4" x14ac:dyDescent="0.2">
      <c r="A1169">
        <v>19217</v>
      </c>
      <c r="B1169" t="s">
        <v>109</v>
      </c>
      <c r="C1169" s="4">
        <v>43696</v>
      </c>
      <c r="D1169" s="3">
        <v>0.95208333333333339</v>
      </c>
    </row>
    <row r="1170" spans="1:4" x14ac:dyDescent="0.2">
      <c r="A1170">
        <v>23337</v>
      </c>
      <c r="B1170" t="s">
        <v>109</v>
      </c>
      <c r="C1170" s="4">
        <v>43696</v>
      </c>
      <c r="D1170" s="3">
        <v>0.95277777777777783</v>
      </c>
    </row>
    <row r="1171" spans="1:4" x14ac:dyDescent="0.2">
      <c r="A1171">
        <v>32619</v>
      </c>
      <c r="B1171" t="e">
        <f>hondudiario esta Es la era para todos los Productores</f>
        <v>#NAME?</v>
      </c>
      <c r="C1171" s="4">
        <v>43696</v>
      </c>
      <c r="D1171" s="3">
        <v>0.80347222222222225</v>
      </c>
    </row>
    <row r="1172" spans="1:4" x14ac:dyDescent="0.2">
      <c r="A1172">
        <v>43576</v>
      </c>
      <c r="B1172" t="s">
        <v>109</v>
      </c>
      <c r="C1172" s="4">
        <v>43696</v>
      </c>
      <c r="D1172" s="3">
        <v>0.95138888888888884</v>
      </c>
    </row>
    <row r="1173" spans="1:4" x14ac:dyDescent="0.2">
      <c r="A1173">
        <v>51844</v>
      </c>
      <c r="B1173" t="e">
        <f>DiarioTiempo ya el pueblo estamos cansado de esta gente Que son una plaga para el pais</f>
        <v>#NAME?</v>
      </c>
      <c r="C1173" s="4">
        <v>43696</v>
      </c>
      <c r="D1173" s="3">
        <v>0.65</v>
      </c>
    </row>
    <row r="1174" spans="1:4" x14ac:dyDescent="0.2">
      <c r="A1174">
        <v>55293</v>
      </c>
      <c r="B1174" t="e">
        <f>DiarioTiempo Que les caiga todo el peso de la ley por hacer vandalismo y robar la paz y tranquilidad en nuestro pa√≠s</f>
        <v>#NAME?</v>
      </c>
      <c r="C1174" s="4">
        <v>43696</v>
      </c>
      <c r="D1174" s="3">
        <v>0.64930555555555558</v>
      </c>
    </row>
    <row r="1175" spans="1:4" x14ac:dyDescent="0.2">
      <c r="A1175">
        <v>58684</v>
      </c>
      <c r="B1175" t="e">
        <f>FrenteaFrenteHN Mel y Salvador Es u af√°n de sed de poder no se Que e s e l Que dejaron Sin realizar cuando el fue Presidente Que esa obsesi√≥n por volver al poder</f>
        <v>#NAME?</v>
      </c>
      <c r="C1175" s="4">
        <v>43696</v>
      </c>
      <c r="D1175" s="3">
        <v>0.60902777777777783</v>
      </c>
    </row>
    <row r="1176" spans="1:4" x14ac:dyDescent="0.2">
      <c r="A1176">
        <v>71579</v>
      </c>
      <c r="B1176" t="e">
        <f>elpaishn todos los deber√≠an de mandar ala tolva por robar la paz y la tranquilidad en nuestro pa√≠s</f>
        <v>#NAME?</v>
      </c>
      <c r="C1176" s="4">
        <v>43696</v>
      </c>
      <c r="D1176" s="3">
        <v>0.73749999999999993</v>
      </c>
    </row>
    <row r="1177" spans="1:4" x14ac:dyDescent="0.2">
      <c r="A1177">
        <v>73186</v>
      </c>
      <c r="B1177" t="e">
        <f>_xlfn.SINGLE(NTQ1WzirXWVSm5RELmNPf7jbQXG)+Lu0YgsRt8Xoj7qo= _xlfn.SINGLE(JuanOrlandoH _xlfn.SINGLE(HCHTelevDigital _xlfn.SINGLE(VidaMejorHN Honduras mejora y gracias a JOH por Que el Es un gran Hombre bendiciones para usted y su familia)))</f>
        <v>#NAME?</v>
      </c>
      <c r="C1177" s="4">
        <v>43696</v>
      </c>
      <c r="D1177" s="3">
        <v>0.90416666666666667</v>
      </c>
    </row>
    <row r="1178" spans="1:4" x14ac:dyDescent="0.2">
      <c r="A1178">
        <v>73305</v>
      </c>
      <c r="B1178" t="e">
        <f>_xlfn.SINGLE(NTQ1WzirXWVSm5RELmNPf7jbQXG)+Lu0YgsRt8Xoj7qo= _xlfn.SINGLE(JuanOrlandoH _xlfn.SINGLE(TN5Telenoticias vamos por la mejor ruta)), porque tenemos el mejor Presidente Que si piensa y apoya a cada una de nuestras necesidades _xlfn.SINGLE(NTQ1WzirXWVSm5RELmNPf7jbQXG)+Lu0YgsRt8Xoj7qo= _xlfn.SINGLE(hoymismo)</f>
        <v>#NAME?</v>
      </c>
      <c r="C1178" s="4">
        <v>43696</v>
      </c>
      <c r="D1178" s="3">
        <v>0.84305555555555556</v>
      </c>
    </row>
    <row r="1179" spans="1:4" x14ac:dyDescent="0.2">
      <c r="A1179">
        <v>74346</v>
      </c>
      <c r="B1179" t="e">
        <f>_xlfn.SINGLE(NTQ1WzirXWVSm5RELmNPf7jbQXG)+Lu0YgsRt8Xoj7qo= _xlfn.SINGLE(JuanOrlandoH _xlfn.SINGLE(TN5Telenoticias Definitivamente Que se demuestre lo bueno por nuestra naci√≥n Que gran bendici√≥n Que gran motivo de seguir))</f>
        <v>#NAME?</v>
      </c>
      <c r="C1179" s="4">
        <v>43696</v>
      </c>
      <c r="D1179" s="3">
        <v>0.90277777777777779</v>
      </c>
    </row>
    <row r="1180" spans="1:4" x14ac:dyDescent="0.2">
      <c r="A1180">
        <v>74728</v>
      </c>
      <c r="B1180" t="e">
        <f>_xlfn.SINGLE(NTQ1WzirXWVSm5RELmNPf7jbQXG)+Lu0YgsRt8Xoj7qo= _xlfn.SINGLE(JuanOrlandoH _xlfn.SINGLE(TN5Telenoticias me siento tan orgullosa y Contenta de ver el gran trabajo Que esta haciendo nuestras autoridades _xlfn.SINGLE(NTQ1WzirXWVSm5RELmNPf7jbQXG)))+Lu0YgsRt8Xoj7qo= _xlfn.SINGLE(HRN)</f>
        <v>#NAME?</v>
      </c>
      <c r="C1180" s="4">
        <v>43696</v>
      </c>
      <c r="D1180" s="3">
        <v>0.84236111111111101</v>
      </c>
    </row>
    <row r="1181" spans="1:4" x14ac:dyDescent="0.2">
      <c r="A1181">
        <v>159360</v>
      </c>
      <c r="B1181" t="s">
        <v>109</v>
      </c>
      <c r="C1181" s="4">
        <v>43696</v>
      </c>
      <c r="D1181" s="3">
        <v>0.95208333333333339</v>
      </c>
    </row>
    <row r="1182" spans="1:4" x14ac:dyDescent="0.2">
      <c r="A1182">
        <v>172606</v>
      </c>
      <c r="B1182" t="s">
        <v>446</v>
      </c>
      <c r="C1182" s="4">
        <v>43696</v>
      </c>
      <c r="D1182" s="3">
        <v>0.1451388888888889</v>
      </c>
    </row>
    <row r="1183" spans="1:4" x14ac:dyDescent="0.2">
      <c r="A1183">
        <v>176301</v>
      </c>
      <c r="B1183" t="e">
        <f>_xlfn.SINGLE(NTQ1WzirXWVSm5RELmNPf7jbQXG)+Lu0YgsRt8Xoj7qo= _xlfn.SINGLE(JuanOrlandoH _xlfn.SINGLE(HCHTelevDigital _xlfn.SINGLE(VidaMejorHN Wooo solo puedo decir Que grandes avances Definimos todo lo bueno Que ha hecho este gobierno gracias Muchas gracias)))</f>
        <v>#NAME?</v>
      </c>
      <c r="C1183" s="4">
        <v>43696</v>
      </c>
      <c r="D1183" s="3">
        <v>0.90486111111111101</v>
      </c>
    </row>
    <row r="1184" spans="1:4" x14ac:dyDescent="0.2">
      <c r="A1184">
        <v>177265</v>
      </c>
      <c r="B1184" t="e">
        <f>_xlfn.SINGLE(NTQ1WzirXWVSm5RELmNPf7jbQXG)+Lu0YgsRt8Xoj7qo= _xlfn.SINGLE(JuanOrlandoH _xlfn.SINGLE(TN5Telenoticias Que bueno asi el pueblo puede generara puertas de empleos y pueden mejorar su vida))</f>
        <v>#NAME?</v>
      </c>
      <c r="C1184" s="4">
        <v>43696</v>
      </c>
      <c r="D1184" s="3">
        <v>0.89861111111111114</v>
      </c>
    </row>
    <row r="1185" spans="1:4" x14ac:dyDescent="0.2">
      <c r="A1185">
        <v>180849</v>
      </c>
      <c r="B1185" t="e">
        <f>DiarioLaPrensa estamos muy contentos del gran trabajo Que hacen y ya estamos viendo los grandes resultados</f>
        <v>#NAME?</v>
      </c>
      <c r="C1185" s="4">
        <v>43696</v>
      </c>
      <c r="D1185" s="3">
        <v>0.72430555555555554</v>
      </c>
    </row>
    <row r="1186" spans="1:4" x14ac:dyDescent="0.2">
      <c r="A1186">
        <v>202241</v>
      </c>
      <c r="B1186" t="s">
        <v>499</v>
      </c>
      <c r="C1186" s="4">
        <v>43696</v>
      </c>
      <c r="D1186" s="3">
        <v>0.74444444444444446</v>
      </c>
    </row>
    <row r="1187" spans="1:4" x14ac:dyDescent="0.2">
      <c r="A1187">
        <v>217284</v>
      </c>
      <c r="B1187" t="e">
        <f>FrenteaFrenteHN Salvador  y Mel son los √∫nicos responsable  de tanta violencia Que est√°n realizando cada uno de los j√≥venes</f>
        <v>#NAME?</v>
      </c>
      <c r="C1187" s="4">
        <v>43696</v>
      </c>
      <c r="D1187" s="3">
        <v>0.56388888888888888</v>
      </c>
    </row>
    <row r="1188" spans="1:4" x14ac:dyDescent="0.2">
      <c r="A1188">
        <v>230566</v>
      </c>
      <c r="B1188" t="e">
        <f>PEPE_LOBO este se√±or lo Que pasa Que vie mal por Que sabe Que siempre tenia Que pagar las picardias Que hizo con la esposa de el</f>
        <v>#NAME?</v>
      </c>
      <c r="C1188" s="4">
        <v>43696</v>
      </c>
      <c r="D1188" s="3">
        <v>0.67499999999999993</v>
      </c>
    </row>
    <row r="1189" spans="1:4" x14ac:dyDescent="0.2">
      <c r="A1189">
        <v>247536</v>
      </c>
      <c r="B1189" t="e">
        <f>televicentrohn Que le pongan todo el peso de la ley por robarle al pa√≠s y al  pueblo</f>
        <v>#NAME?</v>
      </c>
      <c r="C1189" s="4">
        <v>43696</v>
      </c>
      <c r="D1189" s="3">
        <v>0.71458333333333324</v>
      </c>
    </row>
    <row r="1190" spans="1:4" x14ac:dyDescent="0.2">
      <c r="A1190">
        <v>253082</v>
      </c>
      <c r="B1190" t="e">
        <f>radiohrn as√≠ Es Presidente   mano dura para todo estos delincuentes</f>
        <v>#NAME?</v>
      </c>
      <c r="C1190" s="4">
        <v>43696</v>
      </c>
      <c r="D1190" s="3">
        <v>0.84930555555555554</v>
      </c>
    </row>
    <row r="1191" spans="1:4" x14ac:dyDescent="0.2">
      <c r="A1191">
        <v>253523</v>
      </c>
      <c r="B1191" t="s">
        <v>541</v>
      </c>
      <c r="C1191" s="4">
        <v>43696</v>
      </c>
      <c r="D1191" s="3">
        <v>8.819444444444445E-2</v>
      </c>
    </row>
    <row r="1192" spans="1:4" x14ac:dyDescent="0.2">
      <c r="A1192">
        <v>271301</v>
      </c>
      <c r="B1192" t="e">
        <f>FrenteaFrenteHN todos debemos de ponerle un alto a Salvador y a Mel Que son los Que est√°n llamando a la violencia</f>
        <v>#NAME?</v>
      </c>
      <c r="C1192" s="4">
        <v>43696</v>
      </c>
      <c r="D1192" s="3">
        <v>0.59930555555555554</v>
      </c>
    </row>
    <row r="1193" spans="1:4" x14ac:dyDescent="0.2">
      <c r="A1193">
        <v>279136</v>
      </c>
      <c r="B1193" t="e">
        <f>_xlfn.SINGLE(NTQ1WzirXWVSm5RELmNPf7jbQXG)+Lu0YgsRt8Xoj7qo= _xlfn.SINGLE(JuanOrlandoH _xlfn.SINGLE(TN5Telenoticias Bravo se√±or Presidente Muchas gracias por hacer lo bueno por mi pais Que grandes maneras de ver Que usted hace las cosa Que Dios me lo bendiga))</f>
        <v>#NAME?</v>
      </c>
      <c r="C1193" s="4">
        <v>43696</v>
      </c>
      <c r="D1193" s="3">
        <v>0.90069444444444446</v>
      </c>
    </row>
    <row r="1194" spans="1:4" x14ac:dyDescent="0.2">
      <c r="A1194">
        <v>294612</v>
      </c>
      <c r="B1194" t="s">
        <v>499</v>
      </c>
      <c r="C1194" s="4">
        <v>43696</v>
      </c>
      <c r="D1194" s="3">
        <v>0.74444444444444446</v>
      </c>
    </row>
    <row r="1195" spans="1:4" x14ac:dyDescent="0.2">
      <c r="A1195">
        <v>294618</v>
      </c>
      <c r="B1195" t="s">
        <v>499</v>
      </c>
      <c r="C1195" s="4">
        <v>43696</v>
      </c>
      <c r="D1195" s="3">
        <v>0.74375000000000002</v>
      </c>
    </row>
    <row r="1196" spans="1:4" x14ac:dyDescent="0.2">
      <c r="A1196">
        <v>297029</v>
      </c>
      <c r="B1196" t="e">
        <f>PEPE_LOBO esta bueno Que se ponga la mano dura para toda esa persona Que cometa corrupci√≥n en el pais principal tu esposa pepe</f>
        <v>#NAME?</v>
      </c>
      <c r="C1196" s="4">
        <v>43696</v>
      </c>
      <c r="D1196" s="3">
        <v>0.6743055555555556</v>
      </c>
    </row>
    <row r="1197" spans="1:4" x14ac:dyDescent="0.2">
      <c r="A1197">
        <v>297426</v>
      </c>
      <c r="B1197" t="e">
        <f>PEPE_LOBO sabemos Que los Que les interesa Es poner en mal a JOH pero no lo lograran por Que estamos con el tiene un pueblo Que lo apoya</f>
        <v>#NAME?</v>
      </c>
      <c r="C1197" s="4">
        <v>43696</v>
      </c>
      <c r="D1197" s="3">
        <v>0.67499999999999993</v>
      </c>
    </row>
    <row r="1198" spans="1:4" x14ac:dyDescent="0.2">
      <c r="A1198">
        <v>309918</v>
      </c>
      <c r="B1198" t="s">
        <v>581</v>
      </c>
      <c r="C1198" s="4">
        <v>43696</v>
      </c>
      <c r="D1198" s="3">
        <v>0.84097222222222223</v>
      </c>
    </row>
    <row r="1199" spans="1:4" x14ac:dyDescent="0.2">
      <c r="A1199">
        <v>309953</v>
      </c>
      <c r="B1199" t="e">
        <f>_xlfn.SINGLE(NTQ1WzirXWVSm5RELmNPf7jbQXG)+Lu0YgsRt8Xoj7qo= _xlfn.SINGLE(JuanOrlandoH _xlfn.SINGLE(HCHTelevDigital _xlfn.SINGLE(VidaMejorHN grandes son los proyectos Que esta realizando el Presidente y Que est√°n ayudando a cada uno de los honudre√±os _xlfn.SINGLE(NTQ1WzirXWVSm5RELmNPf7jbQXG))))+Lu0YgsRt8Xoj7qo= _xlfn.SINGLE(tnh)</f>
        <v>#NAME?</v>
      </c>
      <c r="C1199" s="4">
        <v>43696</v>
      </c>
      <c r="D1199" s="3">
        <v>0.70833333333333337</v>
      </c>
    </row>
    <row r="1200" spans="1:4" x14ac:dyDescent="0.2">
      <c r="A1200">
        <v>320785</v>
      </c>
      <c r="B1200" t="s">
        <v>109</v>
      </c>
      <c r="C1200" s="4">
        <v>43696</v>
      </c>
      <c r="D1200" s="3">
        <v>0.95208333333333339</v>
      </c>
    </row>
    <row r="1201" spans="1:4" x14ac:dyDescent="0.2">
      <c r="A1201">
        <v>646788</v>
      </c>
      <c r="B1201" t="s">
        <v>109</v>
      </c>
      <c r="C1201" s="4">
        <v>43696</v>
      </c>
      <c r="D1201" s="3">
        <v>0.95277777777777783</v>
      </c>
    </row>
    <row r="1202" spans="1:4" x14ac:dyDescent="0.2">
      <c r="A1202">
        <v>744142</v>
      </c>
      <c r="B1202" t="s">
        <v>109</v>
      </c>
      <c r="C1202" s="4">
        <v>43696</v>
      </c>
      <c r="D1202" s="3">
        <v>0.95277777777777783</v>
      </c>
    </row>
    <row r="1203" spans="1:4" x14ac:dyDescent="0.2">
      <c r="A1203">
        <v>745863</v>
      </c>
      <c r="B1203" t="s">
        <v>109</v>
      </c>
      <c r="C1203" s="4">
        <v>43696</v>
      </c>
      <c r="D1203" s="3">
        <v>0.95208333333333339</v>
      </c>
    </row>
    <row r="1204" spans="1:4" x14ac:dyDescent="0.2">
      <c r="A1204">
        <v>765786</v>
      </c>
      <c r="B1204" t="s">
        <v>109</v>
      </c>
      <c r="C1204" s="4">
        <v>43696</v>
      </c>
      <c r="D1204" s="3">
        <v>0.95277777777777783</v>
      </c>
    </row>
    <row r="1205" spans="1:4" x14ac:dyDescent="0.2">
      <c r="A1205">
        <v>788103</v>
      </c>
      <c r="B1205" t="s">
        <v>499</v>
      </c>
      <c r="C1205" s="4">
        <v>43696</v>
      </c>
      <c r="D1205" s="3">
        <v>0.74444444444444446</v>
      </c>
    </row>
    <row r="1206" spans="1:4" x14ac:dyDescent="0.2">
      <c r="A1206">
        <v>792615</v>
      </c>
      <c r="B1206" t="s">
        <v>675</v>
      </c>
      <c r="C1206" s="4">
        <v>43696</v>
      </c>
      <c r="D1206" s="3">
        <v>1.5972222222222224E-2</v>
      </c>
    </row>
    <row r="1207" spans="1:4" x14ac:dyDescent="0.2">
      <c r="A1207">
        <v>823548</v>
      </c>
      <c r="B1207" t="s">
        <v>109</v>
      </c>
      <c r="C1207" s="4">
        <v>43696</v>
      </c>
      <c r="D1207" s="3">
        <v>0.95277777777777783</v>
      </c>
    </row>
    <row r="1208" spans="1:4" x14ac:dyDescent="0.2">
      <c r="A1208">
        <v>850729</v>
      </c>
      <c r="B1208" t="s">
        <v>109</v>
      </c>
      <c r="C1208" s="4">
        <v>43696</v>
      </c>
      <c r="D1208" s="3">
        <v>0.95277777777777783</v>
      </c>
    </row>
    <row r="1209" spans="1:4" x14ac:dyDescent="0.2">
      <c r="A1209">
        <v>887676</v>
      </c>
      <c r="B1209" t="s">
        <v>109</v>
      </c>
      <c r="C1209" s="4">
        <v>43696</v>
      </c>
      <c r="D1209" s="3">
        <v>0.95277777777777783</v>
      </c>
    </row>
    <row r="1210" spans="1:4" x14ac:dyDescent="0.2">
      <c r="A1210">
        <v>939363</v>
      </c>
      <c r="B1210" t="s">
        <v>109</v>
      </c>
      <c r="C1210" s="4">
        <v>43696</v>
      </c>
      <c r="D1210" s="3">
        <v>0.95694444444444438</v>
      </c>
    </row>
    <row r="1211" spans="1:4" x14ac:dyDescent="0.2">
      <c r="A1211">
        <v>940931</v>
      </c>
      <c r="B1211" t="s">
        <v>109</v>
      </c>
      <c r="C1211" s="4">
        <v>43696</v>
      </c>
      <c r="D1211" s="3">
        <v>0.95138888888888884</v>
      </c>
    </row>
    <row r="1212" spans="1:4" x14ac:dyDescent="0.2">
      <c r="A1212">
        <v>943024</v>
      </c>
      <c r="B1212" t="s">
        <v>109</v>
      </c>
      <c r="C1212" s="4">
        <v>43696</v>
      </c>
      <c r="D1212" s="3">
        <v>0.95208333333333339</v>
      </c>
    </row>
    <row r="1213" spans="1:4" x14ac:dyDescent="0.2">
      <c r="A1213">
        <v>982981</v>
      </c>
      <c r="B1213" t="s">
        <v>109</v>
      </c>
      <c r="C1213" s="4">
        <v>43696</v>
      </c>
      <c r="D1213" s="3">
        <v>0.95277777777777783</v>
      </c>
    </row>
    <row r="1214" spans="1:4" x14ac:dyDescent="0.2">
      <c r="A1214">
        <v>983350</v>
      </c>
      <c r="B1214" t="s">
        <v>499</v>
      </c>
      <c r="C1214" s="4">
        <v>43696</v>
      </c>
      <c r="D1214" s="3">
        <v>0.74375000000000002</v>
      </c>
    </row>
    <row r="1215" spans="1:4" x14ac:dyDescent="0.2">
      <c r="A1215">
        <v>995925</v>
      </c>
      <c r="B1215" t="s">
        <v>109</v>
      </c>
      <c r="C1215" s="4">
        <v>43696</v>
      </c>
      <c r="D1215" s="3">
        <v>0.95208333333333339</v>
      </c>
    </row>
    <row r="1216" spans="1:4" x14ac:dyDescent="0.2">
      <c r="A1216">
        <v>1027876</v>
      </c>
      <c r="B1216" t="s">
        <v>499</v>
      </c>
      <c r="C1216" s="4">
        <v>43696</v>
      </c>
      <c r="D1216" s="3">
        <v>0.74375000000000002</v>
      </c>
    </row>
    <row r="1217" spans="1:4" x14ac:dyDescent="0.2">
      <c r="A1217">
        <v>1030747</v>
      </c>
      <c r="B1217" t="s">
        <v>109</v>
      </c>
      <c r="C1217" s="4">
        <v>43696</v>
      </c>
      <c r="D1217" s="3">
        <v>0.95208333333333339</v>
      </c>
    </row>
    <row r="1218" spans="1:4" x14ac:dyDescent="0.2">
      <c r="A1218">
        <v>1035971</v>
      </c>
      <c r="B1218" t="s">
        <v>109</v>
      </c>
      <c r="C1218" s="4">
        <v>43696</v>
      </c>
      <c r="D1218" s="3">
        <v>0.95277777777777783</v>
      </c>
    </row>
    <row r="1219" spans="1:4" x14ac:dyDescent="0.2">
      <c r="A1219">
        <v>20377</v>
      </c>
      <c r="B1219" t="s">
        <v>142</v>
      </c>
      <c r="C1219" s="4">
        <v>43697</v>
      </c>
      <c r="D1219" s="3">
        <v>0.87430555555555556</v>
      </c>
    </row>
    <row r="1220" spans="1:4" x14ac:dyDescent="0.2">
      <c r="A1220">
        <v>20587</v>
      </c>
      <c r="B1220" t="s">
        <v>142</v>
      </c>
      <c r="C1220" s="4">
        <v>43697</v>
      </c>
      <c r="D1220" s="3">
        <v>0.875</v>
      </c>
    </row>
    <row r="1221" spans="1:4" x14ac:dyDescent="0.2">
      <c r="A1221">
        <v>48048</v>
      </c>
      <c r="B1221" t="e">
        <f>_xlfn.SINGLE(FrenteaFrenteHN _xlfn.SINGLE(el5hn Que paguen por todo el da√±o Que le han hecho a cada familia Hondure√±a))</f>
        <v>#NAME?</v>
      </c>
      <c r="C1221" s="4">
        <v>43697</v>
      </c>
      <c r="D1221" s="3">
        <v>0.58333333333333337</v>
      </c>
    </row>
    <row r="1222" spans="1:4" x14ac:dyDescent="0.2">
      <c r="A1222">
        <v>49207</v>
      </c>
      <c r="B1222" t="e">
        <f>_xlfn.SINGLE(FrenteaFrenteHN _xlfn.SINGLE(el5hn esta bien Que se hagan grandes condenas por Que la justicia siempre sale Que bueno Que se esta demostrando lo bueno por mas casos establecidos))</f>
        <v>#NAME?</v>
      </c>
      <c r="C1222" s="4">
        <v>43697</v>
      </c>
      <c r="D1222" s="3">
        <v>0.59375</v>
      </c>
    </row>
    <row r="1223" spans="1:4" x14ac:dyDescent="0.2">
      <c r="A1223">
        <v>50695</v>
      </c>
      <c r="B1223" t="e">
        <f>DiarioTiempo se esta demostrando lo bueno Que hace el partido nacional osea nuestro gobierno hondure√±o Que bien Que se trabaje por mas y mas</f>
        <v>#NAME?</v>
      </c>
      <c r="C1223" s="4">
        <v>43697</v>
      </c>
      <c r="D1223" s="3">
        <v>0.8534722222222223</v>
      </c>
    </row>
    <row r="1224" spans="1:4" x14ac:dyDescent="0.2">
      <c r="A1224">
        <v>55292</v>
      </c>
      <c r="B1224" t="e">
        <f>DiarioTiempo no cave duda Que la opiniones siempre estar√°n pero no importa por Que sabemos Que el pueblo esta con JOH</f>
        <v>#NAME?</v>
      </c>
      <c r="C1224" s="4">
        <v>43697</v>
      </c>
      <c r="D1224" s="3">
        <v>0.85486111111111107</v>
      </c>
    </row>
    <row r="1225" spans="1:4" x14ac:dyDescent="0.2">
      <c r="A1225">
        <v>55451</v>
      </c>
      <c r="B1225" t="e">
        <f>DiarioTiempo Es un gran trabajo lo Que hace el gobierno se fue a reelecci√≥n por Que JOH Es el mejor gobierno del mundo por eso</f>
        <v>#NAME?</v>
      </c>
      <c r="C1225" s="4">
        <v>43697</v>
      </c>
      <c r="D1225" s="3">
        <v>0.85277777777777775</v>
      </c>
    </row>
    <row r="1226" spans="1:4" x14ac:dyDescent="0.2">
      <c r="A1226">
        <v>56473</v>
      </c>
      <c r="B1226" t="e">
        <f>_xlfn.SINGLE(FrenteaFrenteHN _xlfn.SINGLE(el5hn Que se haga justicia por todo lo Que han hecho y causado a cada uno de los Hondure√±os))</f>
        <v>#NAME?</v>
      </c>
      <c r="C1226" s="4">
        <v>43697</v>
      </c>
      <c r="D1226" s="3">
        <v>0.57430555555555551</v>
      </c>
    </row>
    <row r="1227" spans="1:4" x14ac:dyDescent="0.2">
      <c r="A1227">
        <v>56848</v>
      </c>
      <c r="B1227" t="e">
        <f>_xlfn.SINGLE(FrenteaFrenteHN _xlfn.SINGLE(el5hn Es un gran trabajo lo Que est√°n haciendo las autoridades esta bueno Que paguen estas mujeres por lo Que han hecho))</f>
        <v>#NAME?</v>
      </c>
      <c r="C1227" s="4">
        <v>43697</v>
      </c>
      <c r="D1227" s="3">
        <v>0.58680555555555558</v>
      </c>
    </row>
    <row r="1228" spans="1:4" x14ac:dyDescent="0.2">
      <c r="A1228">
        <v>58459</v>
      </c>
      <c r="B1228" t="e">
        <f>_xlfn.SINGLE(FrenteaFrenteHN _xlfn.SINGLE(el5hn estas viejas deben de quedar presas para toda su vida para Que ya no sigan robandole al pa√≠s y al pueblo))</f>
        <v>#NAME?</v>
      </c>
      <c r="C1228" s="4">
        <v>43697</v>
      </c>
      <c r="D1228" s="3">
        <v>0.57430555555555551</v>
      </c>
    </row>
    <row r="1229" spans="1:4" x14ac:dyDescent="0.2">
      <c r="A1229">
        <v>65622</v>
      </c>
      <c r="B1229" t="s">
        <v>142</v>
      </c>
      <c r="C1229" s="4">
        <v>43697</v>
      </c>
      <c r="D1229" s="3">
        <v>0.875</v>
      </c>
    </row>
    <row r="1230" spans="1:4" x14ac:dyDescent="0.2">
      <c r="A1230">
        <v>72879</v>
      </c>
      <c r="B1230" t="e">
        <f>_xlfn.SINGLE(NTQ1WzirXWVSm5RELmNPf7jbQXG)+Lu0YgsRt8Xoj7qo= _xlfn.SINGLE(JuanOrlandoH _xlfn.SINGLE(DllSWqjvMbCrtUNGN0CA23hYgwPW83B5aBnYuBnEFZY))= esta embelleciendo con cada parque cada ricon de nuestro pa√≠s Es el mejor Presidente _xlfn.SINGLE(NTQ1WzirXWVSm5RELmNPf7jbQXG)+Lu0YgsRt8Xoj7qo= _xlfn.SINGLE(radioamerica)</f>
        <v>#NAME?</v>
      </c>
      <c r="C1230" s="4">
        <v>43697</v>
      </c>
      <c r="D1230" s="3">
        <v>0.72361111111111109</v>
      </c>
    </row>
    <row r="1231" spans="1:4" x14ac:dyDescent="0.2">
      <c r="A1231">
        <v>72889</v>
      </c>
      <c r="B1231" t="e">
        <f>_xlfn.SINGLE(TelemundoSports _xlfn.SINGLE(AnaJurka _xlfn.SINGLE(KarimDeportes _xlfn.SINGLE(CopanAlvarez se sabe Que pondr√° cartas en el asunto para Que cea favorable estas cosas para lo mejor en los estadios))))</f>
        <v>#NAME?</v>
      </c>
      <c r="C1231" s="4">
        <v>43697</v>
      </c>
      <c r="D1231" s="3">
        <v>0.8618055555555556</v>
      </c>
    </row>
    <row r="1232" spans="1:4" x14ac:dyDescent="0.2">
      <c r="A1232">
        <v>73017</v>
      </c>
      <c r="B1232" t="e">
        <f>_xlfn.SINGLE(NTQ1WzirXWVSm5RELmNPf7jbQXG)+Lu0YgsRt8Xoj7qo= _xlfn.SINGLE(JuanOrlandoH _xlfn.SINGLE(DllSWqjvMbCrtUNGN0CA23hYgwPW83B5aBnYuBnEFZY))= demostrando las buenas impresiones Que gran inicio Es muy bueno lo Que se ve cada dia Que bueno estamos a mas y mas</f>
        <v>#NAME?</v>
      </c>
      <c r="C1232" s="4">
        <v>43697</v>
      </c>
      <c r="D1232" s="3">
        <v>0.72777777777777775</v>
      </c>
    </row>
    <row r="1233" spans="1:4" x14ac:dyDescent="0.2">
      <c r="A1233">
        <v>73623</v>
      </c>
      <c r="B1233" t="e">
        <f>_xlfn.SINGLE(NTQ1WzirXWVSm5RELmNPf7jbQXG)+Lu0YgsRt8Xoj7qo= _xlfn.SINGLE(JuanOrlandoH _xlfn.SINGLE(radiohrn excelente  noticia nos enorgullece Que nuestra Honduras sea sede de tan importantes reuniones _xlfn.SINGLE(NTQ1WzirXWVSm5RELmNPf7jbQXG)))+Lu0YgsRt8Xoj7qo=  _xlfn.SINGLE(abriendobrecha)</f>
        <v>#NAME?</v>
      </c>
      <c r="C1233" s="4">
        <v>43697</v>
      </c>
      <c r="D1233" s="3">
        <v>0.85833333333333339</v>
      </c>
    </row>
    <row r="1234" spans="1:4" x14ac:dyDescent="0.2">
      <c r="A1234">
        <v>74478</v>
      </c>
      <c r="B1234" t="e">
        <f>_xlfn.SINGLE(TelemundoSports _xlfn.SINGLE(AnaJurka _xlfn.SINGLE(KarimDeportes _xlfn.SINGLE(CopanAlvarez Es muy bueno lo Que har√°n las autoridades Que gran trabajo estamos a lo mejor por nuestra Honduras))))</f>
        <v>#NAME?</v>
      </c>
      <c r="C1234" s="4">
        <v>43697</v>
      </c>
      <c r="D1234" s="3">
        <v>0.86249999999999993</v>
      </c>
    </row>
    <row r="1235" spans="1:4" x14ac:dyDescent="0.2">
      <c r="A1235">
        <v>74685</v>
      </c>
      <c r="B1235" t="s">
        <v>277</v>
      </c>
      <c r="C1235" s="4">
        <v>43697</v>
      </c>
      <c r="D1235" s="3">
        <v>0.87986111111111109</v>
      </c>
    </row>
    <row r="1236" spans="1:4" x14ac:dyDescent="0.2">
      <c r="A1236">
        <v>74779</v>
      </c>
      <c r="B1236" t="s">
        <v>279</v>
      </c>
      <c r="C1236" s="4">
        <v>43697</v>
      </c>
      <c r="D1236" s="3">
        <v>0.72777777777777775</v>
      </c>
    </row>
    <row r="1237" spans="1:4" x14ac:dyDescent="0.2">
      <c r="A1237">
        <v>155755</v>
      </c>
      <c r="B1237" t="e">
        <f>ProcesoDigital mejor busca Que hacer par de payaso ya estamos cansado de vos viejo titere</f>
        <v>#NAME?</v>
      </c>
      <c r="C1237" s="4">
        <v>43697</v>
      </c>
      <c r="D1237" s="3">
        <v>0.80972222222222223</v>
      </c>
    </row>
    <row r="1238" spans="1:4" x14ac:dyDescent="0.2">
      <c r="A1238">
        <v>163862</v>
      </c>
      <c r="B1238" t="s">
        <v>142</v>
      </c>
      <c r="C1238" s="4">
        <v>43697</v>
      </c>
      <c r="D1238" s="3">
        <v>0.87430555555555556</v>
      </c>
    </row>
    <row r="1239" spans="1:4" x14ac:dyDescent="0.2">
      <c r="A1239">
        <v>166137</v>
      </c>
      <c r="B1239" t="s">
        <v>142</v>
      </c>
      <c r="C1239" s="4">
        <v>43697</v>
      </c>
      <c r="D1239" s="3">
        <v>0.87569444444444444</v>
      </c>
    </row>
    <row r="1240" spans="1:4" x14ac:dyDescent="0.2">
      <c r="A1240">
        <v>176264</v>
      </c>
      <c r="B1240" t="e">
        <f>_xlfn.SINGLE(NTQ1WzirXWVSm5RELmNPf7jbQXG)+Lu0YgsRt8Xoj7qo= _xlfn.SINGLE(JuanOrlandoH _xlfn.SINGLE(radiohrn Honduras avanzando cada vez mas gracias Presidente _xlfn.SINGLE(juanorlando Es el mejor Que hemos tenido _xlfn.SINGLE(NTQ1WzirXWVSm5RELmNPf7jbQXG))))+Lu0YgsRt8Xoj7qo= _xlfn.SINGLE(canal11)</f>
        <v>#NAME?</v>
      </c>
      <c r="C1240" s="4">
        <v>43697</v>
      </c>
      <c r="D1240" s="3">
        <v>0.85902777777777783</v>
      </c>
    </row>
    <row r="1241" spans="1:4" x14ac:dyDescent="0.2">
      <c r="A1241">
        <v>176517</v>
      </c>
      <c r="B1241" t="e">
        <f>_xlfn.SINGLE(NTQ1WzirXWVSm5RELmNPf7jbQXG)+Lu0YgsRt8Xoj7qo= _xlfn.SINGLE(JuanOrlandoH _xlfn.SINGLE(radiohrn Es muy bueno lo Que se esta haciendo en apoyo a nuestra gente Hondure√±a vamos por mas))</f>
        <v>#NAME?</v>
      </c>
      <c r="C1241" s="4">
        <v>43697</v>
      </c>
      <c r="D1241" s="3">
        <v>0.87430555555555556</v>
      </c>
    </row>
    <row r="1242" spans="1:4" x14ac:dyDescent="0.2">
      <c r="A1242">
        <v>176649</v>
      </c>
      <c r="B1242" t="e">
        <f>_xlfn.SINGLE(TelemundoSports _xlfn.SINGLE(AnaJurka _xlfn.SINGLE(KarimDeportes _xlfn.SINGLE(CopanAlvarez ya est√°n unidos las autoridades competentes para combatir la criminalidad del pa√≠s Que bueno Que se haga lo bueno por la seguridad del pueblo))))</f>
        <v>#NAME?</v>
      </c>
      <c r="C1242" s="4">
        <v>43697</v>
      </c>
      <c r="D1242" s="3">
        <v>0.86111111111111116</v>
      </c>
    </row>
    <row r="1243" spans="1:4" x14ac:dyDescent="0.2">
      <c r="A1243">
        <v>176722</v>
      </c>
      <c r="B1243" t="e">
        <f>_xlfn.SINGLE(NTQ1WzirXWVSm5RELmNPf7jbQXG)+Lu0YgsRt8Xoj7qo= _xlfn.SINGLE(JuanOrlandoH _xlfn.SINGLE(radiohrn Es un gran objetivo de parte de JOH Que se apoye a la gente humilde Es un buen ejemplo))</f>
        <v>#NAME?</v>
      </c>
      <c r="C1243" s="4">
        <v>43697</v>
      </c>
      <c r="D1243" s="3">
        <v>0.88124999999999998</v>
      </c>
    </row>
    <row r="1244" spans="1:4" x14ac:dyDescent="0.2">
      <c r="A1244">
        <v>177229</v>
      </c>
      <c r="B1244" t="e">
        <f>_xlfn.SINGLE(NTQ1WzirXWVSm5RELmNPf7jbQXG)+Lu0YgsRt8Xoj7qo= _xlfn.SINGLE(JuanOrlandoH _xlfn.SINGLE(radiohrn Es un gran apoyo lo Que esta demostrando JOH para nuestra Honduras quien se haga lo mejor por el pais))</f>
        <v>#NAME?</v>
      </c>
      <c r="C1244" s="4">
        <v>43697</v>
      </c>
      <c r="D1244" s="3">
        <v>0.87291666666666667</v>
      </c>
    </row>
    <row r="1245" spans="1:4" x14ac:dyDescent="0.2">
      <c r="A1245">
        <v>222369</v>
      </c>
      <c r="B1245" t="e">
        <f>CNNEE mano dura para los responsables  de estas muertes</f>
        <v>#NAME?</v>
      </c>
      <c r="C1245" s="4">
        <v>43697</v>
      </c>
      <c r="D1245" s="3">
        <v>0.82916666666666661</v>
      </c>
    </row>
    <row r="1246" spans="1:4" x14ac:dyDescent="0.2">
      <c r="A1246">
        <v>222430</v>
      </c>
      <c r="B1246" t="e">
        <f>CNNEE excelente Que hagan justicia para cada familia afectad</f>
        <v>#NAME?</v>
      </c>
      <c r="C1246" s="4">
        <v>43697</v>
      </c>
      <c r="D1246" s="3">
        <v>0.82916666666666661</v>
      </c>
    </row>
    <row r="1247" spans="1:4" x14ac:dyDescent="0.2">
      <c r="A1247">
        <v>222566</v>
      </c>
      <c r="B1247" t="e">
        <f>CNNEE Que se de con el paradero de estas personas asesinas Que hacen lo malo por el pueblo basta ya de tanta violencia</f>
        <v>#NAME?</v>
      </c>
      <c r="C1247" s="4">
        <v>43697</v>
      </c>
      <c r="D1247" s="3">
        <v>0.87083333333333324</v>
      </c>
    </row>
    <row r="1248" spans="1:4" x14ac:dyDescent="0.2">
      <c r="A1248">
        <v>222891</v>
      </c>
      <c r="B1248" t="e">
        <f>CNNEE muy bien Que se ponga mano dura Es un gran trabajo lo Que se hace vamos por mas</f>
        <v>#NAME?</v>
      </c>
      <c r="C1248" s="4">
        <v>43697</v>
      </c>
      <c r="D1248" s="3">
        <v>0.87013888888888891</v>
      </c>
    </row>
    <row r="1249" spans="1:4" x14ac:dyDescent="0.2">
      <c r="A1249">
        <v>225918</v>
      </c>
      <c r="B1249" t="s">
        <v>142</v>
      </c>
      <c r="C1249" s="4">
        <v>43697</v>
      </c>
      <c r="D1249" s="3">
        <v>0.875</v>
      </c>
    </row>
    <row r="1250" spans="1:4" x14ac:dyDescent="0.2">
      <c r="A1250">
        <v>270615</v>
      </c>
      <c r="B1250" t="e">
        <f>_xlfn.SINGLE(FrenteaFrenteHN _xlfn.SINGLE(el5hn Definimos Que nuestra Honduras esta mejorando por combatir la corrupci√≥n Que bueno Que se ponga el peso de la ley))</f>
        <v>#NAME?</v>
      </c>
      <c r="C1250" s="4">
        <v>43697</v>
      </c>
      <c r="D1250" s="3">
        <v>0.59027777777777779</v>
      </c>
    </row>
    <row r="1251" spans="1:4" x14ac:dyDescent="0.2">
      <c r="A1251">
        <v>270628</v>
      </c>
      <c r="B1251" t="e">
        <f>_xlfn.SINGLE(FrenteaFrenteHN _xlfn.SINGLE(el5hn Que barbaridad lo Que hacen Es demasiado querer defender estas personas picaras ya Es demasiado Que se ponga el peso de la ley))</f>
        <v>#NAME?</v>
      </c>
      <c r="C1251" s="4">
        <v>43697</v>
      </c>
      <c r="D1251" s="3">
        <v>0.58958333333333335</v>
      </c>
    </row>
    <row r="1252" spans="1:4" x14ac:dyDescent="0.2">
      <c r="A1252">
        <v>271456</v>
      </c>
      <c r="B1252" t="e">
        <f>_xlfn.SINGLE(FrenteaFrenteHN _xlfn.SINGLE(el5hn lo primero Es lo primero Que se trabaje mas y mas por estas grandiosas cosas Que bien Que se esta logrando por la justicia))</f>
        <v>#NAME?</v>
      </c>
      <c r="C1252" s="4">
        <v>43697</v>
      </c>
      <c r="D1252" s="3">
        <v>0.59444444444444444</v>
      </c>
    </row>
    <row r="1253" spans="1:4" x14ac:dyDescent="0.2">
      <c r="A1253">
        <v>280840</v>
      </c>
      <c r="B1253" t="e">
        <f>HCHTelevDigital este viejo ni su madre se les escapa Pobre se√±ora con este malagradecido</f>
        <v>#NAME?</v>
      </c>
      <c r="C1253" s="4">
        <v>43697</v>
      </c>
      <c r="D1253" s="3">
        <v>0.66597222222222219</v>
      </c>
    </row>
    <row r="1254" spans="1:4" x14ac:dyDescent="0.2">
      <c r="A1254">
        <v>302561</v>
      </c>
      <c r="B1254" t="e">
        <f>ProcesoDigital mejor deber√≠a de buscar irte para santa Rosita estas demasiado loco viejo payaso</f>
        <v>#NAME?</v>
      </c>
      <c r="C1254" s="4">
        <v>43697</v>
      </c>
      <c r="D1254" s="3">
        <v>0.81041666666666667</v>
      </c>
    </row>
    <row r="1255" spans="1:4" x14ac:dyDescent="0.2">
      <c r="A1255">
        <v>320185</v>
      </c>
      <c r="B1255" t="s">
        <v>142</v>
      </c>
      <c r="C1255" s="4">
        <v>43697</v>
      </c>
      <c r="D1255" s="3">
        <v>0.875</v>
      </c>
    </row>
    <row r="1256" spans="1:4" x14ac:dyDescent="0.2">
      <c r="A1256">
        <v>646950</v>
      </c>
      <c r="B1256" t="s">
        <v>142</v>
      </c>
      <c r="C1256" s="4">
        <v>43697</v>
      </c>
      <c r="D1256" s="3">
        <v>0.87569444444444444</v>
      </c>
    </row>
    <row r="1257" spans="1:4" x14ac:dyDescent="0.2">
      <c r="A1257">
        <v>690556</v>
      </c>
      <c r="B1257" t="s">
        <v>142</v>
      </c>
      <c r="C1257" s="4">
        <v>43697</v>
      </c>
      <c r="D1257" s="3">
        <v>0.87430555555555556</v>
      </c>
    </row>
    <row r="1258" spans="1:4" x14ac:dyDescent="0.2">
      <c r="A1258">
        <v>720138</v>
      </c>
      <c r="B1258" t="s">
        <v>142</v>
      </c>
      <c r="C1258" s="4">
        <v>43697</v>
      </c>
      <c r="D1258" s="3">
        <v>0.875</v>
      </c>
    </row>
    <row r="1259" spans="1:4" x14ac:dyDescent="0.2">
      <c r="A1259">
        <v>732339</v>
      </c>
      <c r="B1259" t="s">
        <v>142</v>
      </c>
      <c r="C1259" s="4">
        <v>43697</v>
      </c>
      <c r="D1259" s="3">
        <v>0.875</v>
      </c>
    </row>
    <row r="1260" spans="1:4" x14ac:dyDescent="0.2">
      <c r="A1260">
        <v>808730</v>
      </c>
      <c r="B1260" t="s">
        <v>142</v>
      </c>
      <c r="C1260" s="4">
        <v>43697</v>
      </c>
      <c r="D1260" s="3">
        <v>0.87569444444444444</v>
      </c>
    </row>
    <row r="1261" spans="1:4" x14ac:dyDescent="0.2">
      <c r="A1261">
        <v>826304</v>
      </c>
      <c r="B1261" t="s">
        <v>142</v>
      </c>
      <c r="C1261" s="4">
        <v>43697</v>
      </c>
      <c r="D1261" s="3">
        <v>0.875</v>
      </c>
    </row>
    <row r="1262" spans="1:4" x14ac:dyDescent="0.2">
      <c r="A1262">
        <v>858725</v>
      </c>
      <c r="B1262" t="s">
        <v>142</v>
      </c>
      <c r="C1262" s="4">
        <v>43697</v>
      </c>
      <c r="D1262" s="3">
        <v>0.875</v>
      </c>
    </row>
    <row r="1263" spans="1:4" x14ac:dyDescent="0.2">
      <c r="A1263">
        <v>887674</v>
      </c>
      <c r="B1263" t="s">
        <v>142</v>
      </c>
      <c r="C1263" s="4">
        <v>43697</v>
      </c>
      <c r="D1263" s="3">
        <v>0.875</v>
      </c>
    </row>
    <row r="1264" spans="1:4" x14ac:dyDescent="0.2">
      <c r="A1264">
        <v>929513</v>
      </c>
      <c r="B1264" t="s">
        <v>142</v>
      </c>
      <c r="C1264" s="4">
        <v>43697</v>
      </c>
      <c r="D1264" s="3">
        <v>0.87430555555555556</v>
      </c>
    </row>
    <row r="1265" spans="1:4" x14ac:dyDescent="0.2">
      <c r="A1265">
        <v>931131</v>
      </c>
      <c r="B1265" t="s">
        <v>142</v>
      </c>
      <c r="C1265" s="4">
        <v>43697</v>
      </c>
      <c r="D1265" s="3">
        <v>0.87430555555555556</v>
      </c>
    </row>
    <row r="1266" spans="1:4" x14ac:dyDescent="0.2">
      <c r="A1266">
        <v>938818</v>
      </c>
      <c r="B1266" t="s">
        <v>142</v>
      </c>
      <c r="C1266" s="4">
        <v>43697</v>
      </c>
      <c r="D1266" s="3">
        <v>0.87569444444444444</v>
      </c>
    </row>
    <row r="1267" spans="1:4" x14ac:dyDescent="0.2">
      <c r="A1267">
        <v>1030826</v>
      </c>
      <c r="B1267" t="s">
        <v>142</v>
      </c>
      <c r="C1267" s="4">
        <v>43697</v>
      </c>
      <c r="D1267" s="3">
        <v>0.875</v>
      </c>
    </row>
    <row r="1268" spans="1:4" x14ac:dyDescent="0.2">
      <c r="A1268">
        <v>1041036</v>
      </c>
      <c r="B1268" t="s">
        <v>142</v>
      </c>
      <c r="C1268" s="4">
        <v>43697</v>
      </c>
      <c r="D1268" s="3">
        <v>0.87430555555555556</v>
      </c>
    </row>
    <row r="1269" spans="1:4" x14ac:dyDescent="0.2">
      <c r="A1269">
        <v>1043705</v>
      </c>
      <c r="B1269" t="s">
        <v>142</v>
      </c>
      <c r="C1269" s="4">
        <v>43697</v>
      </c>
      <c r="D1269" s="3">
        <v>0.87569444444444444</v>
      </c>
    </row>
    <row r="1270" spans="1:4" x14ac:dyDescent="0.2">
      <c r="A1270">
        <v>1049546</v>
      </c>
      <c r="B1270" t="s">
        <v>142</v>
      </c>
      <c r="C1270" s="4">
        <v>43697</v>
      </c>
      <c r="D1270" s="3">
        <v>0.87569444444444444</v>
      </c>
    </row>
    <row r="1271" spans="1:4" x14ac:dyDescent="0.2">
      <c r="A1271">
        <v>47446</v>
      </c>
      <c r="B1271" t="s">
        <v>205</v>
      </c>
      <c r="C1271" s="4">
        <v>43698</v>
      </c>
      <c r="D1271" s="3">
        <v>0.57222222222222219</v>
      </c>
    </row>
    <row r="1272" spans="1:4" x14ac:dyDescent="0.2">
      <c r="A1272">
        <v>47488</v>
      </c>
      <c r="B1272" t="e">
        <f>FrenteaFrenteHN Rosita te vas a refundir en la c√°rcel por ladrona para Que pagues todo lo Que te robaste</f>
        <v>#NAME?</v>
      </c>
      <c r="C1272" s="4">
        <v>43698</v>
      </c>
      <c r="D1272" s="3">
        <v>0.58750000000000002</v>
      </c>
    </row>
    <row r="1273" spans="1:4" x14ac:dyDescent="0.2">
      <c r="A1273">
        <v>47533</v>
      </c>
      <c r="B1273" t="s">
        <v>207</v>
      </c>
      <c r="C1273" s="4">
        <v>43698</v>
      </c>
      <c r="D1273" s="3">
        <v>0.5756944444444444</v>
      </c>
    </row>
    <row r="1274" spans="1:4" x14ac:dyDescent="0.2">
      <c r="A1274">
        <v>47871</v>
      </c>
      <c r="B1274" t="e">
        <f>FrenteaFrenteHN esta bueno Que se esta poniendo todo el peso de la ley Que paguen mas bien pepe tambien deberia de estar ah√≠</f>
        <v>#NAME?</v>
      </c>
      <c r="C1274" s="4">
        <v>43698</v>
      </c>
      <c r="D1274" s="3">
        <v>0.59097222222222223</v>
      </c>
    </row>
    <row r="1275" spans="1:4" x14ac:dyDescent="0.2">
      <c r="A1275">
        <v>47887</v>
      </c>
      <c r="B1275" t="e">
        <f>FrenteaFrenteHN Que triste Es ver como esta gente solo saben hablar y hablar bien sab√≠an lo Que hac√≠an ahora Que la aprieten ni modo eso lo hubieran pensado</f>
        <v>#NAME?</v>
      </c>
      <c r="C1275" s="4">
        <v>43698</v>
      </c>
      <c r="D1275" s="3">
        <v>0.57708333333333328</v>
      </c>
    </row>
    <row r="1276" spans="1:4" x14ac:dyDescent="0.2">
      <c r="A1276">
        <v>47977</v>
      </c>
      <c r="B1276" t="e">
        <f>FrenteaFrenteHN Es un gran trabajo lo Que hace el gobierno formando lo mejor para combatir la corrupci√≥n</f>
        <v>#NAME?</v>
      </c>
      <c r="C1276" s="4">
        <v>43698</v>
      </c>
      <c r="D1276" s="3">
        <v>0.56805555555555554</v>
      </c>
    </row>
    <row r="1277" spans="1:4" x14ac:dyDescent="0.2">
      <c r="A1277">
        <v>48039</v>
      </c>
      <c r="B1277" t="e">
        <f>FrenteaFrenteHN ya Es hora Que paguen por Que lo Que les ha importado Es mas y mas  cosas malas para el pais nunca se vio otra cosa de parte de ustedes ni cuando gobernaron</f>
        <v>#NAME?</v>
      </c>
      <c r="C1277" s="4">
        <v>43698</v>
      </c>
      <c r="D1277" s="3">
        <v>0.58750000000000002</v>
      </c>
    </row>
    <row r="1278" spans="1:4" x14ac:dyDescent="0.2">
      <c r="A1278">
        <v>48055</v>
      </c>
      <c r="B1278" t="s">
        <v>211</v>
      </c>
      <c r="C1278" s="4">
        <v>43698</v>
      </c>
      <c r="D1278" s="3">
        <v>0.58263888888888882</v>
      </c>
    </row>
    <row r="1279" spans="1:4" x14ac:dyDescent="0.2">
      <c r="A1279">
        <v>48752</v>
      </c>
      <c r="B1279" t="s">
        <v>218</v>
      </c>
      <c r="C1279" s="4">
        <v>43698</v>
      </c>
      <c r="D1279" s="3">
        <v>0.78333333333333333</v>
      </c>
    </row>
    <row r="1280" spans="1:4" x14ac:dyDescent="0.2">
      <c r="A1280">
        <v>48973</v>
      </c>
      <c r="B1280" t="e">
        <f>FrenteaFrenteHN esta bueno gracias se√±or Presidente por demostrar estas buenas cosas para mi pais Que bien estamos a  lo mejor</f>
        <v>#NAME?</v>
      </c>
      <c r="C1280" s="4">
        <v>43698</v>
      </c>
      <c r="D1280" s="3">
        <v>0.59166666666666667</v>
      </c>
    </row>
    <row r="1281" spans="1:4" x14ac:dyDescent="0.2">
      <c r="A1281">
        <v>49014</v>
      </c>
      <c r="B1281" t="e">
        <f>FrenteaFrenteHN hay pepe te toca llorar ni modo eso lo hubieran pensado en ves de cometer estas tonteras pero como no pensaron Que p√†gue tu esposa</f>
        <v>#NAME?</v>
      </c>
      <c r="C1281" s="4">
        <v>43698</v>
      </c>
      <c r="D1281" s="3">
        <v>0.57361111111111118</v>
      </c>
    </row>
    <row r="1282" spans="1:4" x14ac:dyDescent="0.2">
      <c r="A1282">
        <v>49167</v>
      </c>
      <c r="B1282" t="e">
        <f>FrenteaFrenteHN a la Masich los felicito por Que si se est√° viendo reflejado con este caso de la Rosita su gran labor y su trabajo de investigaci√≥n</f>
        <v>#NAME?</v>
      </c>
      <c r="C1282" s="4">
        <v>43698</v>
      </c>
      <c r="D1282" s="3">
        <v>0.58680555555555558</v>
      </c>
    </row>
    <row r="1283" spans="1:4" x14ac:dyDescent="0.2">
      <c r="A1283">
        <v>49359</v>
      </c>
      <c r="B1283" t="e">
        <f>FrenteaFrenteHN los fraudes Que se han cometido tienen Que ser pagados de cualquier manera Que se haga justicia por las cosas malas</f>
        <v>#NAME?</v>
      </c>
      <c r="C1283" s="4">
        <v>43698</v>
      </c>
      <c r="D1283" s="3">
        <v>0.57430555555555551</v>
      </c>
    </row>
    <row r="1284" spans="1:4" x14ac:dyDescent="0.2">
      <c r="A1284">
        <v>49563</v>
      </c>
      <c r="B1284" t="e">
        <f>FrenteaFrenteHN se ha logrado un gran objetivo y se ve Que se esta demostrando grandes acciones de combate Que se ponga mano dura</f>
        <v>#NAME?</v>
      </c>
      <c r="C1284" s="4">
        <v>43698</v>
      </c>
      <c r="D1284" s="3">
        <v>0.57291666666666663</v>
      </c>
    </row>
    <row r="1285" spans="1:4" x14ac:dyDescent="0.2">
      <c r="A1285">
        <v>55233</v>
      </c>
      <c r="B1285" t="e">
        <f>DiarioTiempo sabemos Que este tipo lo Que le conviene Es Que se quede con las cosas de la mama Que barbaro ce cerio voz rata</f>
        <v>#NAME?</v>
      </c>
      <c r="C1285" s="4">
        <v>43698</v>
      </c>
      <c r="D1285" s="3">
        <v>0.80138888888888893</v>
      </c>
    </row>
    <row r="1286" spans="1:4" x14ac:dyDescent="0.2">
      <c r="A1286">
        <v>56128</v>
      </c>
      <c r="B1286" t="e">
        <f>DiarioTiempo Que Oigan a este proteger a la mama queriendo robar todo Que cea cerio este Que cea cerio</f>
        <v>#NAME?</v>
      </c>
      <c r="C1286" s="4">
        <v>43698</v>
      </c>
      <c r="D1286" s="3">
        <v>0.80069444444444438</v>
      </c>
    </row>
    <row r="1287" spans="1:4" x14ac:dyDescent="0.2">
      <c r="A1287">
        <v>56355</v>
      </c>
      <c r="B1287" t="e">
        <f>FrenteaFrenteHN bueno despues de el gustazo el tancazo quiz√°s disfrutarlos en su tiempo su rrobo pero ahora Que paguen ni modo Rosita y pepito a pagar</f>
        <v>#NAME?</v>
      </c>
      <c r="C1287" s="4">
        <v>43698</v>
      </c>
      <c r="D1287" s="3">
        <v>0.57916666666666672</v>
      </c>
    </row>
    <row r="1288" spans="1:4" x14ac:dyDescent="0.2">
      <c r="A1288">
        <v>56472</v>
      </c>
      <c r="B1288" t="e">
        <f>FrenteaFrenteHN esta bueno Que el gobierno de JOH ha combatido esta gente picara se ve Que solo este gobierno lo ha hecho Que bien</f>
        <v>#NAME?</v>
      </c>
      <c r="C1288" s="4">
        <v>43698</v>
      </c>
      <c r="D1288" s="3">
        <v>0.5805555555555556</v>
      </c>
    </row>
    <row r="1289" spans="1:4" x14ac:dyDescent="0.2">
      <c r="A1289">
        <v>56521</v>
      </c>
      <c r="B1289" t="e">
        <f>FrenteaFrenteHN muy bueno lo Que ha hecho JOH en hacer Que la justicia valga en el pais porque otro gobierno lo hubiera dejado asi</f>
        <v>#NAME?</v>
      </c>
      <c r="C1289" s="4">
        <v>43698</v>
      </c>
      <c r="D1289" s="3">
        <v>0.58402777777777781</v>
      </c>
    </row>
    <row r="1290" spans="1:4" x14ac:dyDescent="0.2">
      <c r="A1290">
        <v>57722</v>
      </c>
      <c r="B1290" t="s">
        <v>218</v>
      </c>
      <c r="C1290" s="4">
        <v>43698</v>
      </c>
      <c r="D1290" s="3">
        <v>0.78333333333333333</v>
      </c>
    </row>
    <row r="1291" spans="1:4" x14ac:dyDescent="0.2">
      <c r="A1291">
        <v>58476</v>
      </c>
      <c r="B1291" t="e">
        <f>FrenteaFrenteHN si son miles de cosas lasa Que se esta haciendo Que se combatan estos tipos de robos Es un gran trabajo</f>
        <v>#NAME?</v>
      </c>
      <c r="C1291" s="4">
        <v>43698</v>
      </c>
      <c r="D1291" s="3">
        <v>0.59236111111111112</v>
      </c>
    </row>
    <row r="1292" spans="1:4" x14ac:dyDescent="0.2">
      <c r="A1292">
        <v>59151</v>
      </c>
      <c r="B1292" t="e">
        <f>FrenteaFrenteHN esta bueno Que pague ahora si hay justicia en el pa√≠s para estos corruptos</f>
        <v>#NAME?</v>
      </c>
      <c r="C1292" s="4">
        <v>43698</v>
      </c>
      <c r="D1292" s="3">
        <v>0.59027777777777779</v>
      </c>
    </row>
    <row r="1293" spans="1:4" x14ac:dyDescent="0.2">
      <c r="A1293">
        <v>68294</v>
      </c>
      <c r="B1293" t="e">
        <f>manuelzr lo Que pasa Que voz hablando de sinceridad ce cerio recorda Que el Que ha fomentado Que el pais este e caos sos vos y venis a dar esos discursos</f>
        <v>#NAME?</v>
      </c>
      <c r="C1293" s="4">
        <v>43698</v>
      </c>
      <c r="D1293" s="3">
        <v>0.56319444444444444</v>
      </c>
    </row>
    <row r="1294" spans="1:4" x14ac:dyDescent="0.2">
      <c r="A1294">
        <v>72856</v>
      </c>
      <c r="B1294" t="e">
        <f>_xlfn.SINGLE(NTQ1WzirXWVSm5RELmNPf7jbQXG)+Lu0YgsRt8Xoj7qo= _xlfn.SINGLE(JuanOrlandoH _xlfn.SINGLE(DllSWqjvMbCrtUNGN0CA23hYgwPW83B5aBnYuBnEFZY))= Activate Honduras Es el evento mas Espectacular Que grandes acciones las Que se ven Que gran manera de ver el cambio</f>
        <v>#NAME?</v>
      </c>
      <c r="C1294" s="4">
        <v>43698</v>
      </c>
      <c r="D1294" s="3">
        <v>0.82638888888888884</v>
      </c>
    </row>
    <row r="1295" spans="1:4" x14ac:dyDescent="0.2">
      <c r="A1295">
        <v>73085</v>
      </c>
      <c r="B1295" t="e">
        <f>_xlfn.SINGLE(NTQ1WzirXWVSm5RELmNPf7jbQXG)+Lu0YgsRt8Xoj7qo= _xlfn.SINGLE(JuanOrlandoH _xlfn.SINGLE(DllSWqjvMbCrtUNGN0CA23hYgwPW83B5aBnYuBnEFZY))= no cabe duda Que el gobierno esta demostrando las buenas cosas para la vida de nuestra gente Que bien Que se hagan estos eventos</f>
        <v>#NAME?</v>
      </c>
      <c r="C1295" s="4">
        <v>43698</v>
      </c>
      <c r="D1295" s="3">
        <v>0.82708333333333339</v>
      </c>
    </row>
    <row r="1296" spans="1:4" x14ac:dyDescent="0.2">
      <c r="A1296">
        <v>73638</v>
      </c>
      <c r="B1296" t="e">
        <f>_xlfn.SINGLE(NTQ1WzirXWVSm5RELmNPf7jbQXG)+Lu0YgsRt8Xoj7qo= _xlfn.SINGLE(JuanOrlandoH _xlfn.SINGLE(DllSWqjvMbCrtUNGN0CA23hYgwPW83B5aBnYuBnEFZY))= se esta demostrando las grandes cosas Que bueno Es ver como se mejora en estas acciones Que gran maneras de nuestro pa√≠s</f>
        <v>#NAME?</v>
      </c>
      <c r="C1296" s="4">
        <v>43698</v>
      </c>
      <c r="D1296" s="3">
        <v>0.82777777777777783</v>
      </c>
    </row>
    <row r="1297" spans="1:4" x14ac:dyDescent="0.2">
      <c r="A1297">
        <v>73672</v>
      </c>
      <c r="B1297" t="e">
        <f>_xlfn.SINGLE(NTQ1WzirXWVSm5RELmNPf7jbQXG)+Lu0YgsRt8Xoj7qo= _xlfn.SINGLE(JuanOrlandoH _xlfn.SINGLE(DllSWqjvMbCrtUNGN0CA23hYgwPW83B5aBnYuBnEFZY))= Es un gran trabajo lo Que hacen los de Activate Honduras se hacen grandes maneras de ver las buenas cosas vamos por lo mejor</f>
        <v>#NAME?</v>
      </c>
      <c r="C1297" s="4">
        <v>43698</v>
      </c>
      <c r="D1297" s="3">
        <v>0.8256944444444444</v>
      </c>
    </row>
    <row r="1298" spans="1:4" x14ac:dyDescent="0.2">
      <c r="A1298">
        <v>88666</v>
      </c>
      <c r="B1298" t="e">
        <f>manuelzr Es vergonzoso Que todo se lo echen al Presidente Que barbaridad Que se busque Que hacer mejor en ves de vivir solo en eso</f>
        <v>#NAME?</v>
      </c>
      <c r="C1298" s="4">
        <v>43698</v>
      </c>
      <c r="D1298" s="3">
        <v>0.56180555555555556</v>
      </c>
    </row>
    <row r="1299" spans="1:4" x14ac:dyDescent="0.2">
      <c r="A1299">
        <v>139051</v>
      </c>
      <c r="B1299" t="e">
        <f>_xlfn.SINGLE(manuelzr Vemos las grandes maneras de Que se ha trabajado por mi Honduras en Muchas arias lo Que pasa Que Zelaya vive ardido por Que sabe Que no podr√° hacer nada mas Que regalos _xlfn.SINGLE(DiarioTiempo))</f>
        <v>#NAME?</v>
      </c>
      <c r="C1299" s="4">
        <v>43698</v>
      </c>
      <c r="D1299" s="3">
        <v>0.56388888888888888</v>
      </c>
    </row>
    <row r="1300" spans="1:4" x14ac:dyDescent="0.2">
      <c r="A1300">
        <v>159194</v>
      </c>
      <c r="B1300" t="s">
        <v>218</v>
      </c>
      <c r="C1300" s="4">
        <v>43698</v>
      </c>
      <c r="D1300" s="3">
        <v>0.78333333333333333</v>
      </c>
    </row>
    <row r="1301" spans="1:4" x14ac:dyDescent="0.2">
      <c r="A1301">
        <v>163733</v>
      </c>
      <c r="B1301" t="e">
        <f>televicentrohn pepe  ya no hayas Que decir viejo tonto acepta Que tu Rosita va pasar el resto de su vida en la c√°rcel</f>
        <v>#NAME?</v>
      </c>
      <c r="C1301" s="4">
        <v>43698</v>
      </c>
      <c r="D1301" s="3">
        <v>0.81666666666666676</v>
      </c>
    </row>
    <row r="1302" spans="1:4" x14ac:dyDescent="0.2">
      <c r="A1302">
        <v>176785</v>
      </c>
      <c r="B1302" t="e">
        <f>_xlfn.SINGLE(NTQ1WzirXWVSm5RELmNPf7jbQXG)+Lu0YgsRt8Xoj7qo= _xlfn.SINGLE(JuanOrlandoH _xlfn.SINGLE(radiohrn Impresionante manera de ver como se mejora en cada comunidad Que gran Espectacular manera de hacer lo bueno por mi pais Que bien estamos muy excelentes))</f>
        <v>#NAME?</v>
      </c>
      <c r="C1302" s="4">
        <v>43698</v>
      </c>
      <c r="D1302" s="3">
        <v>0.84791666666666676</v>
      </c>
    </row>
    <row r="1303" spans="1:4" x14ac:dyDescent="0.2">
      <c r="A1303">
        <v>177303</v>
      </c>
      <c r="B1303" t="e">
        <f>_xlfn.SINGLE(NTQ1WzirXWVSm5RELmNPf7jbQXG)+Lu0YgsRt8Xoj7qo= _xlfn.SINGLE(JuanOrlandoH _xlfn.SINGLE(radiohrn Aplaudimos a las grandes acciones Que hace JOH gracias por demostrar su apoyo Que gran trabajo))</f>
        <v>#NAME?</v>
      </c>
      <c r="C1303" s="4">
        <v>43698</v>
      </c>
      <c r="D1303" s="3">
        <v>0.84583333333333333</v>
      </c>
    </row>
    <row r="1304" spans="1:4" x14ac:dyDescent="0.2">
      <c r="A1304">
        <v>177304</v>
      </c>
      <c r="B1304" t="e">
        <f>_xlfn.SINGLE(NTQ1WzirXWVSm5RELmNPf7jbQXG)+Lu0YgsRt8Xoj7qo= _xlfn.SINGLE(JuanOrlandoH _xlfn.SINGLE(radiohrn estamos muy contentos y agradecidos por su gran labor Que ha mostrado Presidente _xlfn.SINGLE(NTQ1WzirXWVSm5RELmNPf7jbQXG)))+Lu0YgsRt8Xoj7qo=   _xlfn.SINGLE(JuanOrlandoH   _xlfn.SINGLE(radiohrn))</f>
        <v>#NAME?</v>
      </c>
      <c r="C1304" s="4">
        <v>43698</v>
      </c>
      <c r="D1304" s="3">
        <v>0.84930555555555554</v>
      </c>
    </row>
    <row r="1305" spans="1:4" x14ac:dyDescent="0.2">
      <c r="A1305">
        <v>203032</v>
      </c>
      <c r="B1305" t="s">
        <v>500</v>
      </c>
      <c r="C1305" s="4">
        <v>43698</v>
      </c>
      <c r="D1305" s="3">
        <v>0.92222222222222217</v>
      </c>
    </row>
    <row r="1306" spans="1:4" x14ac:dyDescent="0.2">
      <c r="A1306">
        <v>208280</v>
      </c>
      <c r="B1306" t="s">
        <v>218</v>
      </c>
      <c r="C1306" s="4">
        <v>43698</v>
      </c>
      <c r="D1306" s="3">
        <v>0.77916666666666667</v>
      </c>
    </row>
    <row r="1307" spans="1:4" x14ac:dyDescent="0.2">
      <c r="A1307">
        <v>257673</v>
      </c>
      <c r="B1307" t="e">
        <f>DiarioTiempo Sinceramente Que verguenza da luis pena le debe de dar decir Que lo Que va hacer Es proteger la mama Que barbaro</f>
        <v>#NAME?</v>
      </c>
      <c r="C1307" s="4">
        <v>43698</v>
      </c>
      <c r="D1307" s="3">
        <v>0.80208333333333337</v>
      </c>
    </row>
    <row r="1308" spans="1:4" x14ac:dyDescent="0.2">
      <c r="A1308">
        <v>270299</v>
      </c>
      <c r="B1308" t="e">
        <f>FrenteaFrenteHN Es un gran trabajo lo Que se est√° actualizando Que se haga lo mejor por combatir todo lo Que perjudique a nuestra naci√≥n ya basta</f>
        <v>#NAME?</v>
      </c>
      <c r="C1308" s="4">
        <v>43698</v>
      </c>
      <c r="D1308" s="3">
        <v>0.58124999999999993</v>
      </c>
    </row>
    <row r="1309" spans="1:4" x14ac:dyDescent="0.2">
      <c r="A1309">
        <v>270376</v>
      </c>
      <c r="B1309" t="s">
        <v>558</v>
      </c>
      <c r="C1309" s="4">
        <v>43698</v>
      </c>
      <c r="D1309" s="3">
        <v>0.59027777777777779</v>
      </c>
    </row>
    <row r="1310" spans="1:4" x14ac:dyDescent="0.2">
      <c r="A1310">
        <v>270746</v>
      </c>
      <c r="B1310" t="s">
        <v>562</v>
      </c>
      <c r="C1310" s="4">
        <v>43698</v>
      </c>
      <c r="D1310" s="3">
        <v>0.5756944444444444</v>
      </c>
    </row>
    <row r="1311" spans="1:4" x14ac:dyDescent="0.2">
      <c r="A1311">
        <v>271284</v>
      </c>
      <c r="B1311" t="e">
        <f>FrenteaFrenteHN no cave duda Que se est√° demostrando grandes maneras de ver un gran avance por Que lo primero Es caiga quien caiga Que pague</f>
        <v>#NAME?</v>
      </c>
      <c r="C1311" s="4">
        <v>43698</v>
      </c>
      <c r="D1311" s="3">
        <v>0.56874999999999998</v>
      </c>
    </row>
    <row r="1312" spans="1:4" x14ac:dyDescent="0.2">
      <c r="A1312">
        <v>291436</v>
      </c>
      <c r="B1312" t="s">
        <v>218</v>
      </c>
      <c r="C1312" s="4">
        <v>43698</v>
      </c>
      <c r="D1312" s="3">
        <v>0.78333333333333333</v>
      </c>
    </row>
    <row r="1313" spans="1:4" x14ac:dyDescent="0.2">
      <c r="A1313">
        <v>310275</v>
      </c>
      <c r="B1313" t="e">
        <f>_xlfn.SINGLE(NTQ1WzirXWVSm5RELmNPf7jbQXG)+Lu0YgsRt8Xoj7qo= _xlfn.SINGLE(JuanOrlandoH _xlfn.SINGLE(DllSWqjvMbCrtUNGN0CA23hYgwPW83B5aBnYuBnEFZY))= excelente las grandes actividades Que esta realizando el Presidente _xlfn.SINGLE(NTQ1WzirXWVSm5RELmNPf7jbQXG)+Lu0YgsRt8Xoj7qo=   _xlfn.SINGLE(JuanOrlandoH   _xlfn.SINGLE(tencanal10))</f>
        <v>#NAME?</v>
      </c>
      <c r="C1313" s="4">
        <v>43698</v>
      </c>
      <c r="D1313" s="3">
        <v>0.83472222222222225</v>
      </c>
    </row>
    <row r="1314" spans="1:4" x14ac:dyDescent="0.2">
      <c r="A1314">
        <v>310529</v>
      </c>
      <c r="B1314" t="e">
        <f>_xlfn.SINGLE(NTQ1WzirXWVSm5RELmNPf7jbQXG)+Lu0YgsRt8Xoj7qo= _xlfn.SINGLE(JuanOrlandoH _xlfn.SINGLE(radiohrn Aplaudimos las buenas obras Que hace se√±or JOH gracias por afirmar lo bueno por el pais))</f>
        <v>#NAME?</v>
      </c>
      <c r="C1314" s="4">
        <v>43698</v>
      </c>
      <c r="D1314" s="3">
        <v>0.84722222222222221</v>
      </c>
    </row>
    <row r="1315" spans="1:4" x14ac:dyDescent="0.2">
      <c r="A1315">
        <v>315466</v>
      </c>
      <c r="B1315" t="s">
        <v>218</v>
      </c>
      <c r="C1315" s="4">
        <v>43698</v>
      </c>
      <c r="D1315" s="3">
        <v>0.78333333333333333</v>
      </c>
    </row>
    <row r="1316" spans="1:4" x14ac:dyDescent="0.2">
      <c r="A1316">
        <v>645853</v>
      </c>
      <c r="B1316" t="s">
        <v>218</v>
      </c>
      <c r="C1316" s="4">
        <v>43698</v>
      </c>
      <c r="D1316" s="3">
        <v>0.78402777777777777</v>
      </c>
    </row>
    <row r="1317" spans="1:4" x14ac:dyDescent="0.2">
      <c r="A1317">
        <v>651460</v>
      </c>
      <c r="B1317" t="s">
        <v>218</v>
      </c>
      <c r="C1317" s="4">
        <v>43698</v>
      </c>
      <c r="D1317" s="3">
        <v>0.78333333333333333</v>
      </c>
    </row>
    <row r="1318" spans="1:4" x14ac:dyDescent="0.2">
      <c r="A1318">
        <v>711408</v>
      </c>
      <c r="B1318" t="s">
        <v>218</v>
      </c>
      <c r="C1318" s="4">
        <v>43698</v>
      </c>
      <c r="D1318" s="3">
        <v>0.78402777777777777</v>
      </c>
    </row>
    <row r="1319" spans="1:4" x14ac:dyDescent="0.2">
      <c r="A1319">
        <v>731245</v>
      </c>
      <c r="B1319" t="s">
        <v>218</v>
      </c>
      <c r="C1319" s="4">
        <v>43698</v>
      </c>
      <c r="D1319" s="3">
        <v>0.78333333333333333</v>
      </c>
    </row>
    <row r="1320" spans="1:4" x14ac:dyDescent="0.2">
      <c r="A1320">
        <v>733410</v>
      </c>
      <c r="B1320" t="s">
        <v>218</v>
      </c>
      <c r="C1320" s="4">
        <v>43698</v>
      </c>
      <c r="D1320" s="3">
        <v>0.77986111111111101</v>
      </c>
    </row>
    <row r="1321" spans="1:4" x14ac:dyDescent="0.2">
      <c r="A1321">
        <v>744096</v>
      </c>
      <c r="B1321" t="s">
        <v>218</v>
      </c>
      <c r="C1321" s="4">
        <v>43698</v>
      </c>
      <c r="D1321" s="3">
        <v>0.78402777777777777</v>
      </c>
    </row>
    <row r="1322" spans="1:4" x14ac:dyDescent="0.2">
      <c r="A1322">
        <v>792618</v>
      </c>
      <c r="B1322" t="s">
        <v>678</v>
      </c>
      <c r="C1322" s="4">
        <v>43698</v>
      </c>
      <c r="D1322" s="3">
        <v>0.21388888888888891</v>
      </c>
    </row>
    <row r="1323" spans="1:4" x14ac:dyDescent="0.2">
      <c r="A1323">
        <v>833767</v>
      </c>
      <c r="B1323" t="s">
        <v>218</v>
      </c>
      <c r="C1323" s="4">
        <v>43698</v>
      </c>
      <c r="D1323" s="3">
        <v>0.78402777777777777</v>
      </c>
    </row>
    <row r="1324" spans="1:4" x14ac:dyDescent="0.2">
      <c r="A1324">
        <v>851282</v>
      </c>
      <c r="B1324" t="s">
        <v>218</v>
      </c>
      <c r="C1324" s="4">
        <v>43698</v>
      </c>
      <c r="D1324" s="3">
        <v>0.77916666666666667</v>
      </c>
    </row>
    <row r="1325" spans="1:4" x14ac:dyDescent="0.2">
      <c r="A1325">
        <v>853593</v>
      </c>
      <c r="B1325" t="s">
        <v>218</v>
      </c>
      <c r="C1325" s="4">
        <v>43698</v>
      </c>
      <c r="D1325" s="3">
        <v>0.77916666666666667</v>
      </c>
    </row>
    <row r="1326" spans="1:4" x14ac:dyDescent="0.2">
      <c r="A1326">
        <v>860071</v>
      </c>
      <c r="B1326" t="s">
        <v>218</v>
      </c>
      <c r="C1326" s="4">
        <v>43698</v>
      </c>
      <c r="D1326" s="3">
        <v>0.78333333333333333</v>
      </c>
    </row>
    <row r="1327" spans="1:4" x14ac:dyDescent="0.2">
      <c r="A1327">
        <v>878027</v>
      </c>
      <c r="B1327" t="s">
        <v>218</v>
      </c>
      <c r="C1327" s="4">
        <v>43698</v>
      </c>
      <c r="D1327" s="3">
        <v>0.78263888888888899</v>
      </c>
    </row>
    <row r="1328" spans="1:4" x14ac:dyDescent="0.2">
      <c r="A1328">
        <v>885823</v>
      </c>
      <c r="B1328" t="s">
        <v>218</v>
      </c>
      <c r="C1328" s="4">
        <v>43698</v>
      </c>
      <c r="D1328" s="3">
        <v>0.78263888888888899</v>
      </c>
    </row>
    <row r="1329" spans="1:4" x14ac:dyDescent="0.2">
      <c r="A1329">
        <v>935311</v>
      </c>
      <c r="B1329" t="s">
        <v>218</v>
      </c>
      <c r="C1329" s="4">
        <v>43698</v>
      </c>
      <c r="D1329" s="3">
        <v>0.78402777777777777</v>
      </c>
    </row>
    <row r="1330" spans="1:4" x14ac:dyDescent="0.2">
      <c r="A1330">
        <v>972412</v>
      </c>
      <c r="B1330" t="s">
        <v>734</v>
      </c>
      <c r="C1330" s="4">
        <v>43698</v>
      </c>
      <c r="D1330" s="3">
        <v>0.12638888888888888</v>
      </c>
    </row>
    <row r="1331" spans="1:4" x14ac:dyDescent="0.2">
      <c r="A1331">
        <v>980503</v>
      </c>
      <c r="B1331" t="s">
        <v>740</v>
      </c>
      <c r="C1331" s="4">
        <v>43698</v>
      </c>
      <c r="D1331" s="3">
        <v>2.4999999999999998E-2</v>
      </c>
    </row>
    <row r="1332" spans="1:4" x14ac:dyDescent="0.2">
      <c r="A1332">
        <v>1033856</v>
      </c>
      <c r="B1332" t="s">
        <v>218</v>
      </c>
      <c r="C1332" s="4">
        <v>43698</v>
      </c>
      <c r="D1332" s="3">
        <v>0.78402777777777777</v>
      </c>
    </row>
    <row r="1333" spans="1:4" x14ac:dyDescent="0.2">
      <c r="A1333">
        <v>1036341</v>
      </c>
      <c r="B1333" t="s">
        <v>218</v>
      </c>
      <c r="C1333" s="4">
        <v>43698</v>
      </c>
      <c r="D1333" s="3">
        <v>0.77916666666666667</v>
      </c>
    </row>
    <row r="1334" spans="1:4" x14ac:dyDescent="0.2">
      <c r="A1334">
        <v>33471</v>
      </c>
      <c r="B1334" t="e">
        <f>hondudiario gracias Que esten apoyando a cada uno de nuestros peque√±os</f>
        <v>#NAME?</v>
      </c>
      <c r="C1334" s="4">
        <v>43699</v>
      </c>
      <c r="D1334" s="3">
        <v>0.92291666666666661</v>
      </c>
    </row>
    <row r="1335" spans="1:4" x14ac:dyDescent="0.2">
      <c r="A1335">
        <v>66751</v>
      </c>
      <c r="B1335" t="s">
        <v>261</v>
      </c>
      <c r="C1335" s="4">
        <v>43699</v>
      </c>
      <c r="D1335" s="3">
        <v>0.83958333333333324</v>
      </c>
    </row>
    <row r="1336" spans="1:4" x14ac:dyDescent="0.2">
      <c r="A1336">
        <v>132405</v>
      </c>
      <c r="B1336" t="s">
        <v>376</v>
      </c>
      <c r="C1336" s="4">
        <v>43699</v>
      </c>
      <c r="D1336" s="3">
        <v>0.7104166666666667</v>
      </c>
    </row>
    <row r="1337" spans="1:4" x14ac:dyDescent="0.2">
      <c r="A1337">
        <v>153601</v>
      </c>
      <c r="B1337" t="e">
        <f>_xlfn.SINGLE(DllSWqjvMbCrtUNGN0CA23hYgwPW83B5aBnYuBnEFZY)= _xlfn.SINGLE(JuanOrlandoH todos estamos muy contentos y agradecidos por su gran trabajo Presidente)</f>
        <v>#NAME?</v>
      </c>
      <c r="C1337" s="4">
        <v>43699</v>
      </c>
      <c r="D1337" s="3">
        <v>0.88750000000000007</v>
      </c>
    </row>
    <row r="1338" spans="1:4" x14ac:dyDescent="0.2">
      <c r="A1338">
        <v>155559</v>
      </c>
      <c r="B1338" t="e">
        <f>ProcesoDigital Honduras avanza cada vez mas gracias Presidente Es el mejor</f>
        <v>#NAME?</v>
      </c>
      <c r="C1338" s="4">
        <v>43699</v>
      </c>
      <c r="D1338" s="3">
        <v>0.87569444444444444</v>
      </c>
    </row>
    <row r="1339" spans="1:4" x14ac:dyDescent="0.2">
      <c r="A1339">
        <v>155610</v>
      </c>
      <c r="B1339" t="e">
        <f>ProcesoDigital todos los Hondure√±os estamos muy alegres Que nuestro pa√≠s sea  sede de una importante reuni√≥n</f>
        <v>#NAME?</v>
      </c>
      <c r="C1339" s="4">
        <v>43699</v>
      </c>
      <c r="D1339" s="3">
        <v>0.87430555555555556</v>
      </c>
    </row>
    <row r="1340" spans="1:4" x14ac:dyDescent="0.2">
      <c r="A1340">
        <v>209160</v>
      </c>
      <c r="B1340" t="s">
        <v>261</v>
      </c>
      <c r="C1340" s="4">
        <v>43699</v>
      </c>
      <c r="D1340" s="3">
        <v>0.83888888888888891</v>
      </c>
    </row>
    <row r="1341" spans="1:4" x14ac:dyDescent="0.2">
      <c r="A1341">
        <v>253527</v>
      </c>
      <c r="B1341" t="s">
        <v>261</v>
      </c>
      <c r="C1341" s="4">
        <v>43699</v>
      </c>
      <c r="D1341" s="3">
        <v>0.83819444444444446</v>
      </c>
    </row>
    <row r="1342" spans="1:4" x14ac:dyDescent="0.2">
      <c r="A1342">
        <v>259459</v>
      </c>
      <c r="B1342" t="s">
        <v>549</v>
      </c>
      <c r="C1342" s="4">
        <v>43699</v>
      </c>
      <c r="D1342" s="3">
        <v>0.93333333333333324</v>
      </c>
    </row>
    <row r="1343" spans="1:4" x14ac:dyDescent="0.2">
      <c r="A1343">
        <v>311374</v>
      </c>
      <c r="B1343" t="e">
        <f>hondudiario Honduras Es bella resaltamos lo nuestro</f>
        <v>#NAME?</v>
      </c>
      <c r="C1343" s="4">
        <v>43699</v>
      </c>
      <c r="D1343" s="3">
        <v>0.88194444444444453</v>
      </c>
    </row>
    <row r="1344" spans="1:4" x14ac:dyDescent="0.2">
      <c r="A1344">
        <v>646165</v>
      </c>
      <c r="B1344" t="s">
        <v>635</v>
      </c>
      <c r="C1344" s="4">
        <v>43699</v>
      </c>
      <c r="D1344" s="3">
        <v>0.74236111111111114</v>
      </c>
    </row>
    <row r="1345" spans="1:4" x14ac:dyDescent="0.2">
      <c r="A1345">
        <v>831003</v>
      </c>
      <c r="B1345" t="s">
        <v>549</v>
      </c>
      <c r="C1345" s="4">
        <v>43699</v>
      </c>
      <c r="D1345" s="3">
        <v>0.93402777777777779</v>
      </c>
    </row>
    <row r="1346" spans="1:4" x14ac:dyDescent="0.2">
      <c r="A1346">
        <v>847318</v>
      </c>
      <c r="B1346" t="s">
        <v>261</v>
      </c>
      <c r="C1346" s="4">
        <v>43699</v>
      </c>
      <c r="D1346" s="3">
        <v>0.83819444444444446</v>
      </c>
    </row>
    <row r="1347" spans="1:4" x14ac:dyDescent="0.2">
      <c r="A1347">
        <v>855083</v>
      </c>
      <c r="B1347" t="s">
        <v>261</v>
      </c>
      <c r="C1347" s="4">
        <v>43699</v>
      </c>
      <c r="D1347" s="3">
        <v>0.83819444444444446</v>
      </c>
    </row>
    <row r="1348" spans="1:4" x14ac:dyDescent="0.2">
      <c r="A1348">
        <v>886452</v>
      </c>
      <c r="B1348" t="s">
        <v>714</v>
      </c>
      <c r="C1348" s="4">
        <v>43699</v>
      </c>
      <c r="D1348" s="3">
        <v>6.9444444444444434E-2</v>
      </c>
    </row>
    <row r="1349" spans="1:4" x14ac:dyDescent="0.2">
      <c r="A1349">
        <v>886454</v>
      </c>
      <c r="B1349" t="s">
        <v>549</v>
      </c>
      <c r="C1349" s="4">
        <v>43699</v>
      </c>
      <c r="D1349" s="3">
        <v>0.93472222222222223</v>
      </c>
    </row>
    <row r="1350" spans="1:4" x14ac:dyDescent="0.2">
      <c r="A1350">
        <v>937267</v>
      </c>
      <c r="B1350" t="s">
        <v>549</v>
      </c>
      <c r="C1350" s="4">
        <v>43699</v>
      </c>
      <c r="D1350" s="3">
        <v>0.93402777777777779</v>
      </c>
    </row>
    <row r="1351" spans="1:4" x14ac:dyDescent="0.2">
      <c r="A1351">
        <v>988578</v>
      </c>
      <c r="B1351" t="s">
        <v>549</v>
      </c>
      <c r="C1351" s="4">
        <v>43699</v>
      </c>
      <c r="D1351" s="3">
        <v>0.93402777777777779</v>
      </c>
    </row>
    <row r="1352" spans="1:4" x14ac:dyDescent="0.2">
      <c r="A1352">
        <v>13321</v>
      </c>
      <c r="B1352" t="s">
        <v>98</v>
      </c>
      <c r="C1352" s="4">
        <v>43700</v>
      </c>
      <c r="D1352" s="3">
        <v>0.72638888888888886</v>
      </c>
    </row>
    <row r="1353" spans="1:4" x14ac:dyDescent="0.2">
      <c r="A1353">
        <v>22398</v>
      </c>
      <c r="B1353" t="e">
        <f>_xlfn.SINGLE(JuanOrlandoH _xlfn.SINGLE(sg_sica _xlfn.SINGLE(VinicioCerezo _xlfn.SINGLE(HCHTelevDigital _xlfn.SINGLE(DiarioLaPrensa _xlfn.SINGLE(TN5Telenoticias _xlfn.SINGLE(radioamericahn _xlfn.SINGLE(HoyMismoTSI _xlfn.SINGLE(radiohrn _xlfn.SINGLE(LaTribunahn gracias JOH por demostrar los grandes logros para nuestra naci√≥n Que buen apersona Es usted Que Diosa me lo bendiga siempre))))))))))</f>
        <v>#NAME?</v>
      </c>
      <c r="C1353" s="4">
        <v>43700</v>
      </c>
      <c r="D1353" s="3">
        <v>0.6743055555555556</v>
      </c>
    </row>
    <row r="1354" spans="1:4" x14ac:dyDescent="0.2">
      <c r="A1354">
        <v>32946</v>
      </c>
      <c r="B1354" t="e">
        <f>hondudiario excelente noticia para el desarrollo de nuestro pais</f>
        <v>#NAME?</v>
      </c>
      <c r="C1354" s="4">
        <v>43700</v>
      </c>
      <c r="D1354" s="3">
        <v>0.92569444444444438</v>
      </c>
    </row>
    <row r="1355" spans="1:4" x14ac:dyDescent="0.2">
      <c r="A1355">
        <v>35932</v>
      </c>
      <c r="B1355" t="s">
        <v>98</v>
      </c>
      <c r="C1355" s="4">
        <v>43700</v>
      </c>
      <c r="D1355" s="3">
        <v>0.72777777777777775</v>
      </c>
    </row>
    <row r="1356" spans="1:4" x14ac:dyDescent="0.2">
      <c r="A1356">
        <v>37617</v>
      </c>
      <c r="B1356" t="s">
        <v>98</v>
      </c>
      <c r="C1356" s="4">
        <v>43700</v>
      </c>
      <c r="D1356" s="3">
        <v>0.7270833333333333</v>
      </c>
    </row>
    <row r="1357" spans="1:4" x14ac:dyDescent="0.2">
      <c r="A1357">
        <v>53261</v>
      </c>
      <c r="B1357" t="s">
        <v>227</v>
      </c>
      <c r="C1357" s="4">
        <v>43700</v>
      </c>
      <c r="D1357" s="3">
        <v>0.93472222222222223</v>
      </c>
    </row>
    <row r="1358" spans="1:4" x14ac:dyDescent="0.2">
      <c r="A1358">
        <v>57105</v>
      </c>
      <c r="B1358" t="s">
        <v>235</v>
      </c>
      <c r="C1358" s="4">
        <v>43700</v>
      </c>
      <c r="D1358" s="3">
        <v>0.83333333333333337</v>
      </c>
    </row>
    <row r="1359" spans="1:4" x14ac:dyDescent="0.2">
      <c r="A1359">
        <v>57283</v>
      </c>
      <c r="B1359" t="s">
        <v>98</v>
      </c>
      <c r="C1359" s="4">
        <v>43700</v>
      </c>
      <c r="D1359" s="3">
        <v>0.72638888888888886</v>
      </c>
    </row>
    <row r="1360" spans="1:4" x14ac:dyDescent="0.2">
      <c r="A1360">
        <v>57877</v>
      </c>
      <c r="B1360" t="s">
        <v>235</v>
      </c>
      <c r="C1360" s="4">
        <v>43700</v>
      </c>
      <c r="D1360" s="3">
        <v>0.83333333333333337</v>
      </c>
    </row>
    <row r="1361" spans="1:4" x14ac:dyDescent="0.2">
      <c r="A1361">
        <v>73169</v>
      </c>
      <c r="B1361" t="e">
        <f>_xlfn.SINGLE(NTQ1WzirXWVSm5RELmNPf7jbQXG)+Lu0YgsRt8Xoj7qo= _xlfn.SINGLE(JuanOrlandoH _xlfn.SINGLE(VidaMejorHN _xlfn.SINGLE(tencanal10 Es un gran trabajo lo Que hace nuestro Presidente por mi pais uqe bueno Que se logren estas cosas por el pais Que bien)))</f>
        <v>#NAME?</v>
      </c>
      <c r="C1361" s="4">
        <v>43700</v>
      </c>
      <c r="D1361" s="3">
        <v>0.71319444444444446</v>
      </c>
    </row>
    <row r="1362" spans="1:4" x14ac:dyDescent="0.2">
      <c r="A1362">
        <v>74080</v>
      </c>
      <c r="B1362" t="e">
        <f>_xlfn.SINGLE(NTQ1WzirXWVSm5RELmNPf7jbQXG)+Lu0YgsRt8Xoj7qo= _xlfn.SINGLE(JuanOrlandoH _xlfn.SINGLE(VidaMejorHN _xlfn.SINGLE(HCHTelevDigital Es excelente lo Que hace el Presidente por nuestra Honduras Que grandes avances vamos por lo mejor)))</f>
        <v>#NAME?</v>
      </c>
      <c r="C1362" s="4">
        <v>43700</v>
      </c>
      <c r="D1362" s="3">
        <v>0.8618055555555556</v>
      </c>
    </row>
    <row r="1363" spans="1:4" x14ac:dyDescent="0.2">
      <c r="A1363">
        <v>74249</v>
      </c>
      <c r="B1363" t="e">
        <f>_xlfn.SINGLE(NTQ1WzirXWVSm5RELmNPf7jbQXG)+Lu0YgsRt8Xoj7qo= _xlfn.SINGLE(JuanOrlandoH _xlfn.SINGLE(VidaMejorHN _xlfn.SINGLE(tencanal10 Que bueno Es ver rostros alegres Que gran manera de ver el cambio gracias a mi Presidente)))</f>
        <v>#NAME?</v>
      </c>
      <c r="C1363" s="4">
        <v>43700</v>
      </c>
      <c r="D1363" s="3">
        <v>0.71527777777777779</v>
      </c>
    </row>
    <row r="1364" spans="1:4" x14ac:dyDescent="0.2">
      <c r="A1364">
        <v>74652</v>
      </c>
      <c r="B1364" t="e">
        <f>_xlfn.SINGLE(NTQ1WzirXWVSm5RELmNPf7jbQXG)+Lu0YgsRt8Xoj7qo= _xlfn.SINGLE(JuanOrlandoH _xlfn.SINGLE(VidaMejorHN _xlfn.SINGLE(HCHTelevDigital Dios bendicenos Que bueno Que usted hace las grandes obras Que gran trabajo Que bien Que se ha demostrado lo bueno)))</f>
        <v>#NAME?</v>
      </c>
      <c r="C1364" s="4">
        <v>43700</v>
      </c>
      <c r="D1364" s="3">
        <v>0.86388888888888893</v>
      </c>
    </row>
    <row r="1365" spans="1:4" x14ac:dyDescent="0.2">
      <c r="A1365">
        <v>83005</v>
      </c>
      <c r="B1365" t="e">
        <f>HCHTelevDigital excelente y estamos mas Que unido porque el partido nacional somos unidos</f>
        <v>#NAME?</v>
      </c>
      <c r="C1365" s="4">
        <v>43700</v>
      </c>
      <c r="D1365" s="3">
        <v>0.92083333333333339</v>
      </c>
    </row>
    <row r="1366" spans="1:4" x14ac:dyDescent="0.2">
      <c r="A1366">
        <v>90886</v>
      </c>
      <c r="B1366" t="e">
        <f>elpaishn gracias al gobierno Que esta haciendo una gran labor en apoyar a cada uno de nuestros Productores</f>
        <v>#NAME?</v>
      </c>
      <c r="C1366" s="4">
        <v>43700</v>
      </c>
      <c r="D1366" s="3">
        <v>0.65347222222222223</v>
      </c>
    </row>
    <row r="1367" spans="1:4" x14ac:dyDescent="0.2">
      <c r="A1367">
        <v>120031</v>
      </c>
      <c r="B1367" t="e">
        <f>_xlfn.SINGLE(JuanOrlandoH _xlfn.SINGLE(sg_sica _xlfn.SINGLE(VinicioCerezo _xlfn.SINGLE(HCHTelevDigital _xlfn.SINGLE(DiarioLaPrensa _xlfn.SINGLE(TN5Telenoticias _xlfn.SINGLE(radioamericahn _xlfn.SINGLE(HoyMismoTSI _xlfn.SINGLE(radiohrn _xlfn.SINGLE(LaTribunahn Es un gran trabajo Que bueno Es ver Que mi pais avanza cada dia Que bien JOH gracias por hacer lo bueno))))))))))</f>
        <v>#NAME?</v>
      </c>
      <c r="C1367" s="4">
        <v>43700</v>
      </c>
      <c r="D1367" s="3">
        <v>0.67152777777777783</v>
      </c>
    </row>
    <row r="1368" spans="1:4" x14ac:dyDescent="0.2">
      <c r="A1368">
        <v>128562</v>
      </c>
      <c r="B1368" t="s">
        <v>369</v>
      </c>
      <c r="C1368" s="4">
        <v>43700</v>
      </c>
      <c r="D1368" s="3">
        <v>0.12291666666666667</v>
      </c>
    </row>
    <row r="1369" spans="1:4" x14ac:dyDescent="0.2">
      <c r="A1369">
        <v>134584</v>
      </c>
      <c r="B1369" t="e">
        <f>_xlfn.SINGLE(JuanOrlandoH _xlfn.SINGLE(sg_sica _xlfn.SINGLE(VinicioCerezo _xlfn.SINGLE(HCHTelevDigital _xlfn.SINGLE(DiarioLaPrensa _xlfn.SINGLE(TN5Telenoticias _xlfn.SINGLE(radioamericahn _xlfn.SINGLE(HoyMismoTSI _xlfn.SINGLE(radiohrn _xlfn.SINGLE(LaTribunahn Aplaudimos las buenas acciones Que hacen Que mi pis desarrolle Que genial vamos por lo mejor de mi pais Que bien))))))))))</f>
        <v>#NAME?</v>
      </c>
      <c r="C1369" s="4">
        <v>43700</v>
      </c>
      <c r="D1369" s="3">
        <v>0.67361111111111116</v>
      </c>
    </row>
    <row r="1370" spans="1:4" x14ac:dyDescent="0.2">
      <c r="A1370">
        <v>141672</v>
      </c>
      <c r="B1370" t="s">
        <v>98</v>
      </c>
      <c r="C1370" s="4">
        <v>43700</v>
      </c>
      <c r="D1370" s="3">
        <v>0.7270833333333333</v>
      </c>
    </row>
    <row r="1371" spans="1:4" x14ac:dyDescent="0.2">
      <c r="A1371">
        <v>147253</v>
      </c>
      <c r="B1371" t="e">
        <f>_xlfn.SINGLE(JuanOrlandoH _xlfn.SINGLE(sg_sica _xlfn.SINGLE(VinicioCerezo _xlfn.SINGLE(HCHTelevDigital _xlfn.SINGLE(DiarioLaPrensa _xlfn.SINGLE(TN5Telenoticias _xlfn.SINGLE(radioamericahn _xlfn.SINGLE(HoyMismoTSI _xlfn.SINGLE(radiohrn _xlfn.SINGLE(LaTribunahn estamos muy contentos por su gran trabajo Presidente))))))))))</f>
        <v>#NAME?</v>
      </c>
      <c r="C1371" s="4">
        <v>43700</v>
      </c>
      <c r="D1371" s="3">
        <v>0.66736111111111107</v>
      </c>
    </row>
    <row r="1372" spans="1:4" x14ac:dyDescent="0.2">
      <c r="A1372">
        <v>151293</v>
      </c>
      <c r="B1372" t="s">
        <v>98</v>
      </c>
      <c r="C1372" s="4">
        <v>43700</v>
      </c>
      <c r="D1372" s="3">
        <v>0.7270833333333333</v>
      </c>
    </row>
    <row r="1373" spans="1:4" x14ac:dyDescent="0.2">
      <c r="A1373">
        <v>159402</v>
      </c>
      <c r="B1373" t="s">
        <v>98</v>
      </c>
      <c r="C1373" s="4">
        <v>43700</v>
      </c>
      <c r="D1373" s="3">
        <v>0.72777777777777775</v>
      </c>
    </row>
    <row r="1374" spans="1:4" x14ac:dyDescent="0.2">
      <c r="A1374">
        <v>172612</v>
      </c>
      <c r="B1374" t="s">
        <v>235</v>
      </c>
      <c r="C1374" s="4">
        <v>43700</v>
      </c>
      <c r="D1374" s="3">
        <v>0.8354166666666667</v>
      </c>
    </row>
    <row r="1375" spans="1:4" x14ac:dyDescent="0.2">
      <c r="A1375">
        <v>176432</v>
      </c>
      <c r="B1375" t="e">
        <f>_xlfn.SINGLE(NTQ1WzirXWVSm5RELmNPf7jbQXG)+Lu0YgsRt8Xoj7qo= _xlfn.SINGLE(JuanOrlandoH _xlfn.SINGLE(VidaMejorHN _xlfn.SINGLE(tencanal10 agradecemos la buena labor Que gran manera de desarrollar nuestra Honduras grandes bendiciones para usted se√±or Presidente)))</f>
        <v>#NAME?</v>
      </c>
      <c r="C1375" s="4">
        <v>43700</v>
      </c>
      <c r="D1375" s="3">
        <v>0.71597222222222223</v>
      </c>
    </row>
    <row r="1376" spans="1:4" x14ac:dyDescent="0.2">
      <c r="A1376">
        <v>176893</v>
      </c>
      <c r="B1376" t="e">
        <f>_xlfn.SINGLE(NTQ1WzirXWVSm5RELmNPf7jbQXG)+Lu0YgsRt8Xoj7qo= _xlfn.SINGLE(JuanOrlandoH _xlfn.SINGLE(VidaMejorHN _xlfn.SINGLE(HCHTelevDigital Simplemente Vemos un gran comienzo de ver como mi Honduras mejora Que gran trabajo Que bella acci√≥n de parte del gobierno)))</f>
        <v>#NAME?</v>
      </c>
      <c r="C1376" s="4">
        <v>43700</v>
      </c>
      <c r="D1376" s="3">
        <v>0.86458333333333337</v>
      </c>
    </row>
    <row r="1377" spans="1:4" x14ac:dyDescent="0.2">
      <c r="A1377">
        <v>177178</v>
      </c>
      <c r="B1377" t="e">
        <f>_xlfn.SINGLE(NTQ1WzirXWVSm5RELmNPf7jbQXG)+Lu0YgsRt8Xoj7qo= _xlfn.SINGLE(JuanOrlandoH _xlfn.SINGLE(VidaMejorHN _xlfn.SINGLE(HCHTelevDigital excelente el gran trabajo Que realiza el Presidente _xlfn.SINGLE(NTQ1WzirXWVSm5RELmNPf7jbQXG))))+Lu0YgsRt8Xoj7qo=   _xlfn.SINGLE(JuanOrlandoH  _xlfn.SINGLE(radioamericahn))</f>
        <v>#NAME?</v>
      </c>
      <c r="C1377" s="4">
        <v>43700</v>
      </c>
      <c r="D1377" s="3">
        <v>0.87013888888888891</v>
      </c>
    </row>
    <row r="1378" spans="1:4" x14ac:dyDescent="0.2">
      <c r="A1378">
        <v>189551</v>
      </c>
      <c r="B1378" t="s">
        <v>235</v>
      </c>
      <c r="C1378" s="4">
        <v>43700</v>
      </c>
      <c r="D1378" s="3">
        <v>0.83333333333333337</v>
      </c>
    </row>
    <row r="1379" spans="1:4" x14ac:dyDescent="0.2">
      <c r="A1379">
        <v>195825</v>
      </c>
      <c r="B1379" t="s">
        <v>235</v>
      </c>
      <c r="C1379" s="4">
        <v>43700</v>
      </c>
      <c r="D1379" s="3">
        <v>0.8340277777777777</v>
      </c>
    </row>
    <row r="1380" spans="1:4" x14ac:dyDescent="0.2">
      <c r="A1380">
        <v>204621</v>
      </c>
      <c r="B1380" t="e">
        <f>_xlfn.SINGLE(JuanOrlandoH _xlfn.SINGLE(sg_sica _xlfn.SINGLE(VinicioCerezo _xlfn.SINGLE(HCHTelevDigital _xlfn.SINGLE(DiarioLaPrensa _xlfn.SINGLE(TN5Telenoticias _xlfn.SINGLE(radioamericahn _xlfn.SINGLE(HoyMismoTSI _xlfn.SINGLE(radiohrn _xlfn.SINGLE(LaTribunahn Honduras Es un pais muy bendecido Que gran manera de ver Que se hace lo mejor por Que nuestro pueblo este mejor Que bien))))))))))</f>
        <v>#NAME?</v>
      </c>
      <c r="C1380" s="4">
        <v>43700</v>
      </c>
      <c r="D1380" s="3">
        <v>0.67222222222222217</v>
      </c>
    </row>
    <row r="1381" spans="1:4" x14ac:dyDescent="0.2">
      <c r="A1381">
        <v>208281</v>
      </c>
      <c r="B1381" t="s">
        <v>235</v>
      </c>
      <c r="C1381" s="4">
        <v>43700</v>
      </c>
      <c r="D1381" s="3">
        <v>0.8354166666666667</v>
      </c>
    </row>
    <row r="1382" spans="1:4" x14ac:dyDescent="0.2">
      <c r="A1382">
        <v>227712</v>
      </c>
      <c r="B1382" t="e">
        <f>_xlfn.SINGLE(JorgeCalixHN _xlfn.SINGLE(Almagro_OEA2015 _xlfn.SINGLE(OEA_oficial _xlfn.SINGLE(JuanOrlandoH mira calix vos sos el ultimo Que tenes Que hablar tonteras bien sabes Que dictadores han sido ustedes Que barbaro))))</f>
        <v>#NAME?</v>
      </c>
      <c r="C1382" s="4">
        <v>43700</v>
      </c>
      <c r="D1382" s="3">
        <v>0.62430555555555556</v>
      </c>
    </row>
    <row r="1383" spans="1:4" x14ac:dyDescent="0.2">
      <c r="A1383">
        <v>241972</v>
      </c>
      <c r="B1383" t="s">
        <v>98</v>
      </c>
      <c r="C1383" s="4">
        <v>43700</v>
      </c>
      <c r="D1383" s="3">
        <v>0.72777777777777775</v>
      </c>
    </row>
    <row r="1384" spans="1:4" x14ac:dyDescent="0.2">
      <c r="A1384">
        <v>242313</v>
      </c>
      <c r="B1384" t="s">
        <v>98</v>
      </c>
      <c r="C1384" s="4">
        <v>43700</v>
      </c>
      <c r="D1384" s="3">
        <v>0.72638888888888886</v>
      </c>
    </row>
    <row r="1385" spans="1:4" x14ac:dyDescent="0.2">
      <c r="A1385">
        <v>287231</v>
      </c>
      <c r="B1385" t="s">
        <v>98</v>
      </c>
      <c r="C1385" s="4">
        <v>43700</v>
      </c>
      <c r="D1385" s="3">
        <v>0.7284722222222223</v>
      </c>
    </row>
    <row r="1386" spans="1:4" x14ac:dyDescent="0.2">
      <c r="A1386">
        <v>294088</v>
      </c>
      <c r="B1386" t="s">
        <v>98</v>
      </c>
      <c r="C1386" s="4">
        <v>43700</v>
      </c>
      <c r="D1386" s="3">
        <v>0.72777777777777775</v>
      </c>
    </row>
    <row r="1387" spans="1:4" x14ac:dyDescent="0.2">
      <c r="A1387">
        <v>297345</v>
      </c>
      <c r="B1387" t="e">
        <f>PEPE_LOBO Vemos Que hay personas Que no ce resignan para nada uqe bien Que se mejoren las cosas en el pais Que excelente</f>
        <v>#NAME?</v>
      </c>
      <c r="C1387" s="4">
        <v>43700</v>
      </c>
      <c r="D1387" s="3">
        <v>0.6333333333333333</v>
      </c>
    </row>
    <row r="1388" spans="1:4" x14ac:dyDescent="0.2">
      <c r="A1388">
        <v>310136</v>
      </c>
      <c r="B1388" t="s">
        <v>582</v>
      </c>
      <c r="C1388" s="4">
        <v>43700</v>
      </c>
      <c r="D1388" s="3">
        <v>0.69513888888888886</v>
      </c>
    </row>
    <row r="1389" spans="1:4" x14ac:dyDescent="0.2">
      <c r="A1389">
        <v>320021</v>
      </c>
      <c r="B1389" t="s">
        <v>227</v>
      </c>
      <c r="C1389" s="4">
        <v>43700</v>
      </c>
      <c r="D1389" s="3">
        <v>0.93680555555555556</v>
      </c>
    </row>
    <row r="1390" spans="1:4" x14ac:dyDescent="0.2">
      <c r="A1390">
        <v>445385</v>
      </c>
      <c r="B1390" t="s">
        <v>227</v>
      </c>
      <c r="C1390" s="4">
        <v>43700</v>
      </c>
      <c r="D1390" s="3">
        <v>0.93472222222222223</v>
      </c>
    </row>
    <row r="1391" spans="1:4" x14ac:dyDescent="0.2">
      <c r="A1391">
        <v>716052</v>
      </c>
      <c r="B1391" t="s">
        <v>98</v>
      </c>
      <c r="C1391" s="4">
        <v>43700</v>
      </c>
      <c r="D1391" s="3">
        <v>0.72777777777777775</v>
      </c>
    </row>
    <row r="1392" spans="1:4" x14ac:dyDescent="0.2">
      <c r="A1392">
        <v>738094</v>
      </c>
      <c r="B1392" t="s">
        <v>98</v>
      </c>
      <c r="C1392" s="4">
        <v>43700</v>
      </c>
      <c r="D1392" s="3">
        <v>0.7270833333333333</v>
      </c>
    </row>
    <row r="1393" spans="1:4" x14ac:dyDescent="0.2">
      <c r="A1393">
        <v>753057</v>
      </c>
      <c r="B1393" t="s">
        <v>98</v>
      </c>
      <c r="C1393" s="4">
        <v>43700</v>
      </c>
      <c r="D1393" s="3">
        <v>0.7270833333333333</v>
      </c>
    </row>
    <row r="1394" spans="1:4" x14ac:dyDescent="0.2">
      <c r="A1394">
        <v>754580</v>
      </c>
      <c r="B1394" t="s">
        <v>98</v>
      </c>
      <c r="C1394" s="4">
        <v>43700</v>
      </c>
      <c r="D1394" s="3">
        <v>0.7270833333333333</v>
      </c>
    </row>
    <row r="1395" spans="1:4" x14ac:dyDescent="0.2">
      <c r="A1395">
        <v>754772</v>
      </c>
      <c r="B1395" t="s">
        <v>235</v>
      </c>
      <c r="C1395" s="4">
        <v>43700</v>
      </c>
      <c r="D1395" s="3">
        <v>0.8340277777777777</v>
      </c>
    </row>
    <row r="1396" spans="1:4" x14ac:dyDescent="0.2">
      <c r="A1396">
        <v>774467</v>
      </c>
      <c r="B1396" t="s">
        <v>235</v>
      </c>
      <c r="C1396" s="4">
        <v>43700</v>
      </c>
      <c r="D1396" s="3">
        <v>0.8340277777777777</v>
      </c>
    </row>
    <row r="1397" spans="1:4" x14ac:dyDescent="0.2">
      <c r="A1397">
        <v>789107</v>
      </c>
      <c r="B1397" t="s">
        <v>235</v>
      </c>
      <c r="C1397" s="4">
        <v>43700</v>
      </c>
      <c r="D1397" s="3">
        <v>0.8354166666666667</v>
      </c>
    </row>
    <row r="1398" spans="1:4" x14ac:dyDescent="0.2">
      <c r="A1398">
        <v>796473</v>
      </c>
      <c r="B1398" t="s">
        <v>235</v>
      </c>
      <c r="C1398" s="4">
        <v>43700</v>
      </c>
      <c r="D1398" s="3">
        <v>0.83472222222222225</v>
      </c>
    </row>
    <row r="1399" spans="1:4" x14ac:dyDescent="0.2">
      <c r="A1399">
        <v>807827</v>
      </c>
      <c r="B1399" t="s">
        <v>227</v>
      </c>
      <c r="C1399" s="4">
        <v>43700</v>
      </c>
      <c r="D1399" s="3">
        <v>0.93472222222222223</v>
      </c>
    </row>
    <row r="1400" spans="1:4" x14ac:dyDescent="0.2">
      <c r="A1400">
        <v>808198</v>
      </c>
      <c r="B1400" t="s">
        <v>235</v>
      </c>
      <c r="C1400" s="4">
        <v>43700</v>
      </c>
      <c r="D1400" s="3">
        <v>0.8354166666666667</v>
      </c>
    </row>
    <row r="1401" spans="1:4" x14ac:dyDescent="0.2">
      <c r="A1401">
        <v>808706</v>
      </c>
      <c r="B1401" t="s">
        <v>235</v>
      </c>
      <c r="C1401" s="4">
        <v>43700</v>
      </c>
      <c r="D1401" s="3">
        <v>0.8340277777777777</v>
      </c>
    </row>
    <row r="1402" spans="1:4" x14ac:dyDescent="0.2">
      <c r="A1402">
        <v>824598</v>
      </c>
      <c r="B1402" t="s">
        <v>98</v>
      </c>
      <c r="C1402" s="4">
        <v>43700</v>
      </c>
      <c r="D1402" s="3">
        <v>0.7270833333333333</v>
      </c>
    </row>
    <row r="1403" spans="1:4" x14ac:dyDescent="0.2">
      <c r="A1403">
        <v>849386</v>
      </c>
      <c r="B1403" t="s">
        <v>235</v>
      </c>
      <c r="C1403" s="4">
        <v>43700</v>
      </c>
      <c r="D1403" s="3">
        <v>0.83333333333333337</v>
      </c>
    </row>
    <row r="1404" spans="1:4" x14ac:dyDescent="0.2">
      <c r="A1404">
        <v>879453</v>
      </c>
      <c r="B1404" t="s">
        <v>235</v>
      </c>
      <c r="C1404" s="4">
        <v>43700</v>
      </c>
      <c r="D1404" s="3">
        <v>0.8340277777777777</v>
      </c>
    </row>
    <row r="1405" spans="1:4" x14ac:dyDescent="0.2">
      <c r="A1405">
        <v>883726</v>
      </c>
      <c r="B1405" t="s">
        <v>98</v>
      </c>
      <c r="C1405" s="4">
        <v>43700</v>
      </c>
      <c r="D1405" s="3">
        <v>0.72777777777777775</v>
      </c>
    </row>
    <row r="1406" spans="1:4" x14ac:dyDescent="0.2">
      <c r="A1406">
        <v>884443</v>
      </c>
      <c r="B1406" t="s">
        <v>98</v>
      </c>
      <c r="C1406" s="4">
        <v>43700</v>
      </c>
      <c r="D1406" s="3">
        <v>0.7270833333333333</v>
      </c>
    </row>
    <row r="1407" spans="1:4" x14ac:dyDescent="0.2">
      <c r="A1407">
        <v>935790</v>
      </c>
      <c r="B1407" t="s">
        <v>98</v>
      </c>
      <c r="C1407" s="4">
        <v>43700</v>
      </c>
      <c r="D1407" s="3">
        <v>0.72777777777777775</v>
      </c>
    </row>
    <row r="1408" spans="1:4" x14ac:dyDescent="0.2">
      <c r="A1408">
        <v>937880</v>
      </c>
      <c r="B1408" t="s">
        <v>235</v>
      </c>
      <c r="C1408" s="4">
        <v>43700</v>
      </c>
      <c r="D1408" s="3">
        <v>0.8340277777777777</v>
      </c>
    </row>
    <row r="1409" spans="1:4" x14ac:dyDescent="0.2">
      <c r="A1409">
        <v>942289</v>
      </c>
      <c r="B1409" t="s">
        <v>98</v>
      </c>
      <c r="C1409" s="4">
        <v>43700</v>
      </c>
      <c r="D1409" s="3">
        <v>0.72777777777777775</v>
      </c>
    </row>
    <row r="1410" spans="1:4" x14ac:dyDescent="0.2">
      <c r="A1410">
        <v>946987</v>
      </c>
      <c r="B1410" t="s">
        <v>235</v>
      </c>
      <c r="C1410" s="4">
        <v>43700</v>
      </c>
      <c r="D1410" s="3">
        <v>0.8340277777777777</v>
      </c>
    </row>
    <row r="1411" spans="1:4" x14ac:dyDescent="0.2">
      <c r="A1411">
        <v>972410</v>
      </c>
      <c r="B1411" t="s">
        <v>732</v>
      </c>
      <c r="C1411" s="4">
        <v>43700</v>
      </c>
      <c r="D1411" s="3">
        <v>4.9305555555555554E-2</v>
      </c>
    </row>
    <row r="1412" spans="1:4" x14ac:dyDescent="0.2">
      <c r="A1412">
        <v>973414</v>
      </c>
      <c r="B1412" t="s">
        <v>98</v>
      </c>
      <c r="C1412" s="4">
        <v>43700</v>
      </c>
      <c r="D1412" s="3">
        <v>0.7270833333333333</v>
      </c>
    </row>
    <row r="1413" spans="1:4" x14ac:dyDescent="0.2">
      <c r="A1413">
        <v>978775</v>
      </c>
      <c r="B1413" t="s">
        <v>227</v>
      </c>
      <c r="C1413" s="4">
        <v>43700</v>
      </c>
      <c r="D1413" s="3">
        <v>0.93472222222222223</v>
      </c>
    </row>
    <row r="1414" spans="1:4" x14ac:dyDescent="0.2">
      <c r="A1414">
        <v>1027374</v>
      </c>
      <c r="B1414" t="s">
        <v>98</v>
      </c>
      <c r="C1414" s="4">
        <v>43700</v>
      </c>
      <c r="D1414" s="3">
        <v>0.72777777777777775</v>
      </c>
    </row>
    <row r="1415" spans="1:4" x14ac:dyDescent="0.2">
      <c r="A1415">
        <v>1029917</v>
      </c>
      <c r="B1415" t="s">
        <v>235</v>
      </c>
      <c r="C1415" s="4">
        <v>43700</v>
      </c>
      <c r="D1415" s="3">
        <v>0.83472222222222225</v>
      </c>
    </row>
    <row r="1416" spans="1:4" x14ac:dyDescent="0.2">
      <c r="A1416">
        <v>1036340</v>
      </c>
      <c r="B1416" t="s">
        <v>235</v>
      </c>
      <c r="C1416" s="4">
        <v>43700</v>
      </c>
      <c r="D1416" s="3">
        <v>0.83472222222222225</v>
      </c>
    </row>
    <row r="1417" spans="1:4" x14ac:dyDescent="0.2">
      <c r="A1417">
        <v>1036740</v>
      </c>
      <c r="B1417" t="s">
        <v>98</v>
      </c>
      <c r="C1417" s="4">
        <v>43700</v>
      </c>
      <c r="D1417" s="3">
        <v>0.72777777777777775</v>
      </c>
    </row>
    <row r="1418" spans="1:4" x14ac:dyDescent="0.2">
      <c r="A1418">
        <v>1091234</v>
      </c>
      <c r="B1418" t="s">
        <v>227</v>
      </c>
      <c r="C1418" s="4">
        <v>43700</v>
      </c>
      <c r="D1418" s="3">
        <v>0.93402777777777779</v>
      </c>
    </row>
    <row r="1419" spans="1:4" x14ac:dyDescent="0.2">
      <c r="A1419">
        <v>121597</v>
      </c>
      <c r="B1419" t="s">
        <v>356</v>
      </c>
      <c r="C1419" s="4">
        <v>43701</v>
      </c>
      <c r="D1419" s="3">
        <v>0.13958333333333334</v>
      </c>
    </row>
    <row r="1420" spans="1:4" x14ac:dyDescent="0.2">
      <c r="A1420">
        <v>159298</v>
      </c>
      <c r="B1420" t="s">
        <v>412</v>
      </c>
      <c r="C1420" s="4">
        <v>43701</v>
      </c>
      <c r="D1420" s="3">
        <v>2.7777777777777776E-2</v>
      </c>
    </row>
    <row r="1421" spans="1:4" x14ac:dyDescent="0.2">
      <c r="A1421">
        <v>161460</v>
      </c>
      <c r="B1421" t="s">
        <v>422</v>
      </c>
      <c r="C1421" s="4">
        <v>43701</v>
      </c>
      <c r="D1421" s="3">
        <v>0.18194444444444444</v>
      </c>
    </row>
    <row r="1422" spans="1:4" x14ac:dyDescent="0.2">
      <c r="A1422">
        <v>646166</v>
      </c>
      <c r="B1422" t="s">
        <v>636</v>
      </c>
      <c r="C1422" s="4">
        <v>43701</v>
      </c>
      <c r="D1422" s="3">
        <v>9.2361111111111116E-2</v>
      </c>
    </row>
    <row r="1423" spans="1:4" x14ac:dyDescent="0.2">
      <c r="A1423">
        <v>792619</v>
      </c>
      <c r="B1423" t="s">
        <v>679</v>
      </c>
      <c r="C1423" s="4">
        <v>43701</v>
      </c>
      <c r="D1423" s="3">
        <v>0.79791666666666661</v>
      </c>
    </row>
    <row r="1424" spans="1:4" x14ac:dyDescent="0.2">
      <c r="A1424">
        <v>7760</v>
      </c>
      <c r="B1424" t="s">
        <v>62</v>
      </c>
      <c r="C1424" s="4">
        <v>43703</v>
      </c>
      <c r="D1424" s="3">
        <v>0.7368055555555556</v>
      </c>
    </row>
    <row r="1425" spans="1:4" x14ac:dyDescent="0.2">
      <c r="A1425">
        <v>11573</v>
      </c>
      <c r="B1425" t="s">
        <v>93</v>
      </c>
      <c r="C1425" s="4">
        <v>43703</v>
      </c>
      <c r="D1425" s="3">
        <v>0.67222222222222217</v>
      </c>
    </row>
    <row r="1426" spans="1:4" x14ac:dyDescent="0.2">
      <c r="A1426">
        <v>16166</v>
      </c>
      <c r="B1426" t="s">
        <v>62</v>
      </c>
      <c r="C1426" s="4">
        <v>43703</v>
      </c>
      <c r="D1426" s="3">
        <v>0.73611111111111116</v>
      </c>
    </row>
    <row r="1427" spans="1:4" x14ac:dyDescent="0.2">
      <c r="A1427">
        <v>19013</v>
      </c>
      <c r="B1427" t="s">
        <v>62</v>
      </c>
      <c r="C1427" s="4">
        <v>43703</v>
      </c>
      <c r="D1427" s="3">
        <v>0.73611111111111116</v>
      </c>
    </row>
    <row r="1428" spans="1:4" x14ac:dyDescent="0.2">
      <c r="A1428">
        <v>22194</v>
      </c>
      <c r="B1428" t="e">
        <f>JuanOrlandoH muy bueno lo Que se hace en nuestra naci√≥n Que bien Que se esta poniendo orden quer grandiosas cosas Es muy bien</f>
        <v>#NAME?</v>
      </c>
      <c r="C1428" s="4">
        <v>43703</v>
      </c>
      <c r="D1428" s="3">
        <v>0.59097222222222223</v>
      </c>
    </row>
    <row r="1429" spans="1:4" x14ac:dyDescent="0.2">
      <c r="A1429">
        <v>30185</v>
      </c>
      <c r="B1429" t="e">
        <f>radiohrn estamos muy contentos y agradecidos por el gran trabajo Que hace el Presidente</f>
        <v>#NAME?</v>
      </c>
      <c r="C1429" s="4">
        <v>43703</v>
      </c>
      <c r="D1429" s="3">
        <v>0.88958333333333339</v>
      </c>
    </row>
    <row r="1430" spans="1:4" x14ac:dyDescent="0.2">
      <c r="A1430">
        <v>32828</v>
      </c>
      <c r="B1430" t="e">
        <f>hondudiario excelente Que nuestro pa√≠s tengan lugares bellos</f>
        <v>#NAME?</v>
      </c>
      <c r="C1430" s="4">
        <v>43703</v>
      </c>
      <c r="D1430" s="3">
        <v>0.84166666666666667</v>
      </c>
    </row>
    <row r="1431" spans="1:4" x14ac:dyDescent="0.2">
      <c r="A1431">
        <v>35678</v>
      </c>
      <c r="B1431" t="s">
        <v>175</v>
      </c>
      <c r="C1431" s="4">
        <v>43703</v>
      </c>
      <c r="D1431" s="3">
        <v>0.92499999999999993</v>
      </c>
    </row>
    <row r="1432" spans="1:4" x14ac:dyDescent="0.2">
      <c r="A1432">
        <v>37619</v>
      </c>
      <c r="B1432" t="s">
        <v>186</v>
      </c>
      <c r="C1432" s="4">
        <v>43703</v>
      </c>
      <c r="D1432" s="3">
        <v>0.83263888888888893</v>
      </c>
    </row>
    <row r="1433" spans="1:4" x14ac:dyDescent="0.2">
      <c r="A1433">
        <v>39392</v>
      </c>
      <c r="B1433" t="e">
        <f>JuanOrlandoH Es la gracia de ver el cambio gracias a lo bueno Que se elabora por la seguridad de nuestra naci√≥n Que bien</f>
        <v>#NAME?</v>
      </c>
      <c r="C1433" s="4">
        <v>43703</v>
      </c>
      <c r="D1433" s="3">
        <v>0.59236111111111112</v>
      </c>
    </row>
    <row r="1434" spans="1:4" x14ac:dyDescent="0.2">
      <c r="A1434">
        <v>42068</v>
      </c>
      <c r="B1434" t="s">
        <v>62</v>
      </c>
      <c r="C1434" s="4">
        <v>43703</v>
      </c>
      <c r="D1434" s="3">
        <v>0.7368055555555556</v>
      </c>
    </row>
    <row r="1435" spans="1:4" x14ac:dyDescent="0.2">
      <c r="A1435">
        <v>43277</v>
      </c>
      <c r="B1435" t="s">
        <v>186</v>
      </c>
      <c r="C1435" s="4">
        <v>43703</v>
      </c>
      <c r="D1435" s="3">
        <v>0.83333333333333337</v>
      </c>
    </row>
    <row r="1436" spans="1:4" x14ac:dyDescent="0.2">
      <c r="A1436">
        <v>50262</v>
      </c>
      <c r="B1436"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gracias Presidente por ir a buscar y traer al pa√≠s mas oportunidades)))))))))))))</f>
        <v>#NAME?</v>
      </c>
      <c r="C1436" s="4">
        <v>43703</v>
      </c>
      <c r="D1436" s="3">
        <v>0.65347222222222223</v>
      </c>
    </row>
    <row r="1437" spans="1:4" x14ac:dyDescent="0.2">
      <c r="A1437">
        <v>64350</v>
      </c>
      <c r="B1437" t="e">
        <f>hondudiario excelente iniciativa Que esta haciendo y apoyando por el bienestar del pueblo Hondure√±os</f>
        <v>#NAME?</v>
      </c>
      <c r="C1437" s="4">
        <v>43703</v>
      </c>
      <c r="D1437" s="3">
        <v>0.78333333333333333</v>
      </c>
    </row>
    <row r="1438" spans="1:4" x14ac:dyDescent="0.2">
      <c r="A1438">
        <v>66218</v>
      </c>
      <c r="B1438" t="s">
        <v>186</v>
      </c>
      <c r="C1438" s="4">
        <v>43703</v>
      </c>
      <c r="D1438" s="3">
        <v>0.83263888888888893</v>
      </c>
    </row>
    <row r="1439" spans="1:4" x14ac:dyDescent="0.2">
      <c r="A1439">
        <v>67017</v>
      </c>
      <c r="B1439" t="s">
        <v>93</v>
      </c>
      <c r="C1439" s="4">
        <v>43703</v>
      </c>
      <c r="D1439" s="3">
        <v>0.67291666666666661</v>
      </c>
    </row>
    <row r="1440" spans="1:4" x14ac:dyDescent="0.2">
      <c r="A1440">
        <v>71294</v>
      </c>
      <c r="B1440" t="e">
        <f>elpaishn gracias al Presidente Que si esta trayendo mas oportunidades para nosotros los Hondure√±os</f>
        <v>#NAME?</v>
      </c>
      <c r="C1440" s="4">
        <v>43703</v>
      </c>
      <c r="D1440" s="3">
        <v>0.89513888888888893</v>
      </c>
    </row>
    <row r="1441" spans="1:4" x14ac:dyDescent="0.2">
      <c r="A1441">
        <v>72798</v>
      </c>
      <c r="B1441" t="e">
        <f>_xlfn.SINGLE(NTQ1WzirXWVSm5RELmNPf7jbQXG)+Lu0YgsRt8Xoj7qo= _xlfn.SINGLE(JuanOrlandoH _xlfn.SINGLE(DiarioLaPrensa muy buenas noticias Es un gran trabajo departe de nuestro Presidente demostrando grandes avances para el pa√≠s))</f>
        <v>#NAME?</v>
      </c>
      <c r="C1441" s="4">
        <v>43703</v>
      </c>
      <c r="D1441" s="3">
        <v>0.72569444444444453</v>
      </c>
    </row>
    <row r="1442" spans="1:4" x14ac:dyDescent="0.2">
      <c r="A1442">
        <v>74192</v>
      </c>
      <c r="B1442" t="e">
        <f>_xlfn.SINGLE(NTQ1WzirXWVSm5RELmNPf7jbQXG)+Lu0YgsRt8Xoj7qo= _xlfn.SINGLE(JuanOrlandoH _xlfn.SINGLE(DiarioLaPrensa Es un buen desempe√±o lo Que se esta demostrando Que grandes maneras de ver el cambio por nuestro pueblo))</f>
        <v>#NAME?</v>
      </c>
      <c r="C1442" s="4">
        <v>43703</v>
      </c>
      <c r="D1442" s="3">
        <v>0.72638888888888886</v>
      </c>
    </row>
    <row r="1443" spans="1:4" ht="51" x14ac:dyDescent="0.2">
      <c r="A1443">
        <v>74458</v>
      </c>
      <c r="B1443" s="2" t="s">
        <v>274</v>
      </c>
      <c r="C1443" s="4">
        <v>43703</v>
      </c>
      <c r="D1443" s="3">
        <v>0.84027777777777779</v>
      </c>
    </row>
    <row r="1444" spans="1:4" ht="51" x14ac:dyDescent="0.2">
      <c r="A1444">
        <v>74493</v>
      </c>
      <c r="B1444" s="2" t="s">
        <v>276</v>
      </c>
      <c r="C1444" s="4">
        <v>43703</v>
      </c>
      <c r="D1444" s="3">
        <v>0.84097222222222223</v>
      </c>
    </row>
    <row r="1445" spans="1:4" x14ac:dyDescent="0.2">
      <c r="A1445">
        <v>115377</v>
      </c>
      <c r="B1445" t="s">
        <v>186</v>
      </c>
      <c r="C1445" s="4">
        <v>43703</v>
      </c>
      <c r="D1445" s="3">
        <v>0.8340277777777777</v>
      </c>
    </row>
    <row r="1446" spans="1:4" x14ac:dyDescent="0.2">
      <c r="A1446">
        <v>117196</v>
      </c>
      <c r="B1446" t="s">
        <v>186</v>
      </c>
      <c r="C1446" s="4">
        <v>43703</v>
      </c>
      <c r="D1446" s="3">
        <v>0.83333333333333337</v>
      </c>
    </row>
    <row r="1447" spans="1:4" x14ac:dyDescent="0.2">
      <c r="A1447">
        <v>118154</v>
      </c>
      <c r="B1447"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excelente el trabajo Que esta realizando el Presidente)))))))))))))</f>
        <v>#NAME?</v>
      </c>
      <c r="C1447" s="4">
        <v>43703</v>
      </c>
      <c r="D1447" s="3">
        <v>0.65208333333333335</v>
      </c>
    </row>
    <row r="1448" spans="1:4" x14ac:dyDescent="0.2">
      <c r="A1448">
        <v>125401</v>
      </c>
      <c r="B1448" t="s">
        <v>93</v>
      </c>
      <c r="C1448" s="4">
        <v>43703</v>
      </c>
      <c r="D1448" s="3">
        <v>0.67291666666666661</v>
      </c>
    </row>
    <row r="1449" spans="1:4" x14ac:dyDescent="0.2">
      <c r="A1449">
        <v>132345</v>
      </c>
      <c r="B1449" t="e">
        <f>JuanOrlandoH Aplaudimos las grandiosas labores Que hace el Presidente Que buenas cosas las Que se ven Que gran servicio de seguridad brindan Muchas gracias</f>
        <v>#NAME?</v>
      </c>
      <c r="C1449" s="4">
        <v>43703</v>
      </c>
      <c r="D1449" s="3">
        <v>0.59166666666666667</v>
      </c>
    </row>
    <row r="1450" spans="1:4" x14ac:dyDescent="0.2">
      <c r="A1450">
        <v>142585</v>
      </c>
      <c r="B1450"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Es muy bueno lo temas Que se est√°n tocando en materia de seguridad y inmigraci√≥n Que gran trabajo)))))))))))))</f>
        <v>#NAME?</v>
      </c>
      <c r="C1450" s="4">
        <v>43703</v>
      </c>
      <c r="D1450" s="3">
        <v>0.65</v>
      </c>
    </row>
    <row r="1451" spans="1:4" x14ac:dyDescent="0.2">
      <c r="A1451">
        <v>144805</v>
      </c>
      <c r="B1451" t="s">
        <v>186</v>
      </c>
      <c r="C1451" s="4">
        <v>43703</v>
      </c>
      <c r="D1451" s="3">
        <v>0.83263888888888893</v>
      </c>
    </row>
    <row r="1452" spans="1:4" x14ac:dyDescent="0.2">
      <c r="A1452">
        <v>145098</v>
      </c>
      <c r="B1452" t="s">
        <v>186</v>
      </c>
      <c r="C1452" s="4">
        <v>43703</v>
      </c>
      <c r="D1452" s="3">
        <v>0.83263888888888893</v>
      </c>
    </row>
    <row r="1453" spans="1:4" x14ac:dyDescent="0.2">
      <c r="A1453">
        <v>163752</v>
      </c>
      <c r="B1453" t="s">
        <v>93</v>
      </c>
      <c r="C1453" s="4">
        <v>43703</v>
      </c>
      <c r="D1453" s="3">
        <v>0.67222222222222217</v>
      </c>
    </row>
    <row r="1454" spans="1:4" x14ac:dyDescent="0.2">
      <c r="A1454">
        <v>168412</v>
      </c>
      <c r="B1454"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estamos agradecidos con este importante tema Que se apoye en mejorar la seguridad yy Que la gente no inmigre parea aya Es muy peligroso)))))))))))))</f>
        <v>#NAME?</v>
      </c>
      <c r="C1454" s="4">
        <v>43703</v>
      </c>
      <c r="D1454" s="3">
        <v>0.65277777777777779</v>
      </c>
    </row>
    <row r="1455" spans="1:4" x14ac:dyDescent="0.2">
      <c r="A1455">
        <v>172607</v>
      </c>
      <c r="B1455" t="s">
        <v>186</v>
      </c>
      <c r="C1455" s="4">
        <v>43703</v>
      </c>
      <c r="D1455" s="3">
        <v>0.83333333333333337</v>
      </c>
    </row>
    <row r="1456" spans="1:4" x14ac:dyDescent="0.2">
      <c r="A1456">
        <v>176228</v>
      </c>
      <c r="B1456" t="s">
        <v>450</v>
      </c>
      <c r="C1456" s="4">
        <v>43703</v>
      </c>
      <c r="D1456" s="3">
        <v>0.72777777777777775</v>
      </c>
    </row>
    <row r="1457" spans="1:4" ht="51" x14ac:dyDescent="0.2">
      <c r="A1457">
        <v>176269</v>
      </c>
      <c r="B1457" s="2" t="s">
        <v>451</v>
      </c>
      <c r="C1457" s="4">
        <v>43703</v>
      </c>
      <c r="D1457" s="3">
        <v>0.84236111111111101</v>
      </c>
    </row>
    <row r="1458" spans="1:4" x14ac:dyDescent="0.2">
      <c r="A1458">
        <v>176738</v>
      </c>
      <c r="B1458" t="e">
        <f>_xlfn.SINGLE(NTQ1WzirXWVSm5RELmNPf7jbQXG)+Lu0YgsRt8Xoj7qo= _xlfn.SINGLE(JuanOrlandoH _xlfn.SINGLE(DiarioLaPrensa Es muy buen alas acciones Que se hace en poner esta nueva ley para lo mejor Que gran trabajo))</f>
        <v>#NAME?</v>
      </c>
      <c r="C1458" s="4">
        <v>43703</v>
      </c>
      <c r="D1458" s="3">
        <v>0.72569444444444453</v>
      </c>
    </row>
    <row r="1459" spans="1:4" ht="51" x14ac:dyDescent="0.2">
      <c r="A1459">
        <v>176919</v>
      </c>
      <c r="B1459" s="2" t="s">
        <v>453</v>
      </c>
      <c r="C1459" s="4">
        <v>43703</v>
      </c>
      <c r="D1459" s="3">
        <v>0.83958333333333324</v>
      </c>
    </row>
    <row r="1460" spans="1:4" x14ac:dyDescent="0.2">
      <c r="A1460">
        <v>194555</v>
      </c>
      <c r="B1460" t="s">
        <v>186</v>
      </c>
      <c r="C1460" s="4">
        <v>43703</v>
      </c>
      <c r="D1460" s="3">
        <v>0.83333333333333337</v>
      </c>
    </row>
    <row r="1461" spans="1:4" x14ac:dyDescent="0.2">
      <c r="A1461">
        <v>203975</v>
      </c>
      <c r="B1461" t="e">
        <f>_xlfn.SINGLE(JuanOrlandoH _xlfn.SINGLE(JorgeAgobian _xlfn.SINGLE(VOANoticias _xlfn.SINGLE(HoyMismoTSI _xlfn.SINGLE(radiohrn _xlfn.SINGLE(LaTribunahn _xlfn.SINGLE(Telemundo _xlfn.SINGLE(TN5Telenoticias _xlfn.SINGLE(HCHTelevDigital _xlfn.SINGLE(diarioelheraldo _xlfn.SINGLE(televicentrohn _xlfn.SINGLE(DiarioLaPrensa _xlfn.SINGLE(elpaishn Aplaudimos las grandiosas acciones Que se est√°n elaborando cada dia por mi pais Que grandes avances en la seguridad para el pueblo)))))))))))))</f>
        <v>#NAME?</v>
      </c>
      <c r="C1461" s="4">
        <v>43703</v>
      </c>
      <c r="D1461" s="3">
        <v>0.65208333333333335</v>
      </c>
    </row>
    <row r="1462" spans="1:4" x14ac:dyDescent="0.2">
      <c r="A1462">
        <v>226262</v>
      </c>
      <c r="B1462" t="s">
        <v>93</v>
      </c>
      <c r="C1462" s="4">
        <v>43703</v>
      </c>
      <c r="D1462" s="3">
        <v>0.67222222222222217</v>
      </c>
    </row>
    <row r="1463" spans="1:4" x14ac:dyDescent="0.2">
      <c r="A1463">
        <v>226535</v>
      </c>
      <c r="B1463" t="e">
        <f>JuanOrlandoH gracias a nuestro gobierno por sacar la policia hacer las buenas cosas por el pais Que grandes desarrollos lo Que se ven por poner orden en mi Honduras</f>
        <v>#NAME?</v>
      </c>
      <c r="C1463" s="4">
        <v>43703</v>
      </c>
      <c r="D1463" s="3">
        <v>0.59027777777777779</v>
      </c>
    </row>
    <row r="1464" spans="1:4" x14ac:dyDescent="0.2">
      <c r="A1464">
        <v>245791</v>
      </c>
      <c r="B1464" t="e">
        <f>Abriendo_Brecha vamos por la mejor ruta gracias al buen desempe√±o Que hace Presidente</f>
        <v>#NAME?</v>
      </c>
      <c r="C1464" s="4">
        <v>43703</v>
      </c>
      <c r="D1464" s="3">
        <v>0.90902777777777777</v>
      </c>
    </row>
    <row r="1465" spans="1:4" x14ac:dyDescent="0.2">
      <c r="A1465">
        <v>248966</v>
      </c>
      <c r="B1465" t="s">
        <v>186</v>
      </c>
      <c r="C1465" s="4">
        <v>43703</v>
      </c>
      <c r="D1465" s="3">
        <v>0.83263888888888893</v>
      </c>
    </row>
    <row r="1466" spans="1:4" x14ac:dyDescent="0.2">
      <c r="A1466">
        <v>259004</v>
      </c>
      <c r="B1466" t="s">
        <v>93</v>
      </c>
      <c r="C1466" s="4">
        <v>43703</v>
      </c>
      <c r="D1466" s="3">
        <v>0.67291666666666661</v>
      </c>
    </row>
    <row r="1467" spans="1:4" x14ac:dyDescent="0.2">
      <c r="A1467">
        <v>291462</v>
      </c>
      <c r="B1467" t="s">
        <v>93</v>
      </c>
      <c r="C1467" s="4">
        <v>43703</v>
      </c>
      <c r="D1467" s="3">
        <v>0.67291666666666661</v>
      </c>
    </row>
    <row r="1468" spans="1:4" x14ac:dyDescent="0.2">
      <c r="A1468">
        <v>293549</v>
      </c>
      <c r="B1468" t="s">
        <v>571</v>
      </c>
      <c r="C1468" s="4">
        <v>43703</v>
      </c>
      <c r="D1468" s="3">
        <v>6.5972222222222224E-2</v>
      </c>
    </row>
    <row r="1469" spans="1:4" x14ac:dyDescent="0.2">
      <c r="A1469">
        <v>293557</v>
      </c>
      <c r="B1469" t="s">
        <v>186</v>
      </c>
      <c r="C1469" s="4">
        <v>43703</v>
      </c>
      <c r="D1469" s="3">
        <v>0.83333333333333337</v>
      </c>
    </row>
    <row r="1470" spans="1:4" x14ac:dyDescent="0.2">
      <c r="A1470">
        <v>308515</v>
      </c>
      <c r="B1470" t="e">
        <f>radiohrn gracias Que siempre esten pesando en el pueblo  Que mas lo necesita</f>
        <v>#NAME?</v>
      </c>
      <c r="C1470" s="4">
        <v>43703</v>
      </c>
      <c r="D1470" s="3">
        <v>0.94444444444444453</v>
      </c>
    </row>
    <row r="1471" spans="1:4" x14ac:dyDescent="0.2">
      <c r="A1471">
        <v>309883</v>
      </c>
      <c r="B1471" t="e">
        <f>_xlfn.SINGLE(NTQ1WzirXWVSm5RELmNPf7jbQXG)+Lu0YgsRt8Xoj7qo= _xlfn.SINGLE(anagarciacarias _xlfn.SINGLE(JuanOrlandoH _xlfn.SINGLE(LaTribunahn Es un gran trabajo lo Que esta haciendo nuestro gobierno por mi paisa vamos por mejores cambios _xlfn.SINGLE(DiarioTiempo))))</f>
        <v>#NAME?</v>
      </c>
      <c r="C1471" s="4">
        <v>43703</v>
      </c>
      <c r="D1471" s="3">
        <v>0.83819444444444446</v>
      </c>
    </row>
    <row r="1472" spans="1:4" x14ac:dyDescent="0.2">
      <c r="A1472">
        <v>310100</v>
      </c>
      <c r="B1472" t="e">
        <f>_xlfn.SINGLE(NTQ1WzirXWVSm5RELmNPf7jbQXG)+Lu0YgsRt8Xoj7qo= _xlfn.SINGLE(JuanOrlandoH _xlfn.SINGLE(DiarioLaPrensa estamos muy agradecidos por las buenas obras Que se hacen todo a favor de nuestro pueblo Que gran trabajo bendiciones))</f>
        <v>#NAME?</v>
      </c>
      <c r="C1472" s="4">
        <v>43703</v>
      </c>
      <c r="D1472" s="3">
        <v>0.7270833333333333</v>
      </c>
    </row>
    <row r="1473" spans="1:4" x14ac:dyDescent="0.2">
      <c r="A1473">
        <v>311520</v>
      </c>
      <c r="B1473" t="e">
        <f>hondudiario Honduras Es bella  y tenemos mucho Que ofrecer</f>
        <v>#NAME?</v>
      </c>
      <c r="C1473" s="4">
        <v>43703</v>
      </c>
      <c r="D1473" s="3">
        <v>0.84861111111111109</v>
      </c>
    </row>
    <row r="1474" spans="1:4" x14ac:dyDescent="0.2">
      <c r="A1474">
        <v>332277</v>
      </c>
      <c r="B1474" t="s">
        <v>93</v>
      </c>
      <c r="C1474" s="4">
        <v>43703</v>
      </c>
      <c r="D1474" s="3">
        <v>0.67222222222222217</v>
      </c>
    </row>
    <row r="1475" spans="1:4" x14ac:dyDescent="0.2">
      <c r="A1475">
        <v>351000</v>
      </c>
      <c r="B1475" t="s">
        <v>62</v>
      </c>
      <c r="C1475" s="4">
        <v>43703</v>
      </c>
      <c r="D1475" s="3">
        <v>0.73611111111111116</v>
      </c>
    </row>
    <row r="1476" spans="1:4" x14ac:dyDescent="0.2">
      <c r="A1476">
        <v>351710</v>
      </c>
      <c r="B1476" t="s">
        <v>93</v>
      </c>
      <c r="C1476" s="4">
        <v>43703</v>
      </c>
      <c r="D1476" s="3">
        <v>0.67222222222222217</v>
      </c>
    </row>
    <row r="1477" spans="1:4" x14ac:dyDescent="0.2">
      <c r="A1477">
        <v>360995</v>
      </c>
      <c r="B1477" t="s">
        <v>62</v>
      </c>
      <c r="C1477" s="4">
        <v>43703</v>
      </c>
      <c r="D1477" s="3">
        <v>0.7368055555555556</v>
      </c>
    </row>
    <row r="1478" spans="1:4" x14ac:dyDescent="0.2">
      <c r="A1478">
        <v>364622</v>
      </c>
      <c r="B1478" t="s">
        <v>62</v>
      </c>
      <c r="C1478" s="4">
        <v>43703</v>
      </c>
      <c r="D1478" s="3">
        <v>0.7368055555555556</v>
      </c>
    </row>
    <row r="1479" spans="1:4" x14ac:dyDescent="0.2">
      <c r="A1479">
        <v>678214</v>
      </c>
      <c r="B1479" t="s">
        <v>186</v>
      </c>
      <c r="C1479" s="4">
        <v>43703</v>
      </c>
      <c r="D1479" s="3">
        <v>0.83333333333333337</v>
      </c>
    </row>
    <row r="1480" spans="1:4" x14ac:dyDescent="0.2">
      <c r="A1480">
        <v>690557</v>
      </c>
      <c r="B1480" t="s">
        <v>62</v>
      </c>
      <c r="C1480" s="4">
        <v>43703</v>
      </c>
      <c r="D1480" s="3">
        <v>0.73611111111111116</v>
      </c>
    </row>
    <row r="1481" spans="1:4" x14ac:dyDescent="0.2">
      <c r="A1481">
        <v>697925</v>
      </c>
      <c r="B1481" t="s">
        <v>62</v>
      </c>
      <c r="C1481" s="4">
        <v>43703</v>
      </c>
      <c r="D1481" s="3">
        <v>0.7368055555555556</v>
      </c>
    </row>
    <row r="1482" spans="1:4" x14ac:dyDescent="0.2">
      <c r="A1482">
        <v>699783</v>
      </c>
      <c r="B1482" t="s">
        <v>93</v>
      </c>
      <c r="C1482" s="4">
        <v>43703</v>
      </c>
      <c r="D1482" s="3">
        <v>0.67291666666666661</v>
      </c>
    </row>
    <row r="1483" spans="1:4" x14ac:dyDescent="0.2">
      <c r="A1483">
        <v>708034</v>
      </c>
      <c r="B1483" t="s">
        <v>93</v>
      </c>
      <c r="C1483" s="4">
        <v>43703</v>
      </c>
      <c r="D1483" s="3">
        <v>0.67291666666666661</v>
      </c>
    </row>
    <row r="1484" spans="1:4" x14ac:dyDescent="0.2">
      <c r="A1484">
        <v>717701</v>
      </c>
      <c r="B1484" t="s">
        <v>93</v>
      </c>
      <c r="C1484" s="4">
        <v>43703</v>
      </c>
      <c r="D1484" s="3">
        <v>0.67222222222222217</v>
      </c>
    </row>
    <row r="1485" spans="1:4" x14ac:dyDescent="0.2">
      <c r="A1485">
        <v>748513</v>
      </c>
      <c r="B1485" t="s">
        <v>62</v>
      </c>
      <c r="C1485" s="4">
        <v>43703</v>
      </c>
      <c r="D1485" s="3">
        <v>0.7368055555555556</v>
      </c>
    </row>
    <row r="1486" spans="1:4" x14ac:dyDescent="0.2">
      <c r="A1486">
        <v>753109</v>
      </c>
      <c r="B1486" t="s">
        <v>62</v>
      </c>
      <c r="C1486" s="4">
        <v>43703</v>
      </c>
      <c r="D1486" s="3">
        <v>0.7368055555555556</v>
      </c>
    </row>
    <row r="1487" spans="1:4" x14ac:dyDescent="0.2">
      <c r="A1487">
        <v>753626</v>
      </c>
      <c r="B1487" t="s">
        <v>93</v>
      </c>
      <c r="C1487" s="4">
        <v>43703</v>
      </c>
      <c r="D1487" s="3">
        <v>0.67291666666666661</v>
      </c>
    </row>
    <row r="1488" spans="1:4" x14ac:dyDescent="0.2">
      <c r="A1488">
        <v>764497</v>
      </c>
      <c r="B1488" t="s">
        <v>93</v>
      </c>
      <c r="C1488" s="4">
        <v>43703</v>
      </c>
      <c r="D1488" s="3">
        <v>0.67291666666666661</v>
      </c>
    </row>
    <row r="1489" spans="1:4" x14ac:dyDescent="0.2">
      <c r="A1489">
        <v>774089</v>
      </c>
      <c r="B1489" t="s">
        <v>62</v>
      </c>
      <c r="C1489" s="4">
        <v>43703</v>
      </c>
      <c r="D1489" s="3">
        <v>0.73611111111111116</v>
      </c>
    </row>
    <row r="1490" spans="1:4" x14ac:dyDescent="0.2">
      <c r="A1490">
        <v>774876</v>
      </c>
      <c r="B1490" t="s">
        <v>673</v>
      </c>
      <c r="C1490" s="4">
        <v>43703</v>
      </c>
      <c r="D1490" s="3">
        <v>0.11319444444444444</v>
      </c>
    </row>
    <row r="1491" spans="1:4" x14ac:dyDescent="0.2">
      <c r="A1491">
        <v>778742</v>
      </c>
      <c r="B1491" t="s">
        <v>93</v>
      </c>
      <c r="C1491" s="4">
        <v>43703</v>
      </c>
      <c r="D1491" s="3">
        <v>0.67361111111111116</v>
      </c>
    </row>
    <row r="1492" spans="1:4" x14ac:dyDescent="0.2">
      <c r="A1492">
        <v>804488</v>
      </c>
      <c r="B1492" t="s">
        <v>93</v>
      </c>
      <c r="C1492" s="4">
        <v>43703</v>
      </c>
      <c r="D1492" s="3">
        <v>0.67222222222222217</v>
      </c>
    </row>
    <row r="1493" spans="1:4" x14ac:dyDescent="0.2">
      <c r="A1493">
        <v>807760</v>
      </c>
      <c r="B1493" t="s">
        <v>186</v>
      </c>
      <c r="C1493" s="4">
        <v>43703</v>
      </c>
      <c r="D1493" s="3">
        <v>0.83333333333333337</v>
      </c>
    </row>
    <row r="1494" spans="1:4" x14ac:dyDescent="0.2">
      <c r="A1494">
        <v>809393</v>
      </c>
      <c r="B1494" t="s">
        <v>175</v>
      </c>
      <c r="C1494" s="4">
        <v>43703</v>
      </c>
      <c r="D1494" s="3">
        <v>0.95763888888888893</v>
      </c>
    </row>
    <row r="1495" spans="1:4" x14ac:dyDescent="0.2">
      <c r="A1495">
        <v>810642</v>
      </c>
      <c r="B1495" t="s">
        <v>62</v>
      </c>
      <c r="C1495" s="4">
        <v>43703</v>
      </c>
      <c r="D1495" s="3">
        <v>0.73611111111111116</v>
      </c>
    </row>
    <row r="1496" spans="1:4" x14ac:dyDescent="0.2">
      <c r="A1496">
        <v>825037</v>
      </c>
      <c r="B1496" t="s">
        <v>62</v>
      </c>
      <c r="C1496" s="4">
        <v>43703</v>
      </c>
      <c r="D1496" s="3">
        <v>0.7368055555555556</v>
      </c>
    </row>
    <row r="1497" spans="1:4" x14ac:dyDescent="0.2">
      <c r="A1497">
        <v>826718</v>
      </c>
      <c r="B1497" t="s">
        <v>62</v>
      </c>
      <c r="C1497" s="4">
        <v>43703</v>
      </c>
      <c r="D1497" s="3">
        <v>0.7368055555555556</v>
      </c>
    </row>
    <row r="1498" spans="1:4" x14ac:dyDescent="0.2">
      <c r="A1498">
        <v>828422</v>
      </c>
      <c r="B1498" t="s">
        <v>186</v>
      </c>
      <c r="C1498" s="4">
        <v>43703</v>
      </c>
      <c r="D1498" s="3">
        <v>0.83333333333333337</v>
      </c>
    </row>
    <row r="1499" spans="1:4" x14ac:dyDescent="0.2">
      <c r="A1499">
        <v>851204</v>
      </c>
      <c r="B1499" t="s">
        <v>186</v>
      </c>
      <c r="C1499" s="4">
        <v>43703</v>
      </c>
      <c r="D1499" s="3">
        <v>0.83263888888888893</v>
      </c>
    </row>
    <row r="1500" spans="1:4" x14ac:dyDescent="0.2">
      <c r="A1500">
        <v>856771</v>
      </c>
      <c r="B1500" t="s">
        <v>93</v>
      </c>
      <c r="C1500" s="4">
        <v>43703</v>
      </c>
      <c r="D1500" s="3">
        <v>0.67291666666666661</v>
      </c>
    </row>
    <row r="1501" spans="1:4" x14ac:dyDescent="0.2">
      <c r="A1501">
        <v>877611</v>
      </c>
      <c r="B1501" t="s">
        <v>93</v>
      </c>
      <c r="C1501" s="4">
        <v>43703</v>
      </c>
      <c r="D1501" s="3">
        <v>0.67291666666666661</v>
      </c>
    </row>
    <row r="1502" spans="1:4" x14ac:dyDescent="0.2">
      <c r="A1502">
        <v>882715</v>
      </c>
      <c r="B1502" t="s">
        <v>175</v>
      </c>
      <c r="C1502" s="4">
        <v>43703</v>
      </c>
      <c r="D1502" s="3">
        <v>0.92499999999999993</v>
      </c>
    </row>
    <row r="1503" spans="1:4" x14ac:dyDescent="0.2">
      <c r="A1503">
        <v>885039</v>
      </c>
      <c r="B1503" t="s">
        <v>62</v>
      </c>
      <c r="C1503" s="4">
        <v>43703</v>
      </c>
      <c r="D1503" s="3">
        <v>0.7368055555555556</v>
      </c>
    </row>
    <row r="1504" spans="1:4" x14ac:dyDescent="0.2">
      <c r="A1504">
        <v>930226</v>
      </c>
      <c r="B1504" t="s">
        <v>62</v>
      </c>
      <c r="C1504" s="4">
        <v>43703</v>
      </c>
      <c r="D1504" s="3">
        <v>0.7368055555555556</v>
      </c>
    </row>
    <row r="1505" spans="1:4" x14ac:dyDescent="0.2">
      <c r="A1505">
        <v>935619</v>
      </c>
      <c r="B1505" t="s">
        <v>93</v>
      </c>
      <c r="C1505" s="4">
        <v>43703</v>
      </c>
      <c r="D1505" s="3">
        <v>0.67291666666666661</v>
      </c>
    </row>
    <row r="1506" spans="1:4" x14ac:dyDescent="0.2">
      <c r="A1506">
        <v>943582</v>
      </c>
      <c r="B1506" t="s">
        <v>186</v>
      </c>
      <c r="C1506" s="4">
        <v>43703</v>
      </c>
      <c r="D1506" s="3">
        <v>0.83263888888888893</v>
      </c>
    </row>
    <row r="1507" spans="1:4" x14ac:dyDescent="0.2">
      <c r="A1507">
        <v>943583</v>
      </c>
      <c r="B1507" t="s">
        <v>93</v>
      </c>
      <c r="C1507" s="4">
        <v>43703</v>
      </c>
      <c r="D1507" s="3">
        <v>0.67222222222222217</v>
      </c>
    </row>
    <row r="1508" spans="1:4" x14ac:dyDescent="0.2">
      <c r="A1508">
        <v>944720</v>
      </c>
      <c r="B1508" t="s">
        <v>93</v>
      </c>
      <c r="C1508" s="4">
        <v>43703</v>
      </c>
      <c r="D1508" s="3">
        <v>0.67291666666666661</v>
      </c>
    </row>
    <row r="1509" spans="1:4" x14ac:dyDescent="0.2">
      <c r="A1509">
        <v>989405</v>
      </c>
      <c r="B1509" t="s">
        <v>62</v>
      </c>
      <c r="C1509" s="4">
        <v>43703</v>
      </c>
      <c r="D1509" s="3">
        <v>0.7368055555555556</v>
      </c>
    </row>
    <row r="1510" spans="1:4" x14ac:dyDescent="0.2">
      <c r="A1510">
        <v>992858</v>
      </c>
      <c r="B1510" t="s">
        <v>93</v>
      </c>
      <c r="C1510" s="4">
        <v>43703</v>
      </c>
      <c r="D1510" s="3">
        <v>0.67291666666666661</v>
      </c>
    </row>
    <row r="1511" spans="1:4" x14ac:dyDescent="0.2">
      <c r="A1511">
        <v>1030748</v>
      </c>
      <c r="B1511" t="s">
        <v>62</v>
      </c>
      <c r="C1511" s="4">
        <v>43703</v>
      </c>
      <c r="D1511" s="3">
        <v>0.7368055555555556</v>
      </c>
    </row>
    <row r="1512" spans="1:4" x14ac:dyDescent="0.2">
      <c r="A1512">
        <v>1031087</v>
      </c>
      <c r="B1512" t="s">
        <v>93</v>
      </c>
      <c r="C1512" s="4">
        <v>43703</v>
      </c>
      <c r="D1512" s="3">
        <v>0.67291666666666661</v>
      </c>
    </row>
    <row r="1513" spans="1:4" x14ac:dyDescent="0.2">
      <c r="A1513">
        <v>1033785</v>
      </c>
      <c r="B1513" t="s">
        <v>186</v>
      </c>
      <c r="C1513" s="4">
        <v>43703</v>
      </c>
      <c r="D1513" s="3">
        <v>0.83333333333333337</v>
      </c>
    </row>
    <row r="1514" spans="1:4" x14ac:dyDescent="0.2">
      <c r="A1514">
        <v>1035972</v>
      </c>
      <c r="B1514" t="s">
        <v>93</v>
      </c>
      <c r="C1514" s="4">
        <v>43703</v>
      </c>
      <c r="D1514" s="3">
        <v>0.67291666666666661</v>
      </c>
    </row>
    <row r="1515" spans="1:4" x14ac:dyDescent="0.2">
      <c r="A1515">
        <v>1041037</v>
      </c>
      <c r="B1515" t="s">
        <v>175</v>
      </c>
      <c r="C1515" s="4">
        <v>43703</v>
      </c>
      <c r="D1515" s="3">
        <v>0.9243055555555556</v>
      </c>
    </row>
    <row r="1516" spans="1:4" x14ac:dyDescent="0.2">
      <c r="A1516">
        <v>1042303</v>
      </c>
      <c r="B1516" t="s">
        <v>186</v>
      </c>
      <c r="C1516" s="4">
        <v>43703</v>
      </c>
      <c r="D1516" s="3">
        <v>0.83333333333333337</v>
      </c>
    </row>
    <row r="1517" spans="1:4" x14ac:dyDescent="0.2">
      <c r="A1517">
        <v>1046154</v>
      </c>
      <c r="B1517" t="s">
        <v>186</v>
      </c>
      <c r="C1517" s="4">
        <v>43703</v>
      </c>
      <c r="D1517" s="3">
        <v>0.83333333333333337</v>
      </c>
    </row>
    <row r="1518" spans="1:4" x14ac:dyDescent="0.2">
      <c r="A1518">
        <v>1047098</v>
      </c>
      <c r="B1518" t="s">
        <v>186</v>
      </c>
      <c r="C1518" s="4">
        <v>43703</v>
      </c>
      <c r="D1518" s="3">
        <v>0.83333333333333337</v>
      </c>
    </row>
    <row r="1519" spans="1:4" x14ac:dyDescent="0.2">
      <c r="A1519">
        <v>1051815</v>
      </c>
      <c r="B1519" t="s">
        <v>186</v>
      </c>
      <c r="C1519" s="4">
        <v>43703</v>
      </c>
      <c r="D1519" s="3">
        <v>0.83333333333333337</v>
      </c>
    </row>
    <row r="1520" spans="1:4" x14ac:dyDescent="0.2">
      <c r="A1520">
        <v>11123</v>
      </c>
      <c r="B1520" t="s">
        <v>89</v>
      </c>
      <c r="C1520" s="4">
        <v>43704</v>
      </c>
      <c r="D1520" s="3">
        <v>0.89722222222222225</v>
      </c>
    </row>
    <row r="1521" spans="1:4" x14ac:dyDescent="0.2">
      <c r="A1521">
        <v>15878</v>
      </c>
      <c r="B1521" t="s">
        <v>120</v>
      </c>
      <c r="C1521" s="4">
        <v>43704</v>
      </c>
      <c r="D1521" s="3">
        <v>0.83611111111111114</v>
      </c>
    </row>
    <row r="1522" spans="1:4" x14ac:dyDescent="0.2">
      <c r="A1522">
        <v>18401</v>
      </c>
      <c r="B1522" t="s">
        <v>89</v>
      </c>
      <c r="C1522" s="4">
        <v>43704</v>
      </c>
      <c r="D1522" s="3">
        <v>0.89722222222222225</v>
      </c>
    </row>
    <row r="1523" spans="1:4" x14ac:dyDescent="0.2">
      <c r="A1523">
        <v>18914</v>
      </c>
      <c r="B1523" t="s">
        <v>89</v>
      </c>
      <c r="C1523" s="4">
        <v>43704</v>
      </c>
      <c r="D1523" s="3">
        <v>0.89722222222222225</v>
      </c>
    </row>
    <row r="1524" spans="1:4" x14ac:dyDescent="0.2">
      <c r="A1524">
        <v>27082</v>
      </c>
      <c r="B1524" t="s">
        <v>89</v>
      </c>
      <c r="C1524" s="4">
        <v>43704</v>
      </c>
      <c r="D1524" s="3">
        <v>0.89722222222222225</v>
      </c>
    </row>
    <row r="1525" spans="1:4" x14ac:dyDescent="0.2">
      <c r="A1525">
        <v>28854</v>
      </c>
      <c r="B1525" t="e">
        <f>radiohrn excelente la iniciativa Que esta realiazdno por el bienestar de cada uno de los Hondure√±os</f>
        <v>#NAME?</v>
      </c>
      <c r="C1525" s="4">
        <v>43704</v>
      </c>
      <c r="D1525" s="3">
        <v>0.64027777777777783</v>
      </c>
    </row>
    <row r="1526" spans="1:4" x14ac:dyDescent="0.2">
      <c r="A1526">
        <v>41351</v>
      </c>
      <c r="B1526" t="e">
        <f>radioamericahn excelente el trabajo Que esta haciendo el Presidente</f>
        <v>#NAME?</v>
      </c>
      <c r="C1526" s="4">
        <v>43704</v>
      </c>
      <c r="D1526" s="3">
        <v>0.8847222222222223</v>
      </c>
    </row>
    <row r="1527" spans="1:4" x14ac:dyDescent="0.2">
      <c r="A1527">
        <v>43048</v>
      </c>
      <c r="B1527" t="s">
        <v>120</v>
      </c>
      <c r="C1527" s="4">
        <v>43704</v>
      </c>
      <c r="D1527" s="3">
        <v>0.8354166666666667</v>
      </c>
    </row>
    <row r="1528" spans="1:4" x14ac:dyDescent="0.2">
      <c r="A1528">
        <v>43942</v>
      </c>
      <c r="B1528" t="e">
        <f>radioamericahn todos estamos muy contentos y agradecidos por su gran trabajo Presidente</f>
        <v>#NAME?</v>
      </c>
      <c r="C1528" s="4">
        <v>43704</v>
      </c>
      <c r="D1528" s="3">
        <v>0.93402777777777779</v>
      </c>
    </row>
    <row r="1529" spans="1:4" x14ac:dyDescent="0.2">
      <c r="A1529">
        <v>51515</v>
      </c>
      <c r="B1529" t="e">
        <f>DiarioTiempo y aes demasiado con gente asi Que solo sabe motivar  al gente Que pongan el pais patas arriba no Que ce ponga mano dura con esta se√±ora</f>
        <v>#NAME?</v>
      </c>
      <c r="C1529" s="4">
        <v>43704</v>
      </c>
      <c r="D1529" s="3">
        <v>0.78472222222222221</v>
      </c>
    </row>
    <row r="1530" spans="1:4" x14ac:dyDescent="0.2">
      <c r="A1530">
        <v>51882</v>
      </c>
      <c r="B1530" t="e">
        <f>DiarioTiempo todos estamos muy agradecidos y vamos por mas grandes cambios</f>
        <v>#NAME?</v>
      </c>
      <c r="C1530" s="4">
        <v>43704</v>
      </c>
      <c r="D1530" s="3">
        <v>0.7895833333333333</v>
      </c>
    </row>
    <row r="1531" spans="1:4" x14ac:dyDescent="0.2">
      <c r="A1531">
        <v>55603</v>
      </c>
      <c r="B1531" t="e">
        <f>Abriendo_Brecha excelente el gran desempe√±o Que hace Presidente usted Es el mejor Que hemos tenido</f>
        <v>#NAME?</v>
      </c>
      <c r="C1531" s="4">
        <v>43704</v>
      </c>
      <c r="D1531" s="3">
        <v>0.72222222222222221</v>
      </c>
    </row>
    <row r="1532" spans="1:4" x14ac:dyDescent="0.2">
      <c r="A1532">
        <v>56196</v>
      </c>
      <c r="B1532" t="e">
        <f>DiarioTiempo Presa la deber√≠an de meter por andar iuncitando al pueblo a la violencia</f>
        <v>#NAME?</v>
      </c>
      <c r="C1532" s="4">
        <v>43704</v>
      </c>
      <c r="D1532" s="3">
        <v>0.77916666666666667</v>
      </c>
    </row>
    <row r="1533" spans="1:4" x14ac:dyDescent="0.2">
      <c r="A1533">
        <v>66464</v>
      </c>
      <c r="B1533" t="s">
        <v>89</v>
      </c>
      <c r="C1533" s="4">
        <v>43704</v>
      </c>
      <c r="D1533" s="3">
        <v>0.8979166666666667</v>
      </c>
    </row>
    <row r="1534" spans="1:4" x14ac:dyDescent="0.2">
      <c r="A1534">
        <v>72762</v>
      </c>
      <c r="B1534" t="e">
        <f>_xlfn.SINGLE(NTQ1WzirXWVSm5RELmNPf7jbQXG)+Lu0YgsRt8Xoj7qo= _xlfn.SINGLE(FNAMP_Honduras _xlfn.SINGLE(JuanOrlandoH _xlfn.SINGLE(MP_Honduras _xlfn.SINGLE(LaTribunahn Dios los bendiga grande mente Que Dios los guarde en cada operaci√≥n Que hagan Que bien excelente trabajo))))</f>
        <v>#NAME?</v>
      </c>
      <c r="C1534" s="4">
        <v>43704</v>
      </c>
      <c r="D1534" s="3">
        <v>0.82361111111111107</v>
      </c>
    </row>
    <row r="1535" spans="1:4" x14ac:dyDescent="0.2">
      <c r="A1535">
        <v>73693</v>
      </c>
      <c r="B1535" t="e">
        <f>_xlfn.SINGLE(NTQ1WzirXWVSm5RELmNPf7jbQXG)+Lu0YgsRt8Xoj7qo= _xlfn.SINGLE(JuanOrlandoH _xlfn.SINGLE(radiohrn Es excelente lo Que se ve uqe gran manera de ver las cosas para nuestra Honduras Que genial vamos por mas))</f>
        <v>#NAME?</v>
      </c>
      <c r="C1535" s="4">
        <v>43704</v>
      </c>
      <c r="D1535" s="3">
        <v>0.87083333333333324</v>
      </c>
    </row>
    <row r="1536" spans="1:4" x14ac:dyDescent="0.2">
      <c r="A1536">
        <v>74378</v>
      </c>
      <c r="B1536" t="e">
        <f>_xlfn.SINGLE(NTQ1WzirXWVSm5RELmNPf7jbQXG)+Lu0YgsRt8Xoj7qo= _xlfn.SINGLE(JuanOrlandoH _xlfn.SINGLE(radiohrn Es muy importante lo Que se esta haciendo vamos por mas gracias  JOH _xlfn.SINGLE(HCHTelevDigital)))</f>
        <v>#NAME?</v>
      </c>
      <c r="C1536" s="4">
        <v>43704</v>
      </c>
      <c r="D1536" s="3">
        <v>0.87152777777777779</v>
      </c>
    </row>
    <row r="1537" spans="1:4" x14ac:dyDescent="0.2">
      <c r="A1537">
        <v>74599</v>
      </c>
      <c r="B1537" t="e">
        <f>_xlfn.SINGLE(NTQ1WzirXWVSm5RELmNPf7jbQXG)+Lu0YgsRt8Xoj7qo= _xlfn.SINGLE(FNAMP_Honduras _xlfn.SINGLE(JuanOrlandoH _xlfn.SINGLE(MP_Honduras _xlfn.SINGLE(LaTribunahn felicitaciones a la fuerzas anti maras y pandillas por hacer bien ese gran trabajo Que grandioso Es ver como se lucha contra la criminalidad _xlfn.SINGLE(DiarioTiempo)))))</f>
        <v>#NAME?</v>
      </c>
      <c r="C1537" s="4">
        <v>43704</v>
      </c>
      <c r="D1537" s="3">
        <v>0.82152777777777775</v>
      </c>
    </row>
    <row r="1538" spans="1:4" x14ac:dyDescent="0.2">
      <c r="A1538">
        <v>91721</v>
      </c>
      <c r="B1538" t="e">
        <f>elpaishn siga adelante Presidente dando loo mejor de usted para Que sigamos creciendo como hasta ahora lo hemos hecho gracias  usted</f>
        <v>#NAME?</v>
      </c>
      <c r="C1538" s="4">
        <v>43704</v>
      </c>
      <c r="D1538" s="3">
        <v>0.78402777777777777</v>
      </c>
    </row>
    <row r="1539" spans="1:4" x14ac:dyDescent="0.2">
      <c r="A1539">
        <v>117104</v>
      </c>
      <c r="B1539" t="s">
        <v>89</v>
      </c>
      <c r="C1539" s="4">
        <v>43704</v>
      </c>
      <c r="D1539" s="3">
        <v>0.89722222222222225</v>
      </c>
    </row>
    <row r="1540" spans="1:4" x14ac:dyDescent="0.2">
      <c r="A1540">
        <v>117168</v>
      </c>
      <c r="B1540" t="s">
        <v>120</v>
      </c>
      <c r="C1540" s="4">
        <v>43704</v>
      </c>
      <c r="D1540" s="3">
        <v>0.83680555555555547</v>
      </c>
    </row>
    <row r="1541" spans="1:4" x14ac:dyDescent="0.2">
      <c r="A1541">
        <v>128567</v>
      </c>
      <c r="B1541" t="s">
        <v>120</v>
      </c>
      <c r="C1541" s="4">
        <v>43704</v>
      </c>
      <c r="D1541" s="3">
        <v>0.83680555555555547</v>
      </c>
    </row>
    <row r="1542" spans="1:4" x14ac:dyDescent="0.2">
      <c r="A1542">
        <v>145370</v>
      </c>
      <c r="B1542" t="s">
        <v>120</v>
      </c>
      <c r="C1542" s="4">
        <v>43704</v>
      </c>
      <c r="D1542" s="3">
        <v>0.83611111111111114</v>
      </c>
    </row>
    <row r="1543" spans="1:4" x14ac:dyDescent="0.2">
      <c r="A1543">
        <v>150844</v>
      </c>
      <c r="B1543" t="s">
        <v>120</v>
      </c>
      <c r="C1543" s="4">
        <v>43704</v>
      </c>
      <c r="D1543" s="3">
        <v>0.83611111111111114</v>
      </c>
    </row>
    <row r="1544" spans="1:4" x14ac:dyDescent="0.2">
      <c r="A1544">
        <v>154135</v>
      </c>
      <c r="B1544" t="e">
        <f>_xlfn.SINGLE(DllSWqjvMbCrtUNGN0CA23hYgwPW83B5aBnYuBnEFZY)= excelente su gran labor Presidente siempre pesando en cada uno de su pueblo</f>
        <v>#NAME?</v>
      </c>
      <c r="C1544" s="4">
        <v>43704</v>
      </c>
      <c r="D1544" s="3">
        <v>0.68402777777777779</v>
      </c>
    </row>
    <row r="1545" spans="1:4" x14ac:dyDescent="0.2">
      <c r="A1545">
        <v>181441</v>
      </c>
      <c r="B1545" t="e">
        <f>DiarioLaPrensa nuestra Honduras Es una naci√≥n muy bella Que gran maner ade Que se restablezcan grandes desarrollos para lo bueno de el pa√≠s Que bien vamos por lo mejor</f>
        <v>#NAME?</v>
      </c>
      <c r="C1545" s="4">
        <v>43704</v>
      </c>
      <c r="D1545" s="3">
        <v>0.7909722222222223</v>
      </c>
    </row>
    <row r="1546" spans="1:4" x14ac:dyDescent="0.2">
      <c r="A1546">
        <v>194824</v>
      </c>
      <c r="B1546" t="s">
        <v>120</v>
      </c>
      <c r="C1546" s="4">
        <v>43704</v>
      </c>
      <c r="D1546" s="3">
        <v>0.8354166666666667</v>
      </c>
    </row>
    <row r="1547" spans="1:4" x14ac:dyDescent="0.2">
      <c r="A1547">
        <v>194904</v>
      </c>
      <c r="B1547" t="s">
        <v>120</v>
      </c>
      <c r="C1547" s="4">
        <v>43704</v>
      </c>
      <c r="D1547" s="3">
        <v>0.8354166666666667</v>
      </c>
    </row>
    <row r="1548" spans="1:4" x14ac:dyDescent="0.2">
      <c r="A1548">
        <v>203091</v>
      </c>
      <c r="B1548" t="s">
        <v>89</v>
      </c>
      <c r="C1548" s="4">
        <v>43704</v>
      </c>
      <c r="D1548" s="3">
        <v>0.89722222222222225</v>
      </c>
    </row>
    <row r="1549" spans="1:4" x14ac:dyDescent="0.2">
      <c r="A1549">
        <v>226264</v>
      </c>
      <c r="B1549" t="s">
        <v>89</v>
      </c>
      <c r="C1549" s="4">
        <v>43704</v>
      </c>
      <c r="D1549" s="3">
        <v>0.89722222222222225</v>
      </c>
    </row>
    <row r="1550" spans="1:4" x14ac:dyDescent="0.2">
      <c r="A1550">
        <v>245388</v>
      </c>
      <c r="B1550" t="e">
        <f>DiarioTiempo lo Que pasa Que esta se√±ora solo le gusta andar armando lo peor para el pais ya vasta de Tanto relajo</f>
        <v>#NAME?</v>
      </c>
      <c r="C1550" s="4">
        <v>43704</v>
      </c>
      <c r="D1550" s="3">
        <v>0.77569444444444446</v>
      </c>
    </row>
    <row r="1551" spans="1:4" x14ac:dyDescent="0.2">
      <c r="A1551">
        <v>245406</v>
      </c>
      <c r="B1551" t="e">
        <f>DiarioTiempo no cave duda Que Simplemente se ve esas grandes maneras de ver como nuestra naci√≥n avanza Que bien excelente trabajo Que se haga lo mejor</f>
        <v>#NAME?</v>
      </c>
      <c r="C1551" s="4">
        <v>43704</v>
      </c>
      <c r="D1551" s="3">
        <v>0.79513888888888884</v>
      </c>
    </row>
    <row r="1552" spans="1:4" x14ac:dyDescent="0.2">
      <c r="A1552">
        <v>252587</v>
      </c>
      <c r="B1552" t="e">
        <f>radiohrn vamos por mas grandes cambios gracias Presidente Es el mejor Que hemos tenido</f>
        <v>#NAME?</v>
      </c>
      <c r="C1552" s="4">
        <v>43704</v>
      </c>
      <c r="D1552" s="3">
        <v>0.77430555555555547</v>
      </c>
    </row>
    <row r="1553" spans="1:4" x14ac:dyDescent="0.2">
      <c r="A1553">
        <v>253304</v>
      </c>
      <c r="B1553" t="e">
        <f>radiohrn excelente Que esten pesando en cada uno de los Hondure√±os</f>
        <v>#NAME?</v>
      </c>
      <c r="C1553" s="4">
        <v>43704</v>
      </c>
      <c r="D1553" s="3">
        <v>0.64097222222222217</v>
      </c>
    </row>
    <row r="1554" spans="1:4" x14ac:dyDescent="0.2">
      <c r="A1554">
        <v>259037</v>
      </c>
      <c r="B1554" t="s">
        <v>120</v>
      </c>
      <c r="C1554" s="4">
        <v>43704</v>
      </c>
      <c r="D1554" s="3">
        <v>0.83680555555555547</v>
      </c>
    </row>
    <row r="1555" spans="1:4" x14ac:dyDescent="0.2">
      <c r="A1555">
        <v>269923</v>
      </c>
      <c r="B1555" t="s">
        <v>557</v>
      </c>
      <c r="C1555" s="4">
        <v>43704</v>
      </c>
      <c r="D1555" s="3">
        <v>0.16250000000000001</v>
      </c>
    </row>
    <row r="1556" spans="1:4" x14ac:dyDescent="0.2">
      <c r="A1556">
        <v>273272</v>
      </c>
      <c r="B1556" t="s">
        <v>89</v>
      </c>
      <c r="C1556" s="4">
        <v>43704</v>
      </c>
      <c r="D1556" s="3">
        <v>0.89722222222222225</v>
      </c>
    </row>
    <row r="1557" spans="1:4" x14ac:dyDescent="0.2">
      <c r="A1557">
        <v>279125</v>
      </c>
      <c r="B1557" t="e">
        <f>_xlfn.SINGLE(NTQ1WzirXWVSm5RELmNPf7jbQXG)+Lu0YgsRt8Xoj7qo= _xlfn.SINGLE(FNAMP_Honduras _xlfn.SINGLE(JuanOrlandoH _xlfn.SINGLE(MP_Honduras _xlfn.SINGLE(LaTribunahn demostrando lo bueno por la seguridad como siempre Que gran trabajo departe de nuestro gobierno))))</f>
        <v>#NAME?</v>
      </c>
      <c r="C1557" s="4">
        <v>43704</v>
      </c>
      <c r="D1557" s="3">
        <v>0.8222222222222223</v>
      </c>
    </row>
    <row r="1558" spans="1:4" x14ac:dyDescent="0.2">
      <c r="A1558">
        <v>308256</v>
      </c>
      <c r="B1558" t="e">
        <f>radiohrn Honduras esta avanzando en seguridad y vamos por mas cambios</f>
        <v>#NAME?</v>
      </c>
      <c r="C1558" s="4">
        <v>43704</v>
      </c>
      <c r="D1558" s="3">
        <v>0.66736111111111107</v>
      </c>
    </row>
    <row r="1559" spans="1:4" x14ac:dyDescent="0.2">
      <c r="A1559">
        <v>308619</v>
      </c>
      <c r="B1559" t="e">
        <f>radiohrn excelente el trabajo Que esta haciendo el Presidente por cada uno de nuestros agricultores</f>
        <v>#NAME?</v>
      </c>
      <c r="C1559" s="4">
        <v>43704</v>
      </c>
      <c r="D1559" s="3">
        <v>0.77430555555555547</v>
      </c>
    </row>
    <row r="1560" spans="1:4" x14ac:dyDescent="0.2">
      <c r="A1560">
        <v>308853</v>
      </c>
      <c r="B1560" t="e">
        <f>DiarioLaPrensa gracias se√±or Presidente por demostrar estos buenos avances Que gran manera de ver el cambio en mi pais excelente</f>
        <v>#NAME?</v>
      </c>
      <c r="C1560" s="4">
        <v>43704</v>
      </c>
      <c r="D1560" s="3">
        <v>0.79027777777777775</v>
      </c>
    </row>
    <row r="1561" spans="1:4" x14ac:dyDescent="0.2">
      <c r="A1561">
        <v>309910</v>
      </c>
      <c r="B1561" t="s">
        <v>580</v>
      </c>
      <c r="C1561" s="4">
        <v>43704</v>
      </c>
      <c r="D1561" s="3">
        <v>0.82291666666666663</v>
      </c>
    </row>
    <row r="1562" spans="1:4" x14ac:dyDescent="0.2">
      <c r="A1562">
        <v>337268</v>
      </c>
      <c r="B1562" t="e">
        <f>ProcesoDigital vamos caminando por la mejor ruta</f>
        <v>#NAME?</v>
      </c>
      <c r="C1562" s="4">
        <v>43704</v>
      </c>
      <c r="D1562" s="3">
        <v>0.85972222222222217</v>
      </c>
    </row>
    <row r="1563" spans="1:4" x14ac:dyDescent="0.2">
      <c r="A1563">
        <v>337666</v>
      </c>
      <c r="B1563" t="s">
        <v>596</v>
      </c>
      <c r="C1563" s="4">
        <v>43704</v>
      </c>
      <c r="D1563" s="3">
        <v>0.81388888888888899</v>
      </c>
    </row>
    <row r="1564" spans="1:4" x14ac:dyDescent="0.2">
      <c r="A1564">
        <v>356346</v>
      </c>
      <c r="B1564" t="s">
        <v>120</v>
      </c>
      <c r="C1564" s="4">
        <v>43704</v>
      </c>
      <c r="D1564" s="3">
        <v>0.83611111111111114</v>
      </c>
    </row>
    <row r="1565" spans="1:4" x14ac:dyDescent="0.2">
      <c r="A1565">
        <v>445376</v>
      </c>
      <c r="B1565" t="s">
        <v>621</v>
      </c>
      <c r="C1565" s="4">
        <v>43704</v>
      </c>
      <c r="D1565" s="3">
        <v>8.4027777777777771E-2</v>
      </c>
    </row>
    <row r="1566" spans="1:4" x14ac:dyDescent="0.2">
      <c r="A1566">
        <v>650962</v>
      </c>
      <c r="B1566" t="s">
        <v>641</v>
      </c>
      <c r="C1566" s="4">
        <v>43704</v>
      </c>
      <c r="D1566" s="3">
        <v>0.12708333333333333</v>
      </c>
    </row>
    <row r="1567" spans="1:4" x14ac:dyDescent="0.2">
      <c r="A1567">
        <v>715220</v>
      </c>
      <c r="B1567" t="s">
        <v>89</v>
      </c>
      <c r="C1567" s="4">
        <v>43704</v>
      </c>
      <c r="D1567" s="3">
        <v>0.9</v>
      </c>
    </row>
    <row r="1568" spans="1:4" x14ac:dyDescent="0.2">
      <c r="A1568">
        <v>720137</v>
      </c>
      <c r="B1568" t="s">
        <v>120</v>
      </c>
      <c r="C1568" s="4">
        <v>43704</v>
      </c>
      <c r="D1568" s="3">
        <v>0.83611111111111114</v>
      </c>
    </row>
    <row r="1569" spans="1:4" x14ac:dyDescent="0.2">
      <c r="A1569">
        <v>736533</v>
      </c>
      <c r="B1569" t="s">
        <v>663</v>
      </c>
      <c r="C1569" s="4">
        <v>43704</v>
      </c>
      <c r="D1569" s="3">
        <v>0.78888888888888886</v>
      </c>
    </row>
    <row r="1570" spans="1:4" x14ac:dyDescent="0.2">
      <c r="A1570">
        <v>765533</v>
      </c>
      <c r="B1570" t="s">
        <v>89</v>
      </c>
      <c r="C1570" s="4">
        <v>43704</v>
      </c>
      <c r="D1570" s="3">
        <v>0.89722222222222225</v>
      </c>
    </row>
    <row r="1571" spans="1:4" x14ac:dyDescent="0.2">
      <c r="A1571">
        <v>773165</v>
      </c>
      <c r="B1571" t="s">
        <v>120</v>
      </c>
      <c r="C1571" s="4">
        <v>43704</v>
      </c>
      <c r="D1571" s="3">
        <v>0.83680555555555547</v>
      </c>
    </row>
    <row r="1572" spans="1:4" x14ac:dyDescent="0.2">
      <c r="A1572">
        <v>805407</v>
      </c>
      <c r="B1572" t="s">
        <v>120</v>
      </c>
      <c r="C1572" s="4">
        <v>43704</v>
      </c>
      <c r="D1572" s="3">
        <v>0.83611111111111114</v>
      </c>
    </row>
    <row r="1573" spans="1:4" x14ac:dyDescent="0.2">
      <c r="A1573">
        <v>808185</v>
      </c>
      <c r="B1573" t="s">
        <v>120</v>
      </c>
      <c r="C1573" s="4">
        <v>43704</v>
      </c>
      <c r="D1573" s="3">
        <v>0.83680555555555547</v>
      </c>
    </row>
    <row r="1574" spans="1:4" x14ac:dyDescent="0.2">
      <c r="A1574">
        <v>826975</v>
      </c>
      <c r="B1574" t="s">
        <v>120</v>
      </c>
      <c r="C1574" s="4">
        <v>43704</v>
      </c>
      <c r="D1574" s="3">
        <v>0.83680555555555547</v>
      </c>
    </row>
    <row r="1575" spans="1:4" x14ac:dyDescent="0.2">
      <c r="A1575">
        <v>829931</v>
      </c>
      <c r="B1575" t="s">
        <v>120</v>
      </c>
      <c r="C1575" s="4">
        <v>43704</v>
      </c>
      <c r="D1575" s="3">
        <v>0.83611111111111114</v>
      </c>
    </row>
    <row r="1576" spans="1:4" x14ac:dyDescent="0.2">
      <c r="A1576">
        <v>830488</v>
      </c>
      <c r="B1576" t="s">
        <v>120</v>
      </c>
      <c r="C1576" s="4">
        <v>43704</v>
      </c>
      <c r="D1576" s="3">
        <v>0.83680555555555547</v>
      </c>
    </row>
    <row r="1577" spans="1:4" x14ac:dyDescent="0.2">
      <c r="A1577">
        <v>846908</v>
      </c>
      <c r="B1577" t="s">
        <v>120</v>
      </c>
      <c r="C1577" s="4">
        <v>43704</v>
      </c>
      <c r="D1577" s="3">
        <v>0.83611111111111114</v>
      </c>
    </row>
    <row r="1578" spans="1:4" x14ac:dyDescent="0.2">
      <c r="A1578">
        <v>849569</v>
      </c>
      <c r="B1578" t="s">
        <v>89</v>
      </c>
      <c r="C1578" s="4">
        <v>43704</v>
      </c>
      <c r="D1578" s="3">
        <v>0.8979166666666667</v>
      </c>
    </row>
    <row r="1579" spans="1:4" x14ac:dyDescent="0.2">
      <c r="A1579">
        <v>851520</v>
      </c>
      <c r="B1579" t="s">
        <v>120</v>
      </c>
      <c r="C1579" s="4">
        <v>43704</v>
      </c>
      <c r="D1579" s="3">
        <v>0.83680555555555547</v>
      </c>
    </row>
    <row r="1580" spans="1:4" x14ac:dyDescent="0.2">
      <c r="A1580">
        <v>882710</v>
      </c>
      <c r="B1580" t="s">
        <v>711</v>
      </c>
      <c r="C1580" s="4">
        <v>43704</v>
      </c>
      <c r="D1580" s="3">
        <v>2.7083333333333334E-2</v>
      </c>
    </row>
    <row r="1581" spans="1:4" x14ac:dyDescent="0.2">
      <c r="A1581">
        <v>884445</v>
      </c>
      <c r="B1581" t="s">
        <v>89</v>
      </c>
      <c r="C1581" s="4">
        <v>43704</v>
      </c>
      <c r="D1581" s="3">
        <v>0.8979166666666667</v>
      </c>
    </row>
    <row r="1582" spans="1:4" x14ac:dyDescent="0.2">
      <c r="A1582">
        <v>931473</v>
      </c>
      <c r="B1582" t="s">
        <v>89</v>
      </c>
      <c r="C1582" s="4">
        <v>43704</v>
      </c>
      <c r="D1582" s="3">
        <v>0.89722222222222225</v>
      </c>
    </row>
    <row r="1583" spans="1:4" x14ac:dyDescent="0.2">
      <c r="A1583">
        <v>939064</v>
      </c>
      <c r="B1583" t="s">
        <v>89</v>
      </c>
      <c r="C1583" s="4">
        <v>43704</v>
      </c>
      <c r="D1583" s="3">
        <v>0.8979166666666667</v>
      </c>
    </row>
    <row r="1584" spans="1:4" x14ac:dyDescent="0.2">
      <c r="A1584">
        <v>953961</v>
      </c>
      <c r="B1584" t="e">
        <f>HoyMismoTSI Es un gran trabajo si se unen hacer estas grandiosas cosas para Que mejore la economia de el pais Que gran trabajo lo Que se ve por nuestra Honduras muy bien</f>
        <v>#NAME?</v>
      </c>
      <c r="C1584" s="4">
        <v>43704</v>
      </c>
      <c r="D1584" s="3">
        <v>0.72152777777777777</v>
      </c>
    </row>
    <row r="1585" spans="1:4" x14ac:dyDescent="0.2">
      <c r="A1585">
        <v>973416</v>
      </c>
      <c r="B1585" t="s">
        <v>89</v>
      </c>
      <c r="C1585" s="4">
        <v>43704</v>
      </c>
      <c r="D1585" s="3">
        <v>0.89722222222222225</v>
      </c>
    </row>
    <row r="1586" spans="1:4" x14ac:dyDescent="0.2">
      <c r="A1586">
        <v>977773</v>
      </c>
      <c r="B1586" t="s">
        <v>89</v>
      </c>
      <c r="C1586" s="4">
        <v>43704</v>
      </c>
      <c r="D1586" s="3">
        <v>0.8979166666666667</v>
      </c>
    </row>
    <row r="1587" spans="1:4" x14ac:dyDescent="0.2">
      <c r="A1587">
        <v>985251</v>
      </c>
      <c r="B1587" t="s">
        <v>89</v>
      </c>
      <c r="C1587" s="4">
        <v>43704</v>
      </c>
      <c r="D1587" s="3">
        <v>0.89722222222222225</v>
      </c>
    </row>
    <row r="1588" spans="1:4" x14ac:dyDescent="0.2">
      <c r="A1588">
        <v>989538</v>
      </c>
      <c r="B1588" t="s">
        <v>89</v>
      </c>
      <c r="C1588" s="4">
        <v>43704</v>
      </c>
      <c r="D1588" s="3">
        <v>0.8979166666666667</v>
      </c>
    </row>
    <row r="1589" spans="1:4" x14ac:dyDescent="0.2">
      <c r="A1589">
        <v>1036342</v>
      </c>
      <c r="B1589" t="s">
        <v>120</v>
      </c>
      <c r="C1589" s="4">
        <v>43704</v>
      </c>
      <c r="D1589" s="3">
        <v>0.83680555555555547</v>
      </c>
    </row>
    <row r="1590" spans="1:4" x14ac:dyDescent="0.2">
      <c r="A1590">
        <v>1093593</v>
      </c>
      <c r="B1590" t="s">
        <v>120</v>
      </c>
      <c r="C1590" s="4">
        <v>43704</v>
      </c>
      <c r="D1590" s="3">
        <v>0.83680555555555547</v>
      </c>
    </row>
    <row r="1591" spans="1:4" x14ac:dyDescent="0.2">
      <c r="A1591">
        <v>2163</v>
      </c>
      <c r="B1591" t="s">
        <v>20</v>
      </c>
      <c r="C1591" s="4">
        <v>43705</v>
      </c>
      <c r="D1591" s="3">
        <v>0.63402777777777775</v>
      </c>
    </row>
    <row r="1592" spans="1:4" x14ac:dyDescent="0.2">
      <c r="A1592">
        <v>18958</v>
      </c>
      <c r="B1592" t="s">
        <v>137</v>
      </c>
      <c r="C1592" s="4">
        <v>43705</v>
      </c>
      <c r="D1592" s="3">
        <v>0.8222222222222223</v>
      </c>
    </row>
    <row r="1593" spans="1:4" x14ac:dyDescent="0.2">
      <c r="A1593">
        <v>22723</v>
      </c>
      <c r="B1593" t="s">
        <v>146</v>
      </c>
      <c r="C1593" s="4">
        <v>43705</v>
      </c>
      <c r="D1593" s="3">
        <v>0.70138888888888884</v>
      </c>
    </row>
    <row r="1594" spans="1:4" x14ac:dyDescent="0.2">
      <c r="A1594">
        <v>34735</v>
      </c>
      <c r="B1594" t="e">
        <f>_xlfn.SINGLE(DllSWqjvMbCrtUNGN0CA23hYgwPW83B5aBnYuBnEFZY)= todos estamos muy contentos y agradecidos</f>
        <v>#NAME?</v>
      </c>
      <c r="C1594" s="4">
        <v>43705</v>
      </c>
      <c r="D1594" s="3">
        <v>0.95486111111111116</v>
      </c>
    </row>
    <row r="1595" spans="1:4" x14ac:dyDescent="0.2">
      <c r="A1595">
        <v>35933</v>
      </c>
      <c r="B1595" t="s">
        <v>176</v>
      </c>
      <c r="C1595" s="4">
        <v>43705</v>
      </c>
      <c r="D1595" s="3">
        <v>0.90694444444444444</v>
      </c>
    </row>
    <row r="1596" spans="1:4" x14ac:dyDescent="0.2">
      <c r="A1596">
        <v>37301</v>
      </c>
      <c r="B1596" t="s">
        <v>146</v>
      </c>
      <c r="C1596" s="4">
        <v>43705</v>
      </c>
      <c r="D1596" s="3">
        <v>0.70208333333333339</v>
      </c>
    </row>
    <row r="1597" spans="1:4" x14ac:dyDescent="0.2">
      <c r="A1597">
        <v>43351</v>
      </c>
      <c r="B1597" t="s">
        <v>146</v>
      </c>
      <c r="C1597" s="4">
        <v>43705</v>
      </c>
      <c r="D1597" s="3">
        <v>0.70138888888888884</v>
      </c>
    </row>
    <row r="1598" spans="1:4" x14ac:dyDescent="0.2">
      <c r="A1598">
        <v>48603</v>
      </c>
      <c r="B1598" t="s">
        <v>217</v>
      </c>
      <c r="C1598" s="4">
        <v>43705</v>
      </c>
      <c r="D1598" s="3">
        <v>0.55625000000000002</v>
      </c>
    </row>
    <row r="1599" spans="1:4" x14ac:dyDescent="0.2">
      <c r="A1599">
        <v>57822</v>
      </c>
      <c r="B1599" t="s">
        <v>146</v>
      </c>
      <c r="C1599" s="4">
        <v>43705</v>
      </c>
      <c r="D1599" s="3">
        <v>0.70138888888888884</v>
      </c>
    </row>
    <row r="1600" spans="1:4" x14ac:dyDescent="0.2">
      <c r="A1600">
        <v>65848</v>
      </c>
      <c r="B1600" t="s">
        <v>137</v>
      </c>
      <c r="C1600" s="4">
        <v>43705</v>
      </c>
      <c r="D1600" s="3">
        <v>0.73611111111111116</v>
      </c>
    </row>
    <row r="1601" spans="1:4" x14ac:dyDescent="0.2">
      <c r="A1601">
        <v>66338</v>
      </c>
      <c r="B1601" t="s">
        <v>217</v>
      </c>
      <c r="C1601" s="4">
        <v>43705</v>
      </c>
      <c r="D1601" s="3">
        <v>0.55694444444444446</v>
      </c>
    </row>
    <row r="1602" spans="1:4" x14ac:dyDescent="0.2">
      <c r="A1602">
        <v>73660</v>
      </c>
      <c r="B1602" t="e">
        <f>_xlfn.SINGLE(NTQ1WzirXWVSm5RELmNPf7jbQXG)+Lu0YgsRt8Xoj7qo= _xlfn.SINGLE(JuanOrlandoH _xlfn.SINGLE(DiarioLaPrensa no cave duda Que se esta haciendo lo correcto Que no ce permiten mas cosas en las c√°rceles muy bien _xlfn.SINGLE(HCHTelevDigital)))</f>
        <v>#NAME?</v>
      </c>
      <c r="C1602" s="4">
        <v>43705</v>
      </c>
      <c r="D1602" s="3">
        <v>0.85277777777777775</v>
      </c>
    </row>
    <row r="1603" spans="1:4" x14ac:dyDescent="0.2">
      <c r="A1603">
        <v>74221</v>
      </c>
      <c r="B1603" t="e">
        <f>_xlfn.SINGLE(NTQ1WzirXWVSm5RELmNPf7jbQXG)+Lu0YgsRt8Xoj7qo= _xlfn.SINGLE(JuanOrlandoH _xlfn.SINGLE(DiarioLaPrensa Es grandioso lo Que se ve cada dia por Que Es necesario Que se pongas grandes leyes par a los reos Es un gran trabajo _xlfn.SINGLE(Canal6Honduras)))</f>
        <v>#NAME?</v>
      </c>
      <c r="C1603" s="4">
        <v>43705</v>
      </c>
      <c r="D1603" s="3">
        <v>0.8534722222222223</v>
      </c>
    </row>
    <row r="1604" spans="1:4" x14ac:dyDescent="0.2">
      <c r="A1604">
        <v>74241</v>
      </c>
      <c r="B1604" t="e">
        <f>_xlfn.SINGLE(NTQ1WzirXWVSm5RELmNPf7jbQXG)+Lu0YgsRt8Xoj7qo= _xlfn.SINGLE(JuanOrlandoH _xlfn.SINGLE(DiarioLaPrensa estamos muy alegres de Que se afirmen estas buenas obras Que genial Es ver lo bueno en el pa√≠s Que gran manera de ver el cambio _xlfn.SINGLE(DiarioLaPrensa)))</f>
        <v>#NAME?</v>
      </c>
      <c r="C1604" s="4">
        <v>43705</v>
      </c>
      <c r="D1604" s="3">
        <v>0.85416666666666663</v>
      </c>
    </row>
    <row r="1605" spans="1:4" x14ac:dyDescent="0.2">
      <c r="A1605">
        <v>74268</v>
      </c>
      <c r="B1605" t="s">
        <v>273</v>
      </c>
      <c r="C1605" s="4">
        <v>43705</v>
      </c>
      <c r="D1605" s="3">
        <v>0.85486111111111107</v>
      </c>
    </row>
    <row r="1606" spans="1:4" x14ac:dyDescent="0.2">
      <c r="A1606">
        <v>74452</v>
      </c>
      <c r="B1606" t="e">
        <f>_xlfn.SINGLE(NTQ1WzirXWVSm5RELmNPf7jbQXG)+Lu0YgsRt8Xoj7qo= _xlfn.SINGLE(JuanOrlandoH _xlfn.SINGLE(DiarioLaPrensa gracias a lo bueno Que se demuestra gran trabajo bendiciones Que Dios los bendiga siempre _xlfn.SINGLE(HCHTelevDigital)))</f>
        <v>#NAME?</v>
      </c>
      <c r="C1606" s="4">
        <v>43705</v>
      </c>
      <c r="D1606" s="3">
        <v>0.7944444444444444</v>
      </c>
    </row>
    <row r="1607" spans="1:4" x14ac:dyDescent="0.2">
      <c r="A1607">
        <v>95362</v>
      </c>
      <c r="B1607" t="s">
        <v>20</v>
      </c>
      <c r="C1607" s="4">
        <v>43705</v>
      </c>
      <c r="D1607" s="3">
        <v>0.63472222222222219</v>
      </c>
    </row>
    <row r="1608" spans="1:4" x14ac:dyDescent="0.2">
      <c r="A1608">
        <v>118039</v>
      </c>
      <c r="B1608" t="e">
        <f>JuanOrlandoH no cave duda Que se hacen estos bellos eventos pata Que Honduras mejore cada dia Que genial</f>
        <v>#NAME?</v>
      </c>
      <c r="C1608" s="4">
        <v>43705</v>
      </c>
      <c r="D1608" s="3">
        <v>0.84652777777777777</v>
      </c>
    </row>
    <row r="1609" spans="1:4" x14ac:dyDescent="0.2">
      <c r="A1609">
        <v>118186</v>
      </c>
      <c r="B1609" t="s">
        <v>348</v>
      </c>
      <c r="C1609" s="4">
        <v>43705</v>
      </c>
      <c r="D1609" s="3">
        <v>0.60763888888888895</v>
      </c>
    </row>
    <row r="1610" spans="1:4" x14ac:dyDescent="0.2">
      <c r="A1610">
        <v>119376</v>
      </c>
      <c r="B1610" t="s">
        <v>353</v>
      </c>
      <c r="C1610" s="4">
        <v>43705</v>
      </c>
      <c r="D1610" s="3">
        <v>0.60486111111111118</v>
      </c>
    </row>
    <row r="1611" spans="1:4" x14ac:dyDescent="0.2">
      <c r="A1611">
        <v>121611</v>
      </c>
      <c r="B1611" t="s">
        <v>176</v>
      </c>
      <c r="C1611" s="4">
        <v>43705</v>
      </c>
      <c r="D1611" s="3">
        <v>0.90694444444444444</v>
      </c>
    </row>
    <row r="1612" spans="1:4" x14ac:dyDescent="0.2">
      <c r="A1612">
        <v>130406</v>
      </c>
      <c r="B1612" t="s">
        <v>371</v>
      </c>
      <c r="C1612" s="4">
        <v>43705</v>
      </c>
      <c r="D1612" s="3">
        <v>4.3055555555555562E-2</v>
      </c>
    </row>
    <row r="1613" spans="1:4" x14ac:dyDescent="0.2">
      <c r="A1613">
        <v>135545</v>
      </c>
      <c r="B1613" t="s">
        <v>20</v>
      </c>
      <c r="C1613" s="4">
        <v>43705</v>
      </c>
      <c r="D1613" s="3">
        <v>0.63472222222222219</v>
      </c>
    </row>
    <row r="1614" spans="1:4" x14ac:dyDescent="0.2">
      <c r="A1614">
        <v>143085</v>
      </c>
      <c r="B1614" t="s">
        <v>383</v>
      </c>
      <c r="C1614" s="4">
        <v>43705</v>
      </c>
      <c r="D1614" s="3">
        <v>0.60555555555555551</v>
      </c>
    </row>
    <row r="1615" spans="1:4" x14ac:dyDescent="0.2">
      <c r="A1615">
        <v>159299</v>
      </c>
      <c r="B1615" t="s">
        <v>413</v>
      </c>
      <c r="C1615" s="4">
        <v>43705</v>
      </c>
      <c r="D1615" s="3">
        <v>0.14722222222222223</v>
      </c>
    </row>
    <row r="1616" spans="1:4" x14ac:dyDescent="0.2">
      <c r="A1616">
        <v>160504</v>
      </c>
      <c r="B1616" t="e">
        <f>HoyMismoTSI excelente el desempe√±o Que hacen para el pueblo Hondure√±os</f>
        <v>#NAME?</v>
      </c>
      <c r="C1616" s="4">
        <v>43705</v>
      </c>
      <c r="D1616" s="3">
        <v>0.74652777777777779</v>
      </c>
    </row>
    <row r="1617" spans="1:4" x14ac:dyDescent="0.2">
      <c r="A1617">
        <v>164611</v>
      </c>
      <c r="B1617" t="e">
        <f>JuanOrlandoH somos una naci√≥n bendecida Que grandes maneras las Que se demuestran con hacer estas cosas estos bellos eventos</f>
        <v>#NAME?</v>
      </c>
      <c r="C1617" s="4">
        <v>43705</v>
      </c>
      <c r="D1617" s="3">
        <v>0.84722222222222221</v>
      </c>
    </row>
    <row r="1618" spans="1:4" x14ac:dyDescent="0.2">
      <c r="A1618">
        <v>165192</v>
      </c>
      <c r="B1618" t="s">
        <v>429</v>
      </c>
      <c r="C1618" s="4">
        <v>43705</v>
      </c>
      <c r="D1618" s="3">
        <v>0.62916666666666665</v>
      </c>
    </row>
    <row r="1619" spans="1:4" x14ac:dyDescent="0.2">
      <c r="A1619">
        <v>169048</v>
      </c>
      <c r="B1619" t="e">
        <f>tencanal10 vamos por la mejor ruta gracias Presidente por su gran trabajo Es el mejor</f>
        <v>#NAME?</v>
      </c>
      <c r="C1619" s="4">
        <v>43705</v>
      </c>
      <c r="D1619" s="3">
        <v>0.87430555555555556</v>
      </c>
    </row>
    <row r="1620" spans="1:4" x14ac:dyDescent="0.2">
      <c r="A1620">
        <v>169845</v>
      </c>
      <c r="B1620" t="e">
        <f>tencanal10 Que esto tenga excito Que se trabaje por lo bueno en el pais Que gran maner de desarrollar lo mejor para nuestra Honduras</f>
        <v>#NAME?</v>
      </c>
      <c r="C1620" s="4">
        <v>43705</v>
      </c>
      <c r="D1620" s="3">
        <v>0.87013888888888891</v>
      </c>
    </row>
    <row r="1621" spans="1:4" x14ac:dyDescent="0.2">
      <c r="A1621">
        <v>175764</v>
      </c>
      <c r="B1621" t="s">
        <v>217</v>
      </c>
      <c r="C1621" s="4">
        <v>43705</v>
      </c>
      <c r="D1621" s="3">
        <v>0.55625000000000002</v>
      </c>
    </row>
    <row r="1622" spans="1:4" x14ac:dyDescent="0.2">
      <c r="A1622">
        <v>177225</v>
      </c>
      <c r="B1622" t="e">
        <f>_xlfn.SINGLE(NTQ1WzirXWVSm5RELmNPf7jbQXG)+Lu0YgsRt8Xoj7qo= _xlfn.SINGLE(JuanOrlandoH _xlfn.SINGLE(DiarioLaPrensa agradecemos la fabulosa manera de hacer un gran desarrollo s√≥n un ejemplo a seguir gente luchadora Que bien excelente trabajo _xlfn.SINGLE(tencanal10)))</f>
        <v>#NAME?</v>
      </c>
      <c r="C1622" s="4">
        <v>43705</v>
      </c>
      <c r="D1622" s="3">
        <v>0.79513888888888884</v>
      </c>
    </row>
    <row r="1623" spans="1:4" x14ac:dyDescent="0.2">
      <c r="A1623">
        <v>177380</v>
      </c>
      <c r="B1623" t="e">
        <f>_xlfn.SINGLE(NTQ1WzirXWVSm5RELmNPf7jbQXG)+Lu0YgsRt8Xoj7qo= _xlfn.SINGLE(JuanOrlandoH _xlfn.SINGLE(DiarioLaPrensa muy bueno lo Que se demuestra por Que se regeneran grandes oportunidades de empleos Que bien _xlfn.SINGLE(DiarioDiezHn)))</f>
        <v>#NAME?</v>
      </c>
      <c r="C1623" s="4">
        <v>43705</v>
      </c>
      <c r="D1623" s="3">
        <v>0.79375000000000007</v>
      </c>
    </row>
    <row r="1624" spans="1:4" x14ac:dyDescent="0.2">
      <c r="A1624">
        <v>178655</v>
      </c>
      <c r="B1624" t="e">
        <f>JuanOrlandoH gracias se√±or Presidente por demostrar estas bellas cualidades Que existen en el pais Que bien vamos por mas</f>
        <v>#NAME?</v>
      </c>
      <c r="C1624" s="4">
        <v>43705</v>
      </c>
      <c r="D1624" s="3">
        <v>0.84652777777777777</v>
      </c>
    </row>
    <row r="1625" spans="1:4" x14ac:dyDescent="0.2">
      <c r="A1625">
        <v>179050</v>
      </c>
      <c r="B1625" t="s">
        <v>456</v>
      </c>
      <c r="C1625" s="4">
        <v>43705</v>
      </c>
      <c r="D1625" s="3">
        <v>0.59791666666666665</v>
      </c>
    </row>
    <row r="1626" spans="1:4" x14ac:dyDescent="0.2">
      <c r="A1626">
        <v>180437</v>
      </c>
      <c r="B1626" t="e">
        <f>DiarioLaPrensa usted Es el mejor Que hemos tenido Presidente Que si le cumple  a su p√πeblo</f>
        <v>#NAME?</v>
      </c>
      <c r="C1626" s="4">
        <v>43705</v>
      </c>
      <c r="D1626" s="3">
        <v>0.83611111111111114</v>
      </c>
    </row>
    <row r="1627" spans="1:4" x14ac:dyDescent="0.2">
      <c r="A1627">
        <v>181134</v>
      </c>
      <c r="B1627" t="e">
        <f>DiarioLaPrensa se demuestra estas grandes maneras de Que la seguridad mejore Que bien estamos muy alegres de ver el cambio poor el pa√≠s Que genial</f>
        <v>#NAME?</v>
      </c>
      <c r="C1627" s="4">
        <v>43705</v>
      </c>
      <c r="D1627" s="3">
        <v>0.84097222222222223</v>
      </c>
    </row>
    <row r="1628" spans="1:4" x14ac:dyDescent="0.2">
      <c r="A1628">
        <v>181521</v>
      </c>
      <c r="B1628" t="e">
        <f>DiarioLaPrensa gracias se√±or Presidente por demostrar estas grandiosas cosas en el pa√≠s Que bueno lo Que se hace cada dia  Que bien</f>
        <v>#NAME?</v>
      </c>
      <c r="C1628" s="4">
        <v>43705</v>
      </c>
      <c r="D1628" s="3">
        <v>0.83680555555555547</v>
      </c>
    </row>
    <row r="1629" spans="1:4" x14ac:dyDescent="0.2">
      <c r="A1629">
        <v>184077</v>
      </c>
      <c r="B1629" t="s">
        <v>461</v>
      </c>
      <c r="C1629" s="4">
        <v>43705</v>
      </c>
      <c r="D1629" s="3">
        <v>0.60069444444444442</v>
      </c>
    </row>
    <row r="1630" spans="1:4" x14ac:dyDescent="0.2">
      <c r="A1630">
        <v>184543</v>
      </c>
      <c r="B1630" t="e">
        <f>_xlfn.SINGLE(JuanOrlandoH muy buenas) ,maneras de ver Que el pais esta siendo un lugar muy bello gracias  alas cosas Que hace JOH Es muy bueno</f>
        <v>#NAME?</v>
      </c>
      <c r="C1630" s="4">
        <v>43705</v>
      </c>
      <c r="D1630" s="3">
        <v>0.84583333333333333</v>
      </c>
    </row>
    <row r="1631" spans="1:4" x14ac:dyDescent="0.2">
      <c r="A1631">
        <v>185831</v>
      </c>
      <c r="B1631" t="s">
        <v>465</v>
      </c>
      <c r="C1631" s="4">
        <v>43705</v>
      </c>
      <c r="D1631" s="3">
        <v>0.6</v>
      </c>
    </row>
    <row r="1632" spans="1:4" x14ac:dyDescent="0.2">
      <c r="A1632">
        <v>186278</v>
      </c>
      <c r="B1632" t="s">
        <v>467</v>
      </c>
      <c r="C1632" s="4">
        <v>43705</v>
      </c>
      <c r="D1632" s="3">
        <v>0.59652777777777777</v>
      </c>
    </row>
    <row r="1633" spans="1:4" x14ac:dyDescent="0.2">
      <c r="A1633">
        <v>186449</v>
      </c>
      <c r="B1633" t="s">
        <v>468</v>
      </c>
      <c r="C1633" s="4">
        <v>43705</v>
      </c>
      <c r="D1633" s="3">
        <v>0.63194444444444442</v>
      </c>
    </row>
    <row r="1634" spans="1:4" x14ac:dyDescent="0.2">
      <c r="A1634">
        <v>187149</v>
      </c>
      <c r="B1634" t="s">
        <v>137</v>
      </c>
      <c r="C1634" s="4">
        <v>43705</v>
      </c>
      <c r="D1634" s="3">
        <v>0.73611111111111116</v>
      </c>
    </row>
    <row r="1635" spans="1:4" x14ac:dyDescent="0.2">
      <c r="A1635">
        <v>187522</v>
      </c>
      <c r="B1635" t="s">
        <v>137</v>
      </c>
      <c r="C1635" s="4">
        <v>43705</v>
      </c>
      <c r="D1635" s="3">
        <v>0.82152777777777775</v>
      </c>
    </row>
    <row r="1636" spans="1:4" x14ac:dyDescent="0.2">
      <c r="A1636">
        <v>194401</v>
      </c>
      <c r="B1636" t="s">
        <v>20</v>
      </c>
      <c r="C1636" s="4">
        <v>43705</v>
      </c>
      <c r="D1636" s="3">
        <v>0.63472222222222219</v>
      </c>
    </row>
    <row r="1637" spans="1:4" x14ac:dyDescent="0.2">
      <c r="A1637">
        <v>194504</v>
      </c>
      <c r="B1637" t="s">
        <v>478</v>
      </c>
      <c r="C1637" s="4">
        <v>43705</v>
      </c>
      <c r="D1637" s="3">
        <v>0.10902777777777778</v>
      </c>
    </row>
    <row r="1638" spans="1:4" x14ac:dyDescent="0.2">
      <c r="A1638">
        <v>196058</v>
      </c>
      <c r="B1638" t="s">
        <v>483</v>
      </c>
      <c r="C1638" s="4">
        <v>43705</v>
      </c>
      <c r="D1638" s="3">
        <v>0.59861111111111109</v>
      </c>
    </row>
    <row r="1639" spans="1:4" x14ac:dyDescent="0.2">
      <c r="A1639">
        <v>196398</v>
      </c>
      <c r="B1639" t="e">
        <f>JuanOrlandoH vamos por mas grandes cambios gracias  usted Presidente Es el mejor</f>
        <v>#NAME?</v>
      </c>
      <c r="C1639" s="4">
        <v>43705</v>
      </c>
      <c r="D1639" s="3">
        <v>0.83888888888888891</v>
      </c>
    </row>
    <row r="1640" spans="1:4" x14ac:dyDescent="0.2">
      <c r="A1640">
        <v>199468</v>
      </c>
      <c r="B1640" t="s">
        <v>492</v>
      </c>
      <c r="C1640" s="4">
        <v>43705</v>
      </c>
      <c r="D1640" s="3">
        <v>0.6069444444444444</v>
      </c>
    </row>
    <row r="1641" spans="1:4" x14ac:dyDescent="0.2">
      <c r="A1641">
        <v>199486</v>
      </c>
      <c r="B1641" t="s">
        <v>493</v>
      </c>
      <c r="C1641" s="4">
        <v>43705</v>
      </c>
      <c r="D1641" s="3">
        <v>0.63055555555555554</v>
      </c>
    </row>
    <row r="1642" spans="1:4" x14ac:dyDescent="0.2">
      <c r="A1642">
        <v>206738</v>
      </c>
      <c r="B1642" t="s">
        <v>20</v>
      </c>
      <c r="C1642" s="4">
        <v>43705</v>
      </c>
      <c r="D1642" s="3">
        <v>0.6694444444444444</v>
      </c>
    </row>
    <row r="1643" spans="1:4" x14ac:dyDescent="0.2">
      <c r="A1643">
        <v>207340</v>
      </c>
      <c r="B1643" t="s">
        <v>20</v>
      </c>
      <c r="C1643" s="4">
        <v>43705</v>
      </c>
      <c r="D1643" s="3">
        <v>0.66875000000000007</v>
      </c>
    </row>
    <row r="1644" spans="1:4" x14ac:dyDescent="0.2">
      <c r="A1644">
        <v>207344</v>
      </c>
      <c r="B1644" t="s">
        <v>217</v>
      </c>
      <c r="C1644" s="4">
        <v>43705</v>
      </c>
      <c r="D1644" s="3">
        <v>0.55694444444444446</v>
      </c>
    </row>
    <row r="1645" spans="1:4" x14ac:dyDescent="0.2">
      <c r="A1645">
        <v>214696</v>
      </c>
      <c r="B1645" t="s">
        <v>512</v>
      </c>
      <c r="C1645" s="4">
        <v>43705</v>
      </c>
      <c r="D1645" s="3">
        <v>0.60347222222222219</v>
      </c>
    </row>
    <row r="1646" spans="1:4" x14ac:dyDescent="0.2">
      <c r="A1646">
        <v>218572</v>
      </c>
      <c r="B1646" t="s">
        <v>217</v>
      </c>
      <c r="C1646" s="4">
        <v>43705</v>
      </c>
      <c r="D1646" s="3">
        <v>0.55625000000000002</v>
      </c>
    </row>
    <row r="1647" spans="1:4" x14ac:dyDescent="0.2">
      <c r="A1647">
        <v>225771</v>
      </c>
      <c r="B1647" t="s">
        <v>522</v>
      </c>
      <c r="C1647" s="4">
        <v>43705</v>
      </c>
      <c r="D1647" s="3">
        <v>0.18958333333333333</v>
      </c>
    </row>
    <row r="1648" spans="1:4" x14ac:dyDescent="0.2">
      <c r="A1648">
        <v>237247</v>
      </c>
      <c r="B1648" t="s">
        <v>217</v>
      </c>
      <c r="C1648" s="4">
        <v>43705</v>
      </c>
      <c r="D1648" s="3">
        <v>0.55694444444444446</v>
      </c>
    </row>
    <row r="1649" spans="1:4" x14ac:dyDescent="0.2">
      <c r="A1649">
        <v>243942</v>
      </c>
      <c r="B1649" t="s">
        <v>146</v>
      </c>
      <c r="C1649" s="4">
        <v>43705</v>
      </c>
      <c r="D1649" s="3">
        <v>0.70138888888888884</v>
      </c>
    </row>
    <row r="1650" spans="1:4" x14ac:dyDescent="0.2">
      <c r="A1650">
        <v>243944</v>
      </c>
      <c r="B1650" t="s">
        <v>20</v>
      </c>
      <c r="C1650" s="4">
        <v>43705</v>
      </c>
      <c r="D1650" s="3">
        <v>0.63472222222222219</v>
      </c>
    </row>
    <row r="1651" spans="1:4" x14ac:dyDescent="0.2">
      <c r="A1651">
        <v>258757</v>
      </c>
      <c r="B1651" t="s">
        <v>146</v>
      </c>
      <c r="C1651" s="4">
        <v>43705</v>
      </c>
      <c r="D1651" s="3">
        <v>0.70208333333333339</v>
      </c>
    </row>
    <row r="1652" spans="1:4" x14ac:dyDescent="0.2">
      <c r="A1652">
        <v>259461</v>
      </c>
      <c r="B1652" t="s">
        <v>146</v>
      </c>
      <c r="C1652" s="4">
        <v>43705</v>
      </c>
      <c r="D1652" s="3">
        <v>0.70208333333333339</v>
      </c>
    </row>
    <row r="1653" spans="1:4" x14ac:dyDescent="0.2">
      <c r="A1653">
        <v>262609</v>
      </c>
      <c r="B1653" t="s">
        <v>217</v>
      </c>
      <c r="C1653" s="4">
        <v>43705</v>
      </c>
      <c r="D1653" s="3">
        <v>0.55625000000000002</v>
      </c>
    </row>
    <row r="1654" spans="1:4" x14ac:dyDescent="0.2">
      <c r="A1654">
        <v>263176</v>
      </c>
      <c r="B1654" t="s">
        <v>137</v>
      </c>
      <c r="C1654" s="4">
        <v>43705</v>
      </c>
      <c r="D1654" s="3">
        <v>0.8222222222222223</v>
      </c>
    </row>
    <row r="1655" spans="1:4" x14ac:dyDescent="0.2">
      <c r="A1655">
        <v>269766</v>
      </c>
      <c r="B1655" t="s">
        <v>20</v>
      </c>
      <c r="C1655" s="4">
        <v>43705</v>
      </c>
      <c r="D1655" s="3">
        <v>0.6694444444444444</v>
      </c>
    </row>
    <row r="1656" spans="1:4" x14ac:dyDescent="0.2">
      <c r="A1656">
        <v>269922</v>
      </c>
      <c r="B1656" t="s">
        <v>146</v>
      </c>
      <c r="C1656" s="4">
        <v>43705</v>
      </c>
      <c r="D1656" s="3">
        <v>0.70208333333333339</v>
      </c>
    </row>
    <row r="1657" spans="1:4" x14ac:dyDescent="0.2">
      <c r="A1657">
        <v>285378</v>
      </c>
      <c r="B1657" t="e">
        <f>TSiHonduras Es el mejor Que hemos tenido Presidente</f>
        <v>#NAME?</v>
      </c>
      <c r="C1657" s="4">
        <v>43705</v>
      </c>
      <c r="D1657" s="3">
        <v>0.94513888888888886</v>
      </c>
    </row>
    <row r="1658" spans="1:4" x14ac:dyDescent="0.2">
      <c r="A1658">
        <v>294611</v>
      </c>
      <c r="B1658" t="s">
        <v>20</v>
      </c>
      <c r="C1658" s="4">
        <v>43705</v>
      </c>
      <c r="D1658" s="3">
        <v>0.6694444444444444</v>
      </c>
    </row>
    <row r="1659" spans="1:4" x14ac:dyDescent="0.2">
      <c r="A1659">
        <v>310236</v>
      </c>
      <c r="B1659" t="e">
        <f>_xlfn.SINGLE(NTQ1WzirXWVSm5RELmNPf7jbQXG)+Lu0YgsRt8Xoj7qo= _xlfn.SINGLE(JuanOrlandoH _xlfn.SINGLE(DiarioLaPrensa Que grandes acciones las Que se ven cada dia Que bueno estamos muy alegres excelente vamos por mas _xlfn.SINGLE(DiarioLaPrensa)))</f>
        <v>#NAME?</v>
      </c>
      <c r="C1659" s="4">
        <v>43705</v>
      </c>
      <c r="D1659" s="3">
        <v>0.79305555555555562</v>
      </c>
    </row>
    <row r="1660" spans="1:4" x14ac:dyDescent="0.2">
      <c r="A1660">
        <v>337298</v>
      </c>
      <c r="B1660" t="e">
        <f>ProcesoDigital Honduras avanza en seguridad gracias al buen trabajo  Que hace el Presidente y nuestros militares y polic√≠as</f>
        <v>#NAME?</v>
      </c>
      <c r="C1660" s="4">
        <v>43705</v>
      </c>
      <c r="D1660" s="3">
        <v>0.74375000000000002</v>
      </c>
    </row>
    <row r="1661" spans="1:4" x14ac:dyDescent="0.2">
      <c r="A1661">
        <v>338419</v>
      </c>
      <c r="B1661" t="s">
        <v>20</v>
      </c>
      <c r="C1661" s="4">
        <v>43705</v>
      </c>
      <c r="D1661" s="3">
        <v>0.67013888888888884</v>
      </c>
    </row>
    <row r="1662" spans="1:4" x14ac:dyDescent="0.2">
      <c r="A1662">
        <v>344088</v>
      </c>
      <c r="B1662" t="e">
        <f>tencanal10 Presidente hern√°ndez Que se tenga excito en estas grandiosas acciones para el pais Que gran trabajo muy bien</f>
        <v>#NAME?</v>
      </c>
      <c r="C1662" s="4">
        <v>43705</v>
      </c>
      <c r="D1662" s="3">
        <v>0.87083333333333324</v>
      </c>
    </row>
    <row r="1663" spans="1:4" x14ac:dyDescent="0.2">
      <c r="A1663">
        <v>351643</v>
      </c>
      <c r="B1663" t="s">
        <v>146</v>
      </c>
      <c r="C1663" s="4">
        <v>43705</v>
      </c>
      <c r="D1663" s="3">
        <v>0.70277777777777783</v>
      </c>
    </row>
    <row r="1664" spans="1:4" x14ac:dyDescent="0.2">
      <c r="A1664">
        <v>356345</v>
      </c>
      <c r="B1664" t="s">
        <v>137</v>
      </c>
      <c r="C1664" s="4">
        <v>43705</v>
      </c>
      <c r="D1664" s="3">
        <v>0.82152777777777775</v>
      </c>
    </row>
    <row r="1665" spans="1:4" x14ac:dyDescent="0.2">
      <c r="A1665">
        <v>356604</v>
      </c>
      <c r="B1665" t="s">
        <v>176</v>
      </c>
      <c r="C1665" s="4">
        <v>43705</v>
      </c>
      <c r="D1665" s="3">
        <v>0.90694444444444444</v>
      </c>
    </row>
    <row r="1666" spans="1:4" x14ac:dyDescent="0.2">
      <c r="A1666">
        <v>364271</v>
      </c>
      <c r="B1666" t="s">
        <v>137</v>
      </c>
      <c r="C1666" s="4">
        <v>43705</v>
      </c>
      <c r="D1666" s="3">
        <v>0.7368055555555556</v>
      </c>
    </row>
    <row r="1667" spans="1:4" x14ac:dyDescent="0.2">
      <c r="A1667">
        <v>371736</v>
      </c>
      <c r="B1667" t="s">
        <v>20</v>
      </c>
      <c r="C1667" s="4">
        <v>43705</v>
      </c>
      <c r="D1667" s="3">
        <v>0.66875000000000007</v>
      </c>
    </row>
    <row r="1668" spans="1:4" x14ac:dyDescent="0.2">
      <c r="A1668">
        <v>392974</v>
      </c>
      <c r="B1668" t="e">
        <f>elpulsohn todos estamos muy contentos por su gran trabajo</f>
        <v>#NAME?</v>
      </c>
      <c r="C1668" s="4">
        <v>43705</v>
      </c>
      <c r="D1668" s="3">
        <v>0.89097222222222217</v>
      </c>
    </row>
    <row r="1669" spans="1:4" x14ac:dyDescent="0.2">
      <c r="A1669">
        <v>444654</v>
      </c>
      <c r="B1669" t="s">
        <v>20</v>
      </c>
      <c r="C1669" s="4">
        <v>43705</v>
      </c>
      <c r="D1669" s="3">
        <v>0.67013888888888884</v>
      </c>
    </row>
    <row r="1670" spans="1:4" x14ac:dyDescent="0.2">
      <c r="A1670">
        <v>645854</v>
      </c>
      <c r="B1670" t="s">
        <v>20</v>
      </c>
      <c r="C1670" s="4">
        <v>43705</v>
      </c>
      <c r="D1670" s="3">
        <v>0.6694444444444444</v>
      </c>
    </row>
    <row r="1671" spans="1:4" x14ac:dyDescent="0.2">
      <c r="A1671">
        <v>646160</v>
      </c>
      <c r="B1671" t="s">
        <v>217</v>
      </c>
      <c r="C1671" s="4">
        <v>43705</v>
      </c>
      <c r="D1671" s="3">
        <v>0.55763888888888891</v>
      </c>
    </row>
    <row r="1672" spans="1:4" x14ac:dyDescent="0.2">
      <c r="A1672">
        <v>647059</v>
      </c>
      <c r="B1672" t="s">
        <v>20</v>
      </c>
      <c r="C1672" s="4">
        <v>43705</v>
      </c>
      <c r="D1672" s="3">
        <v>0.63472222222222219</v>
      </c>
    </row>
    <row r="1673" spans="1:4" x14ac:dyDescent="0.2">
      <c r="A1673">
        <v>647125</v>
      </c>
      <c r="B1673" t="s">
        <v>137</v>
      </c>
      <c r="C1673" s="4">
        <v>43705</v>
      </c>
      <c r="D1673" s="3">
        <v>0.82152777777777775</v>
      </c>
    </row>
    <row r="1674" spans="1:4" x14ac:dyDescent="0.2">
      <c r="A1674">
        <v>647911</v>
      </c>
      <c r="B1674" t="s">
        <v>146</v>
      </c>
      <c r="C1674" s="4">
        <v>43705</v>
      </c>
      <c r="D1674" s="3">
        <v>0.70208333333333339</v>
      </c>
    </row>
    <row r="1675" spans="1:4" x14ac:dyDescent="0.2">
      <c r="A1675">
        <v>648578</v>
      </c>
      <c r="B1675" t="s">
        <v>217</v>
      </c>
      <c r="C1675" s="4">
        <v>43705</v>
      </c>
      <c r="D1675" s="3">
        <v>0.55694444444444446</v>
      </c>
    </row>
    <row r="1676" spans="1:4" x14ac:dyDescent="0.2">
      <c r="A1676">
        <v>649340</v>
      </c>
      <c r="B1676" t="s">
        <v>137</v>
      </c>
      <c r="C1676" s="4">
        <v>43705</v>
      </c>
      <c r="D1676" s="3">
        <v>0.8222222222222223</v>
      </c>
    </row>
    <row r="1677" spans="1:4" x14ac:dyDescent="0.2">
      <c r="A1677">
        <v>649341</v>
      </c>
      <c r="B1677" t="s">
        <v>146</v>
      </c>
      <c r="C1677" s="4">
        <v>43705</v>
      </c>
      <c r="D1677" s="3">
        <v>0.70277777777777783</v>
      </c>
    </row>
    <row r="1678" spans="1:4" x14ac:dyDescent="0.2">
      <c r="A1678">
        <v>686345</v>
      </c>
      <c r="B1678" t="s">
        <v>137</v>
      </c>
      <c r="C1678" s="4">
        <v>43705</v>
      </c>
      <c r="D1678" s="3">
        <v>0.82152777777777775</v>
      </c>
    </row>
    <row r="1679" spans="1:4" x14ac:dyDescent="0.2">
      <c r="A1679">
        <v>694710</v>
      </c>
      <c r="B1679" t="s">
        <v>20</v>
      </c>
      <c r="C1679" s="4">
        <v>43705</v>
      </c>
      <c r="D1679" s="3">
        <v>0.6694444444444444</v>
      </c>
    </row>
    <row r="1680" spans="1:4" x14ac:dyDescent="0.2">
      <c r="A1680">
        <v>715543</v>
      </c>
      <c r="B1680" t="s">
        <v>137</v>
      </c>
      <c r="C1680" s="4">
        <v>43705</v>
      </c>
      <c r="D1680" s="3">
        <v>0.82152777777777775</v>
      </c>
    </row>
    <row r="1681" spans="1:4" x14ac:dyDescent="0.2">
      <c r="A1681">
        <v>716232</v>
      </c>
      <c r="B1681" t="s">
        <v>217</v>
      </c>
      <c r="C1681" s="4">
        <v>43705</v>
      </c>
      <c r="D1681" s="3">
        <v>0.55694444444444446</v>
      </c>
    </row>
    <row r="1682" spans="1:4" x14ac:dyDescent="0.2">
      <c r="A1682">
        <v>729113</v>
      </c>
      <c r="B1682" t="s">
        <v>20</v>
      </c>
      <c r="C1682" s="4">
        <v>43705</v>
      </c>
      <c r="D1682" s="3">
        <v>0.6694444444444444</v>
      </c>
    </row>
    <row r="1683" spans="1:4" x14ac:dyDescent="0.2">
      <c r="A1683">
        <v>762404</v>
      </c>
      <c r="B1683" t="s">
        <v>176</v>
      </c>
      <c r="C1683" s="4">
        <v>43705</v>
      </c>
      <c r="D1683" s="3">
        <v>0.90625</v>
      </c>
    </row>
    <row r="1684" spans="1:4" x14ac:dyDescent="0.2">
      <c r="A1684">
        <v>763953</v>
      </c>
      <c r="B1684" t="s">
        <v>137</v>
      </c>
      <c r="C1684" s="4">
        <v>43705</v>
      </c>
      <c r="D1684" s="3">
        <v>0.82152777777777775</v>
      </c>
    </row>
    <row r="1685" spans="1:4" x14ac:dyDescent="0.2">
      <c r="A1685">
        <v>788101</v>
      </c>
      <c r="B1685" t="s">
        <v>137</v>
      </c>
      <c r="C1685" s="4">
        <v>43705</v>
      </c>
      <c r="D1685" s="3">
        <v>0.8222222222222223</v>
      </c>
    </row>
    <row r="1686" spans="1:4" x14ac:dyDescent="0.2">
      <c r="A1686">
        <v>810830</v>
      </c>
      <c r="B1686" t="s">
        <v>217</v>
      </c>
      <c r="C1686" s="4">
        <v>43705</v>
      </c>
      <c r="D1686" s="3">
        <v>0.55625000000000002</v>
      </c>
    </row>
    <row r="1687" spans="1:4" x14ac:dyDescent="0.2">
      <c r="A1687">
        <v>826719</v>
      </c>
      <c r="B1687" t="s">
        <v>137</v>
      </c>
      <c r="C1687" s="4">
        <v>43705</v>
      </c>
      <c r="D1687" s="3">
        <v>0.82152777777777775</v>
      </c>
    </row>
    <row r="1688" spans="1:4" x14ac:dyDescent="0.2">
      <c r="A1688">
        <v>828423</v>
      </c>
      <c r="B1688" t="s">
        <v>146</v>
      </c>
      <c r="C1688" s="4">
        <v>43705</v>
      </c>
      <c r="D1688" s="3">
        <v>0.70208333333333339</v>
      </c>
    </row>
    <row r="1689" spans="1:4" x14ac:dyDescent="0.2">
      <c r="A1689">
        <v>829492</v>
      </c>
      <c r="B1689" t="s">
        <v>146</v>
      </c>
      <c r="C1689" s="4">
        <v>43705</v>
      </c>
      <c r="D1689" s="3">
        <v>0.70208333333333339</v>
      </c>
    </row>
    <row r="1690" spans="1:4" x14ac:dyDescent="0.2">
      <c r="A1690">
        <v>851267</v>
      </c>
      <c r="B1690" t="s">
        <v>146</v>
      </c>
      <c r="C1690" s="4">
        <v>43705</v>
      </c>
      <c r="D1690" s="3">
        <v>0.70208333333333339</v>
      </c>
    </row>
    <row r="1691" spans="1:4" x14ac:dyDescent="0.2">
      <c r="A1691">
        <v>856255</v>
      </c>
      <c r="B1691" t="s">
        <v>146</v>
      </c>
      <c r="C1691" s="4">
        <v>43705</v>
      </c>
      <c r="D1691" s="3">
        <v>0.70208333333333339</v>
      </c>
    </row>
    <row r="1692" spans="1:4" x14ac:dyDescent="0.2">
      <c r="A1692">
        <v>857367</v>
      </c>
      <c r="B1692" t="s">
        <v>217</v>
      </c>
      <c r="C1692" s="4">
        <v>43705</v>
      </c>
      <c r="D1692" s="3">
        <v>0.55625000000000002</v>
      </c>
    </row>
    <row r="1693" spans="1:4" x14ac:dyDescent="0.2">
      <c r="A1693">
        <v>860072</v>
      </c>
      <c r="B1693" t="s">
        <v>20</v>
      </c>
      <c r="C1693" s="4">
        <v>43705</v>
      </c>
      <c r="D1693" s="3">
        <v>0.63472222222222219</v>
      </c>
    </row>
    <row r="1694" spans="1:4" x14ac:dyDescent="0.2">
      <c r="A1694">
        <v>875156</v>
      </c>
      <c r="B1694" t="s">
        <v>137</v>
      </c>
      <c r="C1694" s="4">
        <v>43705</v>
      </c>
      <c r="D1694" s="3">
        <v>0.82152777777777775</v>
      </c>
    </row>
    <row r="1695" spans="1:4" x14ac:dyDescent="0.2">
      <c r="A1695">
        <v>875632</v>
      </c>
      <c r="B1695" t="s">
        <v>217</v>
      </c>
      <c r="C1695" s="4">
        <v>43705</v>
      </c>
      <c r="D1695" s="3">
        <v>0.55694444444444446</v>
      </c>
    </row>
    <row r="1696" spans="1:4" x14ac:dyDescent="0.2">
      <c r="A1696">
        <v>878305</v>
      </c>
      <c r="B1696" t="s">
        <v>20</v>
      </c>
      <c r="C1696" s="4">
        <v>43705</v>
      </c>
      <c r="D1696" s="3">
        <v>0.67013888888888884</v>
      </c>
    </row>
    <row r="1697" spans="1:4" x14ac:dyDescent="0.2">
      <c r="A1697">
        <v>878680</v>
      </c>
      <c r="B1697" t="s">
        <v>137</v>
      </c>
      <c r="C1697" s="4">
        <v>43705</v>
      </c>
      <c r="D1697" s="3">
        <v>0.8222222222222223</v>
      </c>
    </row>
    <row r="1698" spans="1:4" x14ac:dyDescent="0.2">
      <c r="A1698">
        <v>879455</v>
      </c>
      <c r="B1698" t="s">
        <v>217</v>
      </c>
      <c r="C1698" s="4">
        <v>43705</v>
      </c>
      <c r="D1698" s="3">
        <v>0.55625000000000002</v>
      </c>
    </row>
    <row r="1699" spans="1:4" x14ac:dyDescent="0.2">
      <c r="A1699">
        <v>880264</v>
      </c>
      <c r="B1699" t="s">
        <v>217</v>
      </c>
      <c r="C1699" s="4">
        <v>43705</v>
      </c>
      <c r="D1699" s="3">
        <v>0.55694444444444446</v>
      </c>
    </row>
    <row r="1700" spans="1:4" x14ac:dyDescent="0.2">
      <c r="A1700">
        <v>882255</v>
      </c>
      <c r="B1700" t="s">
        <v>137</v>
      </c>
      <c r="C1700" s="4">
        <v>43705</v>
      </c>
      <c r="D1700" s="3">
        <v>0.7368055555555556</v>
      </c>
    </row>
    <row r="1701" spans="1:4" x14ac:dyDescent="0.2">
      <c r="A1701">
        <v>882707</v>
      </c>
      <c r="B1701" t="s">
        <v>137</v>
      </c>
      <c r="C1701" s="4">
        <v>43705</v>
      </c>
      <c r="D1701" s="3">
        <v>0.86875000000000002</v>
      </c>
    </row>
    <row r="1702" spans="1:4" x14ac:dyDescent="0.2">
      <c r="A1702">
        <v>899431</v>
      </c>
      <c r="B1702" t="e">
        <f>HoyMismoTSI todos estamos muy contentos por el gran trabajo Que hace el Presidente</f>
        <v>#NAME?</v>
      </c>
      <c r="C1702" s="4">
        <v>43705</v>
      </c>
      <c r="D1702" s="3">
        <v>0.74583333333333324</v>
      </c>
    </row>
    <row r="1703" spans="1:4" x14ac:dyDescent="0.2">
      <c r="A1703">
        <v>930478</v>
      </c>
      <c r="B1703" t="s">
        <v>146</v>
      </c>
      <c r="C1703" s="4">
        <v>43705</v>
      </c>
      <c r="D1703" s="3">
        <v>0.70208333333333339</v>
      </c>
    </row>
    <row r="1704" spans="1:4" x14ac:dyDescent="0.2">
      <c r="A1704">
        <v>931724</v>
      </c>
      <c r="B1704" t="s">
        <v>137</v>
      </c>
      <c r="C1704" s="4">
        <v>43705</v>
      </c>
      <c r="D1704" s="3">
        <v>0.8222222222222223</v>
      </c>
    </row>
    <row r="1705" spans="1:4" x14ac:dyDescent="0.2">
      <c r="A1705">
        <v>934048</v>
      </c>
      <c r="B1705" t="s">
        <v>20</v>
      </c>
      <c r="C1705" s="4">
        <v>43705</v>
      </c>
      <c r="D1705" s="3">
        <v>0.6694444444444444</v>
      </c>
    </row>
    <row r="1706" spans="1:4" x14ac:dyDescent="0.2">
      <c r="A1706">
        <v>936812</v>
      </c>
      <c r="B1706" t="s">
        <v>20</v>
      </c>
      <c r="C1706" s="4">
        <v>43705</v>
      </c>
      <c r="D1706" s="3">
        <v>0.63402777777777775</v>
      </c>
    </row>
    <row r="1707" spans="1:4" x14ac:dyDescent="0.2">
      <c r="A1707">
        <v>937127</v>
      </c>
      <c r="B1707" t="s">
        <v>146</v>
      </c>
      <c r="C1707" s="4">
        <v>43705</v>
      </c>
      <c r="D1707" s="3">
        <v>0.70138888888888884</v>
      </c>
    </row>
    <row r="1708" spans="1:4" x14ac:dyDescent="0.2">
      <c r="A1708">
        <v>937469</v>
      </c>
      <c r="B1708" t="s">
        <v>176</v>
      </c>
      <c r="C1708" s="4">
        <v>43705</v>
      </c>
      <c r="D1708" s="3">
        <v>0.9194444444444444</v>
      </c>
    </row>
    <row r="1709" spans="1:4" x14ac:dyDescent="0.2">
      <c r="A1709">
        <v>939027</v>
      </c>
      <c r="B1709" t="s">
        <v>20</v>
      </c>
      <c r="C1709" s="4">
        <v>43705</v>
      </c>
      <c r="D1709" s="3">
        <v>0.6694444444444444</v>
      </c>
    </row>
    <row r="1710" spans="1:4" x14ac:dyDescent="0.2">
      <c r="A1710">
        <v>981848</v>
      </c>
      <c r="B1710" t="s">
        <v>146</v>
      </c>
      <c r="C1710" s="4">
        <v>43705</v>
      </c>
      <c r="D1710" s="3">
        <v>0.70208333333333339</v>
      </c>
    </row>
    <row r="1711" spans="1:4" x14ac:dyDescent="0.2">
      <c r="A1711">
        <v>982982</v>
      </c>
      <c r="B1711" t="s">
        <v>20</v>
      </c>
      <c r="C1711" s="4">
        <v>43705</v>
      </c>
      <c r="D1711" s="3">
        <v>0.6694444444444444</v>
      </c>
    </row>
    <row r="1712" spans="1:4" x14ac:dyDescent="0.2">
      <c r="A1712">
        <v>982983</v>
      </c>
      <c r="B1712" t="s">
        <v>137</v>
      </c>
      <c r="C1712" s="4">
        <v>43705</v>
      </c>
      <c r="D1712" s="3">
        <v>0.82152777777777775</v>
      </c>
    </row>
    <row r="1713" spans="1:4" x14ac:dyDescent="0.2">
      <c r="A1713">
        <v>985252</v>
      </c>
      <c r="B1713" t="s">
        <v>146</v>
      </c>
      <c r="C1713" s="4">
        <v>43705</v>
      </c>
      <c r="D1713" s="3">
        <v>0.70208333333333339</v>
      </c>
    </row>
    <row r="1714" spans="1:4" x14ac:dyDescent="0.2">
      <c r="A1714">
        <v>990067</v>
      </c>
      <c r="B1714" t="s">
        <v>137</v>
      </c>
      <c r="C1714" s="4">
        <v>43705</v>
      </c>
      <c r="D1714" s="3">
        <v>0.82152777777777775</v>
      </c>
    </row>
    <row r="1715" spans="1:4" x14ac:dyDescent="0.2">
      <c r="A1715">
        <v>1026193</v>
      </c>
      <c r="B1715" t="s">
        <v>146</v>
      </c>
      <c r="C1715" s="4">
        <v>43705</v>
      </c>
      <c r="D1715" s="3">
        <v>0.70208333333333339</v>
      </c>
    </row>
    <row r="1716" spans="1:4" x14ac:dyDescent="0.2">
      <c r="A1716">
        <v>1036625</v>
      </c>
      <c r="B1716" t="s">
        <v>217</v>
      </c>
      <c r="C1716" s="4">
        <v>43705</v>
      </c>
      <c r="D1716" s="3">
        <v>0.55694444444444446</v>
      </c>
    </row>
    <row r="1717" spans="1:4" x14ac:dyDescent="0.2">
      <c r="A1717">
        <v>1089472</v>
      </c>
      <c r="B1717" t="s">
        <v>20</v>
      </c>
      <c r="C1717" s="4">
        <v>43705</v>
      </c>
      <c r="D1717" s="3">
        <v>0.6694444444444444</v>
      </c>
    </row>
    <row r="1718" spans="1:4" x14ac:dyDescent="0.2">
      <c r="A1718">
        <v>1091133</v>
      </c>
      <c r="B1718" t="s">
        <v>217</v>
      </c>
      <c r="C1718" s="4">
        <v>43705</v>
      </c>
      <c r="D1718" s="3">
        <v>0.55694444444444446</v>
      </c>
    </row>
    <row r="1719" spans="1:4" x14ac:dyDescent="0.2">
      <c r="A1719">
        <v>4829</v>
      </c>
      <c r="B1719" t="s">
        <v>48</v>
      </c>
      <c r="C1719" s="4">
        <v>43706</v>
      </c>
      <c r="D1719" s="3">
        <v>0.87361111111111101</v>
      </c>
    </row>
    <row r="1720" spans="1:4" x14ac:dyDescent="0.2">
      <c r="A1720">
        <v>20379</v>
      </c>
      <c r="B1720" t="s">
        <v>143</v>
      </c>
      <c r="C1720" s="4">
        <v>43706</v>
      </c>
      <c r="D1720" s="3">
        <v>0.81111111111111101</v>
      </c>
    </row>
    <row r="1721" spans="1:4" x14ac:dyDescent="0.2">
      <c r="A1721">
        <v>23268</v>
      </c>
      <c r="B1721" t="s">
        <v>143</v>
      </c>
      <c r="C1721" s="4">
        <v>43706</v>
      </c>
      <c r="D1721" s="3">
        <v>0.81111111111111101</v>
      </c>
    </row>
    <row r="1722" spans="1:4" x14ac:dyDescent="0.2">
      <c r="A1722">
        <v>25894</v>
      </c>
      <c r="B1722" t="e">
        <f>_xlfn.SINGLE(JuanOrlandoH _xlfn.SINGLE(radiohrn _xlfn.SINGLE(LaTribunahn _xlfn.SINGLE(Telemundo _xlfn.SINGLE(TN5Telenoticias _xlfn.SINGLE(televicentrohn _xlfn.SINGLE(ProcesoDigital _xlfn.SINGLE(DiarioLaPrensa _xlfn.SINGLE(elpaishn Honduras avanza cada vez mas en seguridad y vamos por mas)))))))))</f>
        <v>#NAME?</v>
      </c>
      <c r="C1722" s="4">
        <v>43706</v>
      </c>
      <c r="D1722" s="3">
        <v>0.8305555555555556</v>
      </c>
    </row>
    <row r="1723" spans="1:4" x14ac:dyDescent="0.2">
      <c r="A1723">
        <v>37678</v>
      </c>
      <c r="B1723" t="s">
        <v>48</v>
      </c>
      <c r="C1723" s="4">
        <v>43706</v>
      </c>
      <c r="D1723" s="3">
        <v>0.87361111111111101</v>
      </c>
    </row>
    <row r="1724" spans="1:4" x14ac:dyDescent="0.2">
      <c r="A1724">
        <v>38200</v>
      </c>
      <c r="B1724" t="e">
        <f>_xlfn.SINGLE(JuanOrlandoH _xlfn.SINGLE(radiohrn _xlfn.SINGLE(LaTribunahn _xlfn.SINGLE(TN5Telenoticias _xlfn.SINGLE(diarioelheraldo _xlfn.SINGLE(televicentrohn _xlfn.SINGLE(ProcesoDigital _xlfn.SINGLE(DiarioLaPrensa _xlfn.SINGLE(elpaishn _xlfn.SINGLE(Telemundo Aplaudimos la buena labor de nuestro gobierno Que afirman el cambio por el pa√≠s Que gran maner de ver las cosas vamos por mas))))))))))</f>
        <v>#NAME?</v>
      </c>
      <c r="C1724" s="4">
        <v>43706</v>
      </c>
      <c r="D1724" s="3">
        <v>0.80555555555555547</v>
      </c>
    </row>
    <row r="1725" spans="1:4" x14ac:dyDescent="0.2">
      <c r="A1725">
        <v>43140</v>
      </c>
      <c r="B1725" t="s">
        <v>143</v>
      </c>
      <c r="C1725" s="4">
        <v>43706</v>
      </c>
      <c r="D1725" s="3">
        <v>0.81111111111111101</v>
      </c>
    </row>
    <row r="1726" spans="1:4" x14ac:dyDescent="0.2">
      <c r="A1726">
        <v>43352</v>
      </c>
      <c r="B1726" t="s">
        <v>48</v>
      </c>
      <c r="C1726" s="4">
        <v>43706</v>
      </c>
      <c r="D1726" s="3">
        <v>0.87291666666666667</v>
      </c>
    </row>
    <row r="1727" spans="1:4" x14ac:dyDescent="0.2">
      <c r="A1727">
        <v>43775</v>
      </c>
      <c r="B1727" t="s">
        <v>143</v>
      </c>
      <c r="C1727" s="4">
        <v>43706</v>
      </c>
      <c r="D1727" s="3">
        <v>0.81180555555555556</v>
      </c>
    </row>
    <row r="1728" spans="1:4" x14ac:dyDescent="0.2">
      <c r="A1728">
        <v>50770</v>
      </c>
      <c r="B1728" t="e">
        <f>DiarioTiempo hay calix busca Que hacer mejor deja de andar de metido buscando lo Que no ce te ha perdido Que barbaridad hablando del burro con orejas</f>
        <v>#NAME?</v>
      </c>
      <c r="C1728" s="4">
        <v>43706</v>
      </c>
      <c r="D1728" s="3">
        <v>0.85</v>
      </c>
    </row>
    <row r="1729" spans="1:4" x14ac:dyDescent="0.2">
      <c r="A1729">
        <v>55553</v>
      </c>
      <c r="B1729" t="e">
        <f>DiarioTiempo se√±or luiz mejor deje de andar molestando a la gente y mire como le quiere robar las cosas asu mama verguenza le debe de dar hablar de los dem√°s cea cerio papa</f>
        <v>#NAME?</v>
      </c>
      <c r="C1729" s="4">
        <v>43706</v>
      </c>
      <c r="D1729" s="3">
        <v>0.85138888888888886</v>
      </c>
    </row>
    <row r="1730" spans="1:4" x14ac:dyDescent="0.2">
      <c r="A1730">
        <v>56236</v>
      </c>
      <c r="B1730" t="e">
        <f>DiarioTiempo sabemos Que lo Que mucha gente quieren Es Que el pais se atrase por Que lo Que saben Es criticar al partido nacional pero sabemos Que el pueblo lo apoya</f>
        <v>#NAME?</v>
      </c>
      <c r="C1730" s="4">
        <v>43706</v>
      </c>
      <c r="D1730" s="3">
        <v>0.85</v>
      </c>
    </row>
    <row r="1731" spans="1:4" x14ac:dyDescent="0.2">
      <c r="A1731">
        <v>72487</v>
      </c>
      <c r="B1731" t="e">
        <f>_xlfn.SINGLE(NTQ1WzirXWVSm5RELmNPf7jbQXG)+Lu0YgsRt8Xoj7qo= _xlfn.SINGLE(JuanOrlandoH _xlfn.SINGLE(TN5Telenoticias estamos muy contentos del gran trabajo Que esta haciendo para apoyar a cada familia Hondure√±a _xlfn.SINGLE(NTQ1WzirXWVSm5RELmNPf7jbQXG)))+Lu0YgsRt8Xoj7qo=  _xlfn.SINGLE(JuanOrlandoH   _xlfn.SINGLE(TSiHonduras))</f>
        <v>#NAME?</v>
      </c>
      <c r="C1731" s="4">
        <v>43706</v>
      </c>
      <c r="D1731" s="3">
        <v>0.86319444444444438</v>
      </c>
    </row>
    <row r="1732" spans="1:4" x14ac:dyDescent="0.2">
      <c r="A1732">
        <v>72752</v>
      </c>
      <c r="B1732" t="e">
        <f>_xlfn.SINGLE(NTQ1WzirXWVSm5RELmNPf7jbQXG)+Lu0YgsRt8Xoj7qo= _xlfn.SINGLE(JuanOrlandoH _xlfn.SINGLE(televicentrohn Honduras avanza cada vez mas gracias  a nuestro Presidente Que si se preocupa por nosotros los Hondure√±os _xlfn.SINGLE(NTQ1WzirXWVSm5RELmNPf7jbQXG)))+Lu0YgsRt8Xoj7qo=   _xlfn.SINGLE(JuanOrlandoH  _xlfn.SINGLE(Abriendo_Brecha))</f>
        <v>#NAME?</v>
      </c>
      <c r="C1732" s="4">
        <v>43706</v>
      </c>
      <c r="D1732" s="3">
        <v>0.87152777777777779</v>
      </c>
    </row>
    <row r="1733" spans="1:4" x14ac:dyDescent="0.2">
      <c r="A1733">
        <v>72962</v>
      </c>
      <c r="B1733" t="e">
        <f>_xlfn.SINGLE(NTQ1WzirXWVSm5RELmNPf7jbQXG)+Lu0YgsRt8Xoj7qo= _xlfn.SINGLE(JuanOrlandoH _xlfn.SINGLE(TN5Telenoticias muy buena notici auqe se les ayude a la gente humilde Que gran maner de ver ese apoyo gracias se√±or Presidente  _xlfn.SINGLE(HCHTelevDigital)))</f>
        <v>#NAME?</v>
      </c>
      <c r="C1733" s="4">
        <v>43706</v>
      </c>
      <c r="D1733" s="3">
        <v>0.85555555555555562</v>
      </c>
    </row>
    <row r="1734" spans="1:4" x14ac:dyDescent="0.2">
      <c r="A1734">
        <v>73533</v>
      </c>
      <c r="B1734" t="e">
        <f>_xlfn.SINGLE(NTQ1WzirXWVSm5RELmNPf7jbQXG)+Lu0YgsRt8Xoj7qo= _xlfn.SINGLE(JuanOrlandoH _xlfn.SINGLE(TN5Telenoticias se ha demostrado las grandes acciones Que hace el gobierno por el pais Que gran trabajo  _xlfn.SINGLE(DiarioTiempo)))</f>
        <v>#NAME?</v>
      </c>
      <c r="C1734" s="4">
        <v>43706</v>
      </c>
      <c r="D1734" s="3">
        <v>0.85486111111111107</v>
      </c>
    </row>
    <row r="1735" spans="1:4" x14ac:dyDescent="0.2">
      <c r="A1735">
        <v>73547</v>
      </c>
      <c r="B1735" t="e">
        <f>_xlfn.SINGLE(NTQ1WzirXWVSm5RELmNPf7jbQXG)+Lu0YgsRt8Xoj7qo= _xlfn.SINGLE(JuanOrlandoH _xlfn.SINGLE(TN5Telenoticias Primeramente se ha demostrado lo bueno para nuestra naci√≥n han cambiado Muchas cosas de seguridad y de salud y de nuevas oportunidades _xlfn.SINGLE(CNNEE)))</f>
        <v>#NAME?</v>
      </c>
      <c r="C1735" s="4">
        <v>43706</v>
      </c>
      <c r="D1735" s="3">
        <v>0.85625000000000007</v>
      </c>
    </row>
    <row r="1736" spans="1:4" x14ac:dyDescent="0.2">
      <c r="A1736">
        <v>73878</v>
      </c>
      <c r="B1736" t="e">
        <f>_xlfn.SINGLE(NTQ1WzirXWVSm5RELmNPf7jbQXG)+Lu0YgsRt8Xoj7qo= _xlfn.SINGLE(JuanOrlandoH _xlfn.SINGLE(televicentrohn se√±or Presidente le enviamos los mejores saludos por hacer lo bueno por mi pais Que gran maner de verdad gracias por Que usted Es una gran persona _xlfn.SINGLE(LaTribunahn)))</f>
        <v>#NAME?</v>
      </c>
      <c r="C1736" s="4">
        <v>43706</v>
      </c>
      <c r="D1736" s="3">
        <v>0.64444444444444449</v>
      </c>
    </row>
    <row r="1737" spans="1:4" x14ac:dyDescent="0.2">
      <c r="A1737">
        <v>74151</v>
      </c>
      <c r="B1737" t="e">
        <f>_xlfn.SINGLE(NTQ1WzirXWVSm5RELmNPf7jbQXG)+Lu0YgsRt8Xoj7qo= _xlfn.SINGLE(JuanOrlandoH _xlfn.SINGLE(televicentrohn estamos muy contentos por su gran trabajo Que hace Presidente siempre al favor de su pueblo _xlfn.SINGLE(NTQ1WzirXWVSm5RELmNPf7jbQXG)))+Lu0YgsRt8Xoj7qo=   _xlfn.SINGLE(JuanOrlandoH  _xlfn.SINGLE(TSiHonduras))</f>
        <v>#NAME?</v>
      </c>
      <c r="C1737" s="4">
        <v>43706</v>
      </c>
      <c r="D1737" s="3">
        <v>0.86944444444444446</v>
      </c>
    </row>
    <row r="1738" spans="1:4" x14ac:dyDescent="0.2">
      <c r="A1738">
        <v>74454</v>
      </c>
      <c r="B1738" t="e">
        <f>_xlfn.SINGLE(NTQ1WzirXWVSm5RELmNPf7jbQXG)+Lu0YgsRt8Xoj7qo= _xlfn.SINGLE(JuanOrlandoH _xlfn.SINGLE(TN5Telenoticias agradecemos la buena labor Que se esta participando para lo mejor de la salud de nuestra naci√≥n Que bien _xlfn.SINGLE(tencanal10)))</f>
        <v>#NAME?</v>
      </c>
      <c r="C1738" s="4">
        <v>43706</v>
      </c>
      <c r="D1738" s="3">
        <v>0.85555555555555562</v>
      </c>
    </row>
    <row r="1739" spans="1:4" x14ac:dyDescent="0.2">
      <c r="A1739">
        <v>74771</v>
      </c>
      <c r="B1739" t="e">
        <f>_xlfn.SINGLE(NTQ1WzirXWVSm5RELmNPf7jbQXG)+Lu0YgsRt8Xoj7qo= _xlfn.SINGLE(JuanOrlandoH _xlfn.SINGLE(televicentrohn vamos por la mejor ruta _xlfn.SINGLE(NTQ1WzirXWVSm5RELmNPf7jbQXG)))+Lu0YgsRt8Xoj7qo=   _xlfn.SINGLE(JuanOrlandoH  _xlfn.SINGLE(TN5Telenoticias))</f>
        <v>#NAME?</v>
      </c>
      <c r="C1739" s="4">
        <v>43706</v>
      </c>
      <c r="D1739" s="3">
        <v>0.87291666666666667</v>
      </c>
    </row>
    <row r="1740" spans="1:4" x14ac:dyDescent="0.2">
      <c r="A1740">
        <v>78410</v>
      </c>
      <c r="B1740" t="s">
        <v>48</v>
      </c>
      <c r="C1740" s="4">
        <v>43706</v>
      </c>
      <c r="D1740" s="3">
        <v>0.87291666666666667</v>
      </c>
    </row>
    <row r="1741" spans="1:4" x14ac:dyDescent="0.2">
      <c r="A1741">
        <v>79781</v>
      </c>
      <c r="B1741" t="e">
        <f>_xlfn.SINGLE(JuanOrlandoH _xlfn.SINGLE(radiohrn _xlfn.SINGLE(LaTribunahn _xlfn.SINGLE(TN5Telenoticias _xlfn.SINGLE(diarioelheraldo _xlfn.SINGLE(televicentrohn _xlfn.SINGLE(ProcesoDigital _xlfn.SINGLE(DiarioLaPrensa _xlfn.SINGLE(elpaishn _xlfn.SINGLE(Telemundo siempre al pendiente de cada uno de nosotros los Hondure√±os el Presidente))))))))))</f>
        <v>#NAME?</v>
      </c>
      <c r="C1741" s="4">
        <v>43706</v>
      </c>
      <c r="D1741" s="3">
        <v>0.83680555555555547</v>
      </c>
    </row>
    <row r="1742" spans="1:4" x14ac:dyDescent="0.2">
      <c r="A1742">
        <v>81457</v>
      </c>
      <c r="B1742" t="s">
        <v>48</v>
      </c>
      <c r="C1742" s="4">
        <v>43706</v>
      </c>
      <c r="D1742" s="3">
        <v>0.87291666666666667</v>
      </c>
    </row>
    <row r="1743" spans="1:4" x14ac:dyDescent="0.2">
      <c r="A1743">
        <v>149438</v>
      </c>
      <c r="B1743" t="s">
        <v>390</v>
      </c>
      <c r="C1743" s="4">
        <v>43706</v>
      </c>
      <c r="D1743" s="3">
        <v>0.80208333333333337</v>
      </c>
    </row>
    <row r="1744" spans="1:4" x14ac:dyDescent="0.2">
      <c r="A1744">
        <v>157305</v>
      </c>
      <c r="B1744" t="e">
        <f>_xlfn.SINGLE(JuanOrlandoH _xlfn.SINGLE(radiohrn _xlfn.SINGLE(LaTribunahn _xlfn.SINGLE(TN5Telenoticias _xlfn.SINGLE(diarioelheraldo _xlfn.SINGLE(televicentrohn _xlfn.SINGLE(ProcesoDigital _xlfn.SINGLE(DiarioLaPrensa _xlfn.SINGLE(elpaishn _xlfn.SINGLE(Telemundo Es importante lo Que se ve en el pais Que se combatan estas cosas Que hacen Que la gente viva atemorizada Que se ponga mano dura))))))))))</f>
        <v>#NAME?</v>
      </c>
      <c r="C1744" s="4">
        <v>43706</v>
      </c>
      <c r="D1744" s="3">
        <v>0.80486111111111114</v>
      </c>
    </row>
    <row r="1745" spans="1:4" x14ac:dyDescent="0.2">
      <c r="A1745">
        <v>158026</v>
      </c>
      <c r="B1745" t="e">
        <f>_xlfn.SINGLE(JuanOrlandoH _xlfn.SINGLE(radiohrn _xlfn.SINGLE(LaTribunahn _xlfn.SINGLE(Telemundo _xlfn.SINGLE(TN5Telenoticias _xlfn.SINGLE(televicentrohn _xlfn.SINGLE(ProcesoDigital _xlfn.SINGLE(DiarioLaPrensa _xlfn.SINGLE(elpaishn el gobierno ha trabajado por lo bueno Que Es la seguridad Que buenas cosas se demuestra muy buen trabajo)))))))))</f>
        <v>#NAME?</v>
      </c>
      <c r="C1745" s="4">
        <v>43706</v>
      </c>
      <c r="D1745" s="3">
        <v>0.80972222222222223</v>
      </c>
    </row>
    <row r="1746" spans="1:4" x14ac:dyDescent="0.2">
      <c r="A1746">
        <v>158181</v>
      </c>
      <c r="B1746" t="e">
        <f>_xlfn.SINGLE(JuanOrlandoH _xlfn.SINGLE(radiohrn _xlfn.SINGLE(LaTribunahn _xlfn.SINGLE(TN5Telenoticias _xlfn.SINGLE(diarioelheraldo _xlfn.SINGLE(televicentrohn _xlfn.SINGLE(ProcesoDigital _xlfn.SINGLE(DiarioLaPrensa _xlfn.SINGLE(elpaishn _xlfn.SINGLE(Telemundo Es excelente Que se le ponga un alto a estas cosas Que lo Que hacen Es Que el pais este con temor gran trabajo))))))))))</f>
        <v>#NAME?</v>
      </c>
      <c r="C1746" s="4">
        <v>43706</v>
      </c>
      <c r="D1746" s="3">
        <v>0.8041666666666667</v>
      </c>
    </row>
    <row r="1747" spans="1:4" x14ac:dyDescent="0.2">
      <c r="A1747">
        <v>162314</v>
      </c>
      <c r="B1747" t="e">
        <f>televicentrohn no cave duda Que se esta trabajando por lo mejor en el pais Que gran trabajo lo Que se ve estamos  alo mejor vamos por mas</f>
        <v>#NAME?</v>
      </c>
      <c r="C1747" s="4">
        <v>43706</v>
      </c>
      <c r="D1747" s="3">
        <v>0.84097222222222223</v>
      </c>
    </row>
    <row r="1748" spans="1:4" x14ac:dyDescent="0.2">
      <c r="A1748">
        <v>163293</v>
      </c>
      <c r="B1748" t="e">
        <f>televicentrohn siga adelante Presidente dando lo mejor de usted  para Que sigamos creciendo como hasta ahora lo hemos hecho gracias  usted</f>
        <v>#NAME?</v>
      </c>
      <c r="C1748" s="4">
        <v>43706</v>
      </c>
      <c r="D1748" s="3">
        <v>0.85069444444444453</v>
      </c>
    </row>
    <row r="1749" spans="1:4" x14ac:dyDescent="0.2">
      <c r="A1749">
        <v>163590</v>
      </c>
      <c r="B1749" t="s">
        <v>426</v>
      </c>
      <c r="C1749" s="4">
        <v>43706</v>
      </c>
      <c r="D1749" s="3">
        <v>0.84097222222222223</v>
      </c>
    </row>
    <row r="1750" spans="1:4" x14ac:dyDescent="0.2">
      <c r="A1750">
        <v>166136</v>
      </c>
      <c r="B1750" t="s">
        <v>434</v>
      </c>
      <c r="C1750" s="4">
        <v>43706</v>
      </c>
      <c r="D1750" s="3">
        <v>0.18194444444444444</v>
      </c>
    </row>
    <row r="1751" spans="1:4" x14ac:dyDescent="0.2">
      <c r="A1751">
        <v>177159</v>
      </c>
      <c r="B1751" t="e">
        <f>_xlfn.SINGLE(NTQ1WzirXWVSm5RELmNPf7jbQXG)+Lu0YgsRt8Xoj7qo= _xlfn.SINGLE(JuanOrlandoH _xlfn.SINGLE(televicentrohn Simplemente se desarrollan estas grandes cosas para mi pais Que bien Es lo bueno lo Que se ve Que grandioso estamos alegres gracias JOH _xlfn.SINGLE(televicentrohn)))</f>
        <v>#NAME?</v>
      </c>
      <c r="C1751" s="4">
        <v>43706</v>
      </c>
      <c r="D1751" s="3">
        <v>0.64236111111111105</v>
      </c>
    </row>
    <row r="1752" spans="1:4" x14ac:dyDescent="0.2">
      <c r="A1752">
        <v>177233</v>
      </c>
      <c r="B1752" t="e">
        <f>_xlfn.SINGLE(NTQ1WzirXWVSm5RELmNPf7jbQXG)+Lu0YgsRt8Xoj7qo= _xlfn.SINGLE(JuanOrlandoH _xlfn.SINGLE(televicentrohn Es muy importante los apoyo Que se est√°n brindando en el pais Que gran manera de ver lo bueno por mi Honduras _xlfn.SINGLE(DiarioTiempo)))</f>
        <v>#NAME?</v>
      </c>
      <c r="C1752" s="4">
        <v>43706</v>
      </c>
      <c r="D1752" s="3">
        <v>0.64097222222222217</v>
      </c>
    </row>
    <row r="1753" spans="1:4" x14ac:dyDescent="0.2">
      <c r="A1753">
        <v>184436</v>
      </c>
      <c r="B1753" t="e">
        <f>_xlfn.SINGLE(JuanOrlandoH _xlfn.SINGLE(radiohrn _xlfn.SINGLE(LaTribunahn _xlfn.SINGLE(Telemundo _xlfn.SINGLE(TN5Telenoticias _xlfn.SINGLE(televicentrohn _xlfn.SINGLE(ProcesoDigital _xlfn.SINGLE(DiarioLaPrensa _xlfn.SINGLE(elpaishn estamos muy contentos Que se esta celebrando esto para la seguridad del apus Que bien)))))))))</f>
        <v>#NAME?</v>
      </c>
      <c r="C1753" s="4">
        <v>43706</v>
      </c>
      <c r="D1753" s="3">
        <v>0.80833333333333324</v>
      </c>
    </row>
    <row r="1754" spans="1:4" x14ac:dyDescent="0.2">
      <c r="A1754">
        <v>186110</v>
      </c>
      <c r="B1754" t="s">
        <v>466</v>
      </c>
      <c r="C1754" s="4">
        <v>43706</v>
      </c>
      <c r="D1754" s="3">
        <v>0.80972222222222223</v>
      </c>
    </row>
    <row r="1755" spans="1:4" x14ac:dyDescent="0.2">
      <c r="A1755">
        <v>203042</v>
      </c>
      <c r="B1755" t="s">
        <v>143</v>
      </c>
      <c r="C1755" s="4">
        <v>43706</v>
      </c>
      <c r="D1755" s="3">
        <v>0.81180555555555556</v>
      </c>
    </row>
    <row r="1756" spans="1:4" x14ac:dyDescent="0.2">
      <c r="A1756">
        <v>214777</v>
      </c>
      <c r="B1756" t="e">
        <f>_xlfn.SINGLE(JuanOrlandoH _xlfn.SINGLE(radiohrn _xlfn.SINGLE(LaTribunahn _xlfn.SINGLE(Telemundo _xlfn.SINGLE(TN5Telenoticias _xlfn.SINGLE(televicentrohn _xlfn.SINGLE(ProcesoDigital _xlfn.SINGLE(DiarioLaPrensa _xlfn.SINGLE(elpaishn todos los Hondure√±os estamos muy contentos de su gran desempe√±o y esmero Que esta realizando Presidente todo por mantener la tranquilidad en cada ricon de nuestro pais)))))))))</f>
        <v>#NAME?</v>
      </c>
      <c r="C1756" s="4">
        <v>43706</v>
      </c>
      <c r="D1756" s="3">
        <v>0.8305555555555556</v>
      </c>
    </row>
    <row r="1757" spans="1:4" x14ac:dyDescent="0.2">
      <c r="A1757">
        <v>218268</v>
      </c>
      <c r="B1757" t="s">
        <v>143</v>
      </c>
      <c r="C1757" s="4">
        <v>43706</v>
      </c>
      <c r="D1757" s="3">
        <v>0.81111111111111101</v>
      </c>
    </row>
    <row r="1758" spans="1:4" x14ac:dyDescent="0.2">
      <c r="A1758">
        <v>225916</v>
      </c>
      <c r="B1758" t="s">
        <v>48</v>
      </c>
      <c r="C1758" s="4">
        <v>43706</v>
      </c>
      <c r="D1758" s="3">
        <v>0.87291666666666667</v>
      </c>
    </row>
    <row r="1759" spans="1:4" x14ac:dyDescent="0.2">
      <c r="A1759">
        <v>247363</v>
      </c>
      <c r="B1759" t="e">
        <f>televicentrohn Es muy bueno lo Que dice nuestro gobernante por Que Es importante para las nuevas generaciones Que todo cambie</f>
        <v>#NAME?</v>
      </c>
      <c r="C1759" s="4">
        <v>43706</v>
      </c>
      <c r="D1759" s="3">
        <v>0.84027777777777779</v>
      </c>
    </row>
    <row r="1760" spans="1:4" x14ac:dyDescent="0.2">
      <c r="A1760">
        <v>258756</v>
      </c>
      <c r="B1760" t="s">
        <v>143</v>
      </c>
      <c r="C1760" s="4">
        <v>43706</v>
      </c>
      <c r="D1760" s="3">
        <v>0.81180555555555556</v>
      </c>
    </row>
    <row r="1761" spans="1:4" x14ac:dyDescent="0.2">
      <c r="A1761">
        <v>259460</v>
      </c>
      <c r="B1761" t="s">
        <v>143</v>
      </c>
      <c r="C1761" s="4">
        <v>43706</v>
      </c>
      <c r="D1761" s="3">
        <v>0.81180555555555556</v>
      </c>
    </row>
    <row r="1762" spans="1:4" x14ac:dyDescent="0.2">
      <c r="A1762">
        <v>262898</v>
      </c>
      <c r="B1762" t="s">
        <v>48</v>
      </c>
      <c r="C1762" s="4">
        <v>43706</v>
      </c>
      <c r="D1762" s="3">
        <v>0.87430555555555556</v>
      </c>
    </row>
    <row r="1763" spans="1:4" x14ac:dyDescent="0.2">
      <c r="A1763">
        <v>291097</v>
      </c>
      <c r="B1763" t="s">
        <v>48</v>
      </c>
      <c r="C1763" s="4">
        <v>43706</v>
      </c>
      <c r="D1763" s="3">
        <v>0.87361111111111101</v>
      </c>
    </row>
    <row r="1764" spans="1:4" x14ac:dyDescent="0.2">
      <c r="A1764">
        <v>294085</v>
      </c>
      <c r="B1764" t="s">
        <v>143</v>
      </c>
      <c r="C1764" s="4">
        <v>43706</v>
      </c>
      <c r="D1764" s="3">
        <v>0.81180555555555556</v>
      </c>
    </row>
    <row r="1765" spans="1:4" x14ac:dyDescent="0.2">
      <c r="A1765">
        <v>307960</v>
      </c>
      <c r="B1765" t="e">
        <f>radiohrn todos estamos muy alegres de su gran trabajo Presidente</f>
        <v>#NAME?</v>
      </c>
      <c r="C1765" s="4">
        <v>43706</v>
      </c>
      <c r="D1765" s="3">
        <v>0.84791666666666676</v>
      </c>
    </row>
    <row r="1766" spans="1:4" x14ac:dyDescent="0.2">
      <c r="A1766">
        <v>308537</v>
      </c>
      <c r="B1766" t="e">
        <f>radiohrn estamos muy agradecidos y Que reconozca el buen trabajo Que hace nuestras autoridades</f>
        <v>#NAME?</v>
      </c>
      <c r="C1766" s="4">
        <v>43706</v>
      </c>
      <c r="D1766" s="3">
        <v>0.84791666666666676</v>
      </c>
    </row>
    <row r="1767" spans="1:4" x14ac:dyDescent="0.2">
      <c r="A1767">
        <v>310239</v>
      </c>
      <c r="B1767" t="e">
        <f>_xlfn.SINGLE(NTQ1WzirXWVSm5RELmNPf7jbQXG)+Lu0YgsRt8Xoj7qo= _xlfn.SINGLE(JuanOrlandoH _xlfn.SINGLE(televicentrohn Es muy bueno lo Que se hace por gran apoyo a nuestro pueblo Que gran trabajo vamos por lo mejor JOH _xlfn.SINGLE(Canal6Honduras)))</f>
        <v>#NAME?</v>
      </c>
      <c r="C1767" s="4">
        <v>43706</v>
      </c>
      <c r="D1767" s="3">
        <v>0.64027777777777783</v>
      </c>
    </row>
    <row r="1768" spans="1:4" x14ac:dyDescent="0.2">
      <c r="A1768">
        <v>320334</v>
      </c>
      <c r="B1768" t="s">
        <v>48</v>
      </c>
      <c r="C1768" s="4">
        <v>43706</v>
      </c>
      <c r="D1768" s="3">
        <v>0.87291666666666667</v>
      </c>
    </row>
    <row r="1769" spans="1:4" x14ac:dyDescent="0.2">
      <c r="A1769">
        <v>351021</v>
      </c>
      <c r="B1769" t="s">
        <v>143</v>
      </c>
      <c r="C1769" s="4">
        <v>43706</v>
      </c>
      <c r="D1769" s="3">
        <v>0.81180555555555556</v>
      </c>
    </row>
    <row r="1770" spans="1:4" x14ac:dyDescent="0.2">
      <c r="A1770">
        <v>356051</v>
      </c>
      <c r="B1770" t="s">
        <v>143</v>
      </c>
      <c r="C1770" s="4">
        <v>43706</v>
      </c>
      <c r="D1770" s="3">
        <v>0.81180555555555556</v>
      </c>
    </row>
    <row r="1771" spans="1:4" x14ac:dyDescent="0.2">
      <c r="A1771">
        <v>357102</v>
      </c>
      <c r="B1771" t="s">
        <v>48</v>
      </c>
      <c r="C1771" s="4">
        <v>43706</v>
      </c>
      <c r="D1771" s="3">
        <v>0.87361111111111101</v>
      </c>
    </row>
    <row r="1772" spans="1:4" x14ac:dyDescent="0.2">
      <c r="A1772">
        <v>445465</v>
      </c>
      <c r="B1772" t="s">
        <v>143</v>
      </c>
      <c r="C1772" s="4">
        <v>43706</v>
      </c>
      <c r="D1772" s="3">
        <v>0.81180555555555556</v>
      </c>
    </row>
    <row r="1773" spans="1:4" x14ac:dyDescent="0.2">
      <c r="A1773">
        <v>652955</v>
      </c>
      <c r="B1773" t="s">
        <v>48</v>
      </c>
      <c r="C1773" s="4">
        <v>43706</v>
      </c>
      <c r="D1773" s="3">
        <v>0.87361111111111101</v>
      </c>
    </row>
    <row r="1774" spans="1:4" x14ac:dyDescent="0.2">
      <c r="A1774">
        <v>683748</v>
      </c>
      <c r="B1774" t="s">
        <v>48</v>
      </c>
      <c r="C1774" s="4">
        <v>43706</v>
      </c>
      <c r="D1774" s="3">
        <v>0.87291666666666667</v>
      </c>
    </row>
    <row r="1775" spans="1:4" x14ac:dyDescent="0.2">
      <c r="A1775">
        <v>683925</v>
      </c>
      <c r="B1775" t="s">
        <v>48</v>
      </c>
      <c r="C1775" s="4">
        <v>43706</v>
      </c>
      <c r="D1775" s="3">
        <v>0.87291666666666667</v>
      </c>
    </row>
    <row r="1776" spans="1:4" x14ac:dyDescent="0.2">
      <c r="A1776">
        <v>708172</v>
      </c>
      <c r="B1776" t="s">
        <v>143</v>
      </c>
      <c r="C1776" s="4">
        <v>43706</v>
      </c>
      <c r="D1776" s="3">
        <v>0.81180555555555556</v>
      </c>
    </row>
    <row r="1777" spans="1:4" x14ac:dyDescent="0.2">
      <c r="A1777">
        <v>719131</v>
      </c>
      <c r="B1777" t="s">
        <v>48</v>
      </c>
      <c r="C1777" s="4">
        <v>43706</v>
      </c>
      <c r="D1777" s="3">
        <v>0.87361111111111101</v>
      </c>
    </row>
    <row r="1778" spans="1:4" x14ac:dyDescent="0.2">
      <c r="A1778">
        <v>724773</v>
      </c>
      <c r="B1778" t="s">
        <v>143</v>
      </c>
      <c r="C1778" s="4">
        <v>43706</v>
      </c>
      <c r="D1778" s="3">
        <v>0.81180555555555556</v>
      </c>
    </row>
    <row r="1779" spans="1:4" x14ac:dyDescent="0.2">
      <c r="A1779">
        <v>778403</v>
      </c>
      <c r="B1779" t="s">
        <v>143</v>
      </c>
      <c r="C1779" s="4">
        <v>43706</v>
      </c>
      <c r="D1779" s="3">
        <v>0.81111111111111101</v>
      </c>
    </row>
    <row r="1780" spans="1:4" x14ac:dyDescent="0.2">
      <c r="A1780">
        <v>792620</v>
      </c>
      <c r="B1780" t="s">
        <v>680</v>
      </c>
      <c r="C1780" s="4">
        <v>43706</v>
      </c>
      <c r="D1780" s="3">
        <v>0.10416666666666667</v>
      </c>
    </row>
    <row r="1781" spans="1:4" x14ac:dyDescent="0.2">
      <c r="A1781">
        <v>807758</v>
      </c>
      <c r="B1781" t="s">
        <v>48</v>
      </c>
      <c r="C1781" s="4">
        <v>43706</v>
      </c>
      <c r="D1781" s="3">
        <v>0.87361111111111101</v>
      </c>
    </row>
    <row r="1782" spans="1:4" x14ac:dyDescent="0.2">
      <c r="A1782">
        <v>825736</v>
      </c>
      <c r="B1782" t="s">
        <v>143</v>
      </c>
      <c r="C1782" s="4">
        <v>43706</v>
      </c>
      <c r="D1782" s="3">
        <v>0.81111111111111101</v>
      </c>
    </row>
    <row r="1783" spans="1:4" ht="51" x14ac:dyDescent="0.2">
      <c r="A1783">
        <v>830489</v>
      </c>
      <c r="B1783" s="2" t="s">
        <v>693</v>
      </c>
      <c r="C1783" s="4">
        <v>43706</v>
      </c>
      <c r="D1783" s="3">
        <v>0.21388888888888891</v>
      </c>
    </row>
    <row r="1784" spans="1:4" x14ac:dyDescent="0.2">
      <c r="A1784">
        <v>830639</v>
      </c>
      <c r="B1784" t="s">
        <v>143</v>
      </c>
      <c r="C1784" s="4">
        <v>43706</v>
      </c>
      <c r="D1784" s="3">
        <v>0.81180555555555556</v>
      </c>
    </row>
    <row r="1785" spans="1:4" x14ac:dyDescent="0.2">
      <c r="A1785">
        <v>875631</v>
      </c>
      <c r="B1785" t="s">
        <v>48</v>
      </c>
      <c r="C1785" s="4">
        <v>43706</v>
      </c>
      <c r="D1785" s="3">
        <v>0.87291666666666667</v>
      </c>
    </row>
    <row r="1786" spans="1:4" x14ac:dyDescent="0.2">
      <c r="A1786">
        <v>879456</v>
      </c>
      <c r="B1786" t="s">
        <v>143</v>
      </c>
      <c r="C1786" s="4">
        <v>43706</v>
      </c>
      <c r="D1786" s="3">
        <v>0.81111111111111101</v>
      </c>
    </row>
    <row r="1787" spans="1:4" x14ac:dyDescent="0.2">
      <c r="A1787">
        <v>879533</v>
      </c>
      <c r="B1787" t="s">
        <v>48</v>
      </c>
      <c r="C1787" s="4">
        <v>43706</v>
      </c>
      <c r="D1787" s="3">
        <v>0.87361111111111101</v>
      </c>
    </row>
    <row r="1788" spans="1:4" x14ac:dyDescent="0.2">
      <c r="A1788">
        <v>940551</v>
      </c>
      <c r="B1788" t="s">
        <v>48</v>
      </c>
      <c r="C1788" s="4">
        <v>43706</v>
      </c>
      <c r="D1788" s="3">
        <v>0.87361111111111101</v>
      </c>
    </row>
    <row r="1789" spans="1:4" x14ac:dyDescent="0.2">
      <c r="A1789">
        <v>942377</v>
      </c>
      <c r="B1789" t="s">
        <v>48</v>
      </c>
      <c r="C1789" s="4">
        <v>43706</v>
      </c>
      <c r="D1789" s="3">
        <v>0.87361111111111101</v>
      </c>
    </row>
    <row r="1790" spans="1:4" x14ac:dyDescent="0.2">
      <c r="A1790">
        <v>945978</v>
      </c>
      <c r="B1790" t="s">
        <v>143</v>
      </c>
      <c r="C1790" s="4">
        <v>43706</v>
      </c>
      <c r="D1790" s="3">
        <v>0.81180555555555556</v>
      </c>
    </row>
    <row r="1791" spans="1:4" x14ac:dyDescent="0.2">
      <c r="A1791">
        <v>978965</v>
      </c>
      <c r="B1791" t="s">
        <v>143</v>
      </c>
      <c r="C1791" s="4">
        <v>43706</v>
      </c>
      <c r="D1791" s="3">
        <v>0.81180555555555556</v>
      </c>
    </row>
    <row r="1792" spans="1:4" x14ac:dyDescent="0.2">
      <c r="A1792">
        <v>982708</v>
      </c>
      <c r="B1792" t="s">
        <v>143</v>
      </c>
      <c r="C1792" s="4">
        <v>43706</v>
      </c>
      <c r="D1792" s="3">
        <v>0.81111111111111101</v>
      </c>
    </row>
    <row r="1793" spans="1:4" x14ac:dyDescent="0.2">
      <c r="A1793">
        <v>983234</v>
      </c>
      <c r="B1793" t="s">
        <v>143</v>
      </c>
      <c r="C1793" s="4">
        <v>43706</v>
      </c>
      <c r="D1793" s="3">
        <v>0.81180555555555556</v>
      </c>
    </row>
    <row r="1794" spans="1:4" x14ac:dyDescent="0.2">
      <c r="A1794">
        <v>984224</v>
      </c>
      <c r="B1794" t="s">
        <v>48</v>
      </c>
      <c r="C1794" s="4">
        <v>43706</v>
      </c>
      <c r="D1794" s="3">
        <v>0.87361111111111101</v>
      </c>
    </row>
    <row r="1795" spans="1:4" x14ac:dyDescent="0.2">
      <c r="A1795">
        <v>985635</v>
      </c>
      <c r="B1795" t="s">
        <v>143</v>
      </c>
      <c r="C1795" s="4">
        <v>43706</v>
      </c>
      <c r="D1795" s="3">
        <v>0.81180555555555556</v>
      </c>
    </row>
    <row r="1796" spans="1:4" x14ac:dyDescent="0.2">
      <c r="A1796">
        <v>1028641</v>
      </c>
      <c r="B1796" t="s">
        <v>48</v>
      </c>
      <c r="C1796" s="4">
        <v>43706</v>
      </c>
      <c r="D1796" s="3">
        <v>0.87361111111111101</v>
      </c>
    </row>
    <row r="1797" spans="1:4" x14ac:dyDescent="0.2">
      <c r="A1797">
        <v>1033000</v>
      </c>
      <c r="B1797" t="s">
        <v>143</v>
      </c>
      <c r="C1797" s="4">
        <v>43706</v>
      </c>
      <c r="D1797" s="3">
        <v>0.81111111111111101</v>
      </c>
    </row>
    <row r="1798" spans="1:4" x14ac:dyDescent="0.2">
      <c r="A1798">
        <v>1041066</v>
      </c>
      <c r="B1798" t="s">
        <v>143</v>
      </c>
      <c r="C1798" s="4">
        <v>43706</v>
      </c>
      <c r="D1798" s="3">
        <v>0.81180555555555556</v>
      </c>
    </row>
    <row r="1799" spans="1:4" x14ac:dyDescent="0.2">
      <c r="A1799">
        <v>1043102</v>
      </c>
      <c r="B1799" t="s">
        <v>48</v>
      </c>
      <c r="C1799" s="4">
        <v>43706</v>
      </c>
      <c r="D1799" s="3">
        <v>0.87361111111111101</v>
      </c>
    </row>
    <row r="1800" spans="1:4" x14ac:dyDescent="0.2">
      <c r="A1800">
        <v>1084311</v>
      </c>
      <c r="B1800" t="s">
        <v>728</v>
      </c>
      <c r="C1800" s="4">
        <v>43706</v>
      </c>
      <c r="D1800" s="3">
        <v>0.65694444444444444</v>
      </c>
    </row>
    <row r="1801" spans="1:4" x14ac:dyDescent="0.2">
      <c r="A1801">
        <v>9392</v>
      </c>
      <c r="B1801" t="s">
        <v>79</v>
      </c>
      <c r="C1801" s="4">
        <v>43707</v>
      </c>
      <c r="D1801" s="3">
        <v>0.66597222222222219</v>
      </c>
    </row>
    <row r="1802" spans="1:4" x14ac:dyDescent="0.2">
      <c r="A1802">
        <v>11381</v>
      </c>
      <c r="B1802" t="s">
        <v>79</v>
      </c>
      <c r="C1802" s="4">
        <v>43707</v>
      </c>
      <c r="D1802" s="3">
        <v>0.66597222222222219</v>
      </c>
    </row>
    <row r="1803" spans="1:4" x14ac:dyDescent="0.2">
      <c r="A1803">
        <v>18915</v>
      </c>
      <c r="B1803" t="s">
        <v>79</v>
      </c>
      <c r="C1803" s="4">
        <v>43707</v>
      </c>
      <c r="D1803" s="3">
        <v>0.66597222222222219</v>
      </c>
    </row>
    <row r="1804" spans="1:4" x14ac:dyDescent="0.2">
      <c r="A1804">
        <v>18959</v>
      </c>
      <c r="B1804" t="s">
        <v>79</v>
      </c>
      <c r="C1804" s="4">
        <v>43707</v>
      </c>
      <c r="D1804" s="3">
        <v>0.66666666666666663</v>
      </c>
    </row>
    <row r="1805" spans="1:4" x14ac:dyDescent="0.2">
      <c r="A1805">
        <v>22362</v>
      </c>
      <c r="B1805" t="e">
        <f>_xlfn.SINGLE(JuanOrlandoH _xlfn.SINGLE(FNAMP_Honduras _xlfn.SINGLE(PMOP016 si se puede decir Que se ha trabajado por estas grandiosas cosas Que bueno Es esto vamos por lo mejor en mi Honduras)))</f>
        <v>#NAME?</v>
      </c>
      <c r="C1805" s="4">
        <v>43707</v>
      </c>
      <c r="D1805" s="3">
        <v>0.74513888888888891</v>
      </c>
    </row>
    <row r="1806" spans="1:4" x14ac:dyDescent="0.2">
      <c r="A1806">
        <v>32652</v>
      </c>
      <c r="B1806" t="e">
        <f>hondudiario vamos todos contra el dengue</f>
        <v>#NAME?</v>
      </c>
      <c r="C1806" s="4">
        <v>43707</v>
      </c>
      <c r="D1806" s="3">
        <v>0.78263888888888899</v>
      </c>
    </row>
    <row r="1807" spans="1:4" x14ac:dyDescent="0.2">
      <c r="A1807">
        <v>40098</v>
      </c>
      <c r="B1807" t="e">
        <f>radioamericahn poniendo mano dura a cada uno de los delincuentes Que son un mal para nuestro pa√≠s</f>
        <v>#NAME?</v>
      </c>
      <c r="C1807" s="4">
        <v>43707</v>
      </c>
      <c r="D1807" s="3">
        <v>0.83680555555555547</v>
      </c>
    </row>
    <row r="1808" spans="1:4" x14ac:dyDescent="0.2">
      <c r="A1808">
        <v>41758</v>
      </c>
      <c r="B1808" t="e">
        <f>radioamericahn vamos caminando por la mejor ruta gracias Presidente</f>
        <v>#NAME?</v>
      </c>
      <c r="C1808" s="4">
        <v>43707</v>
      </c>
      <c r="D1808" s="3">
        <v>0.87847222222222221</v>
      </c>
    </row>
    <row r="1809" spans="1:4" x14ac:dyDescent="0.2">
      <c r="A1809">
        <v>43888</v>
      </c>
      <c r="B1809" t="e">
        <f>radioamericahn excelente el gran trabajo Que esta haciendo el Presidente el si nos esta poniendo en alto nuestro pais</f>
        <v>#NAME?</v>
      </c>
      <c r="C1809" s="4">
        <v>43707</v>
      </c>
      <c r="D1809" s="3">
        <v>0.87847222222222221</v>
      </c>
    </row>
    <row r="1810" spans="1:4" x14ac:dyDescent="0.2">
      <c r="A1810">
        <v>64512</v>
      </c>
      <c r="B1810" t="e">
        <f>hondudiario estamos muy contentos por el gran trabajo Que hacen por el bienestar del pueblo</f>
        <v>#NAME?</v>
      </c>
      <c r="C1810" s="4">
        <v>43707</v>
      </c>
      <c r="D1810" s="3">
        <v>0.78263888888888899</v>
      </c>
    </row>
    <row r="1811" spans="1:4" x14ac:dyDescent="0.2">
      <c r="A1811">
        <v>65623</v>
      </c>
      <c r="B1811" t="s">
        <v>79</v>
      </c>
      <c r="C1811" s="4">
        <v>43707</v>
      </c>
      <c r="D1811" s="3">
        <v>0.66736111111111107</v>
      </c>
    </row>
    <row r="1812" spans="1:4" x14ac:dyDescent="0.2">
      <c r="A1812">
        <v>72540</v>
      </c>
      <c r="B1812" t="e">
        <f>_xlfn.SINGLE(NTQ1WzirXWVSm5RELmNPf7jbQXG)+Lu0YgsRt8Xoj7qo= _xlfn.SINGLE(JuanOrlandoH _xlfn.SINGLE(VidaMejorHN _xlfn.SINGLE(diarioelheraldo las mujeres catrachas reciben miles de ayudas esto no tiene precio Muchas gracias se√±or Presidente por ayudar gracias Que Dios lo bendiga siempre _xlfn.SINGLE(DiarioLaPrensa))))</f>
        <v>#NAME?</v>
      </c>
      <c r="C1812" s="4">
        <v>43707</v>
      </c>
      <c r="D1812" s="3">
        <v>0.64374999999999993</v>
      </c>
    </row>
    <row r="1813" spans="1:4" x14ac:dyDescent="0.2">
      <c r="A1813">
        <v>73045</v>
      </c>
      <c r="B1813" t="e">
        <f>_xlfn.SINGLE(NTQ1WzirXWVSm5RELmNPf7jbQXG)+Lu0YgsRt8Xoj7qo= _xlfn.SINGLE(JuanOrlandoH _xlfn.SINGLE(radiohrn _xlfn.SINGLE(elpaishn agradecemos a nuestro gobierno por hacer lo bueno Que Es construir estas obras Que gran trabajo felicitaciones
                                                                                                                                                                                                                                                                _xlfn.SINGLE(Canal6Honduras))))</f>
        <v>#NAME?</v>
      </c>
      <c r="C1813" s="4">
        <v>43707</v>
      </c>
      <c r="D1813" s="3">
        <v>0.83194444444444438</v>
      </c>
    </row>
    <row r="1814" spans="1:4" x14ac:dyDescent="0.2">
      <c r="A1814">
        <v>73097</v>
      </c>
      <c r="B1814" t="s">
        <v>269</v>
      </c>
      <c r="C1814" s="4">
        <v>43707</v>
      </c>
      <c r="D1814" s="3">
        <v>0.85</v>
      </c>
    </row>
    <row r="1815" spans="1:4" x14ac:dyDescent="0.2">
      <c r="A1815">
        <v>73622</v>
      </c>
      <c r="B1815" t="e">
        <f>_xlfn.SINGLE(NTQ1WzirXWVSm5RELmNPf7jbQXG)+Lu0YgsRt8Xoj7qo= _xlfn.SINGLE(JuanOrlandoH _xlfn.SINGLE(radiohrn _xlfn.SINGLE(elpaishn felicitamos enormemente al gobierno ya Que con la construcci√≥n de estos parques se generan miles de empleos dignos a quienes los construyen _xlfn.SINGLE(JuanOrlandoH _xlfn.SINGLE(NTQ1WzirXWVSm5RELmNPf7jbQXG)))))+Lu0YgsRt8Xoj7qo=s _xlfn.SINGLE(LaTribunahn)</f>
        <v>#NAME?</v>
      </c>
      <c r="C1815" s="4">
        <v>43707</v>
      </c>
      <c r="D1815" s="3">
        <v>0.8340277777777777</v>
      </c>
    </row>
    <row r="1816" spans="1:4" x14ac:dyDescent="0.2">
      <c r="A1816">
        <v>74040</v>
      </c>
      <c r="B1816" t="e">
        <f>_xlfn.SINGLE(NTQ1WzirXWVSm5RELmNPf7jbQXG)+Lu0YgsRt8Xoj7qo= _xlfn.SINGLE(JuanOrlandoH _xlfn.SINGLE(VidaMejorHN _xlfn.SINGLE(diarioelheraldo miles de maneras Que se est√°n desarrollando Que bueno lo Que se ve Es muy excelente gracias por hacer estas buenas cosas por mi Honduras _xlfn.SINGLE(televicentrohn))))</f>
        <v>#NAME?</v>
      </c>
      <c r="C1816" s="4">
        <v>43707</v>
      </c>
      <c r="D1816" s="3">
        <v>0.64236111111111105</v>
      </c>
    </row>
    <row r="1817" spans="1:4" x14ac:dyDescent="0.2">
      <c r="A1817">
        <v>74324</v>
      </c>
      <c r="B1817" t="e">
        <f>_xlfn.SINGLE(NTQ1WzirXWVSm5RELmNPf7jbQXG)+Lu0YgsRt8Xoj7qo= _xlfn.SINGLE(JuanOrlandoH _xlfn.SINGLE(VidaMejorHN _xlfn.SINGLE(diarioelheraldo Es importante lo Que se hace para apoyo de las mujeres Hondure√±as Damos la gracias a JOH por su gran trabajo _xlfn.SINGLE(diarioelheraldo))))</f>
        <v>#NAME?</v>
      </c>
      <c r="C1817" s="4">
        <v>43707</v>
      </c>
      <c r="D1817" s="3">
        <v>0.64166666666666672</v>
      </c>
    </row>
    <row r="1818" spans="1:4" x14ac:dyDescent="0.2">
      <c r="A1818">
        <v>74453</v>
      </c>
      <c r="B1818" t="e">
        <f>_xlfn.SINGLE(NTQ1WzirXWVSm5RELmNPf7jbQXG)+Lu0YgsRt8Xoj7qo= _xlfn.SINGLE(JuanOrlandoH _xlfn.SINGLE(VidaMejorHN _xlfn.SINGLE(diarioelheraldo agradecemos al gran trabajo de parte de el gobierno Que sigue brindando lo mejor para el pueblo Que buenas obras Que Dios los bendiga _xlfn.SINGLE(HCHTelevDigital))))</f>
        <v>#NAME?</v>
      </c>
      <c r="C1818" s="4">
        <v>43707</v>
      </c>
      <c r="D1818" s="3">
        <v>0.6430555555555556</v>
      </c>
    </row>
    <row r="1819" spans="1:4" x14ac:dyDescent="0.2">
      <c r="A1819">
        <v>115376</v>
      </c>
      <c r="B1819" t="s">
        <v>342</v>
      </c>
      <c r="C1819" s="4">
        <v>43707</v>
      </c>
      <c r="D1819" s="3">
        <v>0.9277777777777777</v>
      </c>
    </row>
    <row r="1820" spans="1:4" x14ac:dyDescent="0.2">
      <c r="A1820">
        <v>118507</v>
      </c>
      <c r="B1820" t="e">
        <f>_xlfn.SINGLE(JuanOrlandoH _xlfn.SINGLE(FNAMP_Honduras _xlfn.SINGLE(PMOP016 estamos muy alegres de ver como se mejora en el team de la seguridad asi el pueblo podr√≠a vivir en tranquilidad)))</f>
        <v>#NAME?</v>
      </c>
      <c r="C1820" s="4">
        <v>43707</v>
      </c>
      <c r="D1820" s="3">
        <v>0.74444444444444446</v>
      </c>
    </row>
    <row r="1821" spans="1:4" x14ac:dyDescent="0.2">
      <c r="A1821">
        <v>145373</v>
      </c>
      <c r="B1821" t="s">
        <v>79</v>
      </c>
      <c r="C1821" s="4">
        <v>43707</v>
      </c>
      <c r="D1821" s="3">
        <v>0.66597222222222219</v>
      </c>
    </row>
    <row r="1822" spans="1:4" x14ac:dyDescent="0.2">
      <c r="A1822">
        <v>159297</v>
      </c>
      <c r="B1822" t="s">
        <v>411</v>
      </c>
      <c r="C1822" s="4">
        <v>43707</v>
      </c>
      <c r="D1822" s="3">
        <v>0.24513888888888888</v>
      </c>
    </row>
    <row r="1823" spans="1:4" x14ac:dyDescent="0.2">
      <c r="A1823">
        <v>159403</v>
      </c>
      <c r="B1823" t="s">
        <v>79</v>
      </c>
      <c r="C1823" s="4">
        <v>43707</v>
      </c>
      <c r="D1823" s="3">
        <v>0.66597222222222219</v>
      </c>
    </row>
    <row r="1824" spans="1:4" x14ac:dyDescent="0.2">
      <c r="A1824">
        <v>198577</v>
      </c>
      <c r="B1824" t="e">
        <f>_xlfn.SINGLE(JuanOrlandoH _xlfn.SINGLE(FNAMP_Honduras _xlfn.SINGLE(PMOP016 agradecemos la grandiosa labor de parte de nuestro gobierno Que buenas obras las Que se ven Que genial vamos por mas)))</f>
        <v>#NAME?</v>
      </c>
      <c r="C1824" s="4">
        <v>43707</v>
      </c>
      <c r="D1824" s="3">
        <v>0.74375000000000002</v>
      </c>
    </row>
    <row r="1825" spans="1:4" x14ac:dyDescent="0.2">
      <c r="A1825">
        <v>203040</v>
      </c>
      <c r="B1825" t="s">
        <v>342</v>
      </c>
      <c r="C1825" s="4">
        <v>43707</v>
      </c>
      <c r="D1825" s="3">
        <v>0.9277777777777777</v>
      </c>
    </row>
    <row r="1826" spans="1:4" x14ac:dyDescent="0.2">
      <c r="A1826">
        <v>237870</v>
      </c>
      <c r="B1826" t="s">
        <v>79</v>
      </c>
      <c r="C1826" s="4">
        <v>43707</v>
      </c>
      <c r="D1826" s="3">
        <v>0.66597222222222219</v>
      </c>
    </row>
    <row r="1827" spans="1:4" x14ac:dyDescent="0.2">
      <c r="A1827">
        <v>269040</v>
      </c>
      <c r="B1827" t="e">
        <f>LaTribunahn todos los Hondure√±os estamos muy contentos por el gran logro Que estamos obtenido gracias Presidente</f>
        <v>#NAME?</v>
      </c>
      <c r="C1827" s="4">
        <v>43707</v>
      </c>
      <c r="D1827" s="3">
        <v>0.84444444444444444</v>
      </c>
    </row>
    <row r="1828" spans="1:4" x14ac:dyDescent="0.2">
      <c r="A1828">
        <v>309980</v>
      </c>
      <c r="B1828" t="e">
        <f>_xlfn.SINGLE(NTQ1WzirXWVSm5RELmNPf7jbQXG)+Lu0YgsRt8Xoj7qo= _xlfn.SINGLE(JuanOrlandoH _xlfn.SINGLE(radiohrn _xlfn.SINGLE(elpaishn no cave duda Que se desarrollan grandes cosas para nuestra naci√≥n Que bueno lo Que se estamos a lo mejor excelente trabajo
                                                                                                                                                                                                                                                                _xlfn.SINGLE(HCHTelevDigital))))</f>
        <v>#NAME?</v>
      </c>
      <c r="C1828" s="4">
        <v>43707</v>
      </c>
      <c r="D1828" s="3">
        <v>0.83263888888888893</v>
      </c>
    </row>
    <row r="1829" spans="1:4" x14ac:dyDescent="0.2">
      <c r="A1829">
        <v>310066</v>
      </c>
      <c r="B1829" t="e">
        <f>_xlfn.SINGLE(NTQ1WzirXWVSm5RELmNPf7jbQXG)+Lu0YgsRt8Xoj7qo= _xlfn.SINGLE(JuanOrlandoH _xlfn.SINGLE(radiohrn _xlfn.SINGLE(elpaishn lo bueno se esta demostrando en cada Barrio y comunidad Que buenas cosas las Que se hacen por mi naci√≥n
                                                                                                                                                                                                                                                                _xlfn.SINGLE(DiarioTiempo))))</f>
        <v>#NAME?</v>
      </c>
      <c r="C1829" s="4">
        <v>43707</v>
      </c>
      <c r="D1829" s="3">
        <v>0.83124999999999993</v>
      </c>
    </row>
    <row r="1830" spans="1:4" x14ac:dyDescent="0.2">
      <c r="A1830">
        <v>320023</v>
      </c>
      <c r="B1830" t="s">
        <v>590</v>
      </c>
      <c r="C1830" s="4">
        <v>43707</v>
      </c>
      <c r="D1830" s="3">
        <v>0.22083333333333333</v>
      </c>
    </row>
    <row r="1831" spans="1:4" x14ac:dyDescent="0.2">
      <c r="A1831">
        <v>337944</v>
      </c>
      <c r="B1831" t="s">
        <v>79</v>
      </c>
      <c r="C1831" s="4">
        <v>43707</v>
      </c>
      <c r="D1831" s="3">
        <v>0.66736111111111107</v>
      </c>
    </row>
    <row r="1832" spans="1:4" x14ac:dyDescent="0.2">
      <c r="A1832">
        <v>650961</v>
      </c>
      <c r="B1832" t="s">
        <v>640</v>
      </c>
      <c r="C1832" s="4">
        <v>43707</v>
      </c>
      <c r="D1832" s="3">
        <v>0.17916666666666667</v>
      </c>
    </row>
    <row r="1833" spans="1:4" x14ac:dyDescent="0.2">
      <c r="A1833">
        <v>733407</v>
      </c>
      <c r="B1833" t="s">
        <v>342</v>
      </c>
      <c r="C1833" s="4">
        <v>43707</v>
      </c>
      <c r="D1833" s="3">
        <v>0.92708333333333337</v>
      </c>
    </row>
    <row r="1834" spans="1:4" x14ac:dyDescent="0.2">
      <c r="A1834">
        <v>738093</v>
      </c>
      <c r="B1834" t="s">
        <v>79</v>
      </c>
      <c r="C1834" s="4">
        <v>43707</v>
      </c>
      <c r="D1834" s="3">
        <v>0.66597222222222219</v>
      </c>
    </row>
    <row r="1835" spans="1:4" x14ac:dyDescent="0.2">
      <c r="A1835">
        <v>744065</v>
      </c>
      <c r="B1835" t="s">
        <v>342</v>
      </c>
      <c r="C1835" s="4">
        <v>43707</v>
      </c>
      <c r="D1835" s="3">
        <v>0.9277777777777777</v>
      </c>
    </row>
    <row r="1836" spans="1:4" x14ac:dyDescent="0.2">
      <c r="A1836">
        <v>753058</v>
      </c>
      <c r="B1836" t="s">
        <v>79</v>
      </c>
      <c r="C1836" s="4">
        <v>43707</v>
      </c>
      <c r="D1836" s="3">
        <v>0.66597222222222219</v>
      </c>
    </row>
    <row r="1837" spans="1:4" x14ac:dyDescent="0.2">
      <c r="A1837">
        <v>753726</v>
      </c>
      <c r="B1837" t="s">
        <v>79</v>
      </c>
      <c r="C1837" s="4">
        <v>43707</v>
      </c>
      <c r="D1837" s="3">
        <v>0.66666666666666663</v>
      </c>
    </row>
    <row r="1838" spans="1:4" x14ac:dyDescent="0.2">
      <c r="A1838">
        <v>777622</v>
      </c>
      <c r="B1838" t="s">
        <v>79</v>
      </c>
      <c r="C1838" s="4">
        <v>43707</v>
      </c>
      <c r="D1838" s="3">
        <v>0.66597222222222219</v>
      </c>
    </row>
    <row r="1839" spans="1:4" x14ac:dyDescent="0.2">
      <c r="A1839">
        <v>805400</v>
      </c>
      <c r="B1839" t="s">
        <v>342</v>
      </c>
      <c r="C1839" s="4">
        <v>43707</v>
      </c>
      <c r="D1839" s="3">
        <v>0.9277777777777777</v>
      </c>
    </row>
    <row r="1840" spans="1:4" x14ac:dyDescent="0.2">
      <c r="A1840">
        <v>806723</v>
      </c>
      <c r="B1840" t="s">
        <v>79</v>
      </c>
      <c r="C1840" s="4">
        <v>43707</v>
      </c>
      <c r="D1840" s="3">
        <v>0.66597222222222219</v>
      </c>
    </row>
    <row r="1841" spans="1:4" x14ac:dyDescent="0.2">
      <c r="A1841">
        <v>807810</v>
      </c>
      <c r="B1841" t="s">
        <v>79</v>
      </c>
      <c r="C1841" s="4">
        <v>43707</v>
      </c>
      <c r="D1841" s="3">
        <v>0.66597222222222219</v>
      </c>
    </row>
    <row r="1842" spans="1:4" x14ac:dyDescent="0.2">
      <c r="A1842">
        <v>809390</v>
      </c>
      <c r="B1842" t="s">
        <v>687</v>
      </c>
      <c r="C1842" s="4">
        <v>43707</v>
      </c>
      <c r="D1842" s="3">
        <v>0.13680555555555554</v>
      </c>
    </row>
    <row r="1843" spans="1:4" x14ac:dyDescent="0.2">
      <c r="A1843">
        <v>828325</v>
      </c>
      <c r="B1843" t="s">
        <v>342</v>
      </c>
      <c r="C1843" s="4">
        <v>43707</v>
      </c>
      <c r="D1843" s="3">
        <v>0.92708333333333337</v>
      </c>
    </row>
    <row r="1844" spans="1:4" x14ac:dyDescent="0.2">
      <c r="A1844">
        <v>848907</v>
      </c>
      <c r="B1844" t="s">
        <v>342</v>
      </c>
      <c r="C1844" s="4">
        <v>43707</v>
      </c>
      <c r="D1844" s="3">
        <v>0.92708333333333337</v>
      </c>
    </row>
    <row r="1845" spans="1:4" x14ac:dyDescent="0.2">
      <c r="A1845">
        <v>876277</v>
      </c>
      <c r="B1845" t="s">
        <v>79</v>
      </c>
      <c r="C1845" s="4">
        <v>43707</v>
      </c>
      <c r="D1845" s="3">
        <v>0.66666666666666663</v>
      </c>
    </row>
    <row r="1846" spans="1:4" x14ac:dyDescent="0.2">
      <c r="A1846">
        <v>876798</v>
      </c>
      <c r="B1846" t="s">
        <v>79</v>
      </c>
      <c r="C1846" s="4">
        <v>43707</v>
      </c>
      <c r="D1846" s="3">
        <v>0.66666666666666663</v>
      </c>
    </row>
    <row r="1847" spans="1:4" x14ac:dyDescent="0.2">
      <c r="A1847">
        <v>877612</v>
      </c>
      <c r="B1847" t="s">
        <v>79</v>
      </c>
      <c r="C1847" s="4">
        <v>43707</v>
      </c>
      <c r="D1847" s="3">
        <v>0.66666666666666663</v>
      </c>
    </row>
    <row r="1848" spans="1:4" x14ac:dyDescent="0.2">
      <c r="A1848">
        <v>886461</v>
      </c>
      <c r="B1848" t="s">
        <v>79</v>
      </c>
      <c r="C1848" s="4">
        <v>43707</v>
      </c>
      <c r="D1848" s="3">
        <v>0.66666666666666663</v>
      </c>
    </row>
    <row r="1849" spans="1:4" x14ac:dyDescent="0.2">
      <c r="A1849">
        <v>934376</v>
      </c>
      <c r="B1849" t="s">
        <v>79</v>
      </c>
      <c r="C1849" s="4">
        <v>43707</v>
      </c>
      <c r="D1849" s="3">
        <v>0.66597222222222219</v>
      </c>
    </row>
    <row r="1850" spans="1:4" x14ac:dyDescent="0.2">
      <c r="A1850">
        <v>935704</v>
      </c>
      <c r="B1850" t="s">
        <v>79</v>
      </c>
      <c r="C1850" s="4">
        <v>43707</v>
      </c>
      <c r="D1850" s="3">
        <v>0.66666666666666663</v>
      </c>
    </row>
    <row r="1851" spans="1:4" x14ac:dyDescent="0.2">
      <c r="A1851">
        <v>943367</v>
      </c>
      <c r="B1851" t="s">
        <v>342</v>
      </c>
      <c r="C1851" s="4">
        <v>43707</v>
      </c>
      <c r="D1851" s="3">
        <v>0.92708333333333337</v>
      </c>
    </row>
    <row r="1852" spans="1:4" x14ac:dyDescent="0.2">
      <c r="A1852">
        <v>986404</v>
      </c>
      <c r="B1852" t="s">
        <v>342</v>
      </c>
      <c r="C1852" s="4">
        <v>43707</v>
      </c>
      <c r="D1852" s="3">
        <v>0.92638888888888893</v>
      </c>
    </row>
    <row r="1853" spans="1:4" x14ac:dyDescent="0.2">
      <c r="A1853">
        <v>1006106</v>
      </c>
      <c r="B1853" t="e">
        <f>HoyMismoTSI excelente todos le Damos la bienvenida</f>
        <v>#NAME?</v>
      </c>
      <c r="C1853" s="4">
        <v>43707</v>
      </c>
      <c r="D1853" s="3">
        <v>0.9145833333333333</v>
      </c>
    </row>
    <row r="1854" spans="1:4" x14ac:dyDescent="0.2">
      <c r="A1854">
        <v>1023627</v>
      </c>
      <c r="B1854" t="s">
        <v>79</v>
      </c>
      <c r="C1854" s="4">
        <v>43707</v>
      </c>
      <c r="D1854" s="3">
        <v>0.66666666666666663</v>
      </c>
    </row>
    <row r="1855" spans="1:4" x14ac:dyDescent="0.2">
      <c r="A1855">
        <v>1033948</v>
      </c>
      <c r="B1855" t="s">
        <v>79</v>
      </c>
      <c r="C1855" s="4">
        <v>43707</v>
      </c>
      <c r="D1855" s="3">
        <v>0.66666666666666663</v>
      </c>
    </row>
    <row r="1856" spans="1:4" x14ac:dyDescent="0.2">
      <c r="A1856">
        <v>1040880</v>
      </c>
      <c r="B1856" t="s">
        <v>79</v>
      </c>
      <c r="C1856" s="4">
        <v>43707</v>
      </c>
      <c r="D1856" s="3">
        <v>0.66597222222222219</v>
      </c>
    </row>
    <row r="1857" spans="1:4" x14ac:dyDescent="0.2">
      <c r="A1857">
        <v>1046770</v>
      </c>
      <c r="B1857" t="s">
        <v>79</v>
      </c>
      <c r="C1857" s="4">
        <v>43707</v>
      </c>
      <c r="D1857" s="3">
        <v>0.66597222222222219</v>
      </c>
    </row>
    <row r="1858" spans="1:4" x14ac:dyDescent="0.2">
      <c r="A1858">
        <v>774874</v>
      </c>
      <c r="B1858" t="s">
        <v>672</v>
      </c>
      <c r="C1858" s="4">
        <v>43708</v>
      </c>
      <c r="D1858" s="3">
        <v>0.97499999999999998</v>
      </c>
    </row>
    <row r="1859" spans="1:4" x14ac:dyDescent="0.2">
      <c r="A1859">
        <v>882709</v>
      </c>
      <c r="B1859" t="s">
        <v>710</v>
      </c>
      <c r="C1859" s="4">
        <v>43708</v>
      </c>
      <c r="D1859" s="3">
        <v>0.92638888888888893</v>
      </c>
    </row>
    <row r="1860" spans="1:4" ht="51" x14ac:dyDescent="0.2">
      <c r="A1860">
        <v>172604</v>
      </c>
      <c r="B1860" s="2" t="s">
        <v>444</v>
      </c>
      <c r="C1860" s="4">
        <v>43709</v>
      </c>
      <c r="D1860" s="3">
        <v>0.55694444444444446</v>
      </c>
    </row>
    <row r="1861" spans="1:4" x14ac:dyDescent="0.2">
      <c r="A1861">
        <v>646163</v>
      </c>
      <c r="B1861" t="s">
        <v>634</v>
      </c>
      <c r="C1861" s="4">
        <v>43709</v>
      </c>
      <c r="D1861" s="3">
        <v>7.6388888888888886E-3</v>
      </c>
    </row>
    <row r="1862" spans="1:4" x14ac:dyDescent="0.2">
      <c r="A1862">
        <v>686787</v>
      </c>
      <c r="B1862" t="s">
        <v>645</v>
      </c>
      <c r="C1862" s="4">
        <v>43709</v>
      </c>
      <c r="D1862" s="3">
        <v>0.68402777777777779</v>
      </c>
    </row>
    <row r="1863" spans="1:4" x14ac:dyDescent="0.2">
      <c r="A1863">
        <v>686788</v>
      </c>
      <c r="B1863" t="s">
        <v>646</v>
      </c>
      <c r="C1863" s="4">
        <v>43709</v>
      </c>
      <c r="D1863" s="3">
        <v>0.73472222222222217</v>
      </c>
    </row>
    <row r="1864" spans="1:4" x14ac:dyDescent="0.2">
      <c r="A1864">
        <v>830487</v>
      </c>
      <c r="B1864" t="s">
        <v>692</v>
      </c>
      <c r="C1864" s="4">
        <v>43709</v>
      </c>
      <c r="D1864" s="3">
        <v>0.5180555555555556</v>
      </c>
    </row>
    <row r="1865" spans="1:4" x14ac:dyDescent="0.2">
      <c r="A1865">
        <v>830490</v>
      </c>
      <c r="B1865" t="s">
        <v>694</v>
      </c>
      <c r="C1865" s="4">
        <v>43709</v>
      </c>
      <c r="D1865" s="3">
        <v>0.26041666666666669</v>
      </c>
    </row>
    <row r="1866" spans="1:4" x14ac:dyDescent="0.2">
      <c r="A1866">
        <v>852012</v>
      </c>
      <c r="B1866" t="s">
        <v>701</v>
      </c>
      <c r="C1866" s="4">
        <v>43709</v>
      </c>
      <c r="D1866" s="3">
        <v>0.64652777777777781</v>
      </c>
    </row>
    <row r="1867" spans="1:4" x14ac:dyDescent="0.2">
      <c r="A1867">
        <v>931126</v>
      </c>
      <c r="B1867" t="s">
        <v>720</v>
      </c>
      <c r="C1867" s="4">
        <v>43709</v>
      </c>
      <c r="D1867" s="3">
        <v>0.60555555555555551</v>
      </c>
    </row>
    <row r="1868" spans="1:4" x14ac:dyDescent="0.2">
      <c r="A1868">
        <v>935703</v>
      </c>
      <c r="B1868" t="s">
        <v>725</v>
      </c>
      <c r="C1868" s="4">
        <v>43709</v>
      </c>
      <c r="D1868" s="3">
        <v>0.91249999999999998</v>
      </c>
    </row>
    <row r="1869" spans="1:4" x14ac:dyDescent="0.2">
      <c r="A1869">
        <v>1024116</v>
      </c>
      <c r="B1869" t="s">
        <v>746</v>
      </c>
      <c r="C1869" s="4">
        <v>43709</v>
      </c>
      <c r="D1869" s="3">
        <v>0.84583333333333333</v>
      </c>
    </row>
    <row r="1870" spans="1:4" x14ac:dyDescent="0.2">
      <c r="A1870">
        <v>4530</v>
      </c>
      <c r="B1870" t="s">
        <v>41</v>
      </c>
      <c r="C1870" s="4">
        <v>43710</v>
      </c>
      <c r="D1870" s="3">
        <v>0.72013888888888899</v>
      </c>
    </row>
    <row r="1871" spans="1:4" x14ac:dyDescent="0.2">
      <c r="A1871">
        <v>8995</v>
      </c>
      <c r="B1871" t="s">
        <v>73</v>
      </c>
      <c r="C1871" s="4">
        <v>43710</v>
      </c>
      <c r="D1871" s="3">
        <v>0.86041666666666661</v>
      </c>
    </row>
    <row r="1872" spans="1:4" x14ac:dyDescent="0.2">
      <c r="A1872">
        <v>9824</v>
      </c>
      <c r="B1872" t="s">
        <v>41</v>
      </c>
      <c r="C1872" s="4">
        <v>43710</v>
      </c>
      <c r="D1872" s="3">
        <v>0.72013888888888899</v>
      </c>
    </row>
    <row r="1873" spans="1:4" x14ac:dyDescent="0.2">
      <c r="A1873">
        <v>23340</v>
      </c>
      <c r="B1873" t="s">
        <v>73</v>
      </c>
      <c r="C1873" s="4">
        <v>43710</v>
      </c>
      <c r="D1873" s="3">
        <v>0.85972222222222217</v>
      </c>
    </row>
    <row r="1874" spans="1:4" x14ac:dyDescent="0.2">
      <c r="A1874">
        <v>24283</v>
      </c>
      <c r="B1874" t="s">
        <v>41</v>
      </c>
      <c r="C1874" s="4">
        <v>43710</v>
      </c>
      <c r="D1874" s="3">
        <v>0.72013888888888899</v>
      </c>
    </row>
    <row r="1875" spans="1:4" x14ac:dyDescent="0.2">
      <c r="A1875">
        <v>24631</v>
      </c>
      <c r="B1875" t="s">
        <v>41</v>
      </c>
      <c r="C1875" s="4">
        <v>43710</v>
      </c>
      <c r="D1875" s="3">
        <v>0.71944444444444444</v>
      </c>
    </row>
    <row r="1876" spans="1:4" x14ac:dyDescent="0.2">
      <c r="A1876">
        <v>26646</v>
      </c>
      <c r="B1876" t="s">
        <v>157</v>
      </c>
      <c r="C1876" s="4">
        <v>43710</v>
      </c>
      <c r="D1876" s="3">
        <v>0.63194444444444442</v>
      </c>
    </row>
    <row r="1877" spans="1:4" x14ac:dyDescent="0.2">
      <c r="A1877">
        <v>43278</v>
      </c>
      <c r="B1877" t="s">
        <v>41</v>
      </c>
      <c r="C1877" s="4">
        <v>43710</v>
      </c>
      <c r="D1877" s="3">
        <v>0.72083333333333333</v>
      </c>
    </row>
    <row r="1878" spans="1:4" x14ac:dyDescent="0.2">
      <c r="A1878">
        <v>47973</v>
      </c>
      <c r="B1878" t="e">
        <f>FrenteaFrenteHN Es un gran cambio el Que tiene para nuestra Honduras Damos las gracias a JOH por demostrar lo bueno por nuestra naci√≥n Que bien estamos a lo mejor</f>
        <v>#NAME?</v>
      </c>
      <c r="C1878" s="4">
        <v>43710</v>
      </c>
      <c r="D1878" s="3">
        <v>0.59236111111111112</v>
      </c>
    </row>
    <row r="1879" spans="1:4" x14ac:dyDescent="0.2">
      <c r="A1879">
        <v>47976</v>
      </c>
      <c r="B1879" t="e">
        <f>FrenteaFrenteHN buenos desarrollos los esperan para nuestra Honduras gran trabajo se√±or Presidente bendiciones gracias por demostrar lo bueno por el pais</f>
        <v>#NAME?</v>
      </c>
      <c r="C1879" s="4">
        <v>43710</v>
      </c>
      <c r="D1879" s="3">
        <v>0.6</v>
      </c>
    </row>
    <row r="1880" spans="1:4" x14ac:dyDescent="0.2">
      <c r="A1880">
        <v>48017</v>
      </c>
      <c r="B1880" t="e">
        <f>FrenteaFrenteHN Es cierto lo Que esta diciendo fernando solo poniendo en mal se la llevan porque no hablan de todas las obras Que ha hecho en cada uno de los rincones</f>
        <v>#NAME?</v>
      </c>
      <c r="C1880" s="4">
        <v>43710</v>
      </c>
      <c r="D1880" s="3">
        <v>0.64722222222222225</v>
      </c>
    </row>
    <row r="1881" spans="1:4" x14ac:dyDescent="0.2">
      <c r="A1881">
        <v>49050</v>
      </c>
      <c r="B1881" t="e">
        <f>FrenteaFrenteHN no cave duda Que se e4sta trabajando por lo bueno Que se demuestra en mi Honduras Damos las gracias a nuestro Presidente por ser un gran ejemplo para el pa√≠s</f>
        <v>#NAME?</v>
      </c>
      <c r="C1881" s="4">
        <v>43710</v>
      </c>
      <c r="D1881" s="3">
        <v>0.56180555555555556</v>
      </c>
    </row>
    <row r="1882" spans="1:4" x14ac:dyDescent="0.2">
      <c r="A1882">
        <v>49116</v>
      </c>
      <c r="B1882" t="e">
        <f>FrenteaFrenteHN sabemos Que nuestra econom√≠a se desarrolla grandemente por Que JOH ha demostrado lo bueno por el pais Que bien vamos por lo bueno</f>
        <v>#NAME?</v>
      </c>
      <c r="C1882" s="4">
        <v>43710</v>
      </c>
      <c r="D1882" s="3">
        <v>0.59930555555555554</v>
      </c>
    </row>
    <row r="1883" spans="1:4" x14ac:dyDescent="0.2">
      <c r="A1883">
        <v>49173</v>
      </c>
      <c r="B1883" t="e">
        <f>FrenteaFrenteHN Que bello lo Que se hace por el pais estamos alegres de Que JOH hace lo bueno por mi Honduras estamos agradecidos gracias JOH</f>
        <v>#NAME?</v>
      </c>
      <c r="C1883" s="4">
        <v>43710</v>
      </c>
      <c r="D1883" s="3">
        <v>0.58402777777777781</v>
      </c>
    </row>
    <row r="1884" spans="1:4" x14ac:dyDescent="0.2">
      <c r="A1884">
        <v>49439</v>
      </c>
      <c r="B1884" t="e">
        <f>FrenteaFrenteHN Que gran compromiso lo Que se esta haciendo Que gran trabajo lo Que hace JOH Que bueno bendiciones y gracias por hacer lo bueno por el pais</f>
        <v>#NAME?</v>
      </c>
      <c r="C1884" s="4">
        <v>43710</v>
      </c>
      <c r="D1884" s="3">
        <v>0.5708333333333333</v>
      </c>
    </row>
    <row r="1885" spans="1:4" x14ac:dyDescent="0.2">
      <c r="A1885">
        <v>49637</v>
      </c>
      <c r="B1885" t="s">
        <v>221</v>
      </c>
      <c r="C1885" s="4">
        <v>43710</v>
      </c>
      <c r="D1885" s="3">
        <v>0.5805555555555556</v>
      </c>
    </row>
    <row r="1886" spans="1:4" x14ac:dyDescent="0.2">
      <c r="A1886">
        <v>56414</v>
      </c>
      <c r="B1886" t="e">
        <f>FrenteaFrenteHN israel Es un pis completamente democr√°tico Que bueno Es Que Honduras se esta relacionando con este pa√≠s Que grandes actividades de fortalecer Que todo tenga excito</f>
        <v>#NAME?</v>
      </c>
      <c r="C1886" s="4">
        <v>43710</v>
      </c>
      <c r="D1886" s="3">
        <v>0.57986111111111105</v>
      </c>
    </row>
    <row r="1887" spans="1:4" x14ac:dyDescent="0.2">
      <c r="A1887">
        <v>56568</v>
      </c>
      <c r="B1887" t="s">
        <v>233</v>
      </c>
      <c r="C1887" s="4">
        <v>43710</v>
      </c>
      <c r="D1887" s="3">
        <v>0.56874999999999998</v>
      </c>
    </row>
    <row r="1888" spans="1:4" x14ac:dyDescent="0.2">
      <c r="A1888">
        <v>56606</v>
      </c>
      <c r="B1888" t="e">
        <f>FrenteaFrenteHN Aprendemos Que son buenos los objetivos Que se demuestran Que bien estamos en los mejores apoyos aunque no le guste a la oposici√≥n mala suerte</f>
        <v>#NAME?</v>
      </c>
      <c r="C1888" s="4">
        <v>43710</v>
      </c>
      <c r="D1888" s="3">
        <v>0.64930555555555558</v>
      </c>
    </row>
    <row r="1889" spans="1:4" x14ac:dyDescent="0.2">
      <c r="A1889">
        <v>56686</v>
      </c>
      <c r="B1889" t="e">
        <f>FrenteaFrenteHN muy bueno lo Que se ve estamos a lo mejor por nuestra Honduras Que buenas acciones gracias JOH por demostrar lo bueno</f>
        <v>#NAME?</v>
      </c>
      <c r="C1889" s="4">
        <v>43710</v>
      </c>
      <c r="D1889" s="3">
        <v>0.6479166666666667</v>
      </c>
    </row>
    <row r="1890" spans="1:4" x14ac:dyDescent="0.2">
      <c r="A1890">
        <v>56877</v>
      </c>
      <c r="B1890" t="e">
        <f>FrenteaFrenteHN Claro lo Que imp√≤rta Es Que Honduras mejorar y sera un pais excelente hay Que ser positivos y no aguitarlos p√≤r nada Que bien lo Que se hace por mi pais Dios bendiga esta bella nacion</f>
        <v>#NAME?</v>
      </c>
      <c r="C1890" s="4">
        <v>43710</v>
      </c>
      <c r="D1890" s="3">
        <v>0.57708333333333328</v>
      </c>
    </row>
    <row r="1891" spans="1:4" x14ac:dyDescent="0.2">
      <c r="A1891">
        <v>57282</v>
      </c>
      <c r="B1891" t="s">
        <v>237</v>
      </c>
      <c r="C1891" s="4">
        <v>43710</v>
      </c>
      <c r="D1891" s="3">
        <v>0.67083333333333339</v>
      </c>
    </row>
    <row r="1892" spans="1:4" x14ac:dyDescent="0.2">
      <c r="A1892">
        <v>58526</v>
      </c>
      <c r="B1892" t="e">
        <f>FrenteaFrenteHN el gobierno Es el Que ha hecho el cambio Dios me lo bendiga JOH gracias</f>
        <v>#NAME?</v>
      </c>
      <c r="C1892" s="4">
        <v>43710</v>
      </c>
      <c r="D1892" s="3">
        <v>0.6479166666666667</v>
      </c>
    </row>
    <row r="1893" spans="1:4" x14ac:dyDescent="0.2">
      <c r="A1893">
        <v>58863</v>
      </c>
      <c r="B1893" t="e">
        <f>FrenteaFrenteHN Muchas gracias al pais de israel y a nuestro Presidente Que lo Que esta haciendo Es Que el pais mejore Que grandioso vamos por lo bueno</f>
        <v>#NAME?</v>
      </c>
      <c r="C1893" s="4">
        <v>43710</v>
      </c>
      <c r="D1893" s="3">
        <v>0.5756944444444444</v>
      </c>
    </row>
    <row r="1894" spans="1:4" x14ac:dyDescent="0.2">
      <c r="A1894">
        <v>58984</v>
      </c>
      <c r="B1894" t="e">
        <f>FrenteaFrenteHN se esta demostrando Que israel Es un pais muy bendecido Que buenas acciones y grandes cosas para Honduras</f>
        <v>#NAME?</v>
      </c>
      <c r="C1894" s="4">
        <v>43710</v>
      </c>
      <c r="D1894" s="3">
        <v>0.56041666666666667</v>
      </c>
    </row>
    <row r="1895" spans="1:4" x14ac:dyDescent="0.2">
      <c r="A1895">
        <v>59137</v>
      </c>
      <c r="B1895" t="e">
        <f>FrenteaFrenteHN vamos por la mejor ruta gracias JOH por demostrar lo bueno por mi Honduras Que se haga lo Que se tenga Que hacer felicitaciones</f>
        <v>#NAME?</v>
      </c>
      <c r="C1895" s="4">
        <v>43710</v>
      </c>
      <c r="D1895" s="3">
        <v>0.60486111111111118</v>
      </c>
    </row>
    <row r="1896" spans="1:4" x14ac:dyDescent="0.2">
      <c r="A1896">
        <v>72648</v>
      </c>
      <c r="B1896" t="s">
        <v>268</v>
      </c>
      <c r="C1896" s="4">
        <v>43710</v>
      </c>
      <c r="D1896" s="3">
        <v>0.84513888888888899</v>
      </c>
    </row>
    <row r="1897" spans="1:4" x14ac:dyDescent="0.2">
      <c r="A1897">
        <v>73295</v>
      </c>
      <c r="B1897" t="s">
        <v>270</v>
      </c>
      <c r="C1897" s="4">
        <v>43710</v>
      </c>
      <c r="D1897" s="3">
        <v>0.71805555555555556</v>
      </c>
    </row>
    <row r="1898" spans="1:4" x14ac:dyDescent="0.2">
      <c r="A1898">
        <v>73364</v>
      </c>
      <c r="B1898" t="e">
        <f>_xlfn.SINGLE(NTQ1WzirXWVSm5RELmNPf7jbQXG)+Lu0YgsRt8Xoj7qo= _xlfn.SINGLE(JuanOrlandoH _xlfn.SINGLE(radiohrn proyectos asi son los Que no tienen precio Que gran inicio de semana y sabiendo estas fabulosas noticias Que gran trabajo
                                                                                                                                                                                                                                                                _xlfn.SINGLE(DiarioDiezHn)))</f>
        <v>#NAME?</v>
      </c>
      <c r="C1898" s="4">
        <v>43710</v>
      </c>
      <c r="D1898" s="3">
        <v>0.83819444444444446</v>
      </c>
    </row>
    <row r="1899" spans="1:4" x14ac:dyDescent="0.2">
      <c r="A1899">
        <v>73587</v>
      </c>
      <c r="B1899" t="e">
        <f>_xlfn.SINGLE(NTQ1WzirXWVSm5RELmNPf7jbQXG)+Lu0YgsRt8Xoj7qo= _xlfn.SINGLE(DiarioLaPrensa _xlfn.SINGLE(JuanOrlandoH Es muy bello lo Que se ve Que grandes eventos para este feriado Que buenas cosas las Que se ven Es muy bu8eno vamos por mas _xlfn.SINGLE(HCHTelevDigital)))</f>
        <v>#NAME?</v>
      </c>
      <c r="C1899" s="4">
        <v>43710</v>
      </c>
      <c r="D1899" s="3">
        <v>0.71597222222222223</v>
      </c>
    </row>
    <row r="1900" spans="1:4" x14ac:dyDescent="0.2">
      <c r="A1900">
        <v>74774</v>
      </c>
      <c r="B1900" t="e">
        <f>_xlfn.SINGLE(NTQ1WzirXWVSm5RELmNPf7jbQXG)+Lu0YgsRt8Xoj7qo= _xlfn.SINGLE(JuanOrlandoH _xlfn.SINGLE(radiohrn agradecemos las buena labor Que se desempe√±a por Que Honduras cambie gracias y Que Dios bendiga su vida JOH
                                                                                                                                                                                                                                                                _xlfn.SINGLE(elpaishn)))</f>
        <v>#NAME?</v>
      </c>
      <c r="C1900" s="4">
        <v>43710</v>
      </c>
      <c r="D1900" s="3">
        <v>0.83958333333333324</v>
      </c>
    </row>
    <row r="1901" spans="1:4" x14ac:dyDescent="0.2">
      <c r="A1901">
        <v>81825</v>
      </c>
      <c r="B1901" t="s">
        <v>73</v>
      </c>
      <c r="C1901" s="4">
        <v>43710</v>
      </c>
      <c r="D1901" s="3">
        <v>0.85902777777777783</v>
      </c>
    </row>
    <row r="1902" spans="1:4" x14ac:dyDescent="0.2">
      <c r="A1902">
        <v>85194</v>
      </c>
      <c r="B1902" t="e">
        <f>_xlfn.SINGLE(HCHTelevDigital _xlfn.SINGLE(anagarciacarias gracias se√±or JOH no cave duda Que se trabaja por lo bueno por el pa√≠s Que Dios bendiga su vida grande mente))</f>
        <v>#NAME?</v>
      </c>
      <c r="C1902" s="4">
        <v>43710</v>
      </c>
      <c r="D1902" s="3">
        <v>0.78749999999999998</v>
      </c>
    </row>
    <row r="1903" spans="1:4" x14ac:dyDescent="0.2">
      <c r="A1903">
        <v>93967</v>
      </c>
      <c r="B1903" t="e">
        <f>_xlfn.SINGLE(HCHTelevDigital _xlfn.SINGLE(anagarciacarias excelente trabajo mi Presidente gracias por demostrar lo bueno por el pa√≠s Que gran avance))</f>
        <v>#NAME?</v>
      </c>
      <c r="C1903" s="4">
        <v>43710</v>
      </c>
      <c r="D1903" s="3">
        <v>0.78611111111111109</v>
      </c>
    </row>
    <row r="1904" spans="1:4" x14ac:dyDescent="0.2">
      <c r="A1904">
        <v>100793</v>
      </c>
      <c r="B1904" t="s">
        <v>237</v>
      </c>
      <c r="C1904" s="4">
        <v>43710</v>
      </c>
      <c r="D1904" s="3">
        <v>0.67083333333333339</v>
      </c>
    </row>
    <row r="1905" spans="1:4" x14ac:dyDescent="0.2">
      <c r="A1905">
        <v>113522</v>
      </c>
      <c r="B1905" t="s">
        <v>73</v>
      </c>
      <c r="C1905" s="4">
        <v>43710</v>
      </c>
      <c r="D1905" s="3">
        <v>0.85902777777777783</v>
      </c>
    </row>
    <row r="1906" spans="1:4" x14ac:dyDescent="0.2">
      <c r="A1906">
        <v>115722</v>
      </c>
      <c r="B1906" t="s">
        <v>157</v>
      </c>
      <c r="C1906" s="4">
        <v>43710</v>
      </c>
      <c r="D1906" s="3">
        <v>0.63124999999999998</v>
      </c>
    </row>
    <row r="1907" spans="1:4" x14ac:dyDescent="0.2">
      <c r="A1907">
        <v>124745</v>
      </c>
      <c r="B1907" t="s">
        <v>237</v>
      </c>
      <c r="C1907" s="4">
        <v>43710</v>
      </c>
      <c r="D1907" s="3">
        <v>0.67083333333333339</v>
      </c>
    </row>
    <row r="1908" spans="1:4" x14ac:dyDescent="0.2">
      <c r="A1908">
        <v>130417</v>
      </c>
      <c r="B1908" t="s">
        <v>73</v>
      </c>
      <c r="C1908" s="4">
        <v>43710</v>
      </c>
      <c r="D1908" s="3">
        <v>0.8569444444444444</v>
      </c>
    </row>
    <row r="1909" spans="1:4" x14ac:dyDescent="0.2">
      <c r="A1909">
        <v>135404</v>
      </c>
      <c r="B1909" t="s">
        <v>237</v>
      </c>
      <c r="C1909" s="4">
        <v>43710</v>
      </c>
      <c r="D1909" s="3">
        <v>0.67083333333333339</v>
      </c>
    </row>
    <row r="1910" spans="1:4" x14ac:dyDescent="0.2">
      <c r="A1910">
        <v>135751</v>
      </c>
      <c r="B1910" t="s">
        <v>73</v>
      </c>
      <c r="C1910" s="4">
        <v>43710</v>
      </c>
      <c r="D1910" s="3">
        <v>0.85902777777777783</v>
      </c>
    </row>
    <row r="1911" spans="1:4" x14ac:dyDescent="0.2">
      <c r="A1911">
        <v>135856</v>
      </c>
      <c r="B1911" t="s">
        <v>73</v>
      </c>
      <c r="C1911" s="4">
        <v>43710</v>
      </c>
      <c r="D1911" s="3">
        <v>0.8569444444444444</v>
      </c>
    </row>
    <row r="1912" spans="1:4" x14ac:dyDescent="0.2">
      <c r="A1912">
        <v>159777</v>
      </c>
      <c r="B1912" t="s">
        <v>157</v>
      </c>
      <c r="C1912" s="4">
        <v>43710</v>
      </c>
      <c r="D1912" s="3">
        <v>0.63194444444444442</v>
      </c>
    </row>
    <row r="1913" spans="1:4" x14ac:dyDescent="0.2">
      <c r="A1913">
        <v>161842</v>
      </c>
      <c r="B1913" t="e">
        <f>televicentrohn estamos agradecidos por el gran trabajo Que hace el Presidente hernadez</f>
        <v>#NAME?</v>
      </c>
      <c r="C1913" s="4">
        <v>43710</v>
      </c>
      <c r="D1913" s="3">
        <v>0.64027777777777783</v>
      </c>
    </row>
    <row r="1914" spans="1:4" x14ac:dyDescent="0.2">
      <c r="A1914">
        <v>162330</v>
      </c>
      <c r="B1914" t="e">
        <f>televicentrohn siga adelante Presidente dando lo mejor de usted para Que sigamos creciendo como hasta ahora lo hemos hecho gracias   usted</f>
        <v>#NAME?</v>
      </c>
      <c r="C1914" s="4">
        <v>43710</v>
      </c>
      <c r="D1914" s="3">
        <v>0.64097222222222217</v>
      </c>
    </row>
    <row r="1915" spans="1:4" x14ac:dyDescent="0.2">
      <c r="A1915">
        <v>166597</v>
      </c>
      <c r="B1915" t="s">
        <v>157</v>
      </c>
      <c r="C1915" s="4">
        <v>43710</v>
      </c>
      <c r="D1915" s="3">
        <v>0.63124999999999998</v>
      </c>
    </row>
    <row r="1916" spans="1:4" x14ac:dyDescent="0.2">
      <c r="A1916">
        <v>168376</v>
      </c>
      <c r="B1916" t="e">
        <f>_xlfn.SINGLE(JuanOrlandoH _xlfn.SINGLE(DiarioLaPrensa _xlfn.SINGLE(LaTribunahn _xlfn.SINGLE(radiohrn _xlfn.SINGLE(CancilleriaHN _xlfn.SINGLE(TN5Telenoticias _xlfn.SINGLE(HCHTelevDigital _xlfn.SINGLE(lisandrorosales _xlfn.SINGLE(FuenteLatina _xlfn.SINGLE(elpaishn _xlfn.SINGLE(diarioelheraldo estamos muy contentos de Que el pais esta avanzando Que gran maneras las de nuestro gobierno de hacer lo bueno)))))))))))</f>
        <v>#NAME?</v>
      </c>
      <c r="C1916" s="4">
        <v>43710</v>
      </c>
      <c r="D1916" s="3">
        <v>0.86111111111111116</v>
      </c>
    </row>
    <row r="1917" spans="1:4" x14ac:dyDescent="0.2">
      <c r="A1917">
        <v>180025</v>
      </c>
      <c r="B1917" t="e">
        <f>DiarioLaPrensa muy bueno lo Que se ve estamos alegres de ver el grandioso cambio por el pais Que genial Que se siga haciendo lo bueno</f>
        <v>#NAME?</v>
      </c>
      <c r="C1917" s="4">
        <v>43710</v>
      </c>
      <c r="D1917" s="3">
        <v>0.69791666666666663</v>
      </c>
    </row>
    <row r="1918" spans="1:4" x14ac:dyDescent="0.2">
      <c r="A1918">
        <v>180641</v>
      </c>
      <c r="B1918" t="e">
        <f>DiarioLaPrensa excelente su gran labor y vamos por mas grandes cambios</f>
        <v>#NAME?</v>
      </c>
      <c r="C1918" s="4">
        <v>43710</v>
      </c>
      <c r="D1918" s="3">
        <v>0.84513888888888899</v>
      </c>
    </row>
    <row r="1919" spans="1:4" x14ac:dyDescent="0.2">
      <c r="A1919">
        <v>183904</v>
      </c>
      <c r="B1919" t="e">
        <f>_xlfn.SINGLE(JuanOrlandoH _xlfn.SINGLE(DiarioLaPrensa _xlfn.SINGLE(LaTribunahn _xlfn.SINGLE(radiohrn _xlfn.SINGLE(CancilleriaHN _xlfn.SINGLE(TN5Telenoticias _xlfn.SINGLE(HCHTelevDigital _xlfn.SINGLE(lisandrorosales _xlfn.SINGLE(FuenteLatina _xlfn.SINGLE(elpaishn _xlfn.SINGLE(diarioelheraldo Es muy buenas las obras Que se hacen en el pa√≠s Que bien Que se haga lo mejor Que bien)))))))))))</f>
        <v>#NAME?</v>
      </c>
      <c r="C1919" s="4">
        <v>43710</v>
      </c>
      <c r="D1919" s="3">
        <v>0.85763888888888884</v>
      </c>
    </row>
    <row r="1920" spans="1:4" x14ac:dyDescent="0.2">
      <c r="A1920">
        <v>184660</v>
      </c>
      <c r="B1920" t="e">
        <f>_xlfn.SINGLE(JuanOrlandoH _xlfn.SINGLE(DiarioLaPrensa _xlfn.SINGLE(LaTribunahn _xlfn.SINGLE(radiohrn _xlfn.SINGLE(CancilleriaHN _xlfn.SINGLE(TN5Telenoticias _xlfn.SINGLE(HCHTelevDigital _xlfn.SINGLE(lisandrorosales _xlfn.SINGLE(FuenteLatina _xlfn.SINGLE(elpaishn _xlfn.SINGLE(diarioelheraldo Muchas maneras de Que mi pais se desarrolle qe bien Que se trabaje por Que se cumplan estas obras muy bien excelente)))))))))))</f>
        <v>#NAME?</v>
      </c>
      <c r="C1920" s="4">
        <v>43710</v>
      </c>
      <c r="D1920" s="3">
        <v>0.86249999999999993</v>
      </c>
    </row>
    <row r="1921" spans="1:4" x14ac:dyDescent="0.2">
      <c r="A1921">
        <v>187081</v>
      </c>
      <c r="B1921" t="s">
        <v>73</v>
      </c>
      <c r="C1921" s="4">
        <v>43710</v>
      </c>
      <c r="D1921" s="3">
        <v>0.86041666666666661</v>
      </c>
    </row>
    <row r="1922" spans="1:4" x14ac:dyDescent="0.2">
      <c r="A1922">
        <v>187398</v>
      </c>
      <c r="B1922" t="s">
        <v>73</v>
      </c>
      <c r="C1922" s="4">
        <v>43710</v>
      </c>
      <c r="D1922" s="3">
        <v>0.85902777777777783</v>
      </c>
    </row>
    <row r="1923" spans="1:4" x14ac:dyDescent="0.2">
      <c r="A1923">
        <v>191619</v>
      </c>
      <c r="B1923" t="s">
        <v>474</v>
      </c>
      <c r="C1923" s="4">
        <v>43710</v>
      </c>
      <c r="D1923" s="3">
        <v>0.8618055555555556</v>
      </c>
    </row>
    <row r="1924" spans="1:4" x14ac:dyDescent="0.2">
      <c r="A1924">
        <v>217021</v>
      </c>
      <c r="B1924" t="s">
        <v>516</v>
      </c>
      <c r="C1924" s="4">
        <v>43710</v>
      </c>
      <c r="D1924" s="3">
        <v>0.57361111111111118</v>
      </c>
    </row>
    <row r="1925" spans="1:4" x14ac:dyDescent="0.2">
      <c r="A1925">
        <v>217153</v>
      </c>
      <c r="B1925" t="e">
        <f>FrenteaFrenteHN excelente lo bueno se hace aunque la gente ignoren estas buenas obras Que hace JOH no cave duda Que se hace lo mejor Aplaudimos lo bueno Que ha llegado a mi bella Honduras</f>
        <v>#NAME?</v>
      </c>
      <c r="C1925" s="4">
        <v>43710</v>
      </c>
      <c r="D1925" s="3">
        <v>0.5625</v>
      </c>
    </row>
    <row r="1926" spans="1:4" x14ac:dyDescent="0.2">
      <c r="A1926">
        <v>217432</v>
      </c>
      <c r="B1926" t="e">
        <f>FrenteaFrenteHN no cave duda Que se han visto grandes acciones elaboradas y realizadas por nuestro gobierno Que se haga mas y mas</f>
        <v>#NAME?</v>
      </c>
      <c r="C1926" s="4">
        <v>43710</v>
      </c>
      <c r="D1926" s="3">
        <v>0.64861111111111114</v>
      </c>
    </row>
    <row r="1927" spans="1:4" x14ac:dyDescent="0.2">
      <c r="A1927">
        <v>224026</v>
      </c>
      <c r="B1927" t="e">
        <f>criteriohn son los peor Que ha tenido el pais</f>
        <v>#NAME?</v>
      </c>
      <c r="C1927" s="4">
        <v>43710</v>
      </c>
      <c r="D1927" s="3">
        <v>0.94930555555555562</v>
      </c>
    </row>
    <row r="1928" spans="1:4" x14ac:dyDescent="0.2">
      <c r="A1928">
        <v>227072</v>
      </c>
      <c r="B1928" t="s">
        <v>41</v>
      </c>
      <c r="C1928" s="4">
        <v>43710</v>
      </c>
      <c r="D1928" s="3">
        <v>0.72083333333333333</v>
      </c>
    </row>
    <row r="1929" spans="1:4" x14ac:dyDescent="0.2">
      <c r="A1929">
        <v>227167</v>
      </c>
      <c r="B1929" t="s">
        <v>237</v>
      </c>
      <c r="C1929" s="4">
        <v>43710</v>
      </c>
      <c r="D1929" s="3">
        <v>0.67222222222222217</v>
      </c>
    </row>
    <row r="1930" spans="1:4" x14ac:dyDescent="0.2">
      <c r="A1930">
        <v>230893</v>
      </c>
      <c r="B1930" t="s">
        <v>41</v>
      </c>
      <c r="C1930" s="4">
        <v>43710</v>
      </c>
      <c r="D1930" s="3">
        <v>0.72013888888888899</v>
      </c>
    </row>
    <row r="1931" spans="1:4" x14ac:dyDescent="0.2">
      <c r="A1931">
        <v>259186</v>
      </c>
      <c r="B1931" t="s">
        <v>237</v>
      </c>
      <c r="C1931" s="4">
        <v>43710</v>
      </c>
      <c r="D1931" s="3">
        <v>0.67083333333333339</v>
      </c>
    </row>
    <row r="1932" spans="1:4" x14ac:dyDescent="0.2">
      <c r="A1932">
        <v>270407</v>
      </c>
      <c r="B1932" t="e">
        <f>FrenteaFrenteHN son buenas acciones las Que est√°n realizando para nuestra Honduras Que bello Es saber Que tenemos apoyo muy bien</f>
        <v>#NAME?</v>
      </c>
      <c r="C1932" s="4">
        <v>43710</v>
      </c>
      <c r="D1932" s="3">
        <v>0.56527777777777777</v>
      </c>
    </row>
    <row r="1933" spans="1:4" x14ac:dyDescent="0.2">
      <c r="A1933">
        <v>270414</v>
      </c>
      <c r="B1933" t="e">
        <f>FrenteaFrenteHN Que buenas actividades Que buen discurso del Presidente el si demuestra estas grandiosas cosas Que el hace por israel Que Es de gran beneficio para Honduras</f>
        <v>#NAME?</v>
      </c>
      <c r="C1933" s="4">
        <v>43710</v>
      </c>
      <c r="D1933" s="3">
        <v>0.57291666666666663</v>
      </c>
    </row>
    <row r="1934" spans="1:4" x14ac:dyDescent="0.2">
      <c r="A1934">
        <v>270703</v>
      </c>
      <c r="B1934" t="s">
        <v>560</v>
      </c>
      <c r="C1934" s="4">
        <v>43710</v>
      </c>
      <c r="D1934" s="3">
        <v>0.56111111111111112</v>
      </c>
    </row>
    <row r="1935" spans="1:4" x14ac:dyDescent="0.2">
      <c r="A1935">
        <v>270822</v>
      </c>
      <c r="B1935" t="e">
        <f>FrenteaFrenteHN muchos cambios los Que ha realizado JOH por Que solo el ha hecho lo mejor por Honduras gracias JOH por demostrar lo bueno por mi pais</f>
        <v>#NAME?</v>
      </c>
      <c r="C1935" s="4">
        <v>43710</v>
      </c>
      <c r="D1935" s="3">
        <v>0.60069444444444442</v>
      </c>
    </row>
    <row r="1936" spans="1:4" x14ac:dyDescent="0.2">
      <c r="A1936">
        <v>270930</v>
      </c>
      <c r="B1936" t="e">
        <f>FrenteaFrenteHN vamos por la mejor ruta Que gran trabajo lo Que hace Hernandez gobernar al pais Muchas gracias por hacer lo bueno por mi Honduras gracias</f>
        <v>#NAME?</v>
      </c>
      <c r="C1936" s="4">
        <v>43710</v>
      </c>
      <c r="D1936" s="3">
        <v>0.60416666666666663</v>
      </c>
    </row>
    <row r="1937" spans="1:4" x14ac:dyDescent="0.2">
      <c r="A1937">
        <v>271209</v>
      </c>
      <c r="B1937" t="e">
        <f>FrenteaFrenteHN Bemos grandes desarrollos lo Que Definimos Que bueno lo Que se hace en mi pais Que gran manera de ver las acciones Dios bendiga Honduras y israel</f>
        <v>#NAME?</v>
      </c>
      <c r="C1937" s="4">
        <v>43710</v>
      </c>
      <c r="D1937" s="3">
        <v>0.56944444444444442</v>
      </c>
    </row>
    <row r="1938" spans="1:4" x14ac:dyDescent="0.2">
      <c r="A1938">
        <v>271242</v>
      </c>
      <c r="B1938" t="e">
        <f>FrenteaFrenteHN se√±or Presidente Muchas gracias por Que usted hace estas cosas por mejorar mi Honduras Dios lo bendiga y Que sus planes tenga excito</f>
        <v>#NAME?</v>
      </c>
      <c r="C1938" s="4">
        <v>43710</v>
      </c>
      <c r="D1938" s="3">
        <v>0.57430555555555551</v>
      </c>
    </row>
    <row r="1939" spans="1:4" x14ac:dyDescent="0.2">
      <c r="A1939">
        <v>280924</v>
      </c>
      <c r="B1939" t="e">
        <f>HCHTelevDigital Honduras esta avanzando cada vez mas porque el Presidente ai esta trayendo nuevas oportunidades al pa√≠s</f>
        <v>#NAME?</v>
      </c>
      <c r="C1939" s="4">
        <v>43710</v>
      </c>
      <c r="D1939" s="3">
        <v>0.78749999999999998</v>
      </c>
    </row>
    <row r="1940" spans="1:4" x14ac:dyDescent="0.2">
      <c r="A1940">
        <v>285158</v>
      </c>
      <c r="B1940" t="e">
        <f>TSiHonduras excelente trabajo Presidente usted si nos esta cumpliendo cada vez mas y lo estamos viendo con hechos</f>
        <v>#NAME?</v>
      </c>
      <c r="C1940" s="4">
        <v>43710</v>
      </c>
      <c r="D1940" s="3">
        <v>0.69861111111111107</v>
      </c>
    </row>
    <row r="1941" spans="1:4" x14ac:dyDescent="0.2">
      <c r="A1941">
        <v>308759</v>
      </c>
      <c r="B1941" t="s">
        <v>578</v>
      </c>
      <c r="C1941" s="4">
        <v>43710</v>
      </c>
      <c r="D1941" s="3">
        <v>0.6972222222222223</v>
      </c>
    </row>
    <row r="1942" spans="1:4" x14ac:dyDescent="0.2">
      <c r="A1942">
        <v>308796</v>
      </c>
      <c r="B1942" t="e">
        <f>DiarioLaPrensa Damos las gracias al gobierno por hacer realidad estos proyectos Que bueno lo Que se ve gracias JOH por sus buenas obras</f>
        <v>#NAME?</v>
      </c>
      <c r="C1942" s="4">
        <v>43710</v>
      </c>
      <c r="D1942" s="3">
        <v>0.8354166666666667</v>
      </c>
    </row>
    <row r="1943" spans="1:4" x14ac:dyDescent="0.2">
      <c r="A1943">
        <v>309131</v>
      </c>
      <c r="B1943" t="e">
        <f>DiarioLaPrensa Es excelente lo Que se logra en mejorar las calles Que bueno lo Que se ve cada dia estabamos muy contentos</f>
        <v>#NAME?</v>
      </c>
      <c r="C1943" s="4">
        <v>43710</v>
      </c>
      <c r="D1943" s="3">
        <v>0.83472222222222225</v>
      </c>
    </row>
    <row r="1944" spans="1:4" x14ac:dyDescent="0.2">
      <c r="A1944">
        <v>309205</v>
      </c>
      <c r="B1944" t="e">
        <f>DiarioLaPrensa excelente trabajo JOH Dios lo bendiga grandemente gracias por Que usted Es una gran persona gracias</f>
        <v>#NAME?</v>
      </c>
      <c r="C1944" s="4">
        <v>43710</v>
      </c>
      <c r="D1944" s="3">
        <v>0.69861111111111107</v>
      </c>
    </row>
    <row r="1945" spans="1:4" x14ac:dyDescent="0.2">
      <c r="A1945">
        <v>310525</v>
      </c>
      <c r="B1945" t="e">
        <f>_xlfn.SINGLE(NTQ1WzirXWVSm5RELmNPf7jbQXG)+Lu0YgsRt8Xoj7qo= _xlfn.SINGLE(JuanOrlandoH _xlfn.SINGLE(radiohrn Definitivamente se ha mejorado en Muchas arias Que gran maneras de Que mi pa√≠s cambie cada dia Muchas Felicidades JOH
                                                                                                                                                                                                                                                                _xlfn.SINGLE(televicentrohn)))</f>
        <v>#NAME?</v>
      </c>
      <c r="C1945" s="4">
        <v>43710</v>
      </c>
      <c r="D1945" s="3">
        <v>0.83888888888888891</v>
      </c>
    </row>
    <row r="1946" spans="1:4" x14ac:dyDescent="0.2">
      <c r="A1946">
        <v>322338</v>
      </c>
      <c r="B1946" t="s">
        <v>237</v>
      </c>
      <c r="C1946" s="4">
        <v>43710</v>
      </c>
      <c r="D1946" s="3">
        <v>0.67152777777777783</v>
      </c>
    </row>
    <row r="1947" spans="1:4" x14ac:dyDescent="0.2">
      <c r="A1947">
        <v>355733</v>
      </c>
      <c r="B1947" t="s">
        <v>73</v>
      </c>
      <c r="C1947" s="4">
        <v>43710</v>
      </c>
      <c r="D1947" s="3">
        <v>0.85972222222222217</v>
      </c>
    </row>
    <row r="1948" spans="1:4" x14ac:dyDescent="0.2">
      <c r="A1948">
        <v>360734</v>
      </c>
      <c r="B1948" t="s">
        <v>237</v>
      </c>
      <c r="C1948" s="4">
        <v>43710</v>
      </c>
      <c r="D1948" s="3">
        <v>0.67152777777777783</v>
      </c>
    </row>
    <row r="1949" spans="1:4" x14ac:dyDescent="0.2">
      <c r="A1949">
        <v>371735</v>
      </c>
      <c r="B1949" t="s">
        <v>157</v>
      </c>
      <c r="C1949" s="4">
        <v>43710</v>
      </c>
      <c r="D1949" s="3">
        <v>0.63194444444444442</v>
      </c>
    </row>
    <row r="1950" spans="1:4" x14ac:dyDescent="0.2">
      <c r="A1950">
        <v>372008</v>
      </c>
      <c r="B1950" t="s">
        <v>237</v>
      </c>
      <c r="C1950" s="4">
        <v>43710</v>
      </c>
      <c r="D1950" s="3">
        <v>0.67152777777777783</v>
      </c>
    </row>
    <row r="1951" spans="1:4" x14ac:dyDescent="0.2">
      <c r="A1951">
        <v>385255</v>
      </c>
      <c r="B1951" t="s">
        <v>73</v>
      </c>
      <c r="C1951" s="4">
        <v>43710</v>
      </c>
      <c r="D1951" s="3">
        <v>0.86041666666666661</v>
      </c>
    </row>
    <row r="1952" spans="1:4" x14ac:dyDescent="0.2">
      <c r="A1952">
        <v>650349</v>
      </c>
      <c r="B1952" t="s">
        <v>41</v>
      </c>
      <c r="C1952" s="4">
        <v>43710</v>
      </c>
      <c r="D1952" s="3">
        <v>0.72013888888888899</v>
      </c>
    </row>
    <row r="1953" spans="1:4" x14ac:dyDescent="0.2">
      <c r="A1953">
        <v>650775</v>
      </c>
      <c r="B1953" t="s">
        <v>237</v>
      </c>
      <c r="C1953" s="4">
        <v>43710</v>
      </c>
      <c r="D1953" s="3">
        <v>0.67222222222222217</v>
      </c>
    </row>
    <row r="1954" spans="1:4" x14ac:dyDescent="0.2">
      <c r="A1954">
        <v>678279</v>
      </c>
      <c r="B1954" t="s">
        <v>73</v>
      </c>
      <c r="C1954" s="4">
        <v>43710</v>
      </c>
      <c r="D1954" s="3">
        <v>0.85972222222222217</v>
      </c>
    </row>
    <row r="1955" spans="1:4" x14ac:dyDescent="0.2">
      <c r="A1955">
        <v>678850</v>
      </c>
      <c r="B1955" t="s">
        <v>237</v>
      </c>
      <c r="C1955" s="4">
        <v>43710</v>
      </c>
      <c r="D1955" s="3">
        <v>0.67152777777777783</v>
      </c>
    </row>
    <row r="1956" spans="1:4" x14ac:dyDescent="0.2">
      <c r="A1956">
        <v>686792</v>
      </c>
      <c r="B1956" t="s">
        <v>157</v>
      </c>
      <c r="C1956" s="4">
        <v>43710</v>
      </c>
      <c r="D1956" s="3">
        <v>0.63194444444444442</v>
      </c>
    </row>
    <row r="1957" spans="1:4" x14ac:dyDescent="0.2">
      <c r="A1957">
        <v>689201</v>
      </c>
      <c r="B1957" t="s">
        <v>41</v>
      </c>
      <c r="C1957" s="4">
        <v>43710</v>
      </c>
      <c r="D1957" s="3">
        <v>0.72013888888888899</v>
      </c>
    </row>
    <row r="1958" spans="1:4" x14ac:dyDescent="0.2">
      <c r="A1958">
        <v>699931</v>
      </c>
      <c r="B1958" t="s">
        <v>157</v>
      </c>
      <c r="C1958" s="4">
        <v>43710</v>
      </c>
      <c r="D1958" s="3">
        <v>0.63194444444444442</v>
      </c>
    </row>
    <row r="1959" spans="1:4" x14ac:dyDescent="0.2">
      <c r="A1959">
        <v>708515</v>
      </c>
      <c r="B1959" t="s">
        <v>237</v>
      </c>
      <c r="C1959" s="4">
        <v>43710</v>
      </c>
      <c r="D1959" s="3">
        <v>0.67222222222222217</v>
      </c>
    </row>
    <row r="1960" spans="1:4" x14ac:dyDescent="0.2">
      <c r="A1960">
        <v>714832</v>
      </c>
      <c r="B1960" t="s">
        <v>237</v>
      </c>
      <c r="C1960" s="4">
        <v>43710</v>
      </c>
      <c r="D1960" s="3">
        <v>0.67152777777777783</v>
      </c>
    </row>
    <row r="1961" spans="1:4" x14ac:dyDescent="0.2">
      <c r="A1961">
        <v>714992</v>
      </c>
      <c r="B1961" t="s">
        <v>157</v>
      </c>
      <c r="C1961" s="4">
        <v>43710</v>
      </c>
      <c r="D1961" s="3">
        <v>0.63194444444444442</v>
      </c>
    </row>
    <row r="1962" spans="1:4" x14ac:dyDescent="0.2">
      <c r="A1962">
        <v>733049</v>
      </c>
      <c r="B1962" t="s">
        <v>73</v>
      </c>
      <c r="C1962" s="4">
        <v>43710</v>
      </c>
      <c r="D1962" s="3">
        <v>0.85972222222222217</v>
      </c>
    </row>
    <row r="1963" spans="1:4" x14ac:dyDescent="0.2">
      <c r="A1963">
        <v>737800</v>
      </c>
      <c r="B1963" t="s">
        <v>157</v>
      </c>
      <c r="C1963" s="4">
        <v>43710</v>
      </c>
      <c r="D1963" s="3">
        <v>0.63124999999999998</v>
      </c>
    </row>
    <row r="1964" spans="1:4" x14ac:dyDescent="0.2">
      <c r="A1964">
        <v>744066</v>
      </c>
      <c r="B1964" t="s">
        <v>237</v>
      </c>
      <c r="C1964" s="4">
        <v>43710</v>
      </c>
      <c r="D1964" s="3">
        <v>0.67222222222222217</v>
      </c>
    </row>
    <row r="1965" spans="1:4" x14ac:dyDescent="0.2">
      <c r="A1965">
        <v>748614</v>
      </c>
      <c r="B1965" t="s">
        <v>237</v>
      </c>
      <c r="C1965" s="4">
        <v>43710</v>
      </c>
      <c r="D1965" s="3">
        <v>0.67152777777777783</v>
      </c>
    </row>
    <row r="1966" spans="1:4" x14ac:dyDescent="0.2">
      <c r="A1966">
        <v>762403</v>
      </c>
      <c r="B1966" t="s">
        <v>41</v>
      </c>
      <c r="C1966" s="4">
        <v>43710</v>
      </c>
      <c r="D1966" s="3">
        <v>0.72083333333333333</v>
      </c>
    </row>
    <row r="1967" spans="1:4" x14ac:dyDescent="0.2">
      <c r="A1967">
        <v>767250</v>
      </c>
      <c r="B1967" t="s">
        <v>157</v>
      </c>
      <c r="C1967" s="4">
        <v>43710</v>
      </c>
      <c r="D1967" s="3">
        <v>0.63194444444444442</v>
      </c>
    </row>
    <row r="1968" spans="1:4" x14ac:dyDescent="0.2">
      <c r="A1968">
        <v>777724</v>
      </c>
      <c r="B1968" t="s">
        <v>41</v>
      </c>
      <c r="C1968" s="4">
        <v>43710</v>
      </c>
      <c r="D1968" s="3">
        <v>0.72013888888888899</v>
      </c>
    </row>
    <row r="1969" spans="1:4" x14ac:dyDescent="0.2">
      <c r="A1969">
        <v>778404</v>
      </c>
      <c r="B1969" t="s">
        <v>237</v>
      </c>
      <c r="C1969" s="4">
        <v>43710</v>
      </c>
      <c r="D1969" s="3">
        <v>0.67152777777777783</v>
      </c>
    </row>
    <row r="1970" spans="1:4" x14ac:dyDescent="0.2">
      <c r="A1970">
        <v>778881</v>
      </c>
      <c r="B1970" t="s">
        <v>73</v>
      </c>
      <c r="C1970" s="4">
        <v>43710</v>
      </c>
      <c r="D1970" s="3">
        <v>0.85972222222222217</v>
      </c>
    </row>
    <row r="1971" spans="1:4" x14ac:dyDescent="0.2">
      <c r="A1971">
        <v>788041</v>
      </c>
      <c r="B1971" t="s">
        <v>157</v>
      </c>
      <c r="C1971" s="4">
        <v>43710</v>
      </c>
      <c r="D1971" s="3">
        <v>0.63194444444444442</v>
      </c>
    </row>
    <row r="1972" spans="1:4" x14ac:dyDescent="0.2">
      <c r="A1972">
        <v>791001</v>
      </c>
      <c r="B1972" t="s">
        <v>41</v>
      </c>
      <c r="C1972" s="4">
        <v>43710</v>
      </c>
      <c r="D1972" s="3">
        <v>0.72152777777777777</v>
      </c>
    </row>
    <row r="1973" spans="1:4" x14ac:dyDescent="0.2">
      <c r="A1973">
        <v>792761</v>
      </c>
      <c r="B1973" t="s">
        <v>73</v>
      </c>
      <c r="C1973" s="4">
        <v>43710</v>
      </c>
      <c r="D1973" s="3">
        <v>0.86041666666666661</v>
      </c>
    </row>
    <row r="1974" spans="1:4" x14ac:dyDescent="0.2">
      <c r="A1974">
        <v>793549</v>
      </c>
      <c r="B1974" t="s">
        <v>237</v>
      </c>
      <c r="C1974" s="4">
        <v>43710</v>
      </c>
      <c r="D1974" s="3">
        <v>0.67152777777777783</v>
      </c>
    </row>
    <row r="1975" spans="1:4" x14ac:dyDescent="0.2">
      <c r="A1975">
        <v>796474</v>
      </c>
      <c r="B1975" t="s">
        <v>157</v>
      </c>
      <c r="C1975" s="4">
        <v>43710</v>
      </c>
      <c r="D1975" s="3">
        <v>0.63194444444444442</v>
      </c>
    </row>
    <row r="1976" spans="1:4" x14ac:dyDescent="0.2">
      <c r="A1976">
        <v>806968</v>
      </c>
      <c r="B1976" t="s">
        <v>237</v>
      </c>
      <c r="C1976" s="4">
        <v>43710</v>
      </c>
      <c r="D1976" s="3">
        <v>0.67152777777777783</v>
      </c>
    </row>
    <row r="1977" spans="1:4" x14ac:dyDescent="0.2">
      <c r="A1977">
        <v>809508</v>
      </c>
      <c r="B1977" t="s">
        <v>41</v>
      </c>
      <c r="C1977" s="4">
        <v>43710</v>
      </c>
      <c r="D1977" s="3">
        <v>0.72013888888888899</v>
      </c>
    </row>
    <row r="1978" spans="1:4" x14ac:dyDescent="0.2">
      <c r="A1978">
        <v>824514</v>
      </c>
      <c r="B1978" t="s">
        <v>237</v>
      </c>
      <c r="C1978" s="4">
        <v>43710</v>
      </c>
      <c r="D1978" s="3">
        <v>0.67152777777777783</v>
      </c>
    </row>
    <row r="1979" spans="1:4" x14ac:dyDescent="0.2">
      <c r="A1979">
        <v>826214</v>
      </c>
      <c r="B1979" t="s">
        <v>157</v>
      </c>
      <c r="C1979" s="4">
        <v>43710</v>
      </c>
      <c r="D1979" s="3">
        <v>0.63124999999999998</v>
      </c>
    </row>
    <row r="1980" spans="1:4" x14ac:dyDescent="0.2">
      <c r="A1980">
        <v>828251</v>
      </c>
      <c r="B1980" t="s">
        <v>237</v>
      </c>
      <c r="C1980" s="4">
        <v>43710</v>
      </c>
      <c r="D1980" s="3">
        <v>0.67152777777777783</v>
      </c>
    </row>
    <row r="1981" spans="1:4" x14ac:dyDescent="0.2">
      <c r="A1981">
        <v>831444</v>
      </c>
      <c r="B1981" t="s">
        <v>41</v>
      </c>
      <c r="C1981" s="4">
        <v>43710</v>
      </c>
      <c r="D1981" s="3">
        <v>0.72083333333333333</v>
      </c>
    </row>
    <row r="1982" spans="1:4" x14ac:dyDescent="0.2">
      <c r="A1982">
        <v>833488</v>
      </c>
      <c r="B1982" t="s">
        <v>157</v>
      </c>
      <c r="C1982" s="4">
        <v>43710</v>
      </c>
      <c r="D1982" s="3">
        <v>0.63194444444444442</v>
      </c>
    </row>
    <row r="1983" spans="1:4" x14ac:dyDescent="0.2">
      <c r="A1983">
        <v>849343</v>
      </c>
      <c r="B1983" t="s">
        <v>73</v>
      </c>
      <c r="C1983" s="4">
        <v>43710</v>
      </c>
      <c r="D1983" s="3">
        <v>0.85902777777777783</v>
      </c>
    </row>
    <row r="1984" spans="1:4" x14ac:dyDescent="0.2">
      <c r="A1984">
        <v>851283</v>
      </c>
      <c r="B1984" t="s">
        <v>41</v>
      </c>
      <c r="C1984" s="4">
        <v>43710</v>
      </c>
      <c r="D1984" s="3">
        <v>0.72083333333333333</v>
      </c>
    </row>
    <row r="1985" spans="1:4" x14ac:dyDescent="0.2">
      <c r="A1985">
        <v>876850</v>
      </c>
      <c r="B1985" t="s">
        <v>157</v>
      </c>
      <c r="C1985" s="4">
        <v>43710</v>
      </c>
      <c r="D1985" s="3">
        <v>0.63194444444444442</v>
      </c>
    </row>
    <row r="1986" spans="1:4" x14ac:dyDescent="0.2">
      <c r="A1986">
        <v>879535</v>
      </c>
      <c r="B1986" t="s">
        <v>73</v>
      </c>
      <c r="C1986" s="4">
        <v>43710</v>
      </c>
      <c r="D1986" s="3">
        <v>0.86041666666666661</v>
      </c>
    </row>
    <row r="1987" spans="1:4" x14ac:dyDescent="0.2">
      <c r="A1987">
        <v>880557</v>
      </c>
      <c r="B1987" t="s">
        <v>41</v>
      </c>
      <c r="C1987" s="4">
        <v>43710</v>
      </c>
      <c r="D1987" s="3">
        <v>0.72013888888888899</v>
      </c>
    </row>
    <row r="1988" spans="1:4" x14ac:dyDescent="0.2">
      <c r="A1988">
        <v>884905</v>
      </c>
      <c r="B1988" t="s">
        <v>73</v>
      </c>
      <c r="C1988" s="4">
        <v>43710</v>
      </c>
      <c r="D1988" s="3">
        <v>0.85972222222222217</v>
      </c>
    </row>
    <row r="1989" spans="1:4" x14ac:dyDescent="0.2">
      <c r="A1989">
        <v>886456</v>
      </c>
      <c r="B1989" t="s">
        <v>41</v>
      </c>
      <c r="C1989" s="4">
        <v>43710</v>
      </c>
      <c r="D1989" s="3">
        <v>0.72013888888888899</v>
      </c>
    </row>
    <row r="1990" spans="1:4" x14ac:dyDescent="0.2">
      <c r="A1990">
        <v>888960</v>
      </c>
      <c r="B1990" t="s">
        <v>157</v>
      </c>
      <c r="C1990" s="4">
        <v>43710</v>
      </c>
      <c r="D1990" s="3">
        <v>0.63124999999999998</v>
      </c>
    </row>
    <row r="1991" spans="1:4" x14ac:dyDescent="0.2">
      <c r="A1991">
        <v>933136</v>
      </c>
      <c r="B1991" t="s">
        <v>237</v>
      </c>
      <c r="C1991" s="4">
        <v>43710</v>
      </c>
      <c r="D1991" s="3">
        <v>0.67152777777777783</v>
      </c>
    </row>
    <row r="1992" spans="1:4" x14ac:dyDescent="0.2">
      <c r="A1992">
        <v>934166</v>
      </c>
      <c r="B1992" t="s">
        <v>237</v>
      </c>
      <c r="C1992" s="4">
        <v>43710</v>
      </c>
      <c r="D1992" s="3">
        <v>0.67152777777777783</v>
      </c>
    </row>
    <row r="1993" spans="1:4" x14ac:dyDescent="0.2">
      <c r="A1993">
        <v>935173</v>
      </c>
      <c r="B1993" t="s">
        <v>41</v>
      </c>
      <c r="C1993" s="4">
        <v>43710</v>
      </c>
      <c r="D1993" s="3">
        <v>0.72013888888888899</v>
      </c>
    </row>
    <row r="1994" spans="1:4" x14ac:dyDescent="0.2">
      <c r="A1994">
        <v>938233</v>
      </c>
      <c r="B1994" t="s">
        <v>41</v>
      </c>
      <c r="C1994" s="4">
        <v>43710</v>
      </c>
      <c r="D1994" s="3">
        <v>0.72013888888888899</v>
      </c>
    </row>
    <row r="1995" spans="1:4" x14ac:dyDescent="0.2">
      <c r="A1995">
        <v>938275</v>
      </c>
      <c r="B1995" t="s">
        <v>157</v>
      </c>
      <c r="C1995" s="4">
        <v>43710</v>
      </c>
      <c r="D1995" s="3">
        <v>0.63124999999999998</v>
      </c>
    </row>
    <row r="1996" spans="1:4" x14ac:dyDescent="0.2">
      <c r="A1996">
        <v>939062</v>
      </c>
      <c r="B1996" t="s">
        <v>157</v>
      </c>
      <c r="C1996" s="4">
        <v>43710</v>
      </c>
      <c r="D1996" s="3">
        <v>0.63194444444444442</v>
      </c>
    </row>
    <row r="1997" spans="1:4" x14ac:dyDescent="0.2">
      <c r="A1997">
        <v>940514</v>
      </c>
      <c r="B1997" t="s">
        <v>157</v>
      </c>
      <c r="C1997" s="4">
        <v>43710</v>
      </c>
      <c r="D1997" s="3">
        <v>0.63194444444444442</v>
      </c>
    </row>
    <row r="1998" spans="1:4" x14ac:dyDescent="0.2">
      <c r="A1998">
        <v>974137</v>
      </c>
      <c r="B1998" t="s">
        <v>73</v>
      </c>
      <c r="C1998" s="4">
        <v>43710</v>
      </c>
      <c r="D1998" s="3">
        <v>0.86041666666666661</v>
      </c>
    </row>
    <row r="1999" spans="1:4" x14ac:dyDescent="0.2">
      <c r="A1999">
        <v>978966</v>
      </c>
      <c r="B1999" t="s">
        <v>41</v>
      </c>
      <c r="C1999" s="4">
        <v>43710</v>
      </c>
      <c r="D1999" s="3">
        <v>0.72083333333333333</v>
      </c>
    </row>
    <row r="2000" spans="1:4" x14ac:dyDescent="0.2">
      <c r="A2000">
        <v>980768</v>
      </c>
      <c r="B2000" t="s">
        <v>41</v>
      </c>
      <c r="C2000" s="4">
        <v>43710</v>
      </c>
      <c r="D2000" s="3">
        <v>0.72013888888888899</v>
      </c>
    </row>
    <row r="2001" spans="1:4" x14ac:dyDescent="0.2">
      <c r="A2001">
        <v>981122</v>
      </c>
      <c r="B2001" t="s">
        <v>41</v>
      </c>
      <c r="C2001" s="4">
        <v>43710</v>
      </c>
      <c r="D2001" s="3">
        <v>0.72013888888888899</v>
      </c>
    </row>
    <row r="2002" spans="1:4" x14ac:dyDescent="0.2">
      <c r="A2002">
        <v>981847</v>
      </c>
      <c r="B2002" t="s">
        <v>157</v>
      </c>
      <c r="C2002" s="4">
        <v>43710</v>
      </c>
      <c r="D2002" s="3">
        <v>0.63124999999999998</v>
      </c>
    </row>
    <row r="2003" spans="1:4" x14ac:dyDescent="0.2">
      <c r="A2003">
        <v>983238</v>
      </c>
      <c r="B2003" t="s">
        <v>73</v>
      </c>
      <c r="C2003" s="4">
        <v>43710</v>
      </c>
      <c r="D2003" s="3">
        <v>0.85972222222222217</v>
      </c>
    </row>
    <row r="2004" spans="1:4" x14ac:dyDescent="0.2">
      <c r="A2004">
        <v>1023621</v>
      </c>
      <c r="B2004" t="s">
        <v>41</v>
      </c>
      <c r="C2004" s="4">
        <v>43710</v>
      </c>
      <c r="D2004" s="3">
        <v>0.72083333333333333</v>
      </c>
    </row>
    <row r="2005" spans="1:4" x14ac:dyDescent="0.2">
      <c r="A2005">
        <v>1028218</v>
      </c>
      <c r="B2005" t="s">
        <v>237</v>
      </c>
      <c r="C2005" s="4">
        <v>43710</v>
      </c>
      <c r="D2005" s="3">
        <v>0.67083333333333339</v>
      </c>
    </row>
    <row r="2006" spans="1:4" x14ac:dyDescent="0.2">
      <c r="A2006">
        <v>1036741</v>
      </c>
      <c r="B2006" t="s">
        <v>73</v>
      </c>
      <c r="C2006" s="4">
        <v>43710</v>
      </c>
      <c r="D2006" s="3">
        <v>0.86041666666666661</v>
      </c>
    </row>
    <row r="2007" spans="1:4" x14ac:dyDescent="0.2">
      <c r="A2007">
        <v>1040881</v>
      </c>
      <c r="B2007" t="s">
        <v>157</v>
      </c>
      <c r="C2007" s="4">
        <v>43710</v>
      </c>
      <c r="D2007" s="3">
        <v>0.63124999999999998</v>
      </c>
    </row>
    <row r="2008" spans="1:4" x14ac:dyDescent="0.2">
      <c r="A2008">
        <v>1047919</v>
      </c>
      <c r="B2008" t="s">
        <v>73</v>
      </c>
      <c r="C2008" s="4">
        <v>43710</v>
      </c>
      <c r="D2008" s="3">
        <v>0.85972222222222217</v>
      </c>
    </row>
    <row r="2009" spans="1:4" x14ac:dyDescent="0.2">
      <c r="A2009">
        <v>1049313</v>
      </c>
      <c r="B2009" t="s">
        <v>73</v>
      </c>
      <c r="C2009" s="4">
        <v>43710</v>
      </c>
      <c r="D2009" s="3">
        <v>0.86041666666666661</v>
      </c>
    </row>
    <row r="2010" spans="1:4" x14ac:dyDescent="0.2">
      <c r="A2010">
        <v>1049964</v>
      </c>
      <c r="B2010" t="s">
        <v>41</v>
      </c>
      <c r="C2010" s="4">
        <v>43710</v>
      </c>
      <c r="D2010" s="3">
        <v>0.72013888888888899</v>
      </c>
    </row>
    <row r="2011" spans="1:4" x14ac:dyDescent="0.2">
      <c r="A2011">
        <v>1051119</v>
      </c>
      <c r="B2011" t="s">
        <v>157</v>
      </c>
      <c r="C2011" s="4">
        <v>43710</v>
      </c>
      <c r="D2011" s="3">
        <v>0.63194444444444442</v>
      </c>
    </row>
    <row r="2012" spans="1:4" x14ac:dyDescent="0.2">
      <c r="A2012">
        <v>1052475</v>
      </c>
      <c r="B2012" t="s">
        <v>237</v>
      </c>
      <c r="C2012" s="4">
        <v>43710</v>
      </c>
      <c r="D2012" s="3">
        <v>0.67152777777777783</v>
      </c>
    </row>
    <row r="2013" spans="1:4" x14ac:dyDescent="0.2">
      <c r="A2013">
        <v>29901</v>
      </c>
      <c r="B2013" t="e">
        <f>radiohrn vamos  caminando por la mejor ruta gracias Presidente</f>
        <v>#NAME?</v>
      </c>
      <c r="C2013" s="4">
        <v>43711</v>
      </c>
      <c r="D2013" s="3">
        <v>0.71388888888888891</v>
      </c>
    </row>
    <row r="2014" spans="1:4" x14ac:dyDescent="0.2">
      <c r="A2014">
        <v>63988</v>
      </c>
      <c r="B2014" t="e">
        <f>hondudiario estamos muy contentos por el gran trabajo Que hace el Presidente siempre poniendo en muy alto el nombre de nuestro pa√≠s</f>
        <v>#NAME?</v>
      </c>
      <c r="C2014" s="4">
        <v>43711</v>
      </c>
      <c r="D2014" s="3">
        <v>0.67013888888888884</v>
      </c>
    </row>
    <row r="2015" spans="1:4" x14ac:dyDescent="0.2">
      <c r="A2015">
        <v>64987</v>
      </c>
      <c r="B2015" t="e">
        <f>hondudiario estamos muy contentos por el gran trabajo Que hace el Presidente</f>
        <v>#NAME?</v>
      </c>
      <c r="C2015" s="4">
        <v>43711</v>
      </c>
      <c r="D2015" s="3">
        <v>0.67013888888888884</v>
      </c>
    </row>
    <row r="2016" spans="1:4" x14ac:dyDescent="0.2">
      <c r="A2016">
        <v>72855</v>
      </c>
      <c r="B2016" t="e">
        <f>_xlfn.SINGLE(NTQ1WzirXWVSm5RELmNPf7jbQXG)+Lu0YgsRt8Xoj7qo= _xlfn.SINGLE(tencanal10 _xlfn.SINGLE(JuanOrlandoH Aplaudimos las bellezas Que hay en el pais Que grandes maneras de Que se esta demostrando lo hermoso gracias por cuidar de mi bella Honduras
                                                                                                                                                                                                                                                                _xlfn.SINGLE(canal11hn)))</f>
        <v>#NAME?</v>
      </c>
      <c r="C2016" s="4">
        <v>43711</v>
      </c>
      <c r="D2016" s="3">
        <v>0.6875</v>
      </c>
    </row>
    <row r="2017" spans="1:4" x14ac:dyDescent="0.2">
      <c r="A2017">
        <v>73900</v>
      </c>
      <c r="B2017" t="e">
        <f>_xlfn.SINGLE(NTQ1WzirXWVSm5RELmNPf7jbQXG)+Lu0YgsRt8Xoj7qo= _xlfn.SINGLE(tencanal10 _xlfn.SINGLE(JuanOrlandoH nuestra naci√≥n Es hermosa porque se ve Que hay turismo hay lugares bellos para poder disfrutar Que bien
                                                                                                                                                                                                                                                                _xlfn.SINGLE(HCHTelevDigital)))</f>
        <v>#NAME?</v>
      </c>
      <c r="C2017" s="4">
        <v>43711</v>
      </c>
      <c r="D2017" s="3">
        <v>0.68680555555555556</v>
      </c>
    </row>
    <row r="2018" spans="1:4" x14ac:dyDescent="0.2">
      <c r="A2018">
        <v>73910</v>
      </c>
      <c r="B2018" t="e">
        <f>_xlfn.SINGLE(NTQ1WzirXWVSm5RELmNPf7jbQXG)+Lu0YgsRt8Xoj7qo= _xlfn.SINGLE(JuanOrlandoH _xlfn.SINGLE(HCHTelevDigital si son buenas oportunidades Que se siga mejorando en estas ayudas muy bien trabajo Presidente))</f>
        <v>#NAME?</v>
      </c>
      <c r="C2018" s="4">
        <v>43711</v>
      </c>
      <c r="D2018" s="3">
        <v>0.85138888888888886</v>
      </c>
    </row>
    <row r="2019" spans="1:4" x14ac:dyDescent="0.2">
      <c r="A2019">
        <v>82960</v>
      </c>
      <c r="B2019" t="e">
        <f>HCHTelevDigital no cave duda Que tenemos al mejor Presidente Que demuestra las buenas acciones para hacer Que el pais este bien</f>
        <v>#NAME?</v>
      </c>
      <c r="C2019" s="4">
        <v>43711</v>
      </c>
      <c r="D2019" s="3">
        <v>0.78888888888888886</v>
      </c>
    </row>
    <row r="2020" spans="1:4" x14ac:dyDescent="0.2">
      <c r="A2020">
        <v>83262</v>
      </c>
      <c r="B2020" t="e">
        <f>HCHTelevDigital Es muy bueno lo Que dice mi Presidente Que se traje por grandes cosas en el pa√≠s Que bueno</f>
        <v>#NAME?</v>
      </c>
      <c r="C2020" s="4">
        <v>43711</v>
      </c>
      <c r="D2020" s="3">
        <v>0.8305555555555556</v>
      </c>
    </row>
    <row r="2021" spans="1:4" x14ac:dyDescent="0.2">
      <c r="A2021">
        <v>83420</v>
      </c>
      <c r="B2021" t="e">
        <f>HCHTelevDigital Aplaudimos los lazos Que han formado nuestro Presidente y el pais de israel Que se tenga excito en todo</f>
        <v>#NAME?</v>
      </c>
      <c r="C2021" s="4">
        <v>43711</v>
      </c>
      <c r="D2021" s="3">
        <v>0.83124999999999993</v>
      </c>
    </row>
    <row r="2022" spans="1:4" x14ac:dyDescent="0.2">
      <c r="A2022">
        <v>93756</v>
      </c>
      <c r="B2022" t="e">
        <f>HCHTelevDigital Definitivamente se ve Que vienen grandes bendiciones para nuestra naci√≥n Que gran trabajo Que se haga lo bueno por mi Honduras</f>
        <v>#NAME?</v>
      </c>
      <c r="C2022" s="4">
        <v>43711</v>
      </c>
      <c r="D2022" s="3">
        <v>0.83194444444444438</v>
      </c>
    </row>
    <row r="2023" spans="1:4" x14ac:dyDescent="0.2">
      <c r="A2023">
        <v>96872</v>
      </c>
      <c r="B2023" t="e">
        <f>HCHTelevDigital gracias a la buena labor departe de mi Presidente Que gran trabajo Que se trabaje mas y mas por mi Honduras</f>
        <v>#NAME?</v>
      </c>
      <c r="C2023" s="4">
        <v>43711</v>
      </c>
      <c r="D2023" s="3">
        <v>0.78888888888888886</v>
      </c>
    </row>
    <row r="2024" spans="1:4" x14ac:dyDescent="0.2">
      <c r="A2024">
        <v>156272</v>
      </c>
      <c r="B2024" t="e">
        <f>ProcesoDigital excelente noticia y gracias al buen trabajo Que esta realizando el Presidente</f>
        <v>#NAME?</v>
      </c>
      <c r="C2024" s="4">
        <v>43711</v>
      </c>
      <c r="D2024" s="3">
        <v>0.73888888888888893</v>
      </c>
    </row>
    <row r="2025" spans="1:4" x14ac:dyDescent="0.2">
      <c r="A2025">
        <v>156389</v>
      </c>
      <c r="B2025" t="e">
        <f>ProcesoDigital vamos por mas cambios</f>
        <v>#NAME?</v>
      </c>
      <c r="C2025" s="4">
        <v>43711</v>
      </c>
      <c r="D2025" s="3">
        <v>0.94930555555555562</v>
      </c>
    </row>
    <row r="2026" spans="1:4" x14ac:dyDescent="0.2">
      <c r="A2026">
        <v>161776</v>
      </c>
      <c r="B2026" t="e">
        <f>televicentrohn Damos las gracias al gobierno por demostrar lo bueno por la econom√≠a de el pa√≠s Que gran trabajo</f>
        <v>#NAME?</v>
      </c>
      <c r="C2026" s="4">
        <v>43711</v>
      </c>
      <c r="D2026" s="3">
        <v>0.6069444444444444</v>
      </c>
    </row>
    <row r="2027" spans="1:4" x14ac:dyDescent="0.2">
      <c r="A2027">
        <v>176362</v>
      </c>
      <c r="B2027" t="e">
        <f>_xlfn.SINGLE(NTQ1WzirXWVSm5RELmNPf7jbQXG)+Lu0YgsRt8Xoj7qo= _xlfn.SINGLE(tencanal10 _xlfn.SINGLE(JuanOrlandoH gracias a estas grandes acciones Que se dan a demostrar porque sabemos Que en Honduras hay lugares bellos Que bien
                                                                                                                                                                                                                                                                _xlfn.SINGLE(diarioelheraldo)))</f>
        <v>#NAME?</v>
      </c>
      <c r="C2027" s="4">
        <v>43711</v>
      </c>
      <c r="D2027" s="3">
        <v>0.68611111111111101</v>
      </c>
    </row>
    <row r="2028" spans="1:4" x14ac:dyDescent="0.2">
      <c r="A2028">
        <v>180120</v>
      </c>
      <c r="B2028" t="e">
        <f>DiarioLaPrensa se trabaja por grandes maneras de Que se combaten Muchas cosas
 en el pais Que gran trabajo al gobierno</f>
        <v>#NAME?</v>
      </c>
      <c r="C2028" s="4">
        <v>43711</v>
      </c>
      <c r="D2028" s="3">
        <v>0.62986111111111109</v>
      </c>
    </row>
    <row r="2029" spans="1:4" x14ac:dyDescent="0.2">
      <c r="A2029">
        <v>180132</v>
      </c>
      <c r="B2029" t="e">
        <f>DiarioLaPrensa excelente Que esta trabajando en Muchas arias en el apius excelente Es ver como mi Honduras mejora Que bien Que se haga lo bueno</f>
        <v>#NAME?</v>
      </c>
      <c r="C2029" s="4">
        <v>43711</v>
      </c>
      <c r="D2029" s="3">
        <v>0.62152777777777779</v>
      </c>
    </row>
    <row r="2030" spans="1:4" x14ac:dyDescent="0.2">
      <c r="A2030">
        <v>180274</v>
      </c>
      <c r="B2030" t="e">
        <f>DiarioLaPrensa no cave duda Que se esta haciendo lo bueno por mi pais Que grandes acciones las de nuestro Presidente gracias por demostrar Que Honduras Es muy bella</f>
        <v>#NAME?</v>
      </c>
      <c r="C2030" s="4">
        <v>43711</v>
      </c>
      <c r="D2030" s="3">
        <v>0.57916666666666672</v>
      </c>
    </row>
    <row r="2031" spans="1:4" x14ac:dyDescent="0.2">
      <c r="A2031">
        <v>180372</v>
      </c>
      <c r="B2031" t="e">
        <f>DiarioLaPrensa no cave duda Que hay cosas mas importantes en el pa√≠s Que grandes maneras de Que se desarrolle lo bueno Es grandioso</f>
        <v>#NAME?</v>
      </c>
      <c r="C2031" s="4">
        <v>43711</v>
      </c>
      <c r="D2031" s="3">
        <v>0.76944444444444438</v>
      </c>
    </row>
    <row r="2032" spans="1:4" x14ac:dyDescent="0.2">
      <c r="A2032">
        <v>180493</v>
      </c>
      <c r="B2032" t="e">
        <f>DiarioLaPrensa se√±or Presidente lo felicitamos por su gran labor Que esta actualizando para un mejor cambio en el pais excelente</f>
        <v>#NAME?</v>
      </c>
      <c r="C2032" s="4">
        <v>43711</v>
      </c>
      <c r="D2032" s="3">
        <v>0.62916666666666665</v>
      </c>
    </row>
    <row r="2033" spans="1:4" x14ac:dyDescent="0.2">
      <c r="A2033">
        <v>180593</v>
      </c>
      <c r="B2033" t="e">
        <f>DiarioLaPrensa Bendecimos israel y a nuestra Honduras Que Dios traiga grandes bendiciones al pais y inteligencia Muchas gracias se√±or Presidente</f>
        <v>#NAME?</v>
      </c>
      <c r="C2033" s="4">
        <v>43711</v>
      </c>
      <c r="D2033" s="3">
        <v>0.5805555555555556</v>
      </c>
    </row>
    <row r="2034" spans="1:4" x14ac:dyDescent="0.2">
      <c r="A2034">
        <v>180621</v>
      </c>
      <c r="B2034" t="e">
        <f>DiarioLaPrensa gracias se√±or Presidente le deseamos felicitaciones por Que usted Es una gran persona Que Dios lo bendiga siempre</f>
        <v>#NAME?</v>
      </c>
      <c r="C2034" s="4">
        <v>43711</v>
      </c>
      <c r="D2034" s="3">
        <v>0.57986111111111105</v>
      </c>
    </row>
    <row r="2035" spans="1:4" x14ac:dyDescent="0.2">
      <c r="A2035">
        <v>180766</v>
      </c>
      <c r="B2035" t="e">
        <f>DiarioLaPrensa Honduras avanza Que se haga lo mejor por Que cambie cada dia Que gran trabajo Es importante verlo gracias por ese apoyo de turismo</f>
        <v>#NAME?</v>
      </c>
      <c r="C2035" s="4">
        <v>43711</v>
      </c>
      <c r="D2035" s="3">
        <v>0.77013888888888893</v>
      </c>
    </row>
    <row r="2036" spans="1:4" x14ac:dyDescent="0.2">
      <c r="A2036">
        <v>181417</v>
      </c>
      <c r="B2036" t="e">
        <f>DiarioLaPrensa Aplaudimos las grandes maneras de desarrollar las acciones de seguridad en el pa√≠s felicitaciones Dios los bendiga</f>
        <v>#NAME?</v>
      </c>
      <c r="C2036" s="4">
        <v>43711</v>
      </c>
      <c r="D2036" s="3">
        <v>0.62152777777777779</v>
      </c>
    </row>
    <row r="2037" spans="1:4" x14ac:dyDescent="0.2">
      <c r="A2037">
        <v>246569</v>
      </c>
      <c r="B2037" t="e">
        <f>televicentrohn estamos muy contentos de ver los grandes desarrollos en el pais Honduras esta cambiando</f>
        <v>#NAME?</v>
      </c>
      <c r="C2037" s="4">
        <v>43711</v>
      </c>
      <c r="D2037" s="3">
        <v>0.60763888888888895</v>
      </c>
    </row>
    <row r="2038" spans="1:4" x14ac:dyDescent="0.2">
      <c r="A2038">
        <v>246899</v>
      </c>
      <c r="B2038" t="e">
        <f>televicentrohn gracias se√±or Presidente por hacer miles de sue√±os realidad Que gran maner de ver el cambio en el pais Que excelente vamos por mas</f>
        <v>#NAME?</v>
      </c>
      <c r="C2038" s="4">
        <v>43711</v>
      </c>
      <c r="D2038" s="3">
        <v>0.60833333333333328</v>
      </c>
    </row>
    <row r="2039" spans="1:4" x14ac:dyDescent="0.2">
      <c r="A2039">
        <v>302831</v>
      </c>
      <c r="B2039" t="e">
        <f>ProcesoDigital estamos creciendo y vamos por mas cambios</f>
        <v>#NAME?</v>
      </c>
      <c r="C2039" s="4">
        <v>43711</v>
      </c>
      <c r="D2039" s="3">
        <v>0.90972222222222221</v>
      </c>
    </row>
    <row r="2040" spans="1:4" x14ac:dyDescent="0.2">
      <c r="A2040">
        <v>302855</v>
      </c>
      <c r="B2040" t="e">
        <f>ProcesoDigital paso a paso estamos caminando por la mejor ruta</f>
        <v>#NAME?</v>
      </c>
      <c r="C2040" s="4">
        <v>43711</v>
      </c>
      <c r="D2040" s="3">
        <v>0.73958333333333337</v>
      </c>
    </row>
    <row r="2041" spans="1:4" x14ac:dyDescent="0.2">
      <c r="A2041">
        <v>307514</v>
      </c>
      <c r="B2041" t="e">
        <f>radiohrn vamos caminando por la mejor ruta gracias  por su gran desempe√±o y esmero Que hacen</f>
        <v>#NAME?</v>
      </c>
      <c r="C2041" s="4">
        <v>43711</v>
      </c>
      <c r="D2041" s="3">
        <v>0.64861111111111114</v>
      </c>
    </row>
    <row r="2042" spans="1:4" x14ac:dyDescent="0.2">
      <c r="A2042">
        <v>308753</v>
      </c>
      <c r="B2042" t="e">
        <f>DiarioLaPrensa muy bien Que se esta trabajando para mejorar el turismo del pais Que gran trabajo lo Que se hace estamos muy contentos</f>
        <v>#NAME?</v>
      </c>
      <c r="C2042" s="4">
        <v>43711</v>
      </c>
      <c r="D2042" s="3">
        <v>0.76874999999999993</v>
      </c>
    </row>
    <row r="2043" spans="1:4" x14ac:dyDescent="0.2">
      <c r="A2043">
        <v>309003</v>
      </c>
      <c r="B2043" t="e">
        <f>DiarioLaPrensa Que gran noticia lo Que se ve Es Que estamos cambiando cada dia Que gran trabajo lo Que se hace para mejorar en varias arias muy bien</f>
        <v>#NAME?</v>
      </c>
      <c r="C2043" s="4">
        <v>43711</v>
      </c>
      <c r="D2043" s="3">
        <v>0.62847222222222221</v>
      </c>
    </row>
    <row r="2044" spans="1:4" x14ac:dyDescent="0.2">
      <c r="A2044">
        <v>309882</v>
      </c>
      <c r="B2044" t="e">
        <f>_xlfn.SINGLE(NTQ1WzirXWVSm5RELmNPf7jbQXG)+Lu0YgsRt8Xoj7qo= _xlfn.SINGLE(JuanOrlandoH _xlfn.SINGLE(HCHTelevDigital lo principal Es Que la gente se beneficia Que bueno estamos muy alegres de ver lo bueno))</f>
        <v>#NAME?</v>
      </c>
      <c r="C2044" s="4">
        <v>43711</v>
      </c>
      <c r="D2044" s="3">
        <v>0.8520833333333333</v>
      </c>
    </row>
    <row r="2045" spans="1:4" x14ac:dyDescent="0.2">
      <c r="A2045">
        <v>310385</v>
      </c>
      <c r="B2045" t="e">
        <f>_xlfn.SINGLE(NTQ1WzirXWVSm5RELmNPf7jbQXG)+Lu0YgsRt8Xoj7qo= _xlfn.SINGLE(JuanOrlandoH _xlfn.SINGLE(HCHTelevDigital gran trabajo departe de el gobierno haciendo estas grandiosas obras para lo mejor del pais excelente
                                                                                                                                                                                                                                                                _xlfn.SINGLE(DiarioDiezHn)))</f>
        <v>#NAME?</v>
      </c>
      <c r="C2045" s="4">
        <v>43711</v>
      </c>
      <c r="D2045" s="3">
        <v>0.85069444444444453</v>
      </c>
    </row>
    <row r="2046" spans="1:4" x14ac:dyDescent="0.2">
      <c r="A2046">
        <v>336763</v>
      </c>
      <c r="B2046" t="e">
        <f>ProcesoDigital estamos muy contentos por su gran labor Que hacen</f>
        <v>#NAME?</v>
      </c>
      <c r="C2046" s="4">
        <v>43711</v>
      </c>
      <c r="D2046" s="3">
        <v>0.94930555555555562</v>
      </c>
    </row>
    <row r="2047" spans="1:4" x14ac:dyDescent="0.2">
      <c r="A2047">
        <v>336974</v>
      </c>
      <c r="B2047" t="e">
        <f>ProcesoDigital vamos por la mejor ruta</f>
        <v>#NAME?</v>
      </c>
      <c r="C2047" s="4">
        <v>43711</v>
      </c>
      <c r="D2047" s="3">
        <v>0.90972222222222221</v>
      </c>
    </row>
    <row r="2048" spans="1:4" x14ac:dyDescent="0.2">
      <c r="A2048">
        <v>642652</v>
      </c>
      <c r="B2048" t="e">
        <f>HoyMismoTSI estamos muy contentos y orgullosos de usted Es el mejor Que hemos tenido</f>
        <v>#NAME?</v>
      </c>
      <c r="C2048" s="4">
        <v>43711</v>
      </c>
      <c r="D2048" s="3">
        <v>0.69930555555555562</v>
      </c>
    </row>
    <row r="2049" spans="1:4" x14ac:dyDescent="0.2">
      <c r="A2049">
        <v>722439</v>
      </c>
      <c r="B2049" t="e">
        <f>HoyMismoTSI estamos muy contentos de su gran trabajo  Que hace Presidente</f>
        <v>#NAME?</v>
      </c>
      <c r="C2049" s="4">
        <v>43711</v>
      </c>
      <c r="D2049" s="3">
        <v>0.69861111111111107</v>
      </c>
    </row>
    <row r="2050" spans="1:4" x14ac:dyDescent="0.2">
      <c r="A2050">
        <v>2976</v>
      </c>
      <c r="B2050" t="e">
        <f>HoyMismoTSI estamos agradecidos con el gobierno por poner orden en nuestro pais Que gran maneras las Que se establecen muy bien</f>
        <v>#NAME?</v>
      </c>
      <c r="C2050" s="4">
        <v>43712</v>
      </c>
      <c r="D2050" s="3">
        <v>0.5444444444444444</v>
      </c>
    </row>
    <row r="2051" spans="1:4" x14ac:dyDescent="0.2">
      <c r="A2051">
        <v>32703</v>
      </c>
      <c r="B2051" t="e">
        <f>hondudiario Honduras esta avanzando con buenas oportunidades gracias Presidente Es el mejor Que hemos tenido</f>
        <v>#NAME?</v>
      </c>
      <c r="C2051" s="4">
        <v>43712</v>
      </c>
      <c r="D2051" s="3">
        <v>0.79027777777777775</v>
      </c>
    </row>
    <row r="2052" spans="1:4" x14ac:dyDescent="0.2">
      <c r="A2052">
        <v>51652</v>
      </c>
      <c r="B2052" t="e">
        <f>Abriendo_Brecha vamos por mas cambios gracias Presidente hernmandez Es el mejor</f>
        <v>#NAME?</v>
      </c>
      <c r="C2052" s="4">
        <v>43712</v>
      </c>
      <c r="D2052" s="3">
        <v>0.85</v>
      </c>
    </row>
    <row r="2053" spans="1:4" x14ac:dyDescent="0.2">
      <c r="A2053">
        <v>70547</v>
      </c>
      <c r="B2053" t="e">
        <f>elpaishn esta Es la era para cada uno de nosotros los Hondure√±os</f>
        <v>#NAME?</v>
      </c>
      <c r="C2053" s="4">
        <v>43712</v>
      </c>
      <c r="D2053" s="3">
        <v>0.94513888888888886</v>
      </c>
    </row>
    <row r="2054" spans="1:4" x14ac:dyDescent="0.2">
      <c r="A2054">
        <v>70908</v>
      </c>
      <c r="B2054" t="e">
        <f>elpaishn unidos todo se logra Que gran manera de Que mi pais avance estamos alegres por estas ayudas Que bien</f>
        <v>#NAME?</v>
      </c>
      <c r="C2054" s="4">
        <v>43712</v>
      </c>
      <c r="D2054" s="3">
        <v>0.69236111111111109</v>
      </c>
    </row>
    <row r="2055" spans="1:4" x14ac:dyDescent="0.2">
      <c r="A2055">
        <v>70932</v>
      </c>
      <c r="B2055" t="e">
        <f>elpaishn Definimos lo importante Que para el Presidente Que Honduras cambie Que grandes maneras gracias JOH por hacer lo bueno por Honduras</f>
        <v>#NAME?</v>
      </c>
      <c r="C2055" s="4">
        <v>43712</v>
      </c>
      <c r="D2055" s="3">
        <v>0.55486111111111114</v>
      </c>
    </row>
    <row r="2056" spans="1:4" x14ac:dyDescent="0.2">
      <c r="A2056">
        <v>71223</v>
      </c>
      <c r="B2056" t="e">
        <f>elpaishn Es una buena noticia para el desarrollo de nuestro pa√≠s</f>
        <v>#NAME?</v>
      </c>
      <c r="C2056" s="4">
        <v>43712</v>
      </c>
      <c r="D2056" s="3">
        <v>0.94444444444444453</v>
      </c>
    </row>
    <row r="2057" spans="1:4" x14ac:dyDescent="0.2">
      <c r="A2057">
        <v>72956</v>
      </c>
      <c r="B2057" t="e">
        <f>_xlfn.SINGLE(NTQ1WzirXWVSm5RELmNPf7jbQXG)+Lu0YgsRt8Xoj7qo= _xlfn.SINGLE(JuanOrlandoH _xlfn.SINGLE(LaTribunahn _xlfn.SINGLE(VidaMejorHN no cave duda Que se ha trabajado por un gran cambio Es muy bueno gracias a Dios por Que se realizan estas grandiosas obras Que bueno)))</f>
        <v>#NAME?</v>
      </c>
      <c r="C2057" s="4">
        <v>43712</v>
      </c>
      <c r="D2057" s="3">
        <v>0.66527777777777775</v>
      </c>
    </row>
    <row r="2058" spans="1:4" x14ac:dyDescent="0.2">
      <c r="A2058">
        <v>73470</v>
      </c>
      <c r="B2058" t="e">
        <f>_xlfn.SINGLE(NTQ1WzirXWVSm5RELmNPf7jbQXG)+Lu0YgsRt8Xoj7qo= _xlfn.SINGLE(JuanOrlandoH _xlfn.SINGLE(diarioelheraldo Es muy bueno Que se haga lo bueno por instruir en buenas cosas a los j√≥venes por Que se sabe Que Es lo importante Que se les hable de la sexsualidad
                                                                                                                                                                                                                                                                _xlfn.SINGLE(DiarioLaPrensa)))</f>
        <v>#NAME?</v>
      </c>
      <c r="C2058" s="4">
        <v>43712</v>
      </c>
      <c r="D2058" s="3">
        <v>0.83750000000000002</v>
      </c>
    </row>
    <row r="2059" spans="1:4" x14ac:dyDescent="0.2">
      <c r="A2059">
        <v>73571</v>
      </c>
      <c r="B2059" t="e">
        <f>_xlfn.SINGLE(NTQ1WzirXWVSm5RELmNPf7jbQXG)+Lu0YgsRt8Xoj7qo= _xlfn.SINGLE(JuanOrlandoH _xlfn.SINGLE(diarioelheraldo excelente iniciativa Que esta realiazdno por el bienestar de cada uno de nuestros j√≥venes _xlfn.SINGLE(NTQ1WzirXWVSm5RELmNPf7jbQXG)))+Lu0YgsRt8Xoj7qo=   _xlfn.SINGLE(JuanOrlandoH   _xlfn.SINGLE(radiohrn))</f>
        <v>#NAME?</v>
      </c>
      <c r="C2059" s="4">
        <v>43712</v>
      </c>
      <c r="D2059" s="3">
        <v>0.86388888888888893</v>
      </c>
    </row>
    <row r="2060" spans="1:4" x14ac:dyDescent="0.2">
      <c r="A2060">
        <v>74209</v>
      </c>
      <c r="B2060" t="e">
        <f>_xlfn.SINGLE(NTQ1WzirXWVSm5RELmNPf7jbQXG)+Lu0YgsRt8Xoj7qo= _xlfn.SINGLE(JuanOrlandoH _xlfn.SINGLE(LaTribunahn _xlfn.SINGLE(VidaMejorHN Que bueno Es ver mi pais Que cambia Es muy bueno gracias por lo importante Que se hace gracias a Dios por dar estas grandes bendiciones para nuestra naci√≥n
                                                                                                                                                                                                                                                                _xlfn.SINGLE(tencanal10))))</f>
        <v>#NAME?</v>
      </c>
      <c r="C2060" s="4">
        <v>43712</v>
      </c>
      <c r="D2060" s="3">
        <v>0.66666666666666663</v>
      </c>
    </row>
    <row r="2061" spans="1:4" x14ac:dyDescent="0.2">
      <c r="A2061">
        <v>74248</v>
      </c>
      <c r="B2061" t="e">
        <f>_xlfn.SINGLE(NTQ1WzirXWVSm5RELmNPf7jbQXG)+Lu0YgsRt8Xoj7qo= _xlfn.SINGLE(JuanOrlandoH _xlfn.SINGLE(diarioelheraldo Es muy bueno Que prevengan a Que lamenten Que gran inicio Que gran manera de Que se esta brindando este apoyo para lo mejor para los j√≥venes
                                                                                                                                                                                                                                                                _xlfn.SINGLE(Canal6Honduras)))</f>
        <v>#NAME?</v>
      </c>
      <c r="C2061" s="4">
        <v>43712</v>
      </c>
      <c r="D2061" s="3">
        <v>0.83888888888888891</v>
      </c>
    </row>
    <row r="2062" spans="1:4" x14ac:dyDescent="0.2">
      <c r="A2062">
        <v>74344</v>
      </c>
      <c r="B2062" t="e">
        <f>_xlfn.SINGLE(NTQ1WzirXWVSm5RELmNPf7jbQXG)+Lu0YgsRt8Xoj7qo= _xlfn.SINGLE(JuanOrlandoH _xlfn.SINGLE(LaTribunahn _xlfn.SINGLE(VidaMejorHN vamos caminando por la mejor ruta y gracias a usted _xlfn.SINGLE(JuanOrlandoH  usted si piensa en su pueblo _xlfn.SINGLE(NTQ1WzirXWVSm5RELmNPf7jbQXG)))))+Lu0YgsRt8Xoj7qo=  _xlfn.SINGLE(canal11hn)</f>
        <v>#NAME?</v>
      </c>
      <c r="C2062" s="4">
        <v>43712</v>
      </c>
      <c r="D2062" s="3">
        <v>0.85972222222222217</v>
      </c>
    </row>
    <row r="2063" spans="1:4" x14ac:dyDescent="0.2">
      <c r="A2063">
        <v>90979</v>
      </c>
      <c r="B2063" t="e">
        <f>elpaishn son muy buenos apoyos Que gran trabajo Que se haga lo bueno por nuestra Honduras Que bien estamos muy alegres de ver esto</f>
        <v>#NAME?</v>
      </c>
      <c r="C2063" s="4">
        <v>43712</v>
      </c>
      <c r="D2063" s="3">
        <v>0.69166666666666676</v>
      </c>
    </row>
    <row r="2064" spans="1:4" x14ac:dyDescent="0.2">
      <c r="A2064">
        <v>91827</v>
      </c>
      <c r="B2064" t="e">
        <f>elpaishn gracias por hacer realidad el sue√±o de miles de personas Que agradable Es ver esto gracias por esas ayudas</f>
        <v>#NAME?</v>
      </c>
      <c r="C2064" s="4">
        <v>43712</v>
      </c>
      <c r="D2064" s="3">
        <v>0.69236111111111109</v>
      </c>
    </row>
    <row r="2065" spans="1:4" x14ac:dyDescent="0.2">
      <c r="A2065">
        <v>176246</v>
      </c>
      <c r="B2065" t="e">
        <f>_xlfn.SINGLE(NTQ1WzirXWVSm5RELmNPf7jbQXG)+Lu0YgsRt8Xoj7qo= _xlfn.SINGLE(JuanOrlandoH _xlfn.SINGLE(LaTribunahn _xlfn.SINGLE(VidaMejorHN Honduras cambia se desarrollan grandes acciones a favor del pueblo estamos muy contentos de estas buenas cosas Que bien
                                                                                                                                                                                                                                                                _xlfn.SINGLE(HCHTelevDigital))))</f>
        <v>#NAME?</v>
      </c>
      <c r="C2065" s="4">
        <v>43712</v>
      </c>
      <c r="D2065" s="3">
        <v>0.66597222222222219</v>
      </c>
    </row>
    <row r="2066" spans="1:4" x14ac:dyDescent="0.2">
      <c r="A2066">
        <v>176323</v>
      </c>
      <c r="B2066" t="e">
        <f>_xlfn.SINGLE(NTQ1WzirXWVSm5RELmNPf7jbQXG)+Lu0YgsRt8Xoj7qo= _xlfn.SINGLE(JuanOrlandoH _xlfn.SINGLE(LaTribunahn _xlfn.SINGLE(VidaMejorHN lo bueno se demuestra con estos grandes apoyos en nuestra comunidades Que excelente estamos muy agradecidos vamos por lo mejor para el pais
                                                                                                                                                                                                                                                                _xlfn.SINGLE(LaTribunahn))))</f>
        <v>#NAME?</v>
      </c>
      <c r="C2066" s="4">
        <v>43712</v>
      </c>
      <c r="D2066" s="3">
        <v>0.66597222222222219</v>
      </c>
    </row>
    <row r="2067" spans="1:4" x14ac:dyDescent="0.2">
      <c r="A2067">
        <v>176907</v>
      </c>
      <c r="B2067" t="e">
        <f>_xlfn.SINGLE(NTQ1WzirXWVSm5RELmNPf7jbQXG)+Lu0YgsRt8Xoj7qo= _xlfn.SINGLE(JuanOrlandoH _xlfn.SINGLE(diarioelheraldo estamos muy contentos Que esten  realizando estas charlas por el bienestar de nuestras adolescentes _xlfn.SINGLE(NTQ1WzirXWVSm5RELmNPf7jbQXG)))+Lu0YgsRt8Xoj7qo=   _xlfn.SINGLE(JuanOrlandoH   _xlfn.SINGLE(radiohousehn))</f>
        <v>#NAME?</v>
      </c>
      <c r="C2067" s="4">
        <v>43712</v>
      </c>
      <c r="D2067" s="3">
        <v>0.86458333333333337</v>
      </c>
    </row>
    <row r="2068" spans="1:4" x14ac:dyDescent="0.2">
      <c r="A2068">
        <v>177308</v>
      </c>
      <c r="B2068" t="e">
        <f>_xlfn.SINGLE(NTQ1WzirXWVSm5RELmNPf7jbQXG)+Lu0YgsRt8Xoj7qo= _xlfn.SINGLE(JuanOrlandoH _xlfn.SINGLE(diarioelheraldo si se puede debemos de tratar de evitar Que haya mas ni√±os criando ni√±os Que buen o lo Que est√°n elaborando las autoridades Que se trabaje mas excelente
                                                                                                                                                                                                                                                                _xlfn.SINGLE(LaTribunahn)))</f>
        <v>#NAME?</v>
      </c>
      <c r="C2068" s="4">
        <v>43712</v>
      </c>
      <c r="D2068" s="3">
        <v>0.83958333333333324</v>
      </c>
    </row>
    <row r="2069" spans="1:4" x14ac:dyDescent="0.2">
      <c r="A2069">
        <v>258222</v>
      </c>
      <c r="B2069" t="e">
        <f>_xlfn.SINGLE(radioamericahn _xlfn.SINGLE(JuanOrlandoH favorable Es todo lo Que llega al pa√≠s todo lo Que pasa para bien Que buenas obras))</f>
        <v>#NAME?</v>
      </c>
      <c r="C2069" s="4">
        <v>43712</v>
      </c>
      <c r="D2069" s="3">
        <v>0.67847222222222225</v>
      </c>
    </row>
    <row r="2070" spans="1:4" x14ac:dyDescent="0.2">
      <c r="A2070">
        <v>268360</v>
      </c>
      <c r="B2070" t="e">
        <f>_xlfn.SINGLE(radioamericahn _xlfn.SINGLE(JuanOrlandoH grandes ayudas para Que se mantengan con bastantes medicamentos los Hospitales Que bueno lo Que se logra cada dia))</f>
        <v>#NAME?</v>
      </c>
      <c r="C2070" s="4">
        <v>43712</v>
      </c>
      <c r="D2070" s="3">
        <v>0.6777777777777777</v>
      </c>
    </row>
    <row r="2071" spans="1:4" x14ac:dyDescent="0.2">
      <c r="A2071">
        <v>268450</v>
      </c>
      <c r="B2071" t="e">
        <f>_xlfn.SINGLE(radioamericahn _xlfn.SINGLE(JuanOrlandoH gracias a estas ayudas se mejoran las cosas en el pa√≠s Que gran trabajo Es muy bueno estamos a mas y m√°s))</f>
        <v>#NAME?</v>
      </c>
      <c r="C2071" s="4">
        <v>43712</v>
      </c>
      <c r="D2071" s="3">
        <v>0.67847222222222225</v>
      </c>
    </row>
    <row r="2072" spans="1:4" x14ac:dyDescent="0.2">
      <c r="A2072">
        <v>277790</v>
      </c>
      <c r="B2072" t="e">
        <f>diarioelheraldo Que se combatan estas bandas por Que han atemorizado los barrios y colonias Que gran manera de ver el cambio en la seguridad</f>
        <v>#NAME?</v>
      </c>
      <c r="C2072" s="4">
        <v>43712</v>
      </c>
      <c r="D2072" s="3">
        <v>0.59305555555555556</v>
      </c>
    </row>
    <row r="2073" spans="1:4" x14ac:dyDescent="0.2">
      <c r="A2073">
        <v>303981</v>
      </c>
      <c r="B2073" t="e">
        <f>_xlfn.SINGLE(JorgeCalixHN _xlfn.SINGLE(JuanOrlandoH LLor acalix Que solo asi sos feliz ya pareces mamita deber√°s ce cerio Que barbaridad la tuya sufris por todo pareces magdalena))</f>
        <v>#NAME?</v>
      </c>
      <c r="C2073" s="4">
        <v>43712</v>
      </c>
      <c r="D2073" s="3">
        <v>0.72291666666666676</v>
      </c>
    </row>
    <row r="2074" spans="1:4" x14ac:dyDescent="0.2">
      <c r="A2074">
        <v>304441</v>
      </c>
      <c r="B2074" t="e">
        <f>_xlfn.SINGLE(JorgeCalixHN _xlfn.SINGLE(JuanOrlandoH Que tristeza da este se√±or Que solo sabe hablar y el no ha hecho nada por el pais))</f>
        <v>#NAME?</v>
      </c>
      <c r="C2074" s="4">
        <v>43712</v>
      </c>
      <c r="D2074" s="3">
        <v>0.83958333333333324</v>
      </c>
    </row>
    <row r="2075" spans="1:4" x14ac:dyDescent="0.2">
      <c r="A2075">
        <v>310000</v>
      </c>
      <c r="B2075" t="e">
        <f>_xlfn.SINGLE(NTQ1WzirXWVSm5RELmNPf7jbQXG)+Lu0YgsRt8Xoj7qo= _xlfn.SINGLE(JuanOrlandoH _xlfn.SINGLE(diarioelheraldo Principalmente Vemos los mejores cambios Es muy bueno todo esto Que gran trabajo de las autoridades
                                                                                                                                                                                                                                                                _xlfn.SINGLE(HCHTelevDigital)))</f>
        <v>#NAME?</v>
      </c>
      <c r="C2075" s="4">
        <v>43712</v>
      </c>
      <c r="D2075" s="3">
        <v>0.83819444444444446</v>
      </c>
    </row>
    <row r="2076" spans="1:4" x14ac:dyDescent="0.2">
      <c r="A2076">
        <v>323356</v>
      </c>
      <c r="B2076" t="e">
        <f>elpaishn Es un orgullo saber Que tenemos un gobierno Que hace lo mejor por mejorar nuestra Honduras Que gran maner de ver lasa cosas</f>
        <v>#NAME?</v>
      </c>
      <c r="C2076" s="4">
        <v>43712</v>
      </c>
      <c r="D2076" s="3">
        <v>0.55486111111111114</v>
      </c>
    </row>
    <row r="2077" spans="1:4" x14ac:dyDescent="0.2">
      <c r="A2077">
        <v>355263</v>
      </c>
      <c r="B2077" t="s">
        <v>607</v>
      </c>
      <c r="C2077" s="4">
        <v>43712</v>
      </c>
      <c r="D2077" s="3">
        <v>3.3333333333333333E-2</v>
      </c>
    </row>
    <row r="2078" spans="1:4" x14ac:dyDescent="0.2">
      <c r="A2078">
        <v>635058</v>
      </c>
      <c r="B2078" t="e">
        <f>HoyMismoTSI gracias por ese gran esfuerzo Que brindan por ver lo bueno en el pais excelente vamos por nuevos cambios</f>
        <v>#NAME?</v>
      </c>
      <c r="C2078" s="4">
        <v>43712</v>
      </c>
      <c r="D2078" s="3">
        <v>0.54513888888888895</v>
      </c>
    </row>
    <row r="2079" spans="1:4" x14ac:dyDescent="0.2">
      <c r="A2079">
        <v>722042</v>
      </c>
      <c r="B2079" t="e">
        <f>_xlfn.SINGLE(HoyMismoTSI _xlfn.SINGLE(TSiHonduras ciudad blanca Es Que los habla Sobre cuidar la naturaleza y Que el pa√≠s Es bello por Que los representa un excelente turismo))</f>
        <v>#NAME?</v>
      </c>
      <c r="C2079" s="4">
        <v>43712</v>
      </c>
      <c r="D2079" s="3">
        <v>0.80208333333333337</v>
      </c>
    </row>
    <row r="2080" spans="1:4" x14ac:dyDescent="0.2">
      <c r="A2080">
        <v>848299</v>
      </c>
      <c r="B2080" t="e">
        <f>_xlfn.SINGLE(HoyMismoTSI _xlfn.SINGLE(TSiHonduras esta Es una gran noticia Que bueno Que bueno Que se vean estas grandiosas cosas en el apisa por Que Es necesario Que se hag esto))</f>
        <v>#NAME?</v>
      </c>
      <c r="C2080" s="4">
        <v>43712</v>
      </c>
      <c r="D2080" s="3">
        <v>0.80138888888888893</v>
      </c>
    </row>
    <row r="2081" spans="1:4" x14ac:dyDescent="0.2">
      <c r="A2081">
        <v>868584</v>
      </c>
      <c r="B2081" t="e">
        <f>_xlfn.SINGLE(HoyMismoTSI _xlfn.SINGLE(TSiHonduras Es muy bueno Que se esta haciendo estas cosas en el pa√≠s p√≤r Que son eventos grandiosos quer excelente))</f>
        <v>#NAME?</v>
      </c>
      <c r="C2081" s="4">
        <v>43712</v>
      </c>
      <c r="D2081" s="3">
        <v>0.80138888888888893</v>
      </c>
    </row>
    <row r="2082" spans="1:4" x14ac:dyDescent="0.2">
      <c r="A2082">
        <v>194503</v>
      </c>
      <c r="B2082" t="s">
        <v>477</v>
      </c>
      <c r="C2082" s="4">
        <v>43713</v>
      </c>
      <c r="D2082" s="3">
        <v>0.18472222222222223</v>
      </c>
    </row>
    <row r="2083" spans="1:4" x14ac:dyDescent="0.2">
      <c r="A2083">
        <v>262899</v>
      </c>
      <c r="B2083" t="s">
        <v>550</v>
      </c>
      <c r="C2083" s="4">
        <v>43713</v>
      </c>
      <c r="D2083" s="3">
        <v>4.3750000000000004E-2</v>
      </c>
    </row>
    <row r="2084" spans="1:4" x14ac:dyDescent="0.2">
      <c r="A2084">
        <v>360731</v>
      </c>
      <c r="B2084" t="s">
        <v>610</v>
      </c>
      <c r="C2084" s="4">
        <v>43713</v>
      </c>
      <c r="D2084" s="3">
        <v>0.12708333333333333</v>
      </c>
    </row>
    <row r="2085" spans="1:4" x14ac:dyDescent="0.2">
      <c r="A2085">
        <v>3430</v>
      </c>
      <c r="B2085" t="s">
        <v>33</v>
      </c>
      <c r="C2085" s="4">
        <v>43714</v>
      </c>
      <c r="D2085" s="3">
        <v>0.5805555555555556</v>
      </c>
    </row>
    <row r="2086" spans="1:4" x14ac:dyDescent="0.2">
      <c r="A2086">
        <v>9050</v>
      </c>
      <c r="B2086" t="s">
        <v>74</v>
      </c>
      <c r="C2086" s="4">
        <v>43714</v>
      </c>
      <c r="D2086" s="3">
        <v>0.79375000000000007</v>
      </c>
    </row>
    <row r="2087" spans="1:4" x14ac:dyDescent="0.2">
      <c r="A2087">
        <v>16661</v>
      </c>
      <c r="B2087" t="s">
        <v>74</v>
      </c>
      <c r="C2087" s="4">
        <v>43714</v>
      </c>
      <c r="D2087" s="3">
        <v>0.7944444444444444</v>
      </c>
    </row>
    <row r="2088" spans="1:4" x14ac:dyDescent="0.2">
      <c r="A2088">
        <v>16794</v>
      </c>
      <c r="B2088" t="s">
        <v>74</v>
      </c>
      <c r="C2088" s="4">
        <v>43714</v>
      </c>
      <c r="D2088" s="3">
        <v>0.79375000000000007</v>
      </c>
    </row>
    <row r="2089" spans="1:4" x14ac:dyDescent="0.2">
      <c r="A2089">
        <v>27692</v>
      </c>
      <c r="B2089" t="e">
        <f>TN5Telenoticias muy bueno Que se trabaje por mejorar la ciencia y la tecnolog√≠a de nuestra naci√≥n Que buenas acciones las Que se realizan Que bien</f>
        <v>#NAME?</v>
      </c>
      <c r="C2089" s="4">
        <v>43714</v>
      </c>
      <c r="D2089" s="3">
        <v>0.58819444444444446</v>
      </c>
    </row>
    <row r="2090" spans="1:4" x14ac:dyDescent="0.2">
      <c r="A2090">
        <v>28124</v>
      </c>
      <c r="B2090" t="e">
        <f>DrMauriciolivaH muy bueno lo Que se hace Es un gran trabajo lo Que se hace en apoyo al pueblo Que bien</f>
        <v>#NAME?</v>
      </c>
      <c r="C2090" s="4">
        <v>43714</v>
      </c>
      <c r="D2090" s="3">
        <v>0.86944444444444446</v>
      </c>
    </row>
    <row r="2091" spans="1:4" x14ac:dyDescent="0.2">
      <c r="A2091">
        <v>32440</v>
      </c>
      <c r="B2091" t="e">
        <f>hondudiario Es muy bueno lo Que se hace de parte de la instituci√≥n de vida mejor Que gran trabajo Que se haga lo bueno</f>
        <v>#NAME?</v>
      </c>
      <c r="C2091" s="4">
        <v>43714</v>
      </c>
      <c r="D2091" s="3">
        <v>0.65416666666666667</v>
      </c>
    </row>
    <row r="2092" spans="1:4" x14ac:dyDescent="0.2">
      <c r="A2092">
        <v>34171</v>
      </c>
      <c r="B2092" t="e">
        <f>TN5Telenoticias Honduras a cambiado se ha demostrado lo bueno para nuestro pa√≠s hay gente Que nada aceptan de lo bueno Que se hace</f>
        <v>#NAME?</v>
      </c>
      <c r="C2092" s="4">
        <v>43714</v>
      </c>
      <c r="D2092" s="3">
        <v>0.56319444444444444</v>
      </c>
    </row>
    <row r="2093" spans="1:4" x14ac:dyDescent="0.2">
      <c r="A2093">
        <v>34281</v>
      </c>
      <c r="B2093" t="e">
        <f>DrMauriciolivaH muy bien se ven miles de cambios Que gran manera de Que se de ese apoyo gracias a Dios por estas bendiciones</f>
        <v>#NAME?</v>
      </c>
      <c r="C2093" s="4">
        <v>43714</v>
      </c>
      <c r="D2093" s="3">
        <v>0.87083333333333324</v>
      </c>
    </row>
    <row r="2094" spans="1:4" x14ac:dyDescent="0.2">
      <c r="A2094">
        <v>35731</v>
      </c>
      <c r="B2094" t="s">
        <v>74</v>
      </c>
      <c r="C2094" s="4">
        <v>43714</v>
      </c>
      <c r="D2094" s="3">
        <v>0.79375000000000007</v>
      </c>
    </row>
    <row r="2095" spans="1:4" x14ac:dyDescent="0.2">
      <c r="A2095">
        <v>38771</v>
      </c>
      <c r="B2095" t="e">
        <f>_xlfn.SINGLE(JuanOrlandoH Es muy bueno lo Que se ve en nuestro pais Que buenas cosas las Que se ven Es importante lo bueno Que se haga
                                                                                                                                                                                                                                                                _xlfn.SINGLE(DiarioLaPrensa))</f>
        <v>#NAME?</v>
      </c>
      <c r="C2095" s="4">
        <v>43714</v>
      </c>
      <c r="D2095" s="3">
        <v>0.74722222222222223</v>
      </c>
    </row>
    <row r="2096" spans="1:4" x14ac:dyDescent="0.2">
      <c r="A2096">
        <v>51059</v>
      </c>
      <c r="B2096" t="e">
        <f>Abriendo_Brecha fundacion excelente ciudad blanca Es muy bueno Que ha demostrado lo excelente Que hay en Honduras con sus bella naturaleza y su bellos lugares de representaci√≥n</f>
        <v>#NAME?</v>
      </c>
      <c r="C2096" s="4">
        <v>43714</v>
      </c>
      <c r="D2096" s="3">
        <v>0.62083333333333335</v>
      </c>
    </row>
    <row r="2097" spans="1:4" x14ac:dyDescent="0.2">
      <c r="A2097">
        <v>51689</v>
      </c>
      <c r="B2097" t="e">
        <f>Abriendo_Brecha Es grandioso Que se desarrollen las buenas acciones para dar un mayor desempe√±o al pais Que bueno Que se haga lo importante para dar un gran triunfo a kaha kamasa</f>
        <v>#NAME?</v>
      </c>
      <c r="C2097" s="4">
        <v>43714</v>
      </c>
      <c r="D2097" s="3">
        <v>0.62013888888888891</v>
      </c>
    </row>
    <row r="2098" spans="1:4" x14ac:dyDescent="0.2">
      <c r="A2098">
        <v>60738</v>
      </c>
      <c r="B2098" t="s">
        <v>250</v>
      </c>
      <c r="C2098" s="4">
        <v>43714</v>
      </c>
      <c r="D2098" s="3">
        <v>0.61388888888888882</v>
      </c>
    </row>
    <row r="2099" spans="1:4" x14ac:dyDescent="0.2">
      <c r="A2099">
        <v>63724</v>
      </c>
      <c r="B2099" t="e">
        <f>hondudiario muy bueno lo Que hace nuestro gobierno Que bello por Que asi se beneficia el pueblo Que excelente</f>
        <v>#NAME?</v>
      </c>
      <c r="C2099" s="4">
        <v>43714</v>
      </c>
      <c r="D2099" s="3">
        <v>0.65625</v>
      </c>
    </row>
    <row r="2100" spans="1:4" x14ac:dyDescent="0.2">
      <c r="A2100">
        <v>70367</v>
      </c>
      <c r="B2100" t="e">
        <f>elpaishn Dios bendiga la vida de JOH por demostrar lo bueno por el pais Que gran trabajo hace por nuestra Honduras</f>
        <v>#NAME?</v>
      </c>
      <c r="C2100" s="4">
        <v>43714</v>
      </c>
      <c r="D2100" s="3">
        <v>0.83124999999999993</v>
      </c>
    </row>
    <row r="2101" spans="1:4" x14ac:dyDescent="0.2">
      <c r="A2101">
        <v>70377</v>
      </c>
      <c r="B2101" t="e">
        <f>elpaishn se ha mejorado las acciones espectaculares gracias a nuestro gobierno se demuestra lo mejor excelente</f>
        <v>#NAME?</v>
      </c>
      <c r="C2101" s="4">
        <v>43714</v>
      </c>
      <c r="D2101" s="3">
        <v>0.8305555555555556</v>
      </c>
    </row>
    <row r="2102" spans="1:4" x14ac:dyDescent="0.2">
      <c r="A2102">
        <v>73301</v>
      </c>
      <c r="B2102" t="e">
        <f>_xlfn.SINGLE(NTQ1WzirXWVSm5RELmNPf7jbQXG)+Lu0YgsRt8Xoj7qo= _xlfn.SINGLE(JuanOrlandoH _xlfn.SINGLE(IHCIETI _xlfn.SINGLE(LaTribunahn muy bien felicitamos a nuestro Presidente por demostrar las grandiosas cosas Que hay en el paisa Que gran manera de ver las cosas _xlfn.SINGLE(DiarioLaPrensa))))</f>
        <v>#NAME?</v>
      </c>
      <c r="C2102" s="4">
        <v>43714</v>
      </c>
      <c r="D2102" s="3">
        <v>0.71111111111111114</v>
      </c>
    </row>
    <row r="2103" spans="1:4" x14ac:dyDescent="0.2">
      <c r="A2103">
        <v>73811</v>
      </c>
      <c r="B2103" t="e">
        <f>_xlfn.SINGLE(NTQ1WzirXWVSm5RELmNPf7jbQXG)+Lu0YgsRt8Xoj7qo= _xlfn.SINGLE(JuanOrlandoH _xlfn.SINGLE(HCHTelevDigital Dios me lo bendiga JOH veo Que se cumple lo prometido Que genial Es ver como mi Honduras avanza
                                                                                                                                                                                                                                                                _xlfn.SINGLE(televicentrohn)))</f>
        <v>#NAME?</v>
      </c>
      <c r="C2103" s="4">
        <v>43714</v>
      </c>
      <c r="D2103" s="3">
        <v>0.85833333333333339</v>
      </c>
    </row>
    <row r="2104" spans="1:4" ht="34" x14ac:dyDescent="0.2">
      <c r="A2104">
        <v>74459</v>
      </c>
      <c r="B2104" s="2" t="s">
        <v>275</v>
      </c>
      <c r="C2104" s="4">
        <v>43714</v>
      </c>
      <c r="D2104" s="3">
        <v>0.8569444444444444</v>
      </c>
    </row>
    <row r="2105" spans="1:4" x14ac:dyDescent="0.2">
      <c r="A2105">
        <v>86009</v>
      </c>
      <c r="B2105" t="s">
        <v>74</v>
      </c>
      <c r="C2105" s="4">
        <v>43714</v>
      </c>
      <c r="D2105" s="3">
        <v>0.79375000000000007</v>
      </c>
    </row>
    <row r="2106" spans="1:4" x14ac:dyDescent="0.2">
      <c r="A2106">
        <v>121602</v>
      </c>
      <c r="B2106" t="s">
        <v>359</v>
      </c>
      <c r="C2106" s="4">
        <v>43714</v>
      </c>
      <c r="D2106" s="3">
        <v>0.15763888888888888</v>
      </c>
    </row>
    <row r="2107" spans="1:4" x14ac:dyDescent="0.2">
      <c r="A2107">
        <v>134580</v>
      </c>
      <c r="B2107" t="e">
        <f>JuanOrlandoH no cave duda Que se esta emprendiendo una buena labor par Que se haga y se desarrollen las buenas obras para el pa√≠s Que bueno</f>
        <v>#NAME?</v>
      </c>
      <c r="C2107" s="4">
        <v>43714</v>
      </c>
      <c r="D2107" s="3">
        <v>0.77638888888888891</v>
      </c>
    </row>
    <row r="2108" spans="1:4" x14ac:dyDescent="0.2">
      <c r="A2108">
        <v>146382</v>
      </c>
      <c r="B2108" t="e">
        <f>JuanOrlandoH Es excelente Que se hayan abierto estas cosas p√≤re Que Es bueno Que se apoye a los Hondure√±os muy buen trabajo</f>
        <v>#NAME?</v>
      </c>
      <c r="C2108" s="4">
        <v>43714</v>
      </c>
      <c r="D2108" s="3">
        <v>0.77500000000000002</v>
      </c>
    </row>
    <row r="2109" spans="1:4" x14ac:dyDescent="0.2">
      <c r="A2109">
        <v>154540</v>
      </c>
      <c r="B2109" t="e">
        <f>TN5Telenoticias Es muy bello lo Que se inspecciona en kaha kamasa Es una experiencia inolvidable Que bello he importante grandioso</f>
        <v>#NAME?</v>
      </c>
      <c r="C2109" s="4">
        <v>43714</v>
      </c>
      <c r="D2109" s="3">
        <v>0.58750000000000002</v>
      </c>
    </row>
    <row r="2110" spans="1:4" x14ac:dyDescent="0.2">
      <c r="A2110">
        <v>161340</v>
      </c>
      <c r="B2110" t="s">
        <v>420</v>
      </c>
      <c r="C2110" s="4">
        <v>43714</v>
      </c>
      <c r="D2110" s="3">
        <v>4.027777777777778E-2</v>
      </c>
    </row>
    <row r="2111" spans="1:4" x14ac:dyDescent="0.2">
      <c r="A2111">
        <v>162338</v>
      </c>
      <c r="B2111" t="e">
        <f>televicentrohn gracias a el gran empe√±o de investigar estas cosas por mi Honduras Que gran maner ade Que mi p√†is cambie y se logre lo bueno Es genial</f>
        <v>#NAME?</v>
      </c>
      <c r="C2111" s="4">
        <v>43714</v>
      </c>
      <c r="D2111" s="3">
        <v>0.59791666666666665</v>
      </c>
    </row>
    <row r="2112" spans="1:4" x14ac:dyDescent="0.2">
      <c r="A2112">
        <v>163275</v>
      </c>
      <c r="B2112" t="e">
        <f>televicentrohn Es un gran demostraci√≥n favorable para el pueblo Que genial kaha kamasa Es una fundaci√≥n muy imp√≤rtante Que bien</f>
        <v>#NAME?</v>
      </c>
      <c r="C2112" s="4">
        <v>43714</v>
      </c>
      <c r="D2112" s="3">
        <v>0.59722222222222221</v>
      </c>
    </row>
    <row r="2113" spans="1:4" x14ac:dyDescent="0.2">
      <c r="A2113">
        <v>163683</v>
      </c>
      <c r="B2113" t="e">
        <f>_xlfn.SINGLE(televicentrohn fue un dia cargado de aprendizaje y lleno de cultura) , diversi√≥n el √°rea de los STARTUP , zona virtual todo estuvo Espectacular excelente</f>
        <v>#NAME?</v>
      </c>
      <c r="C2113" s="4">
        <v>43714</v>
      </c>
      <c r="D2113" s="3">
        <v>0.66041666666666665</v>
      </c>
    </row>
    <row r="2114" spans="1:4" x14ac:dyDescent="0.2">
      <c r="A2114">
        <v>165396</v>
      </c>
      <c r="B2114" t="e">
        <f>JuanOrlandoH gracias agradecemos lo bueno Que importante Es ver esto por mi Honduras gracias a Dios por esas buenas bendiciones</f>
        <v>#NAME?</v>
      </c>
      <c r="C2114" s="4">
        <v>43714</v>
      </c>
      <c r="D2114" s="3">
        <v>0.77777777777777779</v>
      </c>
    </row>
    <row r="2115" spans="1:4" x14ac:dyDescent="0.2">
      <c r="A2115">
        <v>166134</v>
      </c>
      <c r="B2115" t="s">
        <v>432</v>
      </c>
      <c r="C2115" s="4">
        <v>43714</v>
      </c>
      <c r="D2115" s="3">
        <v>0.17708333333333334</v>
      </c>
    </row>
    <row r="2116" spans="1:4" x14ac:dyDescent="0.2">
      <c r="A2116">
        <v>177114</v>
      </c>
      <c r="B2116" t="e">
        <f>_xlfn.SINGLE(NTQ1WzirXWVSm5RELmNPf7jbQXG)+Lu0YgsRt8Xoj7qo= _xlfn.SINGLE(JuanOrlandoH _xlfn.SINGLE(IHCIETI _xlfn.SINGLE(LaTribunahn hemos aprendido Que si se quiere se puede quye bueno lo Que hace JOH por demostrar estas bellas acciones y se demuestra la arqueolog√≠a de ciudad blanca
                                                                                                                                                                                                                                                                _xlfn.SINGLE(Canal6Honduras))))</f>
        <v>#NAME?</v>
      </c>
      <c r="C2116" s="4">
        <v>43714</v>
      </c>
      <c r="D2116" s="3">
        <v>0.71180555555555547</v>
      </c>
    </row>
    <row r="2117" spans="1:4" x14ac:dyDescent="0.2">
      <c r="A2117">
        <v>208154</v>
      </c>
      <c r="B2117" t="s">
        <v>74</v>
      </c>
      <c r="C2117" s="4">
        <v>43714</v>
      </c>
      <c r="D2117" s="3">
        <v>0.7944444444444444</v>
      </c>
    </row>
    <row r="2118" spans="1:4" ht="34" x14ac:dyDescent="0.2">
      <c r="A2118">
        <v>210657</v>
      </c>
      <c r="B2118" s="2" t="s">
        <v>508</v>
      </c>
      <c r="C2118" s="4">
        <v>43714</v>
      </c>
      <c r="D2118" s="3">
        <v>0.61458333333333337</v>
      </c>
    </row>
    <row r="2119" spans="1:4" x14ac:dyDescent="0.2">
      <c r="A2119">
        <v>225917</v>
      </c>
      <c r="B2119" t="s">
        <v>74</v>
      </c>
      <c r="C2119" s="4">
        <v>43714</v>
      </c>
      <c r="D2119" s="3">
        <v>0.79375000000000007</v>
      </c>
    </row>
    <row r="2120" spans="1:4" x14ac:dyDescent="0.2">
      <c r="A2120">
        <v>226092</v>
      </c>
      <c r="B2120" t="s">
        <v>523</v>
      </c>
      <c r="C2120" s="4">
        <v>43714</v>
      </c>
      <c r="D2120" s="3">
        <v>0.10416666666666667</v>
      </c>
    </row>
    <row r="2121" spans="1:4" x14ac:dyDescent="0.2">
      <c r="A2121">
        <v>244382</v>
      </c>
      <c r="B2121" t="s">
        <v>533</v>
      </c>
      <c r="C2121" s="4">
        <v>43714</v>
      </c>
      <c r="D2121" s="3">
        <v>7.6388888888888895E-2</v>
      </c>
    </row>
    <row r="2122" spans="1:4" x14ac:dyDescent="0.2">
      <c r="A2122">
        <v>245351</v>
      </c>
      <c r="B2122" t="e">
        <f>Abriendo_Brecha gracias la gobierno y sus ayudas Honduras esta cambiando Que gran trabajo Que bueno excelente vamos por lo mejor</f>
        <v>#NAME?</v>
      </c>
      <c r="C2122" s="4">
        <v>43714</v>
      </c>
      <c r="D2122" s="3">
        <v>0.72569444444444453</v>
      </c>
    </row>
    <row r="2123" spans="1:4" x14ac:dyDescent="0.2">
      <c r="A2123">
        <v>245897</v>
      </c>
      <c r="B2123" t="e">
        <f>Abriendo_Brecha desempe√±ando lo bueno en ciudad blanca Que bello lo Que se ve en el pais Que gran manera de demostrar los maravillosos lugares</f>
        <v>#NAME?</v>
      </c>
      <c r="C2123" s="4">
        <v>43714</v>
      </c>
      <c r="D2123" s="3">
        <v>0.62013888888888891</v>
      </c>
    </row>
    <row r="2124" spans="1:4" x14ac:dyDescent="0.2">
      <c r="A2124">
        <v>246167</v>
      </c>
      <c r="B2124" t="e">
        <f>Abriendo_Brecha son apoyos Que no tienen precio Que gran admiraci√≥n Que genial Es importante lo Que se ve gracias muy buenas obras</f>
        <v>#NAME?</v>
      </c>
      <c r="C2124" s="4">
        <v>43714</v>
      </c>
      <c r="D2124" s="3">
        <v>0.7270833333333333</v>
      </c>
    </row>
    <row r="2125" spans="1:4" x14ac:dyDescent="0.2">
      <c r="A2125">
        <v>247097</v>
      </c>
      <c r="B2125" t="e">
        <f>televicentrohn estos son buenas noticias Que se haya tenido excito en estas cosas por el pa√≠s Que gran manera de Que nuestra Honduras avance en tecnolog√≠a y turismo</f>
        <v>#NAME?</v>
      </c>
      <c r="C2125" s="4">
        <v>43714</v>
      </c>
      <c r="D2125" s="3">
        <v>0.59791666666666665</v>
      </c>
    </row>
    <row r="2126" spans="1:4" x14ac:dyDescent="0.2">
      <c r="A2126">
        <v>253891</v>
      </c>
      <c r="B2126" t="s">
        <v>74</v>
      </c>
      <c r="C2126" s="4">
        <v>43714</v>
      </c>
      <c r="D2126" s="3">
        <v>0.79375000000000007</v>
      </c>
    </row>
    <row r="2127" spans="1:4" x14ac:dyDescent="0.2">
      <c r="A2127">
        <v>310164</v>
      </c>
      <c r="B2127" t="e">
        <f>_xlfn.SINGLE(NTQ1WzirXWVSm5RELmNPf7jbQXG)+Lu0YgsRt8Xoj7qo= _xlfn.SINGLE(JuanOrlandoH _xlfn.SINGLE(IHCIETI _xlfn.SINGLE(LaTribunahn Honduras Es una tierra belle fortalecida con bellas culturas y con grandes bendiciones Que bueno Es grandioso
                                                                                                                                                                                                                                                                _xlfn.SINGLE(elpaishn))))</f>
        <v>#NAME?</v>
      </c>
      <c r="C2127" s="4">
        <v>43714</v>
      </c>
      <c r="D2127" s="3">
        <v>0.70972222222222225</v>
      </c>
    </row>
    <row r="2128" spans="1:4" x14ac:dyDescent="0.2">
      <c r="A2128">
        <v>311625</v>
      </c>
      <c r="B2128" t="e">
        <f>hondudiario se han logrado los desarrollos para  Honduras Que bueno lo Que define por lo mejor del pueblo Que bien</f>
        <v>#NAME?</v>
      </c>
      <c r="C2128" s="4">
        <v>43714</v>
      </c>
      <c r="D2128" s="3">
        <v>0.65763888888888888</v>
      </c>
    </row>
    <row r="2129" spans="1:4" x14ac:dyDescent="0.2">
      <c r="A2129">
        <v>323743</v>
      </c>
      <c r="B2129" t="e">
        <f>elpaishn Es una excelente ayuda Que se les brinda  las personas discapacitadas Que gran trabajo lo bueno se demuestra</f>
        <v>#NAME?</v>
      </c>
      <c r="C2129" s="4">
        <v>43714</v>
      </c>
      <c r="D2129" s="3">
        <v>0.82986111111111116</v>
      </c>
    </row>
    <row r="2130" spans="1:4" x14ac:dyDescent="0.2">
      <c r="A2130">
        <v>343630</v>
      </c>
      <c r="B2130" t="e">
        <f>tencanal10 Es bello saver qe tenemos estas marabillosas cosas en nuestra Honduras Que bueno Que se demuestre lo bueno por el pais y su cultura muy bien</f>
        <v>#NAME?</v>
      </c>
      <c r="C2130" s="4">
        <v>43714</v>
      </c>
      <c r="D2130" s="3">
        <v>0.67013888888888884</v>
      </c>
    </row>
    <row r="2131" spans="1:4" x14ac:dyDescent="0.2">
      <c r="A2131">
        <v>357601</v>
      </c>
      <c r="B2131" t="s">
        <v>609</v>
      </c>
      <c r="C2131" s="4">
        <v>43714</v>
      </c>
      <c r="D2131" s="3">
        <v>0.59097222222222223</v>
      </c>
    </row>
    <row r="2132" spans="1:4" ht="34" x14ac:dyDescent="0.2">
      <c r="A2132">
        <v>639349</v>
      </c>
      <c r="B2132" s="2" t="s">
        <v>631</v>
      </c>
      <c r="C2132" s="4">
        <v>43714</v>
      </c>
      <c r="D2132" s="3">
        <v>0.58333333333333337</v>
      </c>
    </row>
    <row r="2133" spans="1:4" x14ac:dyDescent="0.2">
      <c r="A2133">
        <v>686793</v>
      </c>
      <c r="B2133" t="s">
        <v>649</v>
      </c>
      <c r="C2133" s="4">
        <v>43714</v>
      </c>
      <c r="D2133" s="3">
        <v>0.13472222222222222</v>
      </c>
    </row>
    <row r="2134" spans="1:4" x14ac:dyDescent="0.2">
      <c r="A2134">
        <v>697207</v>
      </c>
      <c r="B2134" t="s">
        <v>74</v>
      </c>
      <c r="C2134" s="4">
        <v>43714</v>
      </c>
      <c r="D2134" s="3">
        <v>0.79375000000000007</v>
      </c>
    </row>
    <row r="2135" spans="1:4" x14ac:dyDescent="0.2">
      <c r="A2135">
        <v>710726</v>
      </c>
      <c r="B2135" t="s">
        <v>74</v>
      </c>
      <c r="C2135" s="4">
        <v>43714</v>
      </c>
      <c r="D2135" s="3">
        <v>0.7944444444444444</v>
      </c>
    </row>
    <row r="2136" spans="1:4" x14ac:dyDescent="0.2">
      <c r="A2136">
        <v>729899</v>
      </c>
      <c r="B2136" t="s">
        <v>74</v>
      </c>
      <c r="C2136" s="4">
        <v>43714</v>
      </c>
      <c r="D2136" s="3">
        <v>0.79375000000000007</v>
      </c>
    </row>
    <row r="2137" spans="1:4" x14ac:dyDescent="0.2">
      <c r="A2137">
        <v>753624</v>
      </c>
      <c r="B2137" t="s">
        <v>74</v>
      </c>
      <c r="C2137" s="4">
        <v>43714</v>
      </c>
      <c r="D2137" s="3">
        <v>0.79375000000000007</v>
      </c>
    </row>
    <row r="2138" spans="1:4" x14ac:dyDescent="0.2">
      <c r="A2138">
        <v>756084</v>
      </c>
      <c r="B2138" t="s">
        <v>668</v>
      </c>
      <c r="C2138" s="4">
        <v>43714</v>
      </c>
      <c r="D2138" s="3">
        <v>0.1173611111111111</v>
      </c>
    </row>
    <row r="2139" spans="1:4" x14ac:dyDescent="0.2">
      <c r="A2139">
        <v>793550</v>
      </c>
      <c r="B2139" t="s">
        <v>74</v>
      </c>
      <c r="C2139" s="4">
        <v>43714</v>
      </c>
      <c r="D2139" s="3">
        <v>0.7944444444444444</v>
      </c>
    </row>
    <row r="2140" spans="1:4" x14ac:dyDescent="0.2">
      <c r="A2140">
        <v>807807</v>
      </c>
      <c r="B2140" t="s">
        <v>74</v>
      </c>
      <c r="C2140" s="4">
        <v>43714</v>
      </c>
      <c r="D2140" s="3">
        <v>0.7944444444444444</v>
      </c>
    </row>
    <row r="2141" spans="1:4" x14ac:dyDescent="0.2">
      <c r="A2141">
        <v>813611</v>
      </c>
      <c r="B2141" t="s">
        <v>690</v>
      </c>
      <c r="C2141" s="4">
        <v>43714</v>
      </c>
      <c r="D2141" s="3">
        <v>0.59166666666666667</v>
      </c>
    </row>
    <row r="2142" spans="1:4" x14ac:dyDescent="0.2">
      <c r="A2142">
        <v>824429</v>
      </c>
      <c r="B2142" t="s">
        <v>74</v>
      </c>
      <c r="C2142" s="4">
        <v>43714</v>
      </c>
      <c r="D2142" s="3">
        <v>0.7944444444444444</v>
      </c>
    </row>
    <row r="2143" spans="1:4" x14ac:dyDescent="0.2">
      <c r="A2143">
        <v>851202</v>
      </c>
      <c r="B2143" t="s">
        <v>74</v>
      </c>
      <c r="C2143" s="4">
        <v>43714</v>
      </c>
      <c r="D2143" s="3">
        <v>0.79375000000000007</v>
      </c>
    </row>
    <row r="2144" spans="1:4" x14ac:dyDescent="0.2">
      <c r="A2144">
        <v>855491</v>
      </c>
      <c r="B2144" t="s">
        <v>74</v>
      </c>
      <c r="C2144" s="4">
        <v>43714</v>
      </c>
      <c r="D2144" s="3">
        <v>0.7944444444444444</v>
      </c>
    </row>
    <row r="2145" spans="1:4" x14ac:dyDescent="0.2">
      <c r="A2145">
        <v>856948</v>
      </c>
      <c r="B2145" t="s">
        <v>74</v>
      </c>
      <c r="C2145" s="4">
        <v>43714</v>
      </c>
      <c r="D2145" s="3">
        <v>0.79375000000000007</v>
      </c>
    </row>
    <row r="2146" spans="1:4" ht="34" x14ac:dyDescent="0.2">
      <c r="A2146">
        <v>869733</v>
      </c>
      <c r="B2146" s="2" t="s">
        <v>706</v>
      </c>
      <c r="C2146" s="4">
        <v>43714</v>
      </c>
      <c r="D2146" s="3">
        <v>0.61597222222222225</v>
      </c>
    </row>
    <row r="2147" spans="1:4" x14ac:dyDescent="0.2">
      <c r="A2147">
        <v>875257</v>
      </c>
      <c r="B2147" t="s">
        <v>74</v>
      </c>
      <c r="C2147" s="4">
        <v>43714</v>
      </c>
      <c r="D2147" s="3">
        <v>0.81319444444444444</v>
      </c>
    </row>
    <row r="2148" spans="1:4" x14ac:dyDescent="0.2">
      <c r="A2148">
        <v>976701</v>
      </c>
      <c r="B2148" t="s">
        <v>74</v>
      </c>
      <c r="C2148" s="4">
        <v>43714</v>
      </c>
      <c r="D2148" s="3">
        <v>0.7944444444444444</v>
      </c>
    </row>
    <row r="2149" spans="1:4" x14ac:dyDescent="0.2">
      <c r="A2149">
        <v>1026955</v>
      </c>
      <c r="B2149" t="s">
        <v>74</v>
      </c>
      <c r="C2149" s="4">
        <v>43714</v>
      </c>
      <c r="D2149" s="3">
        <v>0.7944444444444444</v>
      </c>
    </row>
    <row r="2150" spans="1:4" x14ac:dyDescent="0.2">
      <c r="A2150">
        <v>1045044</v>
      </c>
      <c r="B2150" t="s">
        <v>74</v>
      </c>
      <c r="C2150" s="4">
        <v>43714</v>
      </c>
      <c r="D2150" s="3">
        <v>0.7944444444444444</v>
      </c>
    </row>
    <row r="2151" spans="1:4" ht="51" x14ac:dyDescent="0.2">
      <c r="A2151">
        <v>1065776</v>
      </c>
      <c r="B2151" s="2" t="s">
        <v>753</v>
      </c>
      <c r="C2151" s="4">
        <v>43714</v>
      </c>
      <c r="D2151" s="3">
        <v>0.61736111111111114</v>
      </c>
    </row>
    <row r="2152" spans="1:4" ht="34" x14ac:dyDescent="0.2">
      <c r="A2152">
        <v>1135992</v>
      </c>
      <c r="B2152" s="2" t="s">
        <v>755</v>
      </c>
      <c r="C2152" s="4">
        <v>43714</v>
      </c>
      <c r="D2152" s="3">
        <v>0.61527777777777781</v>
      </c>
    </row>
    <row r="2153" spans="1:4" x14ac:dyDescent="0.2">
      <c r="A2153">
        <v>262901</v>
      </c>
      <c r="B2153" t="s">
        <v>551</v>
      </c>
      <c r="C2153" s="4">
        <v>43715</v>
      </c>
      <c r="D2153" s="3">
        <v>0.83750000000000002</v>
      </c>
    </row>
    <row r="2154" spans="1:4" x14ac:dyDescent="0.2">
      <c r="A2154">
        <v>287234</v>
      </c>
      <c r="B2154" t="s">
        <v>569</v>
      </c>
      <c r="C2154" s="4">
        <v>43715</v>
      </c>
      <c r="D2154" s="3">
        <v>0.7090277777777777</v>
      </c>
    </row>
    <row r="2155" spans="1:4" x14ac:dyDescent="0.2">
      <c r="A2155">
        <v>830496</v>
      </c>
      <c r="B2155" t="s">
        <v>699</v>
      </c>
      <c r="C2155" s="4">
        <v>43715</v>
      </c>
      <c r="D2155" s="3">
        <v>4.8611111111111112E-2</v>
      </c>
    </row>
    <row r="2156" spans="1:4" ht="51" x14ac:dyDescent="0.2">
      <c r="A2156">
        <v>708504</v>
      </c>
      <c r="B2156" s="2" t="s">
        <v>657</v>
      </c>
      <c r="C2156" s="4">
        <v>43716</v>
      </c>
      <c r="D2156" s="3">
        <v>0.89027777777777783</v>
      </c>
    </row>
    <row r="2157" spans="1:4" ht="51" x14ac:dyDescent="0.2">
      <c r="A2157">
        <v>882708</v>
      </c>
      <c r="B2157" s="2" t="s">
        <v>709</v>
      </c>
      <c r="C2157" s="4">
        <v>43716</v>
      </c>
      <c r="D2157" s="3">
        <v>0.80902777777777779</v>
      </c>
    </row>
    <row r="2158" spans="1:4" x14ac:dyDescent="0.2">
      <c r="A2158">
        <v>4532</v>
      </c>
      <c r="B2158" t="s">
        <v>43</v>
      </c>
      <c r="C2158" s="4">
        <v>43717</v>
      </c>
      <c r="D2158" s="3">
        <v>0.78472222222222221</v>
      </c>
    </row>
    <row r="2159" spans="1:4" x14ac:dyDescent="0.2">
      <c r="A2159">
        <v>18693</v>
      </c>
      <c r="B2159" t="s">
        <v>43</v>
      </c>
      <c r="C2159" s="4">
        <v>43717</v>
      </c>
      <c r="D2159" s="3">
        <v>0.78541666666666676</v>
      </c>
    </row>
    <row r="2160" spans="1:4" x14ac:dyDescent="0.2">
      <c r="A2160">
        <v>22497</v>
      </c>
      <c r="B2160" t="e">
        <f>JuanOrlandoH agradecemos lo Que ha demostrado este gobierno gracias por afirmar la seguridad por el pa√≠s</f>
        <v>#NAME?</v>
      </c>
      <c r="C2160" s="4">
        <v>43717</v>
      </c>
      <c r="D2160" s="3">
        <v>0.7416666666666667</v>
      </c>
    </row>
    <row r="2161" spans="1:4" x14ac:dyDescent="0.2">
      <c r="A2161">
        <v>22874</v>
      </c>
      <c r="B2161" t="s">
        <v>43</v>
      </c>
      <c r="C2161" s="4">
        <v>43717</v>
      </c>
      <c r="D2161" s="3">
        <v>0.78541666666666676</v>
      </c>
    </row>
    <row r="2162" spans="1:4" x14ac:dyDescent="0.2">
      <c r="A2162">
        <v>27826</v>
      </c>
      <c r="B2162" t="e">
        <f>_xlfn.SINGLE(DllSWqjvMbCrtUNGN0CA23hYgwPW83B5aBnYuBnEFZY)= _xlfn.SINGLE(JuanOrlandoH Que bueno lo Que ha demostrado el Presidente para lo bueno para el pais  Que bien)</f>
        <v>#NAME?</v>
      </c>
      <c r="C2162" s="4">
        <v>43717</v>
      </c>
      <c r="D2162" s="3">
        <v>0.7729166666666667</v>
      </c>
    </row>
    <row r="2163" spans="1:4" x14ac:dyDescent="0.2">
      <c r="A2163">
        <v>28542</v>
      </c>
      <c r="B2163" t="e">
        <f>_xlfn.SINGLE(DllSWqjvMbCrtUNGN0CA23hYgwPW83B5aBnYuBnEFZY)= _xlfn.SINGLE(JuanOrlandoH por Que lo buen debe de continuar para atr√°s ni un solo paso adelante Presidente JOH gracias a su compromiso con la paz y la tranquilidad del pueblo hondure√±o)</f>
        <v>#NAME?</v>
      </c>
      <c r="C2163" s="4">
        <v>43717</v>
      </c>
      <c r="D2163" s="3">
        <v>0.81458333333333333</v>
      </c>
    </row>
    <row r="2164" spans="1:4" x14ac:dyDescent="0.2">
      <c r="A2164">
        <v>29154</v>
      </c>
      <c r="B2164" t="e">
        <f>radiohrn Definimos lo bueno Que se desarrolla Es importante Que buenas cosas las Que se hacen por el pueblo</f>
        <v>#NAME?</v>
      </c>
      <c r="C2164" s="4">
        <v>43717</v>
      </c>
      <c r="D2164" s="3">
        <v>0.66597222222222219</v>
      </c>
    </row>
    <row r="2165" spans="1:4" x14ac:dyDescent="0.2">
      <c r="A2165">
        <v>30053</v>
      </c>
      <c r="B2165" t="e">
        <f>radiohrn se les brinda el gran poyo a os Productores estamos muy contentos por este apoyo</f>
        <v>#NAME?</v>
      </c>
      <c r="C2165" s="4">
        <v>43717</v>
      </c>
      <c r="D2165" s="3">
        <v>0.66666666666666663</v>
      </c>
    </row>
    <row r="2166" spans="1:4" x14ac:dyDescent="0.2">
      <c r="A2166">
        <v>30080</v>
      </c>
      <c r="B2166" t="e">
        <f>radiohrn excelente Que esten apoyando a cada uno de nuestros Productores</f>
        <v>#NAME?</v>
      </c>
      <c r="C2166" s="4">
        <v>43717</v>
      </c>
      <c r="D2166" s="3">
        <v>0.67291666666666661</v>
      </c>
    </row>
    <row r="2167" spans="1:4" x14ac:dyDescent="0.2">
      <c r="A2167">
        <v>30136</v>
      </c>
      <c r="B2167" t="e">
        <f>radiohrn todos los Hondure√±os estamos muy contentos por el gran apoyo Que estamos recibiendo por parte de nuestras autoridades</f>
        <v>#NAME?</v>
      </c>
      <c r="C2167" s="4">
        <v>43717</v>
      </c>
      <c r="D2167" s="3">
        <v>0.67361111111111116</v>
      </c>
    </row>
    <row r="2168" spans="1:4" x14ac:dyDescent="0.2">
      <c r="A2168">
        <v>32799</v>
      </c>
      <c r="B2168" t="e">
        <f>hondudiario sabemos Que lo Que vive esta rata Es dolida sabemos Que JOH hace lo bueno por Honduras por Que Honduras Es lo mejor para el pais</f>
        <v>#NAME?</v>
      </c>
      <c r="C2168" s="4">
        <v>43717</v>
      </c>
      <c r="D2168" s="3">
        <v>0.5708333333333333</v>
      </c>
    </row>
    <row r="2169" spans="1:4" x14ac:dyDescent="0.2">
      <c r="A2169">
        <v>32944</v>
      </c>
      <c r="B2169" t="s">
        <v>167</v>
      </c>
      <c r="C2169" s="4">
        <v>43717</v>
      </c>
      <c r="D2169" s="3">
        <v>0.85486111111111107</v>
      </c>
    </row>
    <row r="2170" spans="1:4" x14ac:dyDescent="0.2">
      <c r="A2170">
        <v>33275</v>
      </c>
      <c r="B2170" t="e">
        <f>hondudiario vamos por mas cambios gracias al buen trabajo Que hace las autoridades</f>
        <v>#NAME?</v>
      </c>
      <c r="C2170" s="4">
        <v>43717</v>
      </c>
      <c r="D2170" s="3">
        <v>0.86249999999999993</v>
      </c>
    </row>
    <row r="2171" spans="1:4" x14ac:dyDescent="0.2">
      <c r="A2171">
        <v>44275</v>
      </c>
      <c r="B2171" t="e">
        <f>radioamericahn gracias a los grandes avances Que esta demostrando el gobierno Que hace ese gran apoyo a nuestra vida Que genial Que se haga lo bueno por apoyar al pueblo</f>
        <v>#NAME?</v>
      </c>
      <c r="C2171" s="4">
        <v>43717</v>
      </c>
      <c r="D2171" s="3">
        <v>0.63958333333333328</v>
      </c>
    </row>
    <row r="2172" spans="1:4" x14ac:dyDescent="0.2">
      <c r="A2172">
        <v>44544</v>
      </c>
      <c r="B2172" t="e">
        <f>radioamericahn demostrando grandes desarrollos para mi pais Que gran manera de Que mi Honduras cambia vamos por mas</f>
        <v>#NAME?</v>
      </c>
      <c r="C2172" s="4">
        <v>43717</v>
      </c>
      <c r="D2172" s="3">
        <v>0.63888888888888895</v>
      </c>
    </row>
    <row r="2173" spans="1:4" x14ac:dyDescent="0.2">
      <c r="A2173">
        <v>64165</v>
      </c>
      <c r="B2173" t="e">
        <f>hondudiario estas si son grandiosas cosas Que se elaboran en el pa√≠s vamos por mejores cambios en la seguridad muy bueno</f>
        <v>#NAME?</v>
      </c>
      <c r="C2173" s="4">
        <v>43717</v>
      </c>
      <c r="D2173" s="3">
        <v>0.83680555555555547</v>
      </c>
    </row>
    <row r="2174" spans="1:4" x14ac:dyDescent="0.2">
      <c r="A2174">
        <v>64252</v>
      </c>
      <c r="B2174" t="e">
        <f>hondudiario Sinceramente no sabemos cual Es el odio Que transmiten estas personas Que barbaridad sean cerios porfavor lo Que pasa Que pepe vive dolido</f>
        <v>#NAME?</v>
      </c>
      <c r="C2174" s="4">
        <v>43717</v>
      </c>
      <c r="D2174" s="3">
        <v>0.57013888888888886</v>
      </c>
    </row>
    <row r="2175" spans="1:4" x14ac:dyDescent="0.2">
      <c r="A2175">
        <v>70229</v>
      </c>
      <c r="B2175" t="e">
        <f>elpaishn estamos agradecidos por Que se nos ha brindado esa grandiosa oportunidad de p√≤der confiar Que gran trabajo a los polic√≠as y al gobierno</f>
        <v>#NAME?</v>
      </c>
      <c r="C2175" s="4">
        <v>43717</v>
      </c>
      <c r="D2175" s="3">
        <v>0.5756944444444444</v>
      </c>
    </row>
    <row r="2176" spans="1:4" x14ac:dyDescent="0.2">
      <c r="A2176">
        <v>70267</v>
      </c>
      <c r="B2176" t="e">
        <f>elpaishn Definimos las buenas cosas Que bueno Que se interesan p√≤r Que la gente aprenda a cosas nuevas muy bien</f>
        <v>#NAME?</v>
      </c>
      <c r="C2176" s="4">
        <v>43717</v>
      </c>
      <c r="D2176" s="3">
        <v>0.62847222222222221</v>
      </c>
    </row>
    <row r="2177" spans="1:4" x14ac:dyDescent="0.2">
      <c r="A2177">
        <v>72918</v>
      </c>
      <c r="B2177" t="e">
        <f>_xlfn.SINGLE(NTQ1WzirXWVSm5RELmNPf7jbQXG)+Lu0YgsRt8Xoj7qo= _xlfn.SINGLE(JuanOrlandoH _xlfn.SINGLE(radiohrn me ciento orgulloso de ver como el pais esta avanzando en el tema de la seguridad Que bien
                                                                                                                                                                                                                                                                _xlfn.SINGLE(HCHTelevDigital)))</f>
        <v>#NAME?</v>
      </c>
      <c r="C2177" s="4">
        <v>43717</v>
      </c>
      <c r="D2177" s="3">
        <v>0.85069444444444453</v>
      </c>
    </row>
    <row r="2178" spans="1:4" x14ac:dyDescent="0.2">
      <c r="A2178">
        <v>74713</v>
      </c>
      <c r="B2178" t="s">
        <v>278</v>
      </c>
      <c r="C2178" s="4">
        <v>43717</v>
      </c>
      <c r="D2178" s="3">
        <v>0.68680555555555556</v>
      </c>
    </row>
    <row r="2179" spans="1:4" x14ac:dyDescent="0.2">
      <c r="A2179">
        <v>83006</v>
      </c>
      <c r="B2179" t="e">
        <f>_xlfn.SINGLE(HCHTelevDigital _xlfn.SINGLE(JuanOrlandoH _xlfn.SINGLE(FNAMP_Honduras no cave duda Que gran manera Es muy bueno gracias JOH por demostrar Que la seguridad mejora muy bien)))</f>
        <v>#NAME?</v>
      </c>
      <c r="C2179" s="4">
        <v>43717</v>
      </c>
      <c r="D2179" s="3">
        <v>0.7583333333333333</v>
      </c>
    </row>
    <row r="2180" spans="1:4" x14ac:dyDescent="0.2">
      <c r="A2180">
        <v>84548</v>
      </c>
      <c r="B2180" t="e">
        <f>HCHTelevDigital siempre se esta dando las mejores noticias Que bueno Es Que mi Honduras avanza Que gran trabajo gracias JOH por demostrar lo bueno para la ayuda del pueblo</f>
        <v>#NAME?</v>
      </c>
      <c r="C2180" s="4">
        <v>43717</v>
      </c>
      <c r="D2180" s="3">
        <v>0.6333333333333333</v>
      </c>
    </row>
    <row r="2181" spans="1:4" x14ac:dyDescent="0.2">
      <c r="A2181">
        <v>84806</v>
      </c>
      <c r="B2181" t="e">
        <f>_xlfn.SINGLE(HCHTelevDigital _xlfn.SINGLE(JuanOrlandoH _xlfn.SINGLE(FNAMP_Honduras Es muy bueno lo Que hace el Presidente Que gran trabajo lo Que se ve en el pais)))</f>
        <v>#NAME?</v>
      </c>
      <c r="C2181" s="4">
        <v>43717</v>
      </c>
      <c r="D2181" s="3">
        <v>0.75763888888888886</v>
      </c>
    </row>
    <row r="2182" spans="1:4" x14ac:dyDescent="0.2">
      <c r="A2182">
        <v>91535</v>
      </c>
      <c r="B2182" t="e">
        <f>elpaishn Que bueno lo Que se hara para apoyar a estas  personas a Que puedan   ayudarse a mejorar las cosas para su entendimiento Que bien Es un gran apoyo</f>
        <v>#NAME?</v>
      </c>
      <c r="C2182" s="4">
        <v>43717</v>
      </c>
      <c r="D2182" s="3">
        <v>0.62708333333333333</v>
      </c>
    </row>
    <row r="2183" spans="1:4" x14ac:dyDescent="0.2">
      <c r="A2183">
        <v>97447</v>
      </c>
      <c r="B2183" t="e">
        <f>HCHTelevDigital se ven los grandes resultados Que excelente Es ver como mi Honduras avanza gracias por Que se cumplen miles de metas para el pueblo</f>
        <v>#NAME?</v>
      </c>
      <c r="C2183" s="4">
        <v>43717</v>
      </c>
      <c r="D2183" s="3">
        <v>0.63263888888888886</v>
      </c>
    </row>
    <row r="2184" spans="1:4" x14ac:dyDescent="0.2">
      <c r="A2184">
        <v>121599</v>
      </c>
      <c r="B2184" t="s">
        <v>43</v>
      </c>
      <c r="C2184" s="4">
        <v>43717</v>
      </c>
      <c r="D2184" s="3">
        <v>0.78472222222222221</v>
      </c>
    </row>
    <row r="2185" spans="1:4" x14ac:dyDescent="0.2">
      <c r="A2185">
        <v>135491</v>
      </c>
      <c r="B2185" t="s">
        <v>43</v>
      </c>
      <c r="C2185" s="4">
        <v>43717</v>
      </c>
      <c r="D2185" s="3">
        <v>0.78541666666666676</v>
      </c>
    </row>
    <row r="2186" spans="1:4" x14ac:dyDescent="0.2">
      <c r="A2186">
        <v>137892</v>
      </c>
      <c r="B2186" t="e">
        <f>HoyMismoTSI muy bien JOH por demostrar Que tenemos un gran gobierno Que ha afirmado el cambio por mi Honduras muy bien</f>
        <v>#NAME?</v>
      </c>
      <c r="C2186" s="4">
        <v>43717</v>
      </c>
      <c r="D2186" s="3">
        <v>0.70347222222222217</v>
      </c>
    </row>
    <row r="2187" spans="1:4" x14ac:dyDescent="0.2">
      <c r="A2187">
        <v>147189</v>
      </c>
      <c r="B2187" t="e">
        <f>JuanOrlandoH vamos caminando por la mejor ruta y gracias a su gran esmero Que ha mostrado Presidente</f>
        <v>#NAME?</v>
      </c>
      <c r="C2187" s="4">
        <v>43717</v>
      </c>
      <c r="D2187" s="3">
        <v>0.7402777777777777</v>
      </c>
    </row>
    <row r="2188" spans="1:4" x14ac:dyDescent="0.2">
      <c r="A2188">
        <v>154423</v>
      </c>
      <c r="B2188" t="e">
        <f>_xlfn.SINGLE(DllSWqjvMbCrtUNGN0CA23hYgwPW83B5aBnYuBnEFZY)= _xlfn.SINGLE(JuanOrlandoH no cave duda gracias por Que usted demuestra lo bueno por mi Honduras Que gran trabajo lo bueno esta muy bien)</f>
        <v>#NAME?</v>
      </c>
      <c r="C2188" s="4">
        <v>43717</v>
      </c>
      <c r="D2188" s="3">
        <v>0.77361111111111114</v>
      </c>
    </row>
    <row r="2189" spans="1:4" x14ac:dyDescent="0.2">
      <c r="A2189">
        <v>154628</v>
      </c>
      <c r="B2189" t="e">
        <f>_xlfn.SINGLE(DllSWqjvMbCrtUNGN0CA23hYgwPW83B5aBnYuBnEFZY)= se demuestra ese gran apoyo Que se le brinda al pueblo hondure√±o Que genial Que se haga lo mejor por Honduras</f>
        <v>#NAME?</v>
      </c>
      <c r="C2189" s="4">
        <v>43717</v>
      </c>
      <c r="D2189" s="3">
        <v>0.72499999999999998</v>
      </c>
    </row>
    <row r="2190" spans="1:4" x14ac:dyDescent="0.2">
      <c r="A2190">
        <v>154630</v>
      </c>
      <c r="B2190" t="e">
        <f>_xlfn.SINGLE(DllSWqjvMbCrtUNGN0CA23hYgwPW83B5aBnYuBnEFZY)= _xlfn.SINGLE(JuanOrlandoH vamos por mas cambios porque lo bueno llego para quedarse y seguir beneficiando al pueblo Hondure√±os)</f>
        <v>#NAME?</v>
      </c>
      <c r="C2190" s="4">
        <v>43717</v>
      </c>
      <c r="D2190" s="3">
        <v>0.76527777777777783</v>
      </c>
    </row>
    <row r="2191" spans="1:4" x14ac:dyDescent="0.2">
      <c r="A2191">
        <v>155901</v>
      </c>
      <c r="B2191" t="e">
        <f>ProcesoDigital excelente Que las autoridades mantengan el orden en estas fiestas patrias</f>
        <v>#NAME?</v>
      </c>
      <c r="C2191" s="4">
        <v>43717</v>
      </c>
      <c r="D2191" s="3">
        <v>0.72916666666666663</v>
      </c>
    </row>
    <row r="2192" spans="1:4" x14ac:dyDescent="0.2">
      <c r="A2192">
        <v>155981</v>
      </c>
      <c r="B2192" t="e">
        <f>ProcesoDigital este viejo solo quiere ver en llamas nuestro pa√≠s le deber√≠an de poner un alto</f>
        <v>#NAME?</v>
      </c>
      <c r="C2192" s="4">
        <v>43717</v>
      </c>
      <c r="D2192" s="3">
        <v>0.93819444444444444</v>
      </c>
    </row>
    <row r="2193" spans="1:4" x14ac:dyDescent="0.2">
      <c r="A2193">
        <v>165649</v>
      </c>
      <c r="B2193" t="e">
        <f>JuanOrlandoH gracias se√±or Presidente por Que su gobierno Es el mejor gracias por hacer estas grandiosas cosas p√≤r mi Honduras</f>
        <v>#NAME?</v>
      </c>
      <c r="C2193" s="4">
        <v>43717</v>
      </c>
      <c r="D2193" s="3">
        <v>0.74097222222222225</v>
      </c>
    </row>
    <row r="2194" spans="1:4" x14ac:dyDescent="0.2">
      <c r="A2194">
        <v>177350</v>
      </c>
      <c r="B2194" t="s">
        <v>454</v>
      </c>
      <c r="C2194" s="4">
        <v>43717</v>
      </c>
      <c r="D2194" s="3">
        <v>0.6875</v>
      </c>
    </row>
    <row r="2195" spans="1:4" x14ac:dyDescent="0.2">
      <c r="A2195">
        <v>177391</v>
      </c>
      <c r="B2195" t="e">
        <f>_xlfn.SINGLE(NTQ1WzirXWVSm5RELmNPf7jbQXG)+Lu0YgsRt8Xoj7qo= _xlfn.SINGLE(JuanOrlandoH _xlfn.SINGLE(radiohrn Dios bendiga la vida de  el Presidente y Que le de mas inteligencia para Que se logre todo por el pais Que gran trabajo _xlfn.SINGLE(DiarioLaPrensa)))</f>
        <v>#NAME?</v>
      </c>
      <c r="C2195" s="4">
        <v>43717</v>
      </c>
      <c r="D2195" s="3">
        <v>0.85277777777777775</v>
      </c>
    </row>
    <row r="2196" spans="1:4" x14ac:dyDescent="0.2">
      <c r="A2196">
        <v>180037</v>
      </c>
      <c r="B2196" t="e">
        <f>DiarioLaPrensa desarrollando nuevas oportunidades para Que la gente pueda mejorar en Muchas cosas y sean un gran beneficio para el pueblo</f>
        <v>#NAME?</v>
      </c>
      <c r="C2196" s="4">
        <v>43717</v>
      </c>
      <c r="D2196" s="3">
        <v>0.55486111111111114</v>
      </c>
    </row>
    <row r="2197" spans="1:4" x14ac:dyDescent="0.2">
      <c r="A2197">
        <v>180134</v>
      </c>
      <c r="B2197" t="e">
        <f>DiarioLaPrensa Es un gran trabajo lo Que se hace por abrir mejores oportunidades Que bien estamos a mas y mas</f>
        <v>#NAME?</v>
      </c>
      <c r="C2197" s="4">
        <v>43717</v>
      </c>
      <c r="D2197" s="3">
        <v>0.72152777777777777</v>
      </c>
    </row>
    <row r="2198" spans="1:4" x14ac:dyDescent="0.2">
      <c r="A2198">
        <v>180237</v>
      </c>
      <c r="B2198" t="e">
        <f>DiarioLaPrensa agradecemos las buenas labores Que se hacen para lo bueno para el pais Que Honduras avanza muy bien</f>
        <v>#NAME?</v>
      </c>
      <c r="C2198" s="4">
        <v>43717</v>
      </c>
      <c r="D2198" s="3">
        <v>0.72152777777777777</v>
      </c>
    </row>
    <row r="2199" spans="1:4" x14ac:dyDescent="0.2">
      <c r="A2199">
        <v>180938</v>
      </c>
      <c r="B2199" t="e">
        <f>DiarioLaPrensa excelente la iniciativa Que mejorara a varias familias Hondure√±as</f>
        <v>#NAME?</v>
      </c>
      <c r="C2199" s="4">
        <v>43717</v>
      </c>
      <c r="D2199" s="3">
        <v>0.71666666666666667</v>
      </c>
    </row>
    <row r="2200" spans="1:4" x14ac:dyDescent="0.2">
      <c r="A2200">
        <v>181129</v>
      </c>
      <c r="B2200" t="e">
        <f>DiarioLaPrensa excelente el trabajo Que hacen siempre pensando en  el pueblo</f>
        <v>#NAME?</v>
      </c>
      <c r="C2200" s="4">
        <v>43717</v>
      </c>
      <c r="D2200" s="3">
        <v>0.71736111111111101</v>
      </c>
    </row>
    <row r="2201" spans="1:4" x14ac:dyDescent="0.2">
      <c r="A2201">
        <v>181222</v>
      </c>
      <c r="B2201" t="e">
        <f>DiarioLaPrensa gracias JOH por demostrar las buenas acciones pora mi Honduras avanzando en grandes cosas vamos por mas</f>
        <v>#NAME?</v>
      </c>
      <c r="C2201" s="4">
        <v>43717</v>
      </c>
      <c r="D2201" s="3">
        <v>0.55555555555555558</v>
      </c>
    </row>
    <row r="2202" spans="1:4" x14ac:dyDescent="0.2">
      <c r="A2202">
        <v>186714</v>
      </c>
      <c r="B2202" t="e">
        <f>JuanOrlandoH no cave duda Que le enviamos miles de felicitaciones a nuestro Presidente por Que si demuestra lo bueno por mi pais</f>
        <v>#NAME?</v>
      </c>
      <c r="C2202" s="4">
        <v>43717</v>
      </c>
      <c r="D2202" s="3">
        <v>0.7416666666666667</v>
      </c>
    </row>
    <row r="2203" spans="1:4" x14ac:dyDescent="0.2">
      <c r="A2203">
        <v>199469</v>
      </c>
      <c r="B2203" t="e">
        <f>JuanOrlandoH Que gran trabajo mi Presidente por Que se ha demostrado lo bueno por mi Honduras Que gran manera de ver bien las cosas en el pais</f>
        <v>#NAME?</v>
      </c>
      <c r="C2203" s="4">
        <v>43717</v>
      </c>
      <c r="D2203" s="3">
        <v>0.7402777777777777</v>
      </c>
    </row>
    <row r="2204" spans="1:4" x14ac:dyDescent="0.2">
      <c r="A2204">
        <v>204126</v>
      </c>
      <c r="B2204" t="e">
        <f>JuanOrlandoH estamos muy agradecidos Que este poniendo mano dura y orden en el pais</f>
        <v>#NAME?</v>
      </c>
      <c r="C2204" s="4">
        <v>43717</v>
      </c>
      <c r="D2204" s="3">
        <v>0.73958333333333337</v>
      </c>
    </row>
    <row r="2205" spans="1:4" x14ac:dyDescent="0.2">
      <c r="A2205">
        <v>213212</v>
      </c>
      <c r="B2205" t="e">
        <f>_xlfn.SINGLE(DllSWqjvMbCrtUNGN0CA23hYgwPW83B5aBnYuBnEFZY)= Honduras avanza se demuestra un gran cambio por el pais Que gran desarrollo Que excelente</f>
        <v>#NAME?</v>
      </c>
      <c r="C2205" s="4">
        <v>43717</v>
      </c>
      <c r="D2205" s="3">
        <v>0.72499999999999998</v>
      </c>
    </row>
    <row r="2206" spans="1:4" x14ac:dyDescent="0.2">
      <c r="A2206">
        <v>214891</v>
      </c>
      <c r="B2206" t="e">
        <f>JuanOrlandoH JOH usted Es una gran persona Aplaudimos su gran avance en la seguridad Que bien Es un gran trabajo lo Que se hace por nuestra Honduras</f>
        <v>#NAME?</v>
      </c>
      <c r="C2206" s="4">
        <v>43717</v>
      </c>
      <c r="D2206" s="3">
        <v>0.74236111111111114</v>
      </c>
    </row>
    <row r="2207" spans="1:4" x14ac:dyDescent="0.2">
      <c r="A2207">
        <v>216572</v>
      </c>
      <c r="B2207" t="s">
        <v>43</v>
      </c>
      <c r="C2207" s="4">
        <v>43717</v>
      </c>
      <c r="D2207" s="3">
        <v>0.78472222222222221</v>
      </c>
    </row>
    <row r="2208" spans="1:4" x14ac:dyDescent="0.2">
      <c r="A2208">
        <v>244489</v>
      </c>
      <c r="B2208" t="s">
        <v>43</v>
      </c>
      <c r="C2208" s="4">
        <v>43717</v>
      </c>
      <c r="D2208" s="3">
        <v>0.78472222222222221</v>
      </c>
    </row>
    <row r="2209" spans="1:4" x14ac:dyDescent="0.2">
      <c r="A2209">
        <v>255041</v>
      </c>
      <c r="B2209" t="s">
        <v>542</v>
      </c>
      <c r="C2209" s="4">
        <v>43717</v>
      </c>
      <c r="D2209" s="3">
        <v>0.57500000000000007</v>
      </c>
    </row>
    <row r="2210" spans="1:4" x14ac:dyDescent="0.2">
      <c r="A2210">
        <v>258529</v>
      </c>
      <c r="B2210" t="e">
        <f>radioamericahn Es gran trabajo lo Que se hace por Que se mejoren en el aria de las exportaciones en el pais Que bien Que se trabaje mas y mas</f>
        <v>#NAME?</v>
      </c>
      <c r="C2210" s="4">
        <v>43717</v>
      </c>
      <c r="D2210" s="3">
        <v>0.6381944444444444</v>
      </c>
    </row>
    <row r="2211" spans="1:4" x14ac:dyDescent="0.2">
      <c r="A2211">
        <v>281181</v>
      </c>
      <c r="B2211" t="e">
        <f>_xlfn.SINGLE(HCHTelevDigital _xlfn.SINGLE(JuanOrlandoH _xlfn.SINGLE(FNAMP_Honduras gracias a la buena labor Que hace el Presidente Que buenas cosas Que excelente gracias por demostrar ese gran apoyo a nuestra Honduras)))</f>
        <v>#NAME?</v>
      </c>
      <c r="C2211" s="4">
        <v>43717</v>
      </c>
      <c r="D2211" s="3">
        <v>0.75763888888888886</v>
      </c>
    </row>
    <row r="2212" spans="1:4" x14ac:dyDescent="0.2">
      <c r="A2212">
        <v>289192</v>
      </c>
      <c r="B2212" t="e">
        <f>criteriohn vamos por mas grandes cambios gracias al Presidente Que si   esta haciendo avanzar nuestra  Honduras</f>
        <v>#NAME?</v>
      </c>
      <c r="C2212" s="4">
        <v>43717</v>
      </c>
      <c r="D2212" s="3">
        <v>0.90555555555555556</v>
      </c>
    </row>
    <row r="2213" spans="1:4" x14ac:dyDescent="0.2">
      <c r="A2213">
        <v>307914</v>
      </c>
      <c r="B2213" t="e">
        <f>radiohrn gracias a esta grandiosa noticia Que gran trabajo Que se regeneren buenas cosas por el pais</f>
        <v>#NAME?</v>
      </c>
      <c r="C2213" s="4">
        <v>43717</v>
      </c>
      <c r="D2213" s="3">
        <v>0.66527777777777775</v>
      </c>
    </row>
    <row r="2214" spans="1:4" x14ac:dyDescent="0.2">
      <c r="A2214">
        <v>310034</v>
      </c>
      <c r="B2214" t="e">
        <f>_xlfn.SINGLE(NTQ1WzirXWVSm5RELmNPf7jbQXG)+Lu0YgsRt8Xoj7qo= _xlfn.SINGLE(JuanOrlandoH _xlfn.SINGLE(radiohrn Que se tenga excito en estas excelentes cosas Que genial lo bueno se demuestra cada dia excelente trabajo _xlfn.SINGLE(DiarioDiezHn)))</f>
        <v>#NAME?</v>
      </c>
      <c r="C2214" s="4">
        <v>43717</v>
      </c>
      <c r="D2214" s="3">
        <v>0.8520833333333333</v>
      </c>
    </row>
    <row r="2215" spans="1:4" x14ac:dyDescent="0.2">
      <c r="A2215">
        <v>310571</v>
      </c>
      <c r="B2215" t="s">
        <v>583</v>
      </c>
      <c r="C2215" s="4">
        <v>43717</v>
      </c>
      <c r="D2215" s="3">
        <v>0.68611111111111101</v>
      </c>
    </row>
    <row r="2216" spans="1:4" x14ac:dyDescent="0.2">
      <c r="A2216">
        <v>310881</v>
      </c>
      <c r="B2216" t="e">
        <f>hondudiario excelente noticia para todos los vendedores Que tendr√°n sus propio mercado</f>
        <v>#NAME?</v>
      </c>
      <c r="C2216" s="4">
        <v>43717</v>
      </c>
      <c r="D2216" s="3">
        <v>0.86249999999999993</v>
      </c>
    </row>
    <row r="2217" spans="1:4" x14ac:dyDescent="0.2">
      <c r="A2217">
        <v>311200</v>
      </c>
      <c r="B2217" t="e">
        <f>hondudiario Aplaudimos su valent√≠a y su gran desarrollo de hacer Que mejore todo en el pais Muchas gracias se√±or Presidente</f>
        <v>#NAME?</v>
      </c>
      <c r="C2217" s="4">
        <v>43717</v>
      </c>
      <c r="D2217" s="3">
        <v>0.83750000000000002</v>
      </c>
    </row>
    <row r="2218" spans="1:4" x14ac:dyDescent="0.2">
      <c r="A2218">
        <v>311341</v>
      </c>
      <c r="B2218" t="e">
        <f>hondudiario se esta demostrando las grandes ayudas para Que el pueblo se beneficie Que gran alcance vamos por mas</f>
        <v>#NAME?</v>
      </c>
      <c r="C2218" s="4">
        <v>43717</v>
      </c>
      <c r="D2218" s="3">
        <v>0.85555555555555562</v>
      </c>
    </row>
    <row r="2219" spans="1:4" x14ac:dyDescent="0.2">
      <c r="A2219">
        <v>323294</v>
      </c>
      <c r="B2219" t="e">
        <f>elpaishn excelente trabajo Que las personas est√°n aprendiendo a leer y a escribir Que buenas cosas las Que se hacen por el pueblo Que excelente</f>
        <v>#NAME?</v>
      </c>
      <c r="C2219" s="4">
        <v>43717</v>
      </c>
      <c r="D2219" s="3">
        <v>0.62777777777777777</v>
      </c>
    </row>
    <row r="2220" spans="1:4" x14ac:dyDescent="0.2">
      <c r="A2220">
        <v>332304</v>
      </c>
      <c r="B2220" t="s">
        <v>43</v>
      </c>
      <c r="C2220" s="4">
        <v>43717</v>
      </c>
      <c r="D2220" s="3">
        <v>0.78472222222222221</v>
      </c>
    </row>
    <row r="2221" spans="1:4" x14ac:dyDescent="0.2">
      <c r="A2221">
        <v>337050</v>
      </c>
      <c r="B2221" t="e">
        <f>ProcesoDigital Que viejo mas est√∫pido ya estamos cansado de el</f>
        <v>#NAME?</v>
      </c>
      <c r="C2221" s="4">
        <v>43717</v>
      </c>
      <c r="D2221" s="3">
        <v>0.9375</v>
      </c>
    </row>
    <row r="2222" spans="1:4" x14ac:dyDescent="0.2">
      <c r="A2222">
        <v>337566</v>
      </c>
      <c r="B2222" t="e">
        <f>ProcesoDigital muy bueno Que se desempe√±e seguridad en los defiles por Que Es muy importante Que se haga esto Que bien</f>
        <v>#NAME?</v>
      </c>
      <c r="C2222" s="4">
        <v>43717</v>
      </c>
      <c r="D2222" s="3">
        <v>0.73055555555555562</v>
      </c>
    </row>
    <row r="2223" spans="1:4" x14ac:dyDescent="0.2">
      <c r="A2223">
        <v>362329</v>
      </c>
      <c r="B2223" t="e">
        <f>HoyMismoTSI Aplaudimos la buena labor gracias por desempe√±ar grandiosas cosas para Honduras y ala seguridad</f>
        <v>#NAME?</v>
      </c>
      <c r="C2223" s="4">
        <v>43717</v>
      </c>
      <c r="D2223" s="3">
        <v>0.70416666666666661</v>
      </c>
    </row>
    <row r="2224" spans="1:4" x14ac:dyDescent="0.2">
      <c r="A2224">
        <v>364273</v>
      </c>
      <c r="B2224" t="s">
        <v>43</v>
      </c>
      <c r="C2224" s="4">
        <v>43717</v>
      </c>
      <c r="D2224" s="3">
        <v>0.78472222222222221</v>
      </c>
    </row>
    <row r="2225" spans="1:4" x14ac:dyDescent="0.2">
      <c r="A2225">
        <v>443979</v>
      </c>
      <c r="B2225" t="s">
        <v>43</v>
      </c>
      <c r="C2225" s="4">
        <v>43717</v>
      </c>
      <c r="D2225" s="3">
        <v>0.78472222222222221</v>
      </c>
    </row>
    <row r="2226" spans="1:4" x14ac:dyDescent="0.2">
      <c r="A2226">
        <v>647912</v>
      </c>
      <c r="B2226" t="s">
        <v>43</v>
      </c>
      <c r="C2226" s="4">
        <v>43717</v>
      </c>
      <c r="D2226" s="3">
        <v>0.78472222222222221</v>
      </c>
    </row>
    <row r="2227" spans="1:4" x14ac:dyDescent="0.2">
      <c r="A2227">
        <v>755670</v>
      </c>
      <c r="B2227" t="s">
        <v>43</v>
      </c>
      <c r="C2227" s="4">
        <v>43717</v>
      </c>
      <c r="D2227" s="3">
        <v>0.78472222222222221</v>
      </c>
    </row>
    <row r="2228" spans="1:4" x14ac:dyDescent="0.2">
      <c r="A2228">
        <v>762626</v>
      </c>
      <c r="B2228" t="s">
        <v>43</v>
      </c>
      <c r="C2228" s="4">
        <v>43717</v>
      </c>
      <c r="D2228" s="3">
        <v>0.78472222222222221</v>
      </c>
    </row>
    <row r="2229" spans="1:4" x14ac:dyDescent="0.2">
      <c r="A2229">
        <v>766953</v>
      </c>
      <c r="B2229" t="s">
        <v>43</v>
      </c>
      <c r="C2229" s="4">
        <v>43717</v>
      </c>
      <c r="D2229" s="3">
        <v>0.78541666666666676</v>
      </c>
    </row>
    <row r="2230" spans="1:4" x14ac:dyDescent="0.2">
      <c r="A2230">
        <v>767479</v>
      </c>
      <c r="B2230" t="s">
        <v>43</v>
      </c>
      <c r="C2230" s="4">
        <v>43717</v>
      </c>
      <c r="D2230" s="3">
        <v>0.78541666666666676</v>
      </c>
    </row>
    <row r="2231" spans="1:4" x14ac:dyDescent="0.2">
      <c r="A2231">
        <v>782123</v>
      </c>
      <c r="B2231" t="e">
        <f>HoyMismoTSI felicitamos a cohep porque mas bien Que pongan mas oportunidades en el pais para Que haya mas empleos no poniendo a descansar la gente y peor as los Hombre</f>
        <v>#NAME?</v>
      </c>
      <c r="C2231" s="4">
        <v>43717</v>
      </c>
      <c r="D2231" s="3">
        <v>0.67013888888888884</v>
      </c>
    </row>
    <row r="2232" spans="1:4" x14ac:dyDescent="0.2">
      <c r="A2232">
        <v>824595</v>
      </c>
      <c r="B2232" t="s">
        <v>43</v>
      </c>
      <c r="C2232" s="4">
        <v>43717</v>
      </c>
      <c r="D2232" s="3">
        <v>0.78472222222222221</v>
      </c>
    </row>
    <row r="2233" spans="1:4" x14ac:dyDescent="0.2">
      <c r="A2233">
        <v>826215</v>
      </c>
      <c r="B2233" t="s">
        <v>43</v>
      </c>
      <c r="C2233" s="4">
        <v>43717</v>
      </c>
      <c r="D2233" s="3">
        <v>0.78472222222222221</v>
      </c>
    </row>
    <row r="2234" spans="1:4" x14ac:dyDescent="0.2">
      <c r="A2234">
        <v>826305</v>
      </c>
      <c r="B2234" t="s">
        <v>43</v>
      </c>
      <c r="C2234" s="4">
        <v>43717</v>
      </c>
      <c r="D2234" s="3">
        <v>0.78472222222222221</v>
      </c>
    </row>
    <row r="2235" spans="1:4" x14ac:dyDescent="0.2">
      <c r="A2235">
        <v>832890</v>
      </c>
      <c r="B2235" t="s">
        <v>43</v>
      </c>
      <c r="C2235" s="4">
        <v>43717</v>
      </c>
      <c r="D2235" s="3">
        <v>0.78472222222222221</v>
      </c>
    </row>
    <row r="2236" spans="1:4" x14ac:dyDescent="0.2">
      <c r="A2236">
        <v>880263</v>
      </c>
      <c r="B2236" t="s">
        <v>43</v>
      </c>
      <c r="C2236" s="4">
        <v>43717</v>
      </c>
      <c r="D2236" s="3">
        <v>0.78541666666666676</v>
      </c>
    </row>
    <row r="2237" spans="1:4" x14ac:dyDescent="0.2">
      <c r="A2237">
        <v>934736</v>
      </c>
      <c r="B2237" t="s">
        <v>43</v>
      </c>
      <c r="C2237" s="4">
        <v>43717</v>
      </c>
      <c r="D2237" s="3">
        <v>0.78472222222222221</v>
      </c>
    </row>
    <row r="2238" spans="1:4" x14ac:dyDescent="0.2">
      <c r="A2238">
        <v>975311</v>
      </c>
      <c r="B2238" t="s">
        <v>43</v>
      </c>
      <c r="C2238" s="4">
        <v>43717</v>
      </c>
      <c r="D2238" s="3">
        <v>0.78541666666666676</v>
      </c>
    </row>
    <row r="2239" spans="1:4" x14ac:dyDescent="0.2">
      <c r="A2239">
        <v>990140</v>
      </c>
      <c r="B2239" t="s">
        <v>43</v>
      </c>
      <c r="C2239" s="4">
        <v>43717</v>
      </c>
      <c r="D2239" s="3">
        <v>0.78541666666666676</v>
      </c>
    </row>
    <row r="2240" spans="1:4" x14ac:dyDescent="0.2">
      <c r="A2240">
        <v>1035986</v>
      </c>
      <c r="B2240" t="s">
        <v>43</v>
      </c>
      <c r="C2240" s="4">
        <v>43717</v>
      </c>
      <c r="D2240" s="3">
        <v>0.78472222222222221</v>
      </c>
    </row>
    <row r="2241" spans="1:4" x14ac:dyDescent="0.2">
      <c r="A2241">
        <v>1047099</v>
      </c>
      <c r="B2241" t="s">
        <v>43</v>
      </c>
      <c r="C2241" s="4">
        <v>43717</v>
      </c>
      <c r="D2241" s="3">
        <v>0.78541666666666676</v>
      </c>
    </row>
    <row r="2242" spans="1:4" x14ac:dyDescent="0.2">
      <c r="A2242">
        <v>1075908</v>
      </c>
      <c r="B2242" t="e">
        <f>HoyMismoTSI gracias Presidente por su gran labor Que hace</f>
        <v>#NAME?</v>
      </c>
      <c r="C2242" s="4">
        <v>43717</v>
      </c>
      <c r="D2242" s="3">
        <v>0.70000000000000007</v>
      </c>
    </row>
    <row r="2243" spans="1:4" x14ac:dyDescent="0.2">
      <c r="A2243">
        <v>1093725</v>
      </c>
      <c r="B2243" t="s">
        <v>43</v>
      </c>
      <c r="C2243" s="4">
        <v>43717</v>
      </c>
      <c r="D2243" s="3">
        <v>0.78472222222222221</v>
      </c>
    </row>
    <row r="2244" spans="1:4" x14ac:dyDescent="0.2">
      <c r="A2244">
        <v>1103017</v>
      </c>
      <c r="B2244" t="e">
        <f>HoyMismoTSI Es muy bueno Que se hay rechazo Que se les de descanso a los Hombre porque sabemos Que se hace lo mejor por Honduras no hacer gente haragana</f>
        <v>#NAME?</v>
      </c>
      <c r="C2244" s="4">
        <v>43717</v>
      </c>
      <c r="D2244" s="3">
        <v>0.66875000000000007</v>
      </c>
    </row>
    <row r="2245" spans="1:4" x14ac:dyDescent="0.2">
      <c r="A2245">
        <v>8567</v>
      </c>
      <c r="B2245" t="s">
        <v>70</v>
      </c>
      <c r="C2245" s="4">
        <v>43718</v>
      </c>
      <c r="D2245" s="3">
        <v>0.82361111111111107</v>
      </c>
    </row>
    <row r="2246" spans="1:4" x14ac:dyDescent="0.2">
      <c r="A2246">
        <v>13758</v>
      </c>
      <c r="B2246" t="s">
        <v>108</v>
      </c>
      <c r="C2246" s="4">
        <v>43718</v>
      </c>
      <c r="D2246" s="3">
        <v>0.72916666666666663</v>
      </c>
    </row>
    <row r="2247" spans="1:4" x14ac:dyDescent="0.2">
      <c r="A2247">
        <v>16995</v>
      </c>
      <c r="B2247" t="s">
        <v>130</v>
      </c>
      <c r="C2247" s="4">
        <v>43718</v>
      </c>
      <c r="D2247" s="3">
        <v>0.64166666666666672</v>
      </c>
    </row>
    <row r="2248" spans="1:4" ht="51" x14ac:dyDescent="0.2">
      <c r="A2248">
        <v>23339</v>
      </c>
      <c r="B2248" s="2" t="s">
        <v>150</v>
      </c>
      <c r="C2248" s="4">
        <v>43718</v>
      </c>
      <c r="D2248" s="3">
        <v>0.6972222222222223</v>
      </c>
    </row>
    <row r="2249" spans="1:4" x14ac:dyDescent="0.2">
      <c r="A2249">
        <v>28591</v>
      </c>
      <c r="B2249" t="s">
        <v>160</v>
      </c>
      <c r="C2249" s="4">
        <v>43718</v>
      </c>
      <c r="D2249" s="3">
        <v>0.61458333333333337</v>
      </c>
    </row>
    <row r="2250" spans="1:4" x14ac:dyDescent="0.2">
      <c r="A2250">
        <v>32383</v>
      </c>
      <c r="B2250" t="e">
        <f>hondudiario gracias al Presidente Que esta buscando una soluci√≥n para esta sequ√≠a y estar preparados</f>
        <v>#NAME?</v>
      </c>
      <c r="C2250" s="4">
        <v>43718</v>
      </c>
      <c r="D2250" s="3">
        <v>0.67499999999999993</v>
      </c>
    </row>
    <row r="2251" spans="1:4" x14ac:dyDescent="0.2">
      <c r="A2251">
        <v>32400</v>
      </c>
      <c r="B2251" t="e">
        <f>hondudiario Es importante Que se trabaje por lo bueno qe gran maneras de Que se desarrolle mi pais en producciones a beneficio</f>
        <v>#NAME?</v>
      </c>
      <c r="C2251" s="4">
        <v>43718</v>
      </c>
      <c r="D2251" s="3">
        <v>0.71180555555555547</v>
      </c>
    </row>
    <row r="2252" spans="1:4" x14ac:dyDescent="0.2">
      <c r="A2252">
        <v>32409</v>
      </c>
      <c r="B2252" t="e">
        <f>hondudiario muy buena labor departe de nuestra Honduras Que se hag lo bueno por detener estas cosas Que llevan al fracaso al pais</f>
        <v>#NAME?</v>
      </c>
      <c r="C2252" s="4">
        <v>43718</v>
      </c>
      <c r="D2252" s="3">
        <v>0.67569444444444438</v>
      </c>
    </row>
    <row r="2253" spans="1:4" x14ac:dyDescent="0.2">
      <c r="A2253">
        <v>32558</v>
      </c>
      <c r="B2253" t="e">
        <f>hondudiario Es importante Que se quiera hacer lo mejor por nuestra Honduras por Que se necesitaba levantar estas cosas Es un gran trabajo</f>
        <v>#NAME?</v>
      </c>
      <c r="C2253" s="4">
        <v>43718</v>
      </c>
      <c r="D2253" s="3">
        <v>0.67222222222222217</v>
      </c>
    </row>
    <row r="2254" spans="1:4" x14ac:dyDescent="0.2">
      <c r="A2254">
        <v>33274</v>
      </c>
      <c r="B2254" t="e">
        <f>hondudiario Es grandioso lo Que se hace con estos apoyos paar el pais Que gran trabajo estamos muy alegres</f>
        <v>#NAME?</v>
      </c>
      <c r="C2254" s="4">
        <v>43718</v>
      </c>
      <c r="D2254" s="3">
        <v>0.71111111111111114</v>
      </c>
    </row>
    <row r="2255" spans="1:4" x14ac:dyDescent="0.2">
      <c r="A2255">
        <v>33486</v>
      </c>
      <c r="B2255" t="e">
        <f>hondudiario Honduras avanza estamos muy contentos de ver los cambios Que gran trabajo Dios bendiga sus vidas</f>
        <v>#NAME?</v>
      </c>
      <c r="C2255" s="4">
        <v>43718</v>
      </c>
      <c r="D2255" s="3">
        <v>0.67013888888888884</v>
      </c>
    </row>
    <row r="2256" spans="1:4" x14ac:dyDescent="0.2">
      <c r="A2256">
        <v>35796</v>
      </c>
      <c r="B2256" t="s">
        <v>108</v>
      </c>
      <c r="C2256" s="4">
        <v>43718</v>
      </c>
      <c r="D2256" s="3">
        <v>0.72777777777777775</v>
      </c>
    </row>
    <row r="2257" spans="1:4" ht="51" x14ac:dyDescent="0.2">
      <c r="A2257">
        <v>35931</v>
      </c>
      <c r="B2257" s="2" t="s">
        <v>150</v>
      </c>
      <c r="C2257" s="4">
        <v>43718</v>
      </c>
      <c r="D2257" s="3">
        <v>0.69652777777777775</v>
      </c>
    </row>
    <row r="2258" spans="1:4" ht="51" x14ac:dyDescent="0.2">
      <c r="A2258">
        <v>37215</v>
      </c>
      <c r="B2258" s="2" t="s">
        <v>150</v>
      </c>
      <c r="C2258" s="4">
        <v>43718</v>
      </c>
      <c r="D2258" s="3">
        <v>0.69652777777777775</v>
      </c>
    </row>
    <row r="2259" spans="1:4" x14ac:dyDescent="0.2">
      <c r="A2259">
        <v>39433</v>
      </c>
      <c r="B2259" t="e">
        <f>_xlfn.SINGLE(JuanOrlandoH _xlfn.SINGLE(radiohrn _xlfn.SINGLE(RCVHonduras _xlfn.SINGLE(elpaishn _xlfn.SINGLE(diarioelheraldo _xlfn.SINGLE(FrenteaFrenteHN _xlfn.SINGLE(televicentrohn _xlfn.SINGLE(LaTribunahn _xlfn.SINGLE(DiarioLaPrensa excelente iniciativa Que est√°n realizando nuestras autoridades de plantar un √°rbol por el bienestar de nuestro planeta)))))))))</f>
        <v>#NAME?</v>
      </c>
      <c r="C2259" s="4">
        <v>43718</v>
      </c>
      <c r="D2259" s="3">
        <v>0.65555555555555556</v>
      </c>
    </row>
    <row r="2260" spans="1:4" x14ac:dyDescent="0.2">
      <c r="A2260">
        <v>50996</v>
      </c>
      <c r="B2260" t="e">
        <f>Abriendo_Brecha muy buen trabajo el Que se hace por obtener un pais seguro Que bueno lo Que se esta logrando Que gran trabajo</f>
        <v>#NAME?</v>
      </c>
      <c r="C2260" s="4">
        <v>43718</v>
      </c>
      <c r="D2260" s="3">
        <v>0.60069444444444442</v>
      </c>
    </row>
    <row r="2261" spans="1:4" ht="51" x14ac:dyDescent="0.2">
      <c r="A2261">
        <v>52680</v>
      </c>
      <c r="B2261" s="2" t="s">
        <v>150</v>
      </c>
      <c r="C2261" s="4">
        <v>43718</v>
      </c>
      <c r="D2261" s="3">
        <v>0.6972222222222223</v>
      </c>
    </row>
    <row r="2262" spans="1:4" x14ac:dyDescent="0.2">
      <c r="A2262">
        <v>63499</v>
      </c>
      <c r="B2262" t="e">
        <f>hondudiario si sabemos Que esta gente no se cansa de Que lo Que Es importante para ellos Es Que el pais este en caos y desorden</f>
        <v>#NAME?</v>
      </c>
      <c r="C2262" s="4">
        <v>43718</v>
      </c>
      <c r="D2262" s="3">
        <v>0.59097222222222223</v>
      </c>
    </row>
    <row r="2263" spans="1:4" x14ac:dyDescent="0.2">
      <c r="A2263">
        <v>63952</v>
      </c>
      <c r="B2263" t="e">
        <f>hondudiario vamos por la mejor ruta gracias al buen trabajo Que hace el Presidente</f>
        <v>#NAME?</v>
      </c>
      <c r="C2263" s="4">
        <v>43718</v>
      </c>
      <c r="D2263" s="3">
        <v>0.67152777777777783</v>
      </c>
    </row>
    <row r="2264" spans="1:4" x14ac:dyDescent="0.2">
      <c r="A2264">
        <v>64063</v>
      </c>
      <c r="B2264" t="e">
        <f>hondudiario Que tenga excito estas maravillosas cosas Que quieren hacer para Que el pais este mejor cada dia Que buenas cosas</f>
        <v>#NAME?</v>
      </c>
      <c r="C2264" s="4">
        <v>43718</v>
      </c>
      <c r="D2264" s="3">
        <v>0.71180555555555547</v>
      </c>
    </row>
    <row r="2265" spans="1:4" x14ac:dyDescent="0.2">
      <c r="A2265">
        <v>66407</v>
      </c>
      <c r="B2265" t="s">
        <v>130</v>
      </c>
      <c r="C2265" s="4">
        <v>43718</v>
      </c>
      <c r="D2265" s="3">
        <v>0.64166666666666672</v>
      </c>
    </row>
    <row r="2266" spans="1:4" x14ac:dyDescent="0.2">
      <c r="A2266">
        <v>72481</v>
      </c>
      <c r="B2266" t="s">
        <v>267</v>
      </c>
      <c r="C2266" s="4">
        <v>43718</v>
      </c>
      <c r="D2266" s="3">
        <v>0.68263888888888891</v>
      </c>
    </row>
    <row r="2267" spans="1:4" x14ac:dyDescent="0.2">
      <c r="A2267">
        <v>72591</v>
      </c>
      <c r="B2267" t="e">
        <f>_xlfn.SINGLE(NTQ1WzirXWVSm5RELmNPf7jbQXG)+Lu0YgsRt8Xoj7qo= _xlfn.SINGLE(JuanOrlandoH _xlfn.SINGLE(DllSWqjvMbCrtUNGN0CA23hYgwPW83B5aBnYuBnEFZY))= muy bueno como dice JOH son  el futuro de nuestro pa√≠s Que bueno lo Que se ve en nuestra Honduras Felicidades ni√±os en su dia</f>
        <v>#NAME?</v>
      </c>
      <c r="C2267" s="4">
        <v>43718</v>
      </c>
      <c r="D2267" s="3">
        <v>0.68055555555555547</v>
      </c>
    </row>
    <row r="2268" spans="1:4" x14ac:dyDescent="0.2">
      <c r="A2268">
        <v>72841</v>
      </c>
      <c r="B2268" t="e">
        <f>_xlfn.SINGLE(NTQ1WzirXWVSm5RELmNPf7jbQXG)+Lu0YgsRt8Xoj7qo= _xlfn.SINGLE(JuanOrlandoH _xlfn.SINGLE(DllSWqjvMbCrtUNGN0CA23hYgwPW83B5aBnYuBnEFZY))= Felicidades hermosos ni√±os Que Dios me los bendiga en este dia tan especial ce les aprecia y Que Dios los haga crecer muy bien _xlfn.SINGLE(el5hn)</f>
        <v>#NAME?</v>
      </c>
      <c r="C2268" s="4">
        <v>43718</v>
      </c>
      <c r="D2268" s="3">
        <v>0.68333333333333324</v>
      </c>
    </row>
    <row r="2269" spans="1:4" x14ac:dyDescent="0.2">
      <c r="A2269">
        <v>73913</v>
      </c>
      <c r="B2269" t="e">
        <f>_xlfn.SINGLE(NTQ1WzirXWVSm5RELmNPf7jbQXG)+Lu0YgsRt8Xoj7qo= _xlfn.SINGLE(JuanOrlandoH _xlfn.SINGLE(televicentrohn Definitivamente se esta logrando lo bueno para cada comunidad Es un gran logro Que se hag lo mejor por mi Honduras _xlfn.SINGLE(DiarioDiezHn)))</f>
        <v>#NAME?</v>
      </c>
      <c r="C2269" s="4">
        <v>43718</v>
      </c>
      <c r="D2269" s="3">
        <v>0.81944444444444453</v>
      </c>
    </row>
    <row r="2270" spans="1:4" x14ac:dyDescent="0.2">
      <c r="A2270">
        <v>77010</v>
      </c>
      <c r="B2270" t="s">
        <v>130</v>
      </c>
      <c r="C2270" s="4">
        <v>43718</v>
      </c>
      <c r="D2270" s="3">
        <v>0.64166666666666672</v>
      </c>
    </row>
    <row r="2271" spans="1:4" x14ac:dyDescent="0.2">
      <c r="A2271">
        <v>84864</v>
      </c>
      <c r="B2271" t="e">
        <f>HCHTelevDigital lo Que pasa Que mir√°ndolo bien sabemos Que se ha mejorado en el tema de la seguridad pero sabemos Que hay gente Que se meten a cosas y por eso fracasan pero el Presidente hace su trabajo</f>
        <v>#NAME?</v>
      </c>
      <c r="C2271" s="4">
        <v>43718</v>
      </c>
      <c r="D2271" s="3">
        <v>0.57361111111111118</v>
      </c>
    </row>
    <row r="2272" spans="1:4" x14ac:dyDescent="0.2">
      <c r="A2272">
        <v>85061</v>
      </c>
      <c r="B2272" t="e">
        <f>HCHTelevDigital gracias a la primera dama y a JOH por demostrar esa gran ayuda para el pais Que bueno</f>
        <v>#NAME?</v>
      </c>
      <c r="C2272" s="4">
        <v>43718</v>
      </c>
      <c r="D2272" s="3">
        <v>0.80972222222222223</v>
      </c>
    </row>
    <row r="2273" spans="1:4" x14ac:dyDescent="0.2">
      <c r="A2273">
        <v>85485</v>
      </c>
      <c r="B2273" t="s">
        <v>108</v>
      </c>
      <c r="C2273" s="4">
        <v>43718</v>
      </c>
      <c r="D2273" s="3">
        <v>0.72916666666666663</v>
      </c>
    </row>
    <row r="2274" spans="1:4" x14ac:dyDescent="0.2">
      <c r="A2274">
        <v>86035</v>
      </c>
      <c r="B2274" t="s">
        <v>70</v>
      </c>
      <c r="C2274" s="4">
        <v>43718</v>
      </c>
      <c r="D2274" s="3">
        <v>0.82361111111111107</v>
      </c>
    </row>
    <row r="2275" spans="1:4" x14ac:dyDescent="0.2">
      <c r="A2275">
        <v>90492</v>
      </c>
      <c r="B2275" t="e">
        <f>_xlfn.SINGLE(JuanOrlandoH _xlfn.SINGLE(radiohrn _xlfn.SINGLE(RCVHonduras _xlfn.SINGLE(elpaishn _xlfn.SINGLE(diarioelheraldo _xlfn.SINGLE(FrenteaFrenteHN _xlfn.SINGLE(televicentrohn _xlfn.SINGLE(LaTribunahn _xlfn.SINGLE(DiarioLaPrensa gracias Dios bendiga la vida de JOH Que demuestra Que hara lo bueno por nuestra Honduras Que gran manera de demostrar el cambio hacia la naturaleza)))))))))</f>
        <v>#NAME?</v>
      </c>
      <c r="C2275" s="4">
        <v>43718</v>
      </c>
      <c r="D2275" s="3">
        <v>0.66249999999999998</v>
      </c>
    </row>
    <row r="2276" spans="1:4" x14ac:dyDescent="0.2">
      <c r="A2276">
        <v>90629</v>
      </c>
      <c r="B2276" t="e">
        <f>elpaishn bueno podemos decir Que se afirmen esos apoyos para nuestra naci√≥n Que gran manera de Que el pais cambie cada d√≠a excelente</f>
        <v>#NAME?</v>
      </c>
      <c r="C2276" s="4">
        <v>43718</v>
      </c>
      <c r="D2276" s="3">
        <v>0.57638888888888895</v>
      </c>
    </row>
    <row r="2277" spans="1:4" x14ac:dyDescent="0.2">
      <c r="A2277">
        <v>91465</v>
      </c>
      <c r="B2277" t="e">
        <f>elpaishn Es muy bueno lo Que hace nuestro Presidente por Que sabemos Que Es importante lo Que se hace por nuestra Honduras</f>
        <v>#NAME?</v>
      </c>
      <c r="C2277" s="4">
        <v>43718</v>
      </c>
      <c r="D2277" s="3">
        <v>0.5756944444444444</v>
      </c>
    </row>
    <row r="2278" spans="1:4" x14ac:dyDescent="0.2">
      <c r="A2278">
        <v>93894</v>
      </c>
      <c r="B2278" t="e">
        <f>HCHTelevDigital se hace lo correcto para Que mi Honduras sea un pais con la mayor seguridad Que Es importante par Que el pueblo se sienta seguro Que gran trabajo</f>
        <v>#NAME?</v>
      </c>
      <c r="C2278" s="4">
        <v>43718</v>
      </c>
      <c r="D2278" s="3">
        <v>0.57222222222222219</v>
      </c>
    </row>
    <row r="2279" spans="1:4" x14ac:dyDescent="0.2">
      <c r="A2279">
        <v>94322</v>
      </c>
      <c r="B2279" t="e">
        <f>HCHTelevDigital estamos muy contentos de Que se mejoran las cosas por Que Es importante Que se haga lo bueno por mi Honduras</f>
        <v>#NAME?</v>
      </c>
      <c r="C2279" s="4">
        <v>43718</v>
      </c>
      <c r="D2279" s="3">
        <v>0.81041666666666667</v>
      </c>
    </row>
    <row r="2280" spans="1:4" x14ac:dyDescent="0.2">
      <c r="A2280">
        <v>97411</v>
      </c>
      <c r="B2280" t="e">
        <f>HCHTelevDigital Es muy bueno lo Que esta haciendo el gobierno dando estos apoyos al pais Que gran trabajo vamos por lo mejor</f>
        <v>#NAME?</v>
      </c>
      <c r="C2280" s="4">
        <v>43718</v>
      </c>
      <c r="D2280" s="3">
        <v>0.80972222222222223</v>
      </c>
    </row>
    <row r="2281" spans="1:4" x14ac:dyDescent="0.2">
      <c r="A2281">
        <v>97485</v>
      </c>
      <c r="B2281" t="e">
        <f>_xlfn.SINGLE(HCHTelevDigital _xlfn.SINGLE(NelsonSortohn deben de buscar a trabajar por Que solo ha cosas malas se dedican Que el pa√≠s tenga Que sean cerios estos por favor Que barbaros ya dejen en paz al pais))</f>
        <v>#NAME?</v>
      </c>
      <c r="C2281" s="4">
        <v>43718</v>
      </c>
      <c r="D2281" s="3">
        <v>0.58263888888888882</v>
      </c>
    </row>
    <row r="2282" spans="1:4" x14ac:dyDescent="0.2">
      <c r="A2282">
        <v>117194</v>
      </c>
      <c r="B2282" t="s">
        <v>70</v>
      </c>
      <c r="C2282" s="4">
        <v>43718</v>
      </c>
      <c r="D2282" s="3">
        <v>0.82291666666666663</v>
      </c>
    </row>
    <row r="2283" spans="1:4" x14ac:dyDescent="0.2">
      <c r="A2283">
        <v>132721</v>
      </c>
      <c r="B2283" t="e">
        <f>JuanOrlandoH Sinceramente Aplaudimos y estamos muy agradecidos de Que se afirmen estos grandiosos proyectos</f>
        <v>#NAME?</v>
      </c>
      <c r="C2283" s="4">
        <v>43718</v>
      </c>
      <c r="D2283" s="3">
        <v>0.81388888888888899</v>
      </c>
    </row>
    <row r="2284" spans="1:4" x14ac:dyDescent="0.2">
      <c r="A2284">
        <v>134444</v>
      </c>
      <c r="B2284" t="s">
        <v>70</v>
      </c>
      <c r="C2284" s="4">
        <v>43718</v>
      </c>
      <c r="D2284" s="3">
        <v>0.8222222222222223</v>
      </c>
    </row>
    <row r="2285" spans="1:4" ht="51" x14ac:dyDescent="0.2">
      <c r="A2285">
        <v>135351</v>
      </c>
      <c r="B2285" s="2" t="s">
        <v>150</v>
      </c>
      <c r="C2285" s="4">
        <v>43718</v>
      </c>
      <c r="D2285" s="3">
        <v>0.69791666666666663</v>
      </c>
    </row>
    <row r="2286" spans="1:4" x14ac:dyDescent="0.2">
      <c r="A2286">
        <v>140412</v>
      </c>
      <c r="B2286" t="e">
        <f>_xlfn.SINGLE(JuanOrlandoH _xlfn.SINGLE(#REF! _xlfn.SINGLE(el_BID _xlfn.SINGLE(BCIE_Org _xlfn.SINGLE(BANHPROVI_HN _xlfn.SINGLE(BancoMundial _xlfn.SINGLE(COP25CL se demuestran las buenas obras Que se desempe√±an Que gran trabajo lo Que se ve estamos amas cambios)))))))</f>
        <v>#NAME?</v>
      </c>
      <c r="C2286" s="4">
        <v>43718</v>
      </c>
      <c r="D2286" s="3">
        <v>0.63541666666666663</v>
      </c>
    </row>
    <row r="2287" spans="1:4" x14ac:dyDescent="0.2">
      <c r="A2287">
        <v>147550</v>
      </c>
      <c r="B2287" t="s">
        <v>389</v>
      </c>
      <c r="C2287" s="4">
        <v>43718</v>
      </c>
      <c r="D2287" s="3">
        <v>0.8125</v>
      </c>
    </row>
    <row r="2288" spans="1:4" x14ac:dyDescent="0.2">
      <c r="A2288">
        <v>152167</v>
      </c>
      <c r="B2288" t="e">
        <f>JuanOrlandoH gracias mi Presidente gracias por Que Honduras ha cambiado gracias por Que usted Es una gran persona</f>
        <v>#NAME?</v>
      </c>
      <c r="C2288" s="4">
        <v>43718</v>
      </c>
      <c r="D2288" s="3">
        <v>0.81319444444444444</v>
      </c>
    </row>
    <row r="2289" spans="1:4" x14ac:dyDescent="0.2">
      <c r="A2289">
        <v>158889</v>
      </c>
      <c r="B2289" t="s">
        <v>130</v>
      </c>
      <c r="C2289" s="4">
        <v>43718</v>
      </c>
      <c r="D2289" s="3">
        <v>0.64166666666666672</v>
      </c>
    </row>
    <row r="2290" spans="1:4" x14ac:dyDescent="0.2">
      <c r="A2290">
        <v>160693</v>
      </c>
      <c r="B2290" t="s">
        <v>70</v>
      </c>
      <c r="C2290" s="4">
        <v>43718</v>
      </c>
      <c r="D2290" s="3">
        <v>0.8222222222222223</v>
      </c>
    </row>
    <row r="2291" spans="1:4" x14ac:dyDescent="0.2">
      <c r="A2291">
        <v>164878</v>
      </c>
      <c r="B2291" t="e">
        <f>JuanOrlandoH no cave duda Que se hace una grandiosa labor Que gran manera de ver las cosas muy buen trabajo mi Presidente Que se les dar√° un dia especial a los bellos bebes</f>
        <v>#NAME?</v>
      </c>
      <c r="C2291" s="4">
        <v>43718</v>
      </c>
      <c r="D2291" s="3">
        <v>0.62708333333333333</v>
      </c>
    </row>
    <row r="2292" spans="1:4" x14ac:dyDescent="0.2">
      <c r="A2292">
        <v>165418</v>
      </c>
      <c r="B2292" t="e">
        <f>_xlfn.SINGLE(JuanOrlandoH _xlfn.SINGLE(radiohrn _xlfn.SINGLE(RCVHonduras _xlfn.SINGLE(elpaishn _xlfn.SINGLE(diarioelheraldo _xlfn.SINGLE(FrenteaFrenteHN _xlfn.SINGLE(televicentrohn _xlfn.SINGLE(LaTribunahn _xlfn.SINGLE(DiarioLaPrensa Aplaudimos y felicitamos al gobierno por crear lo mejor para el medio ambiente Que gran trabajo Que se haga lo mejor)))))))))</f>
        <v>#NAME?</v>
      </c>
      <c r="C2292" s="4">
        <v>43718</v>
      </c>
      <c r="D2292" s="3">
        <v>0.66111111111111109</v>
      </c>
    </row>
    <row r="2293" spans="1:4" x14ac:dyDescent="0.2">
      <c r="A2293">
        <v>166133</v>
      </c>
      <c r="B2293" t="s">
        <v>108</v>
      </c>
      <c r="C2293" s="4">
        <v>43718</v>
      </c>
      <c r="D2293" s="3">
        <v>0.72916666666666663</v>
      </c>
    </row>
    <row r="2294" spans="1:4" x14ac:dyDescent="0.2">
      <c r="A2294">
        <v>171774</v>
      </c>
      <c r="B2294" t="e">
        <f>_xlfn.SINGLE(JuanOrlandoH _xlfn.SINGLE(radiohrn _xlfn.SINGLE(RCVHonduras _xlfn.SINGLE(elpaishn _xlfn.SINGLE(diarioelheraldo _xlfn.SINGLE(FrenteaFrenteHN _xlfn.SINGLE(televicentrohn _xlfn.SINGLE(LaTribunahn _xlfn.SINGLE(DiarioLaPrensa muy bueno lo Que se ve cada dia Que bello Es Que se preocupemn por Que hayan mas y mas naturaleza Que bien)))))))))</f>
        <v>#NAME?</v>
      </c>
      <c r="C2294" s="4">
        <v>43718</v>
      </c>
      <c r="D2294" s="3">
        <v>0.66180555555555554</v>
      </c>
    </row>
    <row r="2295" spans="1:4" x14ac:dyDescent="0.2">
      <c r="A2295">
        <v>172231</v>
      </c>
      <c r="B2295" t="e">
        <f>_xlfn.SINGLE(JuanOrlandoH _xlfn.SINGLE(#REF! _xlfn.SINGLE(el_BID _xlfn.SINGLE(BCIE_Org _xlfn.SINGLE(BANHPROVI_HN _xlfn.SINGLE(BancoMundial _xlfn.SINGLE(COP25CL gracias se√±or Presidente por demostrar lo bueno por nuestra Honduras gracias Que Dios me lo bendiga)))))))</f>
        <v>#NAME?</v>
      </c>
      <c r="C2295" s="4">
        <v>43718</v>
      </c>
      <c r="D2295" s="3">
        <v>0.63611111111111118</v>
      </c>
    </row>
    <row r="2296" spans="1:4" x14ac:dyDescent="0.2">
      <c r="A2296">
        <v>176516</v>
      </c>
      <c r="B2296" t="e">
        <f>_xlfn.SINGLE(NTQ1WzirXWVSm5RELmNPf7jbQXG)+Lu0YgsRt8Xoj7qo= _xlfn.SINGLE(JuanOrlandoH _xlfn.SINGLE(televicentrohn mis cordiales saludos par mi mayor gobernante mi ejemplo a seguir Que Dios me lo bendiga grandemente _xlfn.SINGLE(DiarioLaPrensa)))</f>
        <v>#NAME?</v>
      </c>
      <c r="C2296" s="4">
        <v>43718</v>
      </c>
      <c r="D2296" s="3">
        <v>0.81874999999999998</v>
      </c>
    </row>
    <row r="2297" spans="1:4" x14ac:dyDescent="0.2">
      <c r="A2297">
        <v>184435</v>
      </c>
      <c r="B2297" t="e">
        <f>JuanOrlandoH muy bueno Que se logran los objetivos Que los ni√±os tengan una mejor vida y Que tengan mejores condiciones de estudiar y todo para ellos</f>
        <v>#NAME?</v>
      </c>
      <c r="C2297" s="4">
        <v>43718</v>
      </c>
      <c r="D2297" s="3">
        <v>0.62847222222222221</v>
      </c>
    </row>
    <row r="2298" spans="1:4" x14ac:dyDescent="0.2">
      <c r="A2298">
        <v>185700</v>
      </c>
      <c r="B2298" t="s">
        <v>464</v>
      </c>
      <c r="C2298" s="4">
        <v>43718</v>
      </c>
      <c r="D2298" s="3">
        <v>0.62777777777777777</v>
      </c>
    </row>
    <row r="2299" spans="1:4" ht="51" x14ac:dyDescent="0.2">
      <c r="A2299">
        <v>187745</v>
      </c>
      <c r="B2299" s="2" t="s">
        <v>150</v>
      </c>
      <c r="C2299" s="4">
        <v>43718</v>
      </c>
      <c r="D2299" s="3">
        <v>0.6972222222222223</v>
      </c>
    </row>
    <row r="2300" spans="1:4" x14ac:dyDescent="0.2">
      <c r="A2300">
        <v>190190</v>
      </c>
      <c r="B2300" t="e">
        <f>JuanOrlandoH muy buena labor de parte de usted mi Presidente Que demuestra lo bueno por mi Honduras Que bien</f>
        <v>#NAME?</v>
      </c>
      <c r="C2300" s="4">
        <v>43718</v>
      </c>
      <c r="D2300" s="3">
        <v>0.8125</v>
      </c>
    </row>
    <row r="2301" spans="1:4" x14ac:dyDescent="0.2">
      <c r="A2301">
        <v>195349</v>
      </c>
      <c r="B2301" t="s">
        <v>108</v>
      </c>
      <c r="C2301" s="4">
        <v>43718</v>
      </c>
      <c r="D2301" s="3">
        <v>0.72777777777777775</v>
      </c>
    </row>
    <row r="2302" spans="1:4" x14ac:dyDescent="0.2">
      <c r="A2302">
        <v>200144</v>
      </c>
      <c r="B2302" t="e">
        <f>_xlfn.SINGLE(JuanOrlandoH _xlfn.SINGLE(radiohrn _xlfn.SINGLE(RCVHonduras _xlfn.SINGLE(elpaishn _xlfn.SINGLE(diarioelheraldo _xlfn.SINGLE(FrenteaFrenteHN _xlfn.SINGLE(televicentrohn _xlfn.SINGLE(LaTribunahn _xlfn.SINGLE(DiarioLaPrensa Damos las gracias a JOH por demostrar lo bueno par nuestra Honduras muy buen trabajo lo Que usted hace JOH)))))))))</f>
        <v>#NAME?</v>
      </c>
      <c r="C2302" s="4">
        <v>43718</v>
      </c>
      <c r="D2302" s="3">
        <v>0.66041666666666665</v>
      </c>
    </row>
    <row r="2303" spans="1:4" x14ac:dyDescent="0.2">
      <c r="A2303">
        <v>201858</v>
      </c>
      <c r="B2303" t="e">
        <f>_xlfn.SINGLE(JuanOrlandoH _xlfn.SINGLE(radiohrn _xlfn.SINGLE(RCVHonduras _xlfn.SINGLE(elpaishn _xlfn.SINGLE(diarioelheraldo _xlfn.SINGLE(FrenteaFrenteHN _xlfn.SINGLE(televicentrohn _xlfn.SINGLE(LaTribunahn _xlfn.SINGLE(DiarioLaPrensa todos vamos a plantar un √°rbol por el bien de nuestro planeta)))))))))</f>
        <v>#NAME?</v>
      </c>
      <c r="C2303" s="4">
        <v>43718</v>
      </c>
      <c r="D2303" s="3">
        <v>0.65694444444444444</v>
      </c>
    </row>
    <row r="2304" spans="1:4" x14ac:dyDescent="0.2">
      <c r="A2304">
        <v>203031</v>
      </c>
      <c r="B2304" t="s">
        <v>70</v>
      </c>
      <c r="C2304" s="4">
        <v>43718</v>
      </c>
      <c r="D2304" s="3">
        <v>0.82291666666666663</v>
      </c>
    </row>
    <row r="2305" spans="1:4" x14ac:dyDescent="0.2">
      <c r="A2305">
        <v>204745</v>
      </c>
      <c r="B2305" t="e">
        <f>_xlfn.SINGLE(JuanOrlandoH _xlfn.SINGLE(#REF! _xlfn.SINGLE(el_BID _xlfn.SINGLE(BCIE_Org _xlfn.SINGLE(BANHPROVI_HN _xlfn.SINGLE(BancoMundial _xlfn.SINGLE(COP25CL felicitamos lo bueno Que hace JOH porque Es muy importante para el veer el pais mejor Que gran trabajo)))))))</f>
        <v>#NAME?</v>
      </c>
      <c r="C2305" s="4">
        <v>43718</v>
      </c>
      <c r="D2305" s="3">
        <v>0.6333333333333333</v>
      </c>
    </row>
    <row r="2306" spans="1:4" x14ac:dyDescent="0.2">
      <c r="A2306">
        <v>208221</v>
      </c>
      <c r="B2306" t="s">
        <v>108</v>
      </c>
      <c r="C2306" s="4">
        <v>43718</v>
      </c>
      <c r="D2306" s="3">
        <v>0.72777777777777775</v>
      </c>
    </row>
    <row r="2307" spans="1:4" ht="51" x14ac:dyDescent="0.2">
      <c r="A2307">
        <v>211971</v>
      </c>
      <c r="B2307" s="2" t="s">
        <v>150</v>
      </c>
      <c r="C2307" s="4">
        <v>43718</v>
      </c>
      <c r="D2307" s="3">
        <v>0.69652777777777775</v>
      </c>
    </row>
    <row r="2308" spans="1:4" x14ac:dyDescent="0.2">
      <c r="A2308">
        <v>212061</v>
      </c>
      <c r="B2308" t="s">
        <v>130</v>
      </c>
      <c r="C2308" s="4">
        <v>43718</v>
      </c>
      <c r="D2308" s="3">
        <v>0.64166666666666672</v>
      </c>
    </row>
    <row r="2309" spans="1:4" x14ac:dyDescent="0.2">
      <c r="A2309">
        <v>213396</v>
      </c>
      <c r="B2309" t="e">
        <f>TN5Telenoticias admirable de parte de el Presidente Que demuestra las grandiosas cosas por el pa√≠s Que gran trabajo Que se haga lo mejor por mi Honduras Que genial</f>
        <v>#NAME?</v>
      </c>
      <c r="C2309" s="4">
        <v>43718</v>
      </c>
      <c r="D2309" s="3">
        <v>0.61319444444444449</v>
      </c>
    </row>
    <row r="2310" spans="1:4" x14ac:dyDescent="0.2">
      <c r="A2310">
        <v>213550</v>
      </c>
      <c r="B2310" t="e">
        <f>TN5Telenoticias Aplaudimos la buena labor Que esta dando nuestro gobierno en dar agua a la gente Que no la tiene Que excelente</f>
        <v>#NAME?</v>
      </c>
      <c r="C2310" s="4">
        <v>43718</v>
      </c>
      <c r="D2310" s="3">
        <v>0.61388888888888882</v>
      </c>
    </row>
    <row r="2311" spans="1:4" x14ac:dyDescent="0.2">
      <c r="A2311">
        <v>218573</v>
      </c>
      <c r="B2311" t="s">
        <v>130</v>
      </c>
      <c r="C2311" s="4">
        <v>43718</v>
      </c>
      <c r="D2311" s="3">
        <v>0.64166666666666672</v>
      </c>
    </row>
    <row r="2312" spans="1:4" x14ac:dyDescent="0.2">
      <c r="A2312">
        <v>257674</v>
      </c>
      <c r="B2312" t="e">
        <f>Abriendo_Brecha gracias al gran trabajo del gobierno se esta logrando lo bueno para el pa√≠s Que gran manera de ver Que se desempe√±a lo mejor</f>
        <v>#NAME?</v>
      </c>
      <c r="C2312" s="4">
        <v>43718</v>
      </c>
      <c r="D2312" s="3">
        <v>0.60069444444444442</v>
      </c>
    </row>
    <row r="2313" spans="1:4" x14ac:dyDescent="0.2">
      <c r="A2313">
        <v>257814</v>
      </c>
      <c r="B2313" t="e">
        <f>Abriendo_Brecha Aplaudimos la buena labor Que se desarroll√≥ siempre par Que se haga lo mejor por la naci√≥n muy bien Presidente</f>
        <v>#NAME?</v>
      </c>
      <c r="C2313" s="4">
        <v>43718</v>
      </c>
      <c r="D2313" s="3">
        <v>0.60138888888888886</v>
      </c>
    </row>
    <row r="2314" spans="1:4" x14ac:dyDescent="0.2">
      <c r="A2314">
        <v>265752</v>
      </c>
      <c r="B2314" t="s">
        <v>108</v>
      </c>
      <c r="C2314" s="4">
        <v>43718</v>
      </c>
      <c r="D2314" s="3">
        <v>0.7284722222222223</v>
      </c>
    </row>
    <row r="2315" spans="1:4" x14ac:dyDescent="0.2">
      <c r="A2315">
        <v>269920</v>
      </c>
      <c r="B2315" t="s">
        <v>130</v>
      </c>
      <c r="C2315" s="4">
        <v>43718</v>
      </c>
      <c r="D2315" s="3">
        <v>0.64236111111111105</v>
      </c>
    </row>
    <row r="2316" spans="1:4" x14ac:dyDescent="0.2">
      <c r="A2316">
        <v>273205</v>
      </c>
      <c r="B2316" t="s">
        <v>70</v>
      </c>
      <c r="C2316" s="4">
        <v>43718</v>
      </c>
      <c r="D2316" s="3">
        <v>0.8222222222222223</v>
      </c>
    </row>
    <row r="2317" spans="1:4" x14ac:dyDescent="0.2">
      <c r="A2317">
        <v>273724</v>
      </c>
      <c r="B2317" t="s">
        <v>70</v>
      </c>
      <c r="C2317" s="4">
        <v>43718</v>
      </c>
      <c r="D2317" s="3">
        <v>0.82291666666666663</v>
      </c>
    </row>
    <row r="2318" spans="1:4" x14ac:dyDescent="0.2">
      <c r="A2318">
        <v>280731</v>
      </c>
      <c r="B2318" t="e">
        <f>_xlfn.SINGLE(HCHTelevDigital _xlfn.SINGLE(NelsonSortohn Que se debe de hacer poner mano dura con esta gente ridicula y √±angaras Que solo son buenos para este tipo de cosas Que barbaridad))</f>
        <v>#NAME?</v>
      </c>
      <c r="C2318" s="4">
        <v>43718</v>
      </c>
      <c r="D2318" s="3">
        <v>0.58333333333333337</v>
      </c>
    </row>
    <row r="2319" spans="1:4" ht="51" x14ac:dyDescent="0.2">
      <c r="A2319">
        <v>293558</v>
      </c>
      <c r="B2319" s="2" t="s">
        <v>150</v>
      </c>
      <c r="C2319" s="4">
        <v>43718</v>
      </c>
      <c r="D2319" s="3">
        <v>0.69791666666666663</v>
      </c>
    </row>
    <row r="2320" spans="1:4" x14ac:dyDescent="0.2">
      <c r="A2320">
        <v>310296</v>
      </c>
      <c r="B2320" t="e">
        <f>_xlfn.SINGLE(NTQ1WzirXWVSm5RELmNPf7jbQXG)+Lu0YgsRt8Xoj7qo= _xlfn.SINGLE(JuanOrlandoH _xlfn.SINGLE(televicentrohn _xlfn.SINGLE(canal11hn Es un gran trabajo lo Que hace el Presidente por Que mi pais este en mejores condiciones Que gran trabajo)))</f>
        <v>#NAME?</v>
      </c>
      <c r="C2320" s="4">
        <v>43718</v>
      </c>
      <c r="D2320" s="3">
        <v>0.81666666666666676</v>
      </c>
    </row>
    <row r="2321" spans="1:4" x14ac:dyDescent="0.2">
      <c r="A2321">
        <v>310755</v>
      </c>
      <c r="B2321" t="e">
        <f>hondudiario Aplaudimos el compromiso Que siempre el gobierno esta demostrando para Que el pais este en constante desarrollo social y econ√≥mico</f>
        <v>#NAME?</v>
      </c>
      <c r="C2321" s="4">
        <v>43718</v>
      </c>
      <c r="D2321" s="3">
        <v>0.67222222222222217</v>
      </c>
    </row>
    <row r="2322" spans="1:4" x14ac:dyDescent="0.2">
      <c r="A2322">
        <v>310892</v>
      </c>
      <c r="B2322" t="e">
        <f>hondudiario me da tristeza Que haya gente asi en el pa√≠s Que solo les interese el bien estar de ellos no del pueblo Que barbaridad sean cerios</f>
        <v>#NAME?</v>
      </c>
      <c r="C2322" s="4">
        <v>43718</v>
      </c>
      <c r="D2322" s="3">
        <v>0.59097222222222223</v>
      </c>
    </row>
    <row r="2323" spans="1:4" x14ac:dyDescent="0.2">
      <c r="A2323">
        <v>311380</v>
      </c>
      <c r="B2323" t="e">
        <f>hondudiario Es muy bueno Que se ataque la sequ√≠a Que esta pasando en el apuis Que gran manera de Que se ap√≤ye en esta situaci√≥n muy bien</f>
        <v>#NAME?</v>
      </c>
      <c r="C2323" s="4">
        <v>43718</v>
      </c>
      <c r="D2323" s="3">
        <v>0.67291666666666661</v>
      </c>
    </row>
    <row r="2324" spans="1:4" x14ac:dyDescent="0.2">
      <c r="A2324">
        <v>311522</v>
      </c>
      <c r="B2324" t="e">
        <f>hondudiario Aplaudimos lo bueno Que se demuestra Que grandiosas cosas estamos a lo bueno gracias se√±or Presidente por demostrar lo bueno</f>
        <v>#NAME?</v>
      </c>
      <c r="C2324" s="4">
        <v>43718</v>
      </c>
      <c r="D2324" s="3">
        <v>0.6694444444444444</v>
      </c>
    </row>
    <row r="2325" spans="1:4" x14ac:dyDescent="0.2">
      <c r="A2325">
        <v>320247</v>
      </c>
      <c r="B2325" t="s">
        <v>70</v>
      </c>
      <c r="C2325" s="4">
        <v>43718</v>
      </c>
      <c r="D2325" s="3">
        <v>0.82291666666666663</v>
      </c>
    </row>
    <row r="2326" spans="1:4" ht="51" x14ac:dyDescent="0.2">
      <c r="A2326">
        <v>337943</v>
      </c>
      <c r="B2326" s="2" t="s">
        <v>150</v>
      </c>
      <c r="C2326" s="4">
        <v>43718</v>
      </c>
      <c r="D2326" s="3">
        <v>0.69652777777777775</v>
      </c>
    </row>
    <row r="2327" spans="1:4" x14ac:dyDescent="0.2">
      <c r="A2327">
        <v>337972</v>
      </c>
      <c r="B2327" t="s">
        <v>70</v>
      </c>
      <c r="C2327" s="4">
        <v>43718</v>
      </c>
      <c r="D2327" s="3">
        <v>0.82291666666666663</v>
      </c>
    </row>
    <row r="2328" spans="1:4" x14ac:dyDescent="0.2">
      <c r="A2328">
        <v>338101</v>
      </c>
      <c r="B2328" t="s">
        <v>108</v>
      </c>
      <c r="C2328" s="4">
        <v>43718</v>
      </c>
      <c r="D2328" s="3">
        <v>0.7284722222222223</v>
      </c>
    </row>
    <row r="2329" spans="1:4" x14ac:dyDescent="0.2">
      <c r="A2329">
        <v>399434</v>
      </c>
      <c r="B2329" t="s">
        <v>70</v>
      </c>
      <c r="C2329" s="4">
        <v>43718</v>
      </c>
      <c r="D2329" s="3">
        <v>0.82291666666666663</v>
      </c>
    </row>
    <row r="2330" spans="1:4" x14ac:dyDescent="0.2">
      <c r="A2330">
        <v>647058</v>
      </c>
      <c r="B2330" t="s">
        <v>108</v>
      </c>
      <c r="C2330" s="4">
        <v>43718</v>
      </c>
      <c r="D2330" s="3">
        <v>0.7284722222222223</v>
      </c>
    </row>
    <row r="2331" spans="1:4" x14ac:dyDescent="0.2">
      <c r="A2331">
        <v>678851</v>
      </c>
      <c r="B2331" t="s">
        <v>108</v>
      </c>
      <c r="C2331" s="4">
        <v>43718</v>
      </c>
      <c r="D2331" s="3">
        <v>0.7284722222222223</v>
      </c>
    </row>
    <row r="2332" spans="1:4" x14ac:dyDescent="0.2">
      <c r="A2332">
        <v>689951</v>
      </c>
      <c r="B2332" t="s">
        <v>70</v>
      </c>
      <c r="C2332" s="4">
        <v>43718</v>
      </c>
      <c r="D2332" s="3">
        <v>0.82291666666666663</v>
      </c>
    </row>
    <row r="2333" spans="1:4" ht="51" x14ac:dyDescent="0.2">
      <c r="A2333">
        <v>699210</v>
      </c>
      <c r="B2333" s="2" t="s">
        <v>150</v>
      </c>
      <c r="C2333" s="4">
        <v>43718</v>
      </c>
      <c r="D2333" s="3">
        <v>0.6972222222222223</v>
      </c>
    </row>
    <row r="2334" spans="1:4" x14ac:dyDescent="0.2">
      <c r="A2334">
        <v>701172</v>
      </c>
      <c r="B2334" t="s">
        <v>70</v>
      </c>
      <c r="C2334" s="4">
        <v>43718</v>
      </c>
      <c r="D2334" s="3">
        <v>0.82291666666666663</v>
      </c>
    </row>
    <row r="2335" spans="1:4" x14ac:dyDescent="0.2">
      <c r="A2335">
        <v>701416</v>
      </c>
      <c r="B2335" t="s">
        <v>130</v>
      </c>
      <c r="C2335" s="4">
        <v>43718</v>
      </c>
      <c r="D2335" s="3">
        <v>0.64236111111111105</v>
      </c>
    </row>
    <row r="2336" spans="1:4" ht="51" x14ac:dyDescent="0.2">
      <c r="A2336">
        <v>710725</v>
      </c>
      <c r="B2336" s="2" t="s">
        <v>150</v>
      </c>
      <c r="C2336" s="4">
        <v>43718</v>
      </c>
      <c r="D2336" s="3">
        <v>0.69791666666666663</v>
      </c>
    </row>
    <row r="2337" spans="1:4" ht="51" x14ac:dyDescent="0.2">
      <c r="A2337">
        <v>724414</v>
      </c>
      <c r="B2337" s="2" t="s">
        <v>150</v>
      </c>
      <c r="C2337" s="4">
        <v>43718</v>
      </c>
      <c r="D2337" s="3">
        <v>0.6972222222222223</v>
      </c>
    </row>
    <row r="2338" spans="1:4" x14ac:dyDescent="0.2">
      <c r="A2338">
        <v>732097</v>
      </c>
      <c r="B2338" t="s">
        <v>130</v>
      </c>
      <c r="C2338" s="4">
        <v>43718</v>
      </c>
      <c r="D2338" s="3">
        <v>0.64236111111111105</v>
      </c>
    </row>
    <row r="2339" spans="1:4" x14ac:dyDescent="0.2">
      <c r="A2339">
        <v>732100</v>
      </c>
      <c r="B2339" t="s">
        <v>70</v>
      </c>
      <c r="C2339" s="4">
        <v>43718</v>
      </c>
      <c r="D2339" s="3">
        <v>0.82291666666666663</v>
      </c>
    </row>
    <row r="2340" spans="1:4" x14ac:dyDescent="0.2">
      <c r="A2340">
        <v>740018</v>
      </c>
      <c r="B2340" t="s">
        <v>70</v>
      </c>
      <c r="C2340" s="4">
        <v>43718</v>
      </c>
      <c r="D2340" s="3">
        <v>0.82291666666666663</v>
      </c>
    </row>
    <row r="2341" spans="1:4" x14ac:dyDescent="0.2">
      <c r="A2341">
        <v>740889</v>
      </c>
      <c r="B2341" t="e">
        <f>HoyMismoTSI Es una grandiosa manera de Que se solucionen las cosas Que gran trabajo vamos por lo mejore para el pais</f>
        <v>#NAME?</v>
      </c>
      <c r="C2341" s="4">
        <v>43718</v>
      </c>
      <c r="D2341" s="3">
        <v>0.80694444444444446</v>
      </c>
    </row>
    <row r="2342" spans="1:4" ht="51" x14ac:dyDescent="0.2">
      <c r="A2342">
        <v>748613</v>
      </c>
      <c r="B2342" s="2" t="s">
        <v>150</v>
      </c>
      <c r="C2342" s="4">
        <v>43718</v>
      </c>
      <c r="D2342" s="3">
        <v>0.6972222222222223</v>
      </c>
    </row>
    <row r="2343" spans="1:4" x14ac:dyDescent="0.2">
      <c r="A2343">
        <v>749139</v>
      </c>
      <c r="B2343" t="s">
        <v>130</v>
      </c>
      <c r="C2343" s="4">
        <v>43718</v>
      </c>
      <c r="D2343" s="3">
        <v>0.64236111111111105</v>
      </c>
    </row>
    <row r="2344" spans="1:4" x14ac:dyDescent="0.2">
      <c r="A2344">
        <v>751223</v>
      </c>
      <c r="B2344" t="s">
        <v>108</v>
      </c>
      <c r="C2344" s="4">
        <v>43718</v>
      </c>
      <c r="D2344" s="3">
        <v>0.7284722222222223</v>
      </c>
    </row>
    <row r="2345" spans="1:4" ht="51" x14ac:dyDescent="0.2">
      <c r="A2345">
        <v>751339</v>
      </c>
      <c r="B2345" s="2" t="s">
        <v>150</v>
      </c>
      <c r="C2345" s="4">
        <v>43718</v>
      </c>
      <c r="D2345" s="3">
        <v>0.6972222222222223</v>
      </c>
    </row>
    <row r="2346" spans="1:4" ht="51" x14ac:dyDescent="0.2">
      <c r="A2346">
        <v>754713</v>
      </c>
      <c r="B2346" s="2" t="s">
        <v>150</v>
      </c>
      <c r="C2346" s="4">
        <v>43718</v>
      </c>
      <c r="D2346" s="3">
        <v>0.6972222222222223</v>
      </c>
    </row>
    <row r="2347" spans="1:4" x14ac:dyDescent="0.2">
      <c r="A2347">
        <v>754714</v>
      </c>
      <c r="B2347" t="s">
        <v>130</v>
      </c>
      <c r="C2347" s="4">
        <v>43718</v>
      </c>
      <c r="D2347" s="3">
        <v>0.64166666666666672</v>
      </c>
    </row>
    <row r="2348" spans="1:4" x14ac:dyDescent="0.2">
      <c r="A2348">
        <v>763954</v>
      </c>
      <c r="B2348" t="s">
        <v>108</v>
      </c>
      <c r="C2348" s="4">
        <v>43718</v>
      </c>
      <c r="D2348" s="3">
        <v>0.7284722222222223</v>
      </c>
    </row>
    <row r="2349" spans="1:4" x14ac:dyDescent="0.2">
      <c r="A2349">
        <v>765063</v>
      </c>
      <c r="B2349" t="s">
        <v>108</v>
      </c>
      <c r="C2349" s="4">
        <v>43718</v>
      </c>
      <c r="D2349" s="3">
        <v>0.7284722222222223</v>
      </c>
    </row>
    <row r="2350" spans="1:4" x14ac:dyDescent="0.2">
      <c r="A2350">
        <v>776209</v>
      </c>
      <c r="B2350" t="s">
        <v>130</v>
      </c>
      <c r="C2350" s="4">
        <v>43718</v>
      </c>
      <c r="D2350" s="3">
        <v>0.64236111111111105</v>
      </c>
    </row>
    <row r="2351" spans="1:4" ht="51" x14ac:dyDescent="0.2">
      <c r="A2351">
        <v>790442</v>
      </c>
      <c r="B2351" s="2" t="s">
        <v>150</v>
      </c>
      <c r="C2351" s="4">
        <v>43718</v>
      </c>
      <c r="D2351" s="3">
        <v>0.69652777777777775</v>
      </c>
    </row>
    <row r="2352" spans="1:4" x14ac:dyDescent="0.2">
      <c r="A2352">
        <v>808186</v>
      </c>
      <c r="B2352" t="s">
        <v>108</v>
      </c>
      <c r="C2352" s="4">
        <v>43718</v>
      </c>
      <c r="D2352" s="3">
        <v>0.7284722222222223</v>
      </c>
    </row>
    <row r="2353" spans="1:4" x14ac:dyDescent="0.2">
      <c r="A2353">
        <v>811238</v>
      </c>
      <c r="B2353" t="s">
        <v>130</v>
      </c>
      <c r="C2353" s="4">
        <v>43718</v>
      </c>
      <c r="D2353" s="3">
        <v>0.64166666666666672</v>
      </c>
    </row>
    <row r="2354" spans="1:4" x14ac:dyDescent="0.2">
      <c r="A2354">
        <v>822641</v>
      </c>
      <c r="B2354" t="e">
        <f>HoyMismoTSI Es excelente lo Que hace JOH por Que demuestra las buenas cosas en el pais Que gran trabajo</f>
        <v>#NAME?</v>
      </c>
      <c r="C2354" s="4">
        <v>43718</v>
      </c>
      <c r="D2354" s="3">
        <v>0.80625000000000002</v>
      </c>
    </row>
    <row r="2355" spans="1:4" x14ac:dyDescent="0.2">
      <c r="A2355">
        <v>824596</v>
      </c>
      <c r="B2355" t="s">
        <v>130</v>
      </c>
      <c r="C2355" s="4">
        <v>43718</v>
      </c>
      <c r="D2355" s="3">
        <v>0.64166666666666672</v>
      </c>
    </row>
    <row r="2356" spans="1:4" x14ac:dyDescent="0.2">
      <c r="A2356">
        <v>829650</v>
      </c>
      <c r="B2356" t="s">
        <v>130</v>
      </c>
      <c r="C2356" s="4">
        <v>43718</v>
      </c>
      <c r="D2356" s="3">
        <v>0.64236111111111105</v>
      </c>
    </row>
    <row r="2357" spans="1:4" ht="51" x14ac:dyDescent="0.2">
      <c r="A2357">
        <v>852119</v>
      </c>
      <c r="B2357" s="2" t="s">
        <v>150</v>
      </c>
      <c r="C2357" s="4">
        <v>43718</v>
      </c>
      <c r="D2357" s="3">
        <v>0.6972222222222223</v>
      </c>
    </row>
    <row r="2358" spans="1:4" x14ac:dyDescent="0.2">
      <c r="A2358">
        <v>855490</v>
      </c>
      <c r="B2358" t="s">
        <v>70</v>
      </c>
      <c r="C2358" s="4">
        <v>43718</v>
      </c>
      <c r="D2358" s="3">
        <v>0.82291666666666663</v>
      </c>
    </row>
    <row r="2359" spans="1:4" x14ac:dyDescent="0.2">
      <c r="A2359">
        <v>855994</v>
      </c>
      <c r="B2359" t="s">
        <v>108</v>
      </c>
      <c r="C2359" s="4">
        <v>43718</v>
      </c>
      <c r="D2359" s="3">
        <v>0.72777777777777775</v>
      </c>
    </row>
    <row r="2360" spans="1:4" x14ac:dyDescent="0.2">
      <c r="A2360">
        <v>856254</v>
      </c>
      <c r="B2360" t="s">
        <v>108</v>
      </c>
      <c r="C2360" s="4">
        <v>43718</v>
      </c>
      <c r="D2360" s="3">
        <v>0.7284722222222223</v>
      </c>
    </row>
    <row r="2361" spans="1:4" x14ac:dyDescent="0.2">
      <c r="A2361">
        <v>857995</v>
      </c>
      <c r="B2361" t="s">
        <v>70</v>
      </c>
      <c r="C2361" s="4">
        <v>43718</v>
      </c>
      <c r="D2361" s="3">
        <v>0.82291666666666663</v>
      </c>
    </row>
    <row r="2362" spans="1:4" x14ac:dyDescent="0.2">
      <c r="A2362">
        <v>860073</v>
      </c>
      <c r="B2362" t="s">
        <v>70</v>
      </c>
      <c r="C2362" s="4">
        <v>43718</v>
      </c>
      <c r="D2362" s="3">
        <v>0.82291666666666663</v>
      </c>
    </row>
    <row r="2363" spans="1:4" ht="51" x14ac:dyDescent="0.2">
      <c r="A2363">
        <v>874869</v>
      </c>
      <c r="B2363" s="2" t="s">
        <v>150</v>
      </c>
      <c r="C2363" s="4">
        <v>43718</v>
      </c>
      <c r="D2363" s="3">
        <v>0.69652777777777775</v>
      </c>
    </row>
    <row r="2364" spans="1:4" ht="51" x14ac:dyDescent="0.2">
      <c r="A2364">
        <v>878673</v>
      </c>
      <c r="B2364" s="2" t="s">
        <v>150</v>
      </c>
      <c r="C2364" s="4">
        <v>43718</v>
      </c>
      <c r="D2364" s="3">
        <v>0.69791666666666663</v>
      </c>
    </row>
    <row r="2365" spans="1:4" x14ac:dyDescent="0.2">
      <c r="A2365">
        <v>886559</v>
      </c>
      <c r="B2365" t="s">
        <v>130</v>
      </c>
      <c r="C2365" s="4">
        <v>43718</v>
      </c>
      <c r="D2365" s="3">
        <v>0.64236111111111105</v>
      </c>
    </row>
    <row r="2366" spans="1:4" x14ac:dyDescent="0.2">
      <c r="A2366">
        <v>887831</v>
      </c>
      <c r="B2366" t="s">
        <v>130</v>
      </c>
      <c r="C2366" s="4">
        <v>43718</v>
      </c>
      <c r="D2366" s="3">
        <v>0.64236111111111105</v>
      </c>
    </row>
    <row r="2367" spans="1:4" x14ac:dyDescent="0.2">
      <c r="A2367">
        <v>903744</v>
      </c>
      <c r="B2367" t="e">
        <f>HoyMismoTSI Muchas gracias Presidente por estar al pendiente de su pueblo</f>
        <v>#NAME?</v>
      </c>
      <c r="C2367" s="4">
        <v>43718</v>
      </c>
      <c r="D2367" s="3">
        <v>0.81874999999999998</v>
      </c>
    </row>
    <row r="2368" spans="1:4" x14ac:dyDescent="0.2">
      <c r="A2368">
        <v>931284</v>
      </c>
      <c r="B2368" t="s">
        <v>130</v>
      </c>
      <c r="C2368" s="4">
        <v>43718</v>
      </c>
      <c r="D2368" s="3">
        <v>0.64166666666666672</v>
      </c>
    </row>
    <row r="2369" spans="1:4" x14ac:dyDescent="0.2">
      <c r="A2369">
        <v>933034</v>
      </c>
      <c r="B2369" t="s">
        <v>108</v>
      </c>
      <c r="C2369" s="4">
        <v>43718</v>
      </c>
      <c r="D2369" s="3">
        <v>0.7284722222222223</v>
      </c>
    </row>
    <row r="2370" spans="1:4" ht="51" x14ac:dyDescent="0.2">
      <c r="A2370">
        <v>938274</v>
      </c>
      <c r="B2370" s="2" t="s">
        <v>150</v>
      </c>
      <c r="C2370" s="4">
        <v>43718</v>
      </c>
      <c r="D2370" s="3">
        <v>0.6972222222222223</v>
      </c>
    </row>
    <row r="2371" spans="1:4" x14ac:dyDescent="0.2">
      <c r="A2371">
        <v>956125</v>
      </c>
      <c r="B2371" t="e">
        <f>HoyMismoTSI todos los Hondure√±os estamos prepar√°ndonos Sobre esta sequ√≠a</f>
        <v>#NAME?</v>
      </c>
      <c r="C2371" s="4">
        <v>43718</v>
      </c>
      <c r="D2371" s="3">
        <v>0.81805555555555554</v>
      </c>
    </row>
    <row r="2372" spans="1:4" x14ac:dyDescent="0.2">
      <c r="A2372">
        <v>972641</v>
      </c>
      <c r="B2372" t="s">
        <v>108</v>
      </c>
      <c r="C2372" s="4">
        <v>43718</v>
      </c>
      <c r="D2372" s="3">
        <v>0.7284722222222223</v>
      </c>
    </row>
    <row r="2373" spans="1:4" x14ac:dyDescent="0.2">
      <c r="A2373">
        <v>973236</v>
      </c>
      <c r="B2373" t="s">
        <v>70</v>
      </c>
      <c r="C2373" s="4">
        <v>43718</v>
      </c>
      <c r="D2373" s="3">
        <v>0.82291666666666663</v>
      </c>
    </row>
    <row r="2374" spans="1:4" x14ac:dyDescent="0.2">
      <c r="A2374">
        <v>977159</v>
      </c>
      <c r="B2374" t="s">
        <v>108</v>
      </c>
      <c r="C2374" s="4">
        <v>43718</v>
      </c>
      <c r="D2374" s="3">
        <v>0.7284722222222223</v>
      </c>
    </row>
    <row r="2375" spans="1:4" x14ac:dyDescent="0.2">
      <c r="A2375">
        <v>980363</v>
      </c>
      <c r="B2375" t="s">
        <v>70</v>
      </c>
      <c r="C2375" s="4">
        <v>43718</v>
      </c>
      <c r="D2375" s="3">
        <v>0.82291666666666663</v>
      </c>
    </row>
    <row r="2376" spans="1:4" x14ac:dyDescent="0.2">
      <c r="A2376">
        <v>987177</v>
      </c>
      <c r="B2376" t="s">
        <v>108</v>
      </c>
      <c r="C2376" s="4">
        <v>43718</v>
      </c>
      <c r="D2376" s="3">
        <v>0.7284722222222223</v>
      </c>
    </row>
    <row r="2377" spans="1:4" x14ac:dyDescent="0.2">
      <c r="A2377">
        <v>989404</v>
      </c>
      <c r="B2377" t="s">
        <v>108</v>
      </c>
      <c r="C2377" s="4">
        <v>43718</v>
      </c>
      <c r="D2377" s="3">
        <v>0.7284722222222223</v>
      </c>
    </row>
    <row r="2378" spans="1:4" ht="51" x14ac:dyDescent="0.2">
      <c r="A2378">
        <v>992268</v>
      </c>
      <c r="B2378" s="2" t="s">
        <v>150</v>
      </c>
      <c r="C2378" s="4">
        <v>43718</v>
      </c>
      <c r="D2378" s="3">
        <v>0.6972222222222223</v>
      </c>
    </row>
    <row r="2379" spans="1:4" ht="51" x14ac:dyDescent="0.2">
      <c r="A2379">
        <v>992594</v>
      </c>
      <c r="B2379" s="2" t="s">
        <v>150</v>
      </c>
      <c r="C2379" s="4">
        <v>43718</v>
      </c>
      <c r="D2379" s="3">
        <v>0.6972222222222223</v>
      </c>
    </row>
    <row r="2380" spans="1:4" x14ac:dyDescent="0.2">
      <c r="A2380">
        <v>995924</v>
      </c>
      <c r="B2380" t="s">
        <v>130</v>
      </c>
      <c r="C2380" s="4">
        <v>43718</v>
      </c>
      <c r="D2380" s="3">
        <v>0.64166666666666672</v>
      </c>
    </row>
    <row r="2381" spans="1:4" ht="34" x14ac:dyDescent="0.2">
      <c r="A2381">
        <v>1024117</v>
      </c>
      <c r="B2381" s="2" t="s">
        <v>747</v>
      </c>
      <c r="C2381" s="4">
        <v>43718</v>
      </c>
      <c r="D2381" s="3">
        <v>0.10972222222222222</v>
      </c>
    </row>
    <row r="2382" spans="1:4" ht="51" x14ac:dyDescent="0.2">
      <c r="A2382">
        <v>1029680</v>
      </c>
      <c r="B2382" s="2" t="s">
        <v>150</v>
      </c>
      <c r="C2382" s="4">
        <v>43718</v>
      </c>
      <c r="D2382" s="3">
        <v>0.6972222222222223</v>
      </c>
    </row>
    <row r="2383" spans="1:4" x14ac:dyDescent="0.2">
      <c r="A2383">
        <v>1031747</v>
      </c>
      <c r="B2383" t="s">
        <v>70</v>
      </c>
      <c r="C2383" s="4">
        <v>43718</v>
      </c>
      <c r="D2383" s="3">
        <v>0.82291666666666663</v>
      </c>
    </row>
    <row r="2384" spans="1:4" ht="51" x14ac:dyDescent="0.2">
      <c r="A2384">
        <v>1040555</v>
      </c>
      <c r="B2384" s="2" t="s">
        <v>150</v>
      </c>
      <c r="C2384" s="4">
        <v>43718</v>
      </c>
      <c r="D2384" s="3">
        <v>0.6972222222222223</v>
      </c>
    </row>
    <row r="2385" spans="1:4" x14ac:dyDescent="0.2">
      <c r="A2385">
        <v>1042302</v>
      </c>
      <c r="B2385" t="s">
        <v>130</v>
      </c>
      <c r="C2385" s="4">
        <v>43718</v>
      </c>
      <c r="D2385" s="3">
        <v>0.64236111111111105</v>
      </c>
    </row>
    <row r="2386" spans="1:4" x14ac:dyDescent="0.2">
      <c r="A2386">
        <v>1045043</v>
      </c>
      <c r="B2386" t="s">
        <v>130</v>
      </c>
      <c r="C2386" s="4">
        <v>43718</v>
      </c>
      <c r="D2386" s="3">
        <v>0.64236111111111105</v>
      </c>
    </row>
    <row r="2387" spans="1:4" ht="51" x14ac:dyDescent="0.2">
      <c r="A2387">
        <v>1047097</v>
      </c>
      <c r="B2387" s="2" t="s">
        <v>150</v>
      </c>
      <c r="C2387" s="4">
        <v>43718</v>
      </c>
      <c r="D2387" s="3">
        <v>0.6972222222222223</v>
      </c>
    </row>
    <row r="2388" spans="1:4" x14ac:dyDescent="0.2">
      <c r="A2388">
        <v>1052333</v>
      </c>
      <c r="B2388" t="s">
        <v>70</v>
      </c>
      <c r="C2388" s="4">
        <v>43718</v>
      </c>
      <c r="D2388" s="3">
        <v>0.82291666666666663</v>
      </c>
    </row>
    <row r="2389" spans="1:4" x14ac:dyDescent="0.2">
      <c r="A2389">
        <v>1101729</v>
      </c>
      <c r="B2389" t="e">
        <f>HoyMismoTSI vamos mi Presidente Que se tenga excito en todas las cosas Que usted haga por mi Honduras</f>
        <v>#NAME?</v>
      </c>
      <c r="C2389" s="4">
        <v>43718</v>
      </c>
      <c r="D2389" s="3">
        <v>0.80625000000000002</v>
      </c>
    </row>
    <row r="2390" spans="1:4" x14ac:dyDescent="0.2">
      <c r="A2390">
        <v>2069</v>
      </c>
      <c r="B2390" t="s">
        <v>16</v>
      </c>
      <c r="C2390" s="4">
        <v>43719</v>
      </c>
      <c r="D2390" s="3">
        <v>0.7368055555555556</v>
      </c>
    </row>
    <row r="2391" spans="1:4" x14ac:dyDescent="0.2">
      <c r="A2391">
        <v>4444</v>
      </c>
      <c r="B2391" t="s">
        <v>39</v>
      </c>
      <c r="C2391" s="4">
        <v>43719</v>
      </c>
      <c r="D2391" s="3">
        <v>0.68472222222222223</v>
      </c>
    </row>
    <row r="2392" spans="1:4" x14ac:dyDescent="0.2">
      <c r="A2392">
        <v>8382</v>
      </c>
      <c r="B2392" t="s">
        <v>39</v>
      </c>
      <c r="C2392" s="4">
        <v>43719</v>
      </c>
      <c r="D2392" s="3">
        <v>0.68472222222222223</v>
      </c>
    </row>
    <row r="2393" spans="1:4" x14ac:dyDescent="0.2">
      <c r="A2393">
        <v>11834</v>
      </c>
      <c r="B2393" t="s">
        <v>16</v>
      </c>
      <c r="C2393" s="4">
        <v>43719</v>
      </c>
      <c r="D2393" s="3">
        <v>0.7368055555555556</v>
      </c>
    </row>
    <row r="2394" spans="1:4" x14ac:dyDescent="0.2">
      <c r="A2394">
        <v>13518</v>
      </c>
      <c r="B2394" t="s">
        <v>39</v>
      </c>
      <c r="C2394" s="4">
        <v>43719</v>
      </c>
      <c r="D2394" s="3">
        <v>0.68541666666666667</v>
      </c>
    </row>
    <row r="2395" spans="1:4" x14ac:dyDescent="0.2">
      <c r="A2395">
        <v>13912</v>
      </c>
      <c r="B2395" t="s">
        <v>39</v>
      </c>
      <c r="C2395" s="4">
        <v>43719</v>
      </c>
      <c r="D2395" s="3">
        <v>0.68472222222222223</v>
      </c>
    </row>
    <row r="2396" spans="1:4" x14ac:dyDescent="0.2">
      <c r="A2396">
        <v>29345</v>
      </c>
      <c r="B2396" t="e">
        <f>radiohrn mas y mas tiempo el Que pierden deben de hacer lo mejor para Que el pais mejore por Que lo Que hacen Es perder tiempo</f>
        <v>#NAME?</v>
      </c>
      <c r="C2396" s="4">
        <v>43719</v>
      </c>
      <c r="D2396" s="3">
        <v>0.57152777777777775</v>
      </c>
    </row>
    <row r="2397" spans="1:4" x14ac:dyDescent="0.2">
      <c r="A2397">
        <v>29877</v>
      </c>
      <c r="B2397" t="e">
        <f>radiohrn aun no lo hacemos la idea Que Que gente Que no les interesa mas Que hacer desorden en el pais Que se pongan a trabajar mejor</f>
        <v>#NAME?</v>
      </c>
      <c r="C2397" s="4">
        <v>43719</v>
      </c>
      <c r="D2397" s="3">
        <v>0.57013888888888886</v>
      </c>
    </row>
    <row r="2398" spans="1:4" x14ac:dyDescent="0.2">
      <c r="A2398">
        <v>33312</v>
      </c>
      <c r="B2398" t="e">
        <f>hondudiario Que alegria Que lo Que les interesa a desempe√±arse Es Que haya una mejor ambiente y una bella naturaleza</f>
        <v>#NAME?</v>
      </c>
      <c r="C2398" s="4">
        <v>43719</v>
      </c>
      <c r="D2398" s="3">
        <v>0.72638888888888886</v>
      </c>
    </row>
    <row r="2399" spans="1:4" x14ac:dyDescent="0.2">
      <c r="A2399">
        <v>33343</v>
      </c>
      <c r="B2399" t="e">
        <f>hondudiario excelente Que se desarrolle lo bueno por el pais Que bien vamos por mas</f>
        <v>#NAME?</v>
      </c>
      <c r="C2399" s="4">
        <v>43719</v>
      </c>
      <c r="D2399" s="3">
        <v>0.8027777777777777</v>
      </c>
    </row>
    <row r="2400" spans="1:4" x14ac:dyDescent="0.2">
      <c r="A2400">
        <v>37792</v>
      </c>
      <c r="B2400" t="s">
        <v>39</v>
      </c>
      <c r="C2400" s="4">
        <v>43719</v>
      </c>
      <c r="D2400" s="3">
        <v>0.68541666666666667</v>
      </c>
    </row>
    <row r="2401" spans="1:4" x14ac:dyDescent="0.2">
      <c r="A2401">
        <v>40270</v>
      </c>
      <c r="B2401" t="e">
        <f>radioamericahn gracias al gran esfuerzo Que se hace en MI1625 pais Que gran manera de Que se haga lo bueno por mejorar la seguridad</f>
        <v>#NAME?</v>
      </c>
      <c r="C2401" s="4">
        <v>43719</v>
      </c>
      <c r="D2401" s="3">
        <v>0.56458333333333333</v>
      </c>
    </row>
    <row r="2402" spans="1:4" x14ac:dyDescent="0.2">
      <c r="A2402">
        <v>40663</v>
      </c>
      <c r="B2402" t="e">
        <f>radioamericahn estamos muy atentos a las grandiosas cosas Que hacer JOH por mi Honduras Que gran trabajo estamos por mas</f>
        <v>#NAME?</v>
      </c>
      <c r="C2402" s="4">
        <v>43719</v>
      </c>
      <c r="D2402" s="3">
        <v>0.81041666666666667</v>
      </c>
    </row>
    <row r="2403" spans="1:4" x14ac:dyDescent="0.2">
      <c r="A2403">
        <v>40909</v>
      </c>
      <c r="B2403" t="e">
        <f>radioamericahn Que bueno lo Que se esta haciendo en el pa√≠s Que buenas cosas lo Que se hace por el pueblo</f>
        <v>#NAME?</v>
      </c>
      <c r="C2403" s="4">
        <v>43719</v>
      </c>
      <c r="D2403" s="3">
        <v>0.57638888888888895</v>
      </c>
    </row>
    <row r="2404" spans="1:4" x14ac:dyDescent="0.2">
      <c r="A2404">
        <v>42156</v>
      </c>
      <c r="B2404" t="s">
        <v>39</v>
      </c>
      <c r="C2404" s="4">
        <v>43719</v>
      </c>
      <c r="D2404" s="3">
        <v>0.68472222222222223</v>
      </c>
    </row>
    <row r="2405" spans="1:4" x14ac:dyDescent="0.2">
      <c r="A2405">
        <v>50105</v>
      </c>
      <c r="B2405" t="e">
        <f>JuanOrlandoH Aplaudimos lo bueno Que se esta haciendo por el medio ambiente gran trabajo JOH gracias por demostrar lo bueno</f>
        <v>#NAME?</v>
      </c>
      <c r="C2405" s="4">
        <v>43719</v>
      </c>
      <c r="D2405" s="3">
        <v>0.64027777777777783</v>
      </c>
    </row>
    <row r="2406" spans="1:4" x14ac:dyDescent="0.2">
      <c r="A2406">
        <v>52679</v>
      </c>
      <c r="B2406" t="s">
        <v>39</v>
      </c>
      <c r="C2406" s="4">
        <v>43719</v>
      </c>
      <c r="D2406" s="3">
        <v>0.68472222222222223</v>
      </c>
    </row>
    <row r="2407" spans="1:4" x14ac:dyDescent="0.2">
      <c r="A2407">
        <v>57875</v>
      </c>
      <c r="B2407" t="s">
        <v>16</v>
      </c>
      <c r="C2407" s="4">
        <v>43719</v>
      </c>
      <c r="D2407" s="3">
        <v>0.7368055555555556</v>
      </c>
    </row>
    <row r="2408" spans="1:4" x14ac:dyDescent="0.2">
      <c r="A2408">
        <v>63670</v>
      </c>
      <c r="B2408" t="e">
        <f>hondudiario vamos todos a poner de nuestra parte y plantemos un √°rbol por el bienestar de todos</f>
        <v>#NAME?</v>
      </c>
      <c r="C2408" s="4">
        <v>43719</v>
      </c>
      <c r="D2408" s="3">
        <v>0.71875</v>
      </c>
    </row>
    <row r="2409" spans="1:4" x14ac:dyDescent="0.2">
      <c r="A2409">
        <v>64048</v>
      </c>
      <c r="B2409" t="e">
        <f>hondudiario excelente iniciativa Que esta haciendo el gobierno</f>
        <v>#NAME?</v>
      </c>
      <c r="C2409" s="4">
        <v>43719</v>
      </c>
      <c r="D2409" s="3">
        <v>0.71805555555555556</v>
      </c>
    </row>
    <row r="2410" spans="1:4" x14ac:dyDescent="0.2">
      <c r="A2410">
        <v>64904</v>
      </c>
      <c r="B2410" t="e">
        <f>hondudiario excelente por Que asi tendremos arboles y mas arboles y se estar√° belal mi naturaleza Que buen trabajo</f>
        <v>#NAME?</v>
      </c>
      <c r="C2410" s="4">
        <v>43719</v>
      </c>
      <c r="D2410" s="3">
        <v>0.72569444444444453</v>
      </c>
    </row>
    <row r="2411" spans="1:4" x14ac:dyDescent="0.2">
      <c r="A2411">
        <v>72387</v>
      </c>
      <c r="B2411" t="e">
        <f>_xlfn.SINGLE(NTQ1WzirXWVSm5RELmNPf7jbQXG)+Lu0YgsRt8Xoj7qo= _xlfn.SINGLE(JuanOrlandoH _xlfn.SINGLE(radiohrn se realiza el sue√±o de miles de personas Que buenas cosas Que gran trabajo lo bueno se ve cada dia Que bien))</f>
        <v>#NAME?</v>
      </c>
      <c r="C2411" s="4">
        <v>43719</v>
      </c>
      <c r="D2411" s="3">
        <v>0.84513888888888899</v>
      </c>
    </row>
    <row r="2412" spans="1:4" x14ac:dyDescent="0.2">
      <c r="A2412">
        <v>74417</v>
      </c>
      <c r="B2412" t="e">
        <f>_xlfn.SINGLE(NTQ1WzirXWVSm5RELmNPf7jbQXG)+Lu0YgsRt8Xoj7qo= _xlfn.SINGLE(JuanOrlandoH _xlfn.SINGLE(radiohrn Definimos lo importante Que buenas cosas y Es importante para el pais Que excelente _xlfn.SINGLE(Canal6Honduras)))</f>
        <v>#NAME?</v>
      </c>
      <c r="C2412" s="4">
        <v>43719</v>
      </c>
      <c r="D2412" s="3">
        <v>0.84791666666666676</v>
      </c>
    </row>
    <row r="2413" spans="1:4" x14ac:dyDescent="0.2">
      <c r="A2413">
        <v>74457</v>
      </c>
      <c r="B2413" t="e">
        <f>_xlfn.SINGLE(NTQ1WzirXWVSm5RELmNPf7jbQXG)+Lu0YgsRt8Xoj7qo= _xlfn.SINGLE(JuanOrlandoH _xlfn.SINGLE(VidaMejorHN _xlfn.SINGLE(tencanal10 estamos muy contentos y orgullosos del su gran trabajo Presidente Es el mejor Que hemos tenido _xlfn.SINGLE(NTQ1WzirXWVSm5RELmNPf7jbQXG))))+Lu0YgsRt8Xoj7qo=   _xlfn.SINGLE(JuanOrlandoH   _xlfn.SINGLE(HCHTelevDigital))</f>
        <v>#NAME?</v>
      </c>
      <c r="C2413" s="4">
        <v>43719</v>
      </c>
      <c r="D2413" s="3">
        <v>0.6743055555555556</v>
      </c>
    </row>
    <row r="2414" spans="1:4" x14ac:dyDescent="0.2">
      <c r="A2414">
        <v>74672</v>
      </c>
      <c r="B2414" t="e">
        <f>_xlfn.SINGLE(NTQ1WzirXWVSm5RELmNPf7jbQXG)+Lu0YgsRt8Xoj7qo= _xlfn.SINGLE(JuanOrlandoH _xlfn.SINGLE(VidaMejorHN _xlfn.SINGLE(tencanal10 excelente labor Que esta realiazdno Presidente _xlfn.SINGLE(JuanOrlandoH   usted si le esta cumpliendo a su pueblo y lo estamos viendo con hechos _xlfn.SINGLE(NTQ1WzirXWVSm5RELmNPf7jbQXG)))))+Lu0YgsRt8Xoj7qo= _xlfn.SINGLE(televicentrohn)</f>
        <v>#NAME?</v>
      </c>
      <c r="C2414" s="4">
        <v>43719</v>
      </c>
      <c r="D2414" s="3">
        <v>0.67638888888888893</v>
      </c>
    </row>
    <row r="2415" spans="1:4" x14ac:dyDescent="0.2">
      <c r="A2415">
        <v>78944</v>
      </c>
      <c r="B2415" t="s">
        <v>39</v>
      </c>
      <c r="C2415" s="4">
        <v>43719</v>
      </c>
      <c r="D2415" s="3">
        <v>0.68472222222222223</v>
      </c>
    </row>
    <row r="2416" spans="1:4" x14ac:dyDescent="0.2">
      <c r="A2416">
        <v>79422</v>
      </c>
      <c r="B2416" t="e">
        <f>_xlfn.SINGLE(JuanOrlandoH _xlfn.SINGLE(DiarioLaPrensa _xlfn.SINGLE(LaTribunahn _xlfn.SINGLE(FrenteaFrenteHN _xlfn.SINGLE(TSiHonduras _xlfn.SINGLE(radiohrn _xlfn.SINGLE(televicentrohn _xlfn.SINGLE(RCVHonduras _xlfn.SINGLE(diarioelheraldo _xlfn.SINGLE(elpaishn gran trabajo estamos muy alegres de Que mi pais se demuestra con estas grandes soluciones Que genial felicitaciones a JOH))))))))))</f>
        <v>#NAME?</v>
      </c>
      <c r="C2416" s="4">
        <v>43719</v>
      </c>
      <c r="D2416" s="3">
        <v>0.74444444444444446</v>
      </c>
    </row>
    <row r="2417" spans="1:4" x14ac:dyDescent="0.2">
      <c r="A2417">
        <v>83590</v>
      </c>
      <c r="B2417" t="e">
        <f>HCHTelevDigital Es importante lo Que hace JOH porque lo Que importa Es Que se detengan estas cosas Que lo Que hacen Es atrazar al pais</f>
        <v>#NAME?</v>
      </c>
      <c r="C2417" s="4">
        <v>43719</v>
      </c>
      <c r="D2417" s="3">
        <v>0.8354166666666667</v>
      </c>
    </row>
    <row r="2418" spans="1:4" x14ac:dyDescent="0.2">
      <c r="A2418">
        <v>96857</v>
      </c>
      <c r="B2418" t="e">
        <f>HCHTelevDigital Es importante Que se eviten estas coisas para el pa√≠s por Que lo Que se busca Es paz y tranquilidad</f>
        <v>#NAME?</v>
      </c>
      <c r="C2418" s="4">
        <v>43719</v>
      </c>
      <c r="D2418" s="3">
        <v>0.8340277777777777</v>
      </c>
    </row>
    <row r="2419" spans="1:4" x14ac:dyDescent="0.2">
      <c r="A2419">
        <v>116904</v>
      </c>
      <c r="B2419" t="s">
        <v>16</v>
      </c>
      <c r="C2419" s="4">
        <v>43719</v>
      </c>
      <c r="D2419" s="3">
        <v>0.7368055555555556</v>
      </c>
    </row>
    <row r="2420" spans="1:4" x14ac:dyDescent="0.2">
      <c r="A2420">
        <v>116905</v>
      </c>
      <c r="B2420" t="s">
        <v>39</v>
      </c>
      <c r="C2420" s="4">
        <v>43719</v>
      </c>
      <c r="D2420" s="3">
        <v>0.68472222222222223</v>
      </c>
    </row>
    <row r="2421" spans="1:4" x14ac:dyDescent="0.2">
      <c r="A2421">
        <v>117712</v>
      </c>
      <c r="B2421" t="e">
        <f>_xlfn.SINGLE(JuanOrlandoH _xlfn.SINGLE(diarioelheraldo _xlfn.SINGLE(elpaishn _xlfn.SINGLE(televicentrohn _xlfn.SINGLE(radiohrn _xlfn.SINGLE(FrenteaFrenteHN _xlfn.SINGLE(DiarioLaPrensa _xlfn.SINGLE(TSiHonduras _xlfn.SINGLE(LaTribunahn _xlfn.SINGLE(RCVHonduras Honduras Es mi patri debemos de cuidarla agradecemos lo importante Que Es para el gobierno ya para el pueblo la independencia))))))))))</f>
        <v>#NAME?</v>
      </c>
      <c r="C2421" s="4">
        <v>43719</v>
      </c>
      <c r="D2421" s="3">
        <v>0.58263888888888882</v>
      </c>
    </row>
    <row r="2422" spans="1:4" x14ac:dyDescent="0.2">
      <c r="A2422">
        <v>129939</v>
      </c>
      <c r="B2422" t="s">
        <v>16</v>
      </c>
      <c r="C2422" s="4">
        <v>43719</v>
      </c>
      <c r="D2422" s="3">
        <v>0.7368055555555556</v>
      </c>
    </row>
    <row r="2423" spans="1:4" x14ac:dyDescent="0.2">
      <c r="A2423">
        <v>146480</v>
      </c>
      <c r="B2423" t="s">
        <v>387</v>
      </c>
      <c r="C2423" s="4">
        <v>43719</v>
      </c>
      <c r="D2423" s="3">
        <v>0.58194444444444449</v>
      </c>
    </row>
    <row r="2424" spans="1:4" x14ac:dyDescent="0.2">
      <c r="A2424">
        <v>147782</v>
      </c>
      <c r="B2424" t="e">
        <f>_xlfn.SINGLE(JuanOrlandoH _xlfn.SINGLE(diarioelheraldo _xlfn.SINGLE(elpaishn _xlfn.SINGLE(televicentrohn _xlfn.SINGLE(radiohrn _xlfn.SINGLE(FrenteaFrenteHN _xlfn.SINGLE(DiarioLaPrensa _xlfn.SINGLE(TSiHonduras _xlfn.SINGLE(LaTribunahn _xlfn.SINGLE(RCVHonduras estamos muy alegres Que se acerca esto tan bello en el pais Que grandes avances Que se tenga la mayor independencia))))))))))</f>
        <v>#NAME?</v>
      </c>
      <c r="C2424" s="4">
        <v>43719</v>
      </c>
      <c r="D2424" s="3">
        <v>0.58333333333333337</v>
      </c>
    </row>
    <row r="2425" spans="1:4" x14ac:dyDescent="0.2">
      <c r="A2425">
        <v>162075</v>
      </c>
      <c r="B2425" t="e">
        <f>televicentrohn muy buena labor Que se realice lo bueno he importante en el pais Que buen trabajo vamos por mas</f>
        <v>#NAME?</v>
      </c>
      <c r="C2425" s="4">
        <v>43719</v>
      </c>
      <c r="D2425" s="3">
        <v>0.6166666666666667</v>
      </c>
    </row>
    <row r="2426" spans="1:4" x14ac:dyDescent="0.2">
      <c r="A2426">
        <v>165611</v>
      </c>
      <c r="B2426" t="s">
        <v>431</v>
      </c>
      <c r="C2426" s="4">
        <v>43719</v>
      </c>
      <c r="D2426" s="3">
        <v>0.74513888888888891</v>
      </c>
    </row>
    <row r="2427" spans="1:4" x14ac:dyDescent="0.2">
      <c r="A2427">
        <v>167525</v>
      </c>
      <c r="B2427" t="e">
        <f>_xlfn.SINGLE(JuanOrlandoH _xlfn.SINGLE(diarioelheraldo _xlfn.SINGLE(elpaishn _xlfn.SINGLE(televicentrohn _xlfn.SINGLE(radiohrn _xlfn.SINGLE(FrenteaFrenteHN _xlfn.SINGLE(DiarioLaPrensa _xlfn.SINGLE(TSiHonduras _xlfn.SINGLE(LaTribunahn _xlfn.SINGLE(RCVHonduras Que viva Honduras Que Dios bendiga nuestra naci√≥n Que bueno Que se demuestran estas bellas cosas Que excelente))))))))))</f>
        <v>#NAME?</v>
      </c>
      <c r="C2427" s="4">
        <v>43719</v>
      </c>
      <c r="D2427" s="3">
        <v>0.58124999999999993</v>
      </c>
    </row>
    <row r="2428" spans="1:4" x14ac:dyDescent="0.2">
      <c r="A2428">
        <v>176430</v>
      </c>
      <c r="B2428" t="e">
        <f>_xlfn.SINGLE(NTQ1WzirXWVSm5RELmNPf7jbQXG)+Lu0YgsRt8Xoj7qo= _xlfn.SINGLE(JuanOrlandoH _xlfn.SINGLE(VidaMejorHN _xlfn.SINGLE(tencanal10 Es un gran trabajo lo Que se hace por las personas discapacitadas Que bueno lo Que se ve Es muy bueno vamos por mas _xlfn.SINGLE(DiarioLaPrensa))))</f>
        <v>#NAME?</v>
      </c>
      <c r="C2428" s="4">
        <v>43719</v>
      </c>
      <c r="D2428" s="3">
        <v>0.67291666666666661</v>
      </c>
    </row>
    <row r="2429" spans="1:4" x14ac:dyDescent="0.2">
      <c r="A2429">
        <v>176962</v>
      </c>
      <c r="B2429" t="e">
        <f>_xlfn.SINGLE(NTQ1WzirXWVSm5RELmNPf7jbQXG)+Lu0YgsRt8Xoj7qo= _xlfn.SINGLE(JuanOrlandoH _xlfn.SINGLE(VidaMejorHN _xlfn.SINGLE(tencanal10 Primeramente agradecemos lo bueno Que se hace por demostrar Que el pais cambia Que gran trabajo estamos alegres _xlfn.SINGLE(DiarioDiezHn))))</f>
        <v>#NAME?</v>
      </c>
      <c r="C2429" s="4">
        <v>43719</v>
      </c>
      <c r="D2429" s="3">
        <v>0.67361111111111116</v>
      </c>
    </row>
    <row r="2430" spans="1:4" x14ac:dyDescent="0.2">
      <c r="A2430">
        <v>186846</v>
      </c>
      <c r="B2430" t="s">
        <v>471</v>
      </c>
      <c r="C2430" s="4">
        <v>43719</v>
      </c>
      <c r="D2430" s="3">
        <v>0.58194444444444449</v>
      </c>
    </row>
    <row r="2431" spans="1:4" x14ac:dyDescent="0.2">
      <c r="A2431">
        <v>200024</v>
      </c>
      <c r="B2431" t="e">
        <f>_xlfn.SINGLE(JuanOrlandoH _xlfn.SINGLE(DiarioLaPrensa _xlfn.SINGLE(LaTribunahn _xlfn.SINGLE(FrenteaFrenteHN _xlfn.SINGLE(TSiHonduras _xlfn.SINGLE(radiohrn _xlfn.SINGLE(televicentrohn _xlfn.SINGLE(RCVHonduras _xlfn.SINGLE(diarioelheraldo _xlfn.SINGLE(elpaishn Es importante Que se esta tomando este tema de la licencia par Que puedan obtenerla f√°cilmente Que excelente))))))))))</f>
        <v>#NAME?</v>
      </c>
      <c r="C2431" s="4">
        <v>43719</v>
      </c>
      <c r="D2431" s="3">
        <v>0.74375000000000002</v>
      </c>
    </row>
    <row r="2432" spans="1:4" x14ac:dyDescent="0.2">
      <c r="A2432">
        <v>201344</v>
      </c>
      <c r="B2432" t="e">
        <f>JuanOrlandoH Definitivamente se ven grandes intereses de Que mejoren las cosas en cada comunidad Que podamos cuidar la naturaleza</f>
        <v>#NAME?</v>
      </c>
      <c r="C2432" s="4">
        <v>43719</v>
      </c>
      <c r="D2432" s="3">
        <v>0.64097222222222217</v>
      </c>
    </row>
    <row r="2433" spans="1:4" x14ac:dyDescent="0.2">
      <c r="A2433">
        <v>245740</v>
      </c>
      <c r="B2433" t="e">
        <f>DiarioTiempo no lo Que deben de hacer Es poner mano dura con esta gente √±angara por Que lo Que hacen Es quemar llantas y hacer desorden</f>
        <v>#NAME?</v>
      </c>
      <c r="C2433" s="4">
        <v>43719</v>
      </c>
      <c r="D2433" s="3">
        <v>0.80763888888888891</v>
      </c>
    </row>
    <row r="2434" spans="1:4" x14ac:dyDescent="0.2">
      <c r="A2434">
        <v>256210</v>
      </c>
      <c r="B2434" t="e">
        <f>radioamericahn Wooo se ve Que Que se pondr√°n nuevas reglas por Que lo importante Es la paz del pueblo Que genial Es muy bueno</f>
        <v>#NAME?</v>
      </c>
      <c r="C2434" s="4">
        <v>43719</v>
      </c>
      <c r="D2434" s="3">
        <v>0.81180555555555556</v>
      </c>
    </row>
    <row r="2435" spans="1:4" x14ac:dyDescent="0.2">
      <c r="A2435">
        <v>257667</v>
      </c>
      <c r="B2435" t="e">
        <f>DiarioTiempo lo Que pasa Que esta gente lo Que mas les interesa Es hacer mas y mas caos por el pa√≠s Que barbaridad</f>
        <v>#NAME?</v>
      </c>
      <c r="C2435" s="4">
        <v>43719</v>
      </c>
      <c r="D2435" s="3">
        <v>0.80694444444444446</v>
      </c>
    </row>
    <row r="2436" spans="1:4" x14ac:dyDescent="0.2">
      <c r="A2436">
        <v>268726</v>
      </c>
      <c r="B2436" t="e">
        <f>radioamericahn Aplaudir lo bueno Que se demuestra Que buenas acciones Que se mejore la seguridad cada dia excelente</f>
        <v>#NAME?</v>
      </c>
      <c r="C2436" s="4">
        <v>43719</v>
      </c>
      <c r="D2436" s="3">
        <v>0.56527777777777777</v>
      </c>
    </row>
    <row r="2437" spans="1:4" x14ac:dyDescent="0.2">
      <c r="A2437">
        <v>269921</v>
      </c>
      <c r="B2437" t="s">
        <v>556</v>
      </c>
      <c r="C2437" s="4">
        <v>43719</v>
      </c>
      <c r="D2437" s="3">
        <v>3.6805555555555557E-2</v>
      </c>
    </row>
    <row r="2438" spans="1:4" x14ac:dyDescent="0.2">
      <c r="A2438">
        <v>280736</v>
      </c>
      <c r="B2438" t="s">
        <v>565</v>
      </c>
      <c r="C2438" s="4">
        <v>43719</v>
      </c>
      <c r="D2438" s="3">
        <v>0.83472222222222225</v>
      </c>
    </row>
    <row r="2439" spans="1:4" x14ac:dyDescent="0.2">
      <c r="A2439">
        <v>309907</v>
      </c>
      <c r="B2439" t="e">
        <f>_xlfn.SINGLE(NTQ1WzirXWVSm5RELmNPf7jbQXG)+Lu0YgsRt8Xoj7qo= _xlfn.SINGLE(JuanOrlandoH _xlfn.SINGLE(VidaMejorHN _xlfn.SINGLE(tencanal10 hemos aprendido Que nuestra Honduras avanza cada dia Que gran manera de hacer Que estas obras se desarrollen _xlfn.SINGLE(Canal6Honduras))))</f>
        <v>#NAME?</v>
      </c>
      <c r="C2439" s="4">
        <v>43719</v>
      </c>
      <c r="D2439" s="3">
        <v>0.67499999999999993</v>
      </c>
    </row>
    <row r="2440" spans="1:4" x14ac:dyDescent="0.2">
      <c r="A2440">
        <v>309976</v>
      </c>
      <c r="B2440" t="e">
        <f>_xlfn.SINGLE(NTQ1WzirXWVSm5RELmNPf7jbQXG)+Lu0YgsRt8Xoj7qo= _xlfn.SINGLE(JuanOrlandoH _xlfn.SINGLE(VidaMejorHN _xlfn.SINGLE(tencanal10 excelente el trabajo Que est√°n realiazdno nuestras autoridades siempre al pendiente del mas lo necesita  _xlfn.SINGLE(NTQ1WzirXWVSm5RELmNPf7jbQXG))))+Lu0YgsRt8Xoj7qo=   _xlfn.SINGLE(JuanOrlandoH   _xlfn.SINGLE(TSiHonduras))</f>
        <v>#NAME?</v>
      </c>
      <c r="C2440" s="4">
        <v>43719</v>
      </c>
      <c r="D2440" s="3">
        <v>0.67361111111111116</v>
      </c>
    </row>
    <row r="2441" spans="1:4" x14ac:dyDescent="0.2">
      <c r="A2441">
        <v>310093</v>
      </c>
      <c r="B2441" t="e">
        <f>_xlfn.SINGLE(NTQ1WzirXWVSm5RELmNPf7jbQXG)+Lu0YgsRt8Xoj7qo= _xlfn.SINGLE(JuanOrlandoH _xlfn.SINGLE(radiohrn no cave duda por Que Es importante lo Que se brinda Dios me lo bendiga Presidente por Que usted hace lo bueno por el pais _xlfn.SINGLE(LaTribunahn)))</f>
        <v>#NAME?</v>
      </c>
      <c r="C2441" s="4">
        <v>43719</v>
      </c>
      <c r="D2441" s="3">
        <v>0.84861111111111109</v>
      </c>
    </row>
    <row r="2442" spans="1:4" x14ac:dyDescent="0.2">
      <c r="A2442">
        <v>310606</v>
      </c>
      <c r="B2442" t="e">
        <f>_xlfn.SINGLE(NTQ1WzirXWVSm5RELmNPf7jbQXG)+Lu0YgsRt8Xoj7qo= _xlfn.SINGLE(JuanOrlandoH _xlfn.SINGLE(VidaMejorHN _xlfn.SINGLE(tencanal10 Sin ninguna duda Aplaudimos la buena labor departe de el Presidente gracias Que Dios lo bendiga grandemente _xlfn.SINGLE(LaTribunahn))))</f>
        <v>#NAME?</v>
      </c>
      <c r="C2442" s="4">
        <v>43719</v>
      </c>
      <c r="D2442" s="3">
        <v>0.6743055555555556</v>
      </c>
    </row>
    <row r="2443" spans="1:4" x14ac:dyDescent="0.2">
      <c r="A2443">
        <v>311489</v>
      </c>
      <c r="B2443" t="e">
        <f>hondudiario se ha demostrado lo grandioso para el pais Que se mejore la econom√≠a y los grandes proyectos</f>
        <v>#NAME?</v>
      </c>
      <c r="C2443" s="4">
        <v>43719</v>
      </c>
      <c r="D2443" s="3">
        <v>0.80347222222222225</v>
      </c>
    </row>
    <row r="2444" spans="1:4" x14ac:dyDescent="0.2">
      <c r="A2444">
        <v>311548</v>
      </c>
      <c r="B2444" t="e">
        <f>hondudiario Es excelente lo Que se ve estamos muy alegres de Que se hagan estas grandiosas cosas muy buen trabajo</f>
        <v>#NAME?</v>
      </c>
      <c r="C2444" s="4">
        <v>43719</v>
      </c>
      <c r="D2444" s="3">
        <v>0.72499999999999998</v>
      </c>
    </row>
    <row r="2445" spans="1:4" x14ac:dyDescent="0.2">
      <c r="A2445">
        <v>343614</v>
      </c>
      <c r="B2445" t="e">
        <f>tencanal10 Es una gran labor  de parte de nuestro Presidente y de las autoridades de combatir estas grandiosas cosas excelente vamos por mas</f>
        <v>#NAME?</v>
      </c>
      <c r="C2445" s="4">
        <v>43719</v>
      </c>
      <c r="D2445" s="3">
        <v>0.64513888888888882</v>
      </c>
    </row>
    <row r="2446" spans="1:4" x14ac:dyDescent="0.2">
      <c r="A2446">
        <v>343878</v>
      </c>
      <c r="B2446" t="e">
        <f>tencanal10 Que se trabaje mas y mas por detener estas bandas Que excelente manera de hacer el cambio por la seguridad</f>
        <v>#NAME?</v>
      </c>
      <c r="C2446" s="4">
        <v>43719</v>
      </c>
      <c r="D2446" s="3">
        <v>0.64513888888888882</v>
      </c>
    </row>
    <row r="2447" spans="1:4" x14ac:dyDescent="0.2">
      <c r="A2447">
        <v>344138</v>
      </c>
      <c r="B2447" t="e">
        <f>tencanal10 estamos muy contentos de esta grandioso noticia Que gran trabajo lo Que hace JOH en detener estas cabecias  de maras y pandillas Que bien</f>
        <v>#NAME?</v>
      </c>
      <c r="C2447" s="4">
        <v>43719</v>
      </c>
      <c r="D2447" s="3">
        <v>0.64444444444444449</v>
      </c>
    </row>
    <row r="2448" spans="1:4" x14ac:dyDescent="0.2">
      <c r="A2448">
        <v>353361</v>
      </c>
      <c r="B2448" t="e">
        <f>HoyMismoTSI Es muy excelente Que se brinde la mayor seguridad en los desfiles Que gran trabajo estamos muy alegres</f>
        <v>#NAME?</v>
      </c>
      <c r="C2448" s="4">
        <v>43719</v>
      </c>
      <c r="D2448" s="3">
        <v>0.81388888888888899</v>
      </c>
    </row>
    <row r="2449" spans="1:4" x14ac:dyDescent="0.2">
      <c r="A2449">
        <v>355324</v>
      </c>
      <c r="B2449" t="s">
        <v>16</v>
      </c>
      <c r="C2449" s="4">
        <v>43719</v>
      </c>
      <c r="D2449" s="3">
        <v>0.7368055555555556</v>
      </c>
    </row>
    <row r="2450" spans="1:4" x14ac:dyDescent="0.2">
      <c r="A2450">
        <v>385508</v>
      </c>
      <c r="B2450" t="s">
        <v>39</v>
      </c>
      <c r="C2450" s="4">
        <v>43719</v>
      </c>
      <c r="D2450" s="3">
        <v>0.68541666666666667</v>
      </c>
    </row>
    <row r="2451" spans="1:4" x14ac:dyDescent="0.2">
      <c r="A2451">
        <v>438517</v>
      </c>
      <c r="B2451" t="e">
        <f>HoyMismoTSI Presidente hern√°ndez le enviamos miles de saludos por Que usted Es una gran persona Que hace lo bueno por mi pais gracias por demostrarlo</f>
        <v>#NAME?</v>
      </c>
      <c r="C2451" s="4">
        <v>43719</v>
      </c>
      <c r="D2451" s="3">
        <v>0.8305555555555556</v>
      </c>
    </row>
    <row r="2452" spans="1:4" x14ac:dyDescent="0.2">
      <c r="A2452">
        <v>650720</v>
      </c>
      <c r="B2452" t="s">
        <v>638</v>
      </c>
      <c r="C2452" s="4">
        <v>43719</v>
      </c>
      <c r="D2452" s="3">
        <v>0.92638888888888893</v>
      </c>
    </row>
    <row r="2453" spans="1:4" x14ac:dyDescent="0.2">
      <c r="A2453">
        <v>652364</v>
      </c>
      <c r="B2453" t="s">
        <v>16</v>
      </c>
      <c r="C2453" s="4">
        <v>43719</v>
      </c>
      <c r="D2453" s="3">
        <v>0.73749999999999993</v>
      </c>
    </row>
    <row r="2454" spans="1:4" x14ac:dyDescent="0.2">
      <c r="A2454">
        <v>694709</v>
      </c>
      <c r="B2454" t="s">
        <v>16</v>
      </c>
      <c r="C2454" s="4">
        <v>43719</v>
      </c>
      <c r="D2454" s="3">
        <v>0.73749999999999993</v>
      </c>
    </row>
    <row r="2455" spans="1:4" x14ac:dyDescent="0.2">
      <c r="A2455">
        <v>697771</v>
      </c>
      <c r="B2455" t="s">
        <v>16</v>
      </c>
      <c r="C2455" s="4">
        <v>43719</v>
      </c>
      <c r="D2455" s="3">
        <v>0.73749999999999993</v>
      </c>
    </row>
    <row r="2456" spans="1:4" x14ac:dyDescent="0.2">
      <c r="A2456">
        <v>699782</v>
      </c>
      <c r="B2456" t="s">
        <v>16</v>
      </c>
      <c r="C2456" s="4">
        <v>43719</v>
      </c>
      <c r="D2456" s="3">
        <v>0.7368055555555556</v>
      </c>
    </row>
    <row r="2457" spans="1:4" x14ac:dyDescent="0.2">
      <c r="A2457">
        <v>701695</v>
      </c>
      <c r="B2457" t="s">
        <v>39</v>
      </c>
      <c r="C2457" s="4">
        <v>43719</v>
      </c>
      <c r="D2457" s="3">
        <v>0.68472222222222223</v>
      </c>
    </row>
    <row r="2458" spans="1:4" x14ac:dyDescent="0.2">
      <c r="A2458">
        <v>711062</v>
      </c>
      <c r="B2458" t="s">
        <v>39</v>
      </c>
      <c r="C2458" s="4">
        <v>43719</v>
      </c>
      <c r="D2458" s="3">
        <v>0.68472222222222223</v>
      </c>
    </row>
    <row r="2459" spans="1:4" x14ac:dyDescent="0.2">
      <c r="A2459">
        <v>744502</v>
      </c>
      <c r="B2459" t="s">
        <v>16</v>
      </c>
      <c r="C2459" s="4">
        <v>43719</v>
      </c>
      <c r="D2459" s="3">
        <v>0.7368055555555556</v>
      </c>
    </row>
    <row r="2460" spans="1:4" x14ac:dyDescent="0.2">
      <c r="A2460">
        <v>749251</v>
      </c>
      <c r="B2460" t="s">
        <v>16</v>
      </c>
      <c r="C2460" s="4">
        <v>43719</v>
      </c>
      <c r="D2460" s="3">
        <v>0.7368055555555556</v>
      </c>
    </row>
    <row r="2461" spans="1:4" x14ac:dyDescent="0.2">
      <c r="A2461">
        <v>754579</v>
      </c>
      <c r="B2461" t="s">
        <v>39</v>
      </c>
      <c r="C2461" s="4">
        <v>43719</v>
      </c>
      <c r="D2461" s="3">
        <v>0.68472222222222223</v>
      </c>
    </row>
    <row r="2462" spans="1:4" x14ac:dyDescent="0.2">
      <c r="A2462">
        <v>774875</v>
      </c>
      <c r="B2462" t="s">
        <v>638</v>
      </c>
      <c r="C2462" s="4">
        <v>43719</v>
      </c>
      <c r="D2462" s="3">
        <v>0.92847222222222225</v>
      </c>
    </row>
    <row r="2463" spans="1:4" x14ac:dyDescent="0.2">
      <c r="A2463">
        <v>807759</v>
      </c>
      <c r="B2463" t="s">
        <v>16</v>
      </c>
      <c r="C2463" s="4">
        <v>43719</v>
      </c>
      <c r="D2463" s="3">
        <v>0.7368055555555556</v>
      </c>
    </row>
    <row r="2464" spans="1:4" x14ac:dyDescent="0.2">
      <c r="A2464">
        <v>824599</v>
      </c>
      <c r="B2464" t="s">
        <v>39</v>
      </c>
      <c r="C2464" s="4">
        <v>43719</v>
      </c>
      <c r="D2464" s="3">
        <v>0.68472222222222223</v>
      </c>
    </row>
    <row r="2465" spans="1:4" x14ac:dyDescent="0.2">
      <c r="A2465">
        <v>827126</v>
      </c>
      <c r="B2465" t="s">
        <v>39</v>
      </c>
      <c r="C2465" s="4">
        <v>43719</v>
      </c>
      <c r="D2465" s="3">
        <v>0.68472222222222223</v>
      </c>
    </row>
    <row r="2466" spans="1:4" x14ac:dyDescent="0.2">
      <c r="A2466">
        <v>830214</v>
      </c>
      <c r="B2466" t="s">
        <v>39</v>
      </c>
      <c r="C2466" s="4">
        <v>43719</v>
      </c>
      <c r="D2466" s="3">
        <v>0.68541666666666667</v>
      </c>
    </row>
    <row r="2467" spans="1:4" x14ac:dyDescent="0.2">
      <c r="A2467">
        <v>858402</v>
      </c>
      <c r="B2467" t="s">
        <v>16</v>
      </c>
      <c r="C2467" s="4">
        <v>43719</v>
      </c>
      <c r="D2467" s="3">
        <v>0.7368055555555556</v>
      </c>
    </row>
    <row r="2468" spans="1:4" x14ac:dyDescent="0.2">
      <c r="A2468">
        <v>859425</v>
      </c>
      <c r="B2468" t="s">
        <v>638</v>
      </c>
      <c r="C2468" s="4">
        <v>43719</v>
      </c>
      <c r="D2468" s="3">
        <v>0.92638888888888893</v>
      </c>
    </row>
    <row r="2469" spans="1:4" x14ac:dyDescent="0.2">
      <c r="A2469">
        <v>937468</v>
      </c>
      <c r="B2469" t="s">
        <v>726</v>
      </c>
      <c r="C2469" s="4">
        <v>43719</v>
      </c>
      <c r="D2469" s="3">
        <v>5.5555555555555552E-2</v>
      </c>
    </row>
    <row r="2470" spans="1:4" x14ac:dyDescent="0.2">
      <c r="A2470">
        <v>940552</v>
      </c>
      <c r="B2470" t="s">
        <v>39</v>
      </c>
      <c r="C2470" s="4">
        <v>43719</v>
      </c>
      <c r="D2470" s="3">
        <v>0.68472222222222223</v>
      </c>
    </row>
    <row r="2471" spans="1:4" x14ac:dyDescent="0.2">
      <c r="A2471">
        <v>944345</v>
      </c>
      <c r="B2471" t="s">
        <v>638</v>
      </c>
      <c r="C2471" s="4">
        <v>43719</v>
      </c>
      <c r="D2471" s="3">
        <v>0.92638888888888893</v>
      </c>
    </row>
    <row r="2472" spans="1:4" x14ac:dyDescent="0.2">
      <c r="A2472">
        <v>977162</v>
      </c>
      <c r="B2472" t="s">
        <v>16</v>
      </c>
      <c r="C2472" s="4">
        <v>43719</v>
      </c>
      <c r="D2472" s="3">
        <v>0.73749999999999993</v>
      </c>
    </row>
    <row r="2473" spans="1:4" x14ac:dyDescent="0.2">
      <c r="A2473">
        <v>983236</v>
      </c>
      <c r="B2473" t="s">
        <v>16</v>
      </c>
      <c r="C2473" s="4">
        <v>43719</v>
      </c>
      <c r="D2473" s="3">
        <v>0.7368055555555556</v>
      </c>
    </row>
    <row r="2474" spans="1:4" x14ac:dyDescent="0.2">
      <c r="A2474">
        <v>987286</v>
      </c>
      <c r="B2474" t="s">
        <v>16</v>
      </c>
      <c r="C2474" s="4">
        <v>43719</v>
      </c>
      <c r="D2474" s="3">
        <v>0.7368055555555556</v>
      </c>
    </row>
    <row r="2475" spans="1:4" x14ac:dyDescent="0.2">
      <c r="A2475">
        <v>992475</v>
      </c>
      <c r="B2475" t="s">
        <v>39</v>
      </c>
      <c r="C2475" s="4">
        <v>43719</v>
      </c>
      <c r="D2475" s="3">
        <v>0.68541666666666667</v>
      </c>
    </row>
    <row r="2476" spans="1:4" x14ac:dyDescent="0.2">
      <c r="A2476">
        <v>993490</v>
      </c>
      <c r="B2476" t="s">
        <v>39</v>
      </c>
      <c r="C2476" s="4">
        <v>43719</v>
      </c>
      <c r="D2476" s="3">
        <v>0.68472222222222223</v>
      </c>
    </row>
    <row r="2477" spans="1:4" x14ac:dyDescent="0.2">
      <c r="A2477">
        <v>1036574</v>
      </c>
      <c r="B2477" t="s">
        <v>16</v>
      </c>
      <c r="C2477" s="4">
        <v>43719</v>
      </c>
      <c r="D2477" s="3">
        <v>0.7368055555555556</v>
      </c>
    </row>
    <row r="2478" spans="1:4" x14ac:dyDescent="0.2">
      <c r="A2478">
        <v>1039187</v>
      </c>
      <c r="B2478" t="s">
        <v>16</v>
      </c>
      <c r="C2478" s="4">
        <v>43719</v>
      </c>
      <c r="D2478" s="3">
        <v>0.7368055555555556</v>
      </c>
    </row>
    <row r="2479" spans="1:4" x14ac:dyDescent="0.2">
      <c r="A2479">
        <v>1042876</v>
      </c>
      <c r="B2479" t="s">
        <v>39</v>
      </c>
      <c r="C2479" s="4">
        <v>43719</v>
      </c>
      <c r="D2479" s="3">
        <v>0.68541666666666667</v>
      </c>
    </row>
    <row r="2480" spans="1:4" x14ac:dyDescent="0.2">
      <c r="A2480">
        <v>1045162</v>
      </c>
      <c r="B2480" t="s">
        <v>16</v>
      </c>
      <c r="C2480" s="4">
        <v>43719</v>
      </c>
      <c r="D2480" s="3">
        <v>0.7368055555555556</v>
      </c>
    </row>
    <row r="2481" spans="1:4" x14ac:dyDescent="0.2">
      <c r="A2481">
        <v>1093594</v>
      </c>
      <c r="B2481" t="s">
        <v>39</v>
      </c>
      <c r="C2481" s="4">
        <v>43719</v>
      </c>
      <c r="D2481" s="3">
        <v>0.68541666666666667</v>
      </c>
    </row>
    <row r="2482" spans="1:4" x14ac:dyDescent="0.2">
      <c r="A2482">
        <v>18913</v>
      </c>
      <c r="B2482" t="s">
        <v>135</v>
      </c>
      <c r="C2482" s="4">
        <v>43721</v>
      </c>
      <c r="D2482" s="3">
        <v>0.82777777777777783</v>
      </c>
    </row>
    <row r="2483" spans="1:4" x14ac:dyDescent="0.2">
      <c r="A2483">
        <v>26327</v>
      </c>
      <c r="B2483" t="e">
        <f>JuanOrlandoH estamos muy contentos por el gran desempe√±o Que hace por el bienestar de todos nosotros los Hondure√±os</f>
        <v>#NAME?</v>
      </c>
      <c r="C2483" s="4">
        <v>43721</v>
      </c>
      <c r="D2483" s="3">
        <v>0.8520833333333333</v>
      </c>
    </row>
    <row r="2484" spans="1:4" x14ac:dyDescent="0.2">
      <c r="A2484">
        <v>26356</v>
      </c>
      <c r="B2484" t="e">
        <f>JuanOrlandoH Dios bendiga su vida JOH Honduras cambia Honduras se desarrolla gracias por demostrar lo bueno gracias</f>
        <v>#NAME?</v>
      </c>
      <c r="C2484" s="4">
        <v>43721</v>
      </c>
      <c r="D2484" s="3">
        <v>0.80208333333333337</v>
      </c>
    </row>
    <row r="2485" spans="1:4" x14ac:dyDescent="0.2">
      <c r="A2485">
        <v>27664</v>
      </c>
      <c r="B2485" t="e">
        <f>BancadaLibre solo se dedican al desorden Que barbaros deber√≠an ver por la paz del pais por Que si saben hacer relajos Sin importa lo Que el pueblo piense basta ya</f>
        <v>#NAME?</v>
      </c>
      <c r="C2485" s="4">
        <v>43721</v>
      </c>
      <c r="D2485" s="3">
        <v>0.64444444444444449</v>
      </c>
    </row>
    <row r="2486" spans="1:4" x14ac:dyDescent="0.2">
      <c r="A2486">
        <v>27837</v>
      </c>
      <c r="B2486" t="e">
        <f>_xlfn.SINGLE(DllSWqjvMbCrtUNGN0CA23hYgwPW83B5aBnYuBnEFZY)= agradecemos al gran trabajo Que buenas acciones departe de el Presidente por demostrar Que mi Honduras avanza Que bien Dios los bendiga</f>
        <v>#NAME?</v>
      </c>
      <c r="C2486" s="4">
        <v>43721</v>
      </c>
      <c r="D2486" s="3">
        <v>0.58472222222222225</v>
      </c>
    </row>
    <row r="2487" spans="1:4" x14ac:dyDescent="0.2">
      <c r="A2487">
        <v>28331</v>
      </c>
      <c r="B2487" t="e">
        <f>TN5Telenoticias Es una gran trabajo lo Que hace nuestra autoridades y nuestro gobierno Que se ponga mano dura con estas bandas criminales</f>
        <v>#NAME?</v>
      </c>
      <c r="C2487" s="4">
        <v>43721</v>
      </c>
      <c r="D2487" s="3">
        <v>0.73819444444444438</v>
      </c>
    </row>
    <row r="2488" spans="1:4" x14ac:dyDescent="0.2">
      <c r="A2488">
        <v>28745</v>
      </c>
      <c r="B2488" t="e">
        <f>TN5Telenoticias estamos alegres de Que el pais avanza Que gran trabajo estamos a lo mas muy bien</f>
        <v>#NAME?</v>
      </c>
      <c r="C2488" s="4">
        <v>43721</v>
      </c>
      <c r="D2488" s="3">
        <v>0.73888888888888893</v>
      </c>
    </row>
    <row r="2489" spans="1:4" x14ac:dyDescent="0.2">
      <c r="A2489">
        <v>29012</v>
      </c>
      <c r="B2489" t="e">
        <f>radiohrn este Es un gran principio de las buenas cosas Que gran maneras de Que mi pais cambien Que bien vamos por mas</f>
        <v>#NAME?</v>
      </c>
      <c r="C2489" s="4">
        <v>43721</v>
      </c>
      <c r="D2489" s="3">
        <v>0.81458333333333333</v>
      </c>
    </row>
    <row r="2490" spans="1:4" x14ac:dyDescent="0.2">
      <c r="A2490">
        <v>33883</v>
      </c>
      <c r="B2490" t="e">
        <f>BancadaLibre esta gente no busca la paz del pais Que barbaridad Que mi Honduras no avance por gente corrupta como los de libre</f>
        <v>#NAME?</v>
      </c>
      <c r="C2490" s="4">
        <v>43721</v>
      </c>
      <c r="D2490" s="3">
        <v>0.64374999999999993</v>
      </c>
    </row>
    <row r="2491" spans="1:4" x14ac:dyDescent="0.2">
      <c r="A2491">
        <v>33952</v>
      </c>
      <c r="B2491" t="e">
        <f>TN5Telenoticias excelente el trabajo Que hace nuestras autoridades</f>
        <v>#NAME?</v>
      </c>
      <c r="C2491" s="4">
        <v>43721</v>
      </c>
      <c r="D2491" s="3">
        <v>0.74930555555555556</v>
      </c>
    </row>
    <row r="2492" spans="1:4" x14ac:dyDescent="0.2">
      <c r="A2492">
        <v>37443</v>
      </c>
      <c r="B2492" t="s">
        <v>185</v>
      </c>
      <c r="C2492" s="4">
        <v>43721</v>
      </c>
      <c r="D2492" s="3">
        <v>0.67291666666666661</v>
      </c>
    </row>
    <row r="2493" spans="1:4" x14ac:dyDescent="0.2">
      <c r="A2493">
        <v>37618</v>
      </c>
      <c r="B2493" t="s">
        <v>185</v>
      </c>
      <c r="C2493" s="4">
        <v>43721</v>
      </c>
      <c r="D2493" s="3">
        <v>0.67361111111111116</v>
      </c>
    </row>
    <row r="2494" spans="1:4" x14ac:dyDescent="0.2">
      <c r="A2494">
        <v>38558</v>
      </c>
      <c r="B2494" t="e">
        <f>JuanOrlandoH Sobre todo darle gracias a Dios por Que se ha demostrado lo bueno por mi Honduras Que genial gracias JOH</f>
        <v>#NAME?</v>
      </c>
      <c r="C2494" s="4">
        <v>43721</v>
      </c>
      <c r="D2494" s="3">
        <v>0.80138888888888893</v>
      </c>
    </row>
    <row r="2495" spans="1:4" x14ac:dyDescent="0.2">
      <c r="A2495">
        <v>39601</v>
      </c>
      <c r="B2495" t="e">
        <f>radioamericahn el gobierno hace lo correcto para Que se brinde la mayor seguridad el dia de la independencia Que bien excelente</f>
        <v>#NAME?</v>
      </c>
      <c r="C2495" s="4">
        <v>43721</v>
      </c>
      <c r="D2495" s="3">
        <v>0.74375000000000002</v>
      </c>
    </row>
    <row r="2496" spans="1:4" x14ac:dyDescent="0.2">
      <c r="A2496">
        <v>39697</v>
      </c>
      <c r="B2496" t="s">
        <v>193</v>
      </c>
      <c r="C2496" s="4">
        <v>43721</v>
      </c>
      <c r="D2496" s="3">
        <v>0.74375000000000002</v>
      </c>
    </row>
    <row r="2497" spans="1:4" x14ac:dyDescent="0.2">
      <c r="A2497">
        <v>39711</v>
      </c>
      <c r="B2497" t="e">
        <f>radioamericahn Honduras avanza gracias a los mejores mejoramientos Que se brindan estamos a lo mejor por el pais Que grandes acciones de seguridad</f>
        <v>#NAME?</v>
      </c>
      <c r="C2497" s="4">
        <v>43721</v>
      </c>
      <c r="D2497" s="3">
        <v>0.74513888888888891</v>
      </c>
    </row>
    <row r="2498" spans="1:4" x14ac:dyDescent="0.2">
      <c r="A2498">
        <v>40940</v>
      </c>
      <c r="B2498" t="e">
        <f>radioamericahn sabemos Que ya tenemos al mejor gobierno no necesitamos mas para mi pais suficiente con JOH el pueblo lo apoya</f>
        <v>#NAME?</v>
      </c>
      <c r="C2498" s="4">
        <v>43721</v>
      </c>
      <c r="D2498" s="3">
        <v>0.57222222222222219</v>
      </c>
    </row>
    <row r="2499" spans="1:4" x14ac:dyDescent="0.2">
      <c r="A2499">
        <v>41388</v>
      </c>
      <c r="B2499" t="e">
        <f>radioamericahn estamos muy contentos por el gran desempe√±o Que hacen por mantener la tranquilidad en  nuestro pa√≠s</f>
        <v>#NAME?</v>
      </c>
      <c r="C2499" s="4">
        <v>43721</v>
      </c>
      <c r="D2499" s="3">
        <v>0.74444444444444446</v>
      </c>
    </row>
    <row r="2500" spans="1:4" x14ac:dyDescent="0.2">
      <c r="A2500">
        <v>66340</v>
      </c>
      <c r="B2500" t="s">
        <v>185</v>
      </c>
      <c r="C2500" s="4">
        <v>43721</v>
      </c>
      <c r="D2500" s="3">
        <v>0.6743055555555556</v>
      </c>
    </row>
    <row r="2501" spans="1:4" x14ac:dyDescent="0.2">
      <c r="A2501">
        <v>73898</v>
      </c>
      <c r="B2501" t="e">
        <f>_xlfn.SINGLE(NTQ1WzirXWVSm5RELmNPf7jbQXG)+Lu0YgsRt8Xoj7qo= _xlfn.SINGLE(JuanOrlandoH _xlfn.SINGLE(HCHTelevDigital _xlfn.SINGLE(DllSWqjvMbCrtUNGN0CA23hYgwPW83B5aBnYuBnEFZY)))= _xlfn.SINGLE(DiarioLaPrensa Es un excelente trabajo lo Que se hace por el pais Que bueno Que se demuestra lo bueno por nuestra Honduras)</f>
        <v>#NAME?</v>
      </c>
      <c r="C2501" s="4">
        <v>43721</v>
      </c>
      <c r="D2501" s="3">
        <v>0.68888888888888899</v>
      </c>
    </row>
    <row r="2502" spans="1:4" x14ac:dyDescent="0.2">
      <c r="A2502">
        <v>77009</v>
      </c>
      <c r="B2502" t="s">
        <v>135</v>
      </c>
      <c r="C2502" s="4">
        <v>43721</v>
      </c>
      <c r="D2502" s="3">
        <v>0.82847222222222217</v>
      </c>
    </row>
    <row r="2503" spans="1:4" x14ac:dyDescent="0.2">
      <c r="A2503">
        <v>91750</v>
      </c>
      <c r="B2503" t="e">
        <f>elpaishn se ha demostrado las grandiosas maneras de Que mi pais esta en mayor emprendimiento Que bien Es un gran trabajo</f>
        <v>#NAME?</v>
      </c>
      <c r="C2503" s="4">
        <v>43721</v>
      </c>
      <c r="D2503" s="3">
        <v>0.8256944444444444</v>
      </c>
    </row>
    <row r="2504" spans="1:4" x14ac:dyDescent="0.2">
      <c r="A2504">
        <v>96440</v>
      </c>
      <c r="B2504" t="s">
        <v>185</v>
      </c>
      <c r="C2504" s="4">
        <v>43721</v>
      </c>
      <c r="D2504" s="3">
        <v>0.6743055555555556</v>
      </c>
    </row>
    <row r="2505" spans="1:4" x14ac:dyDescent="0.2">
      <c r="A2505">
        <v>96625</v>
      </c>
      <c r="B2505" t="s">
        <v>185</v>
      </c>
      <c r="C2505" s="4">
        <v>43721</v>
      </c>
      <c r="D2505" s="3">
        <v>0.67361111111111116</v>
      </c>
    </row>
    <row r="2506" spans="1:4" x14ac:dyDescent="0.2">
      <c r="A2506">
        <v>114654</v>
      </c>
      <c r="B2506" t="e">
        <f>_xlfn.SINGLE(JuanOrlandoH _xlfn.SINGLE(diarioelheraldo _xlfn.SINGLE(fusinahn _xlfn.SINGLE(elpaishn _xlfn.SINGLE(radiohrn _xlfn.SINGLE(HoyMismoTSI _xlfn.SINGLE(DiarioLaPrensa _xlfn.SINGLE(LaTribunahn _xlfn.SINGLE(radioamericahn estamos muy alegres de Que mi Honduras sigue mejorando Que gran manera gracias al gobierno)))))))))</f>
        <v>#NAME?</v>
      </c>
      <c r="C2506" s="4">
        <v>43721</v>
      </c>
      <c r="D2506" s="3">
        <v>0.64861111111111114</v>
      </c>
    </row>
    <row r="2507" spans="1:4" x14ac:dyDescent="0.2">
      <c r="A2507">
        <v>119852</v>
      </c>
      <c r="B2507" t="e">
        <f>JuanOrlandoH muy buen trabajo Que se siga demostrando lo importante Que Es Que el pais avance cada dia Que gran trabajo</f>
        <v>#NAME?</v>
      </c>
      <c r="C2507" s="4">
        <v>43721</v>
      </c>
      <c r="D2507" s="3">
        <v>0.82152777777777775</v>
      </c>
    </row>
    <row r="2508" spans="1:4" x14ac:dyDescent="0.2">
      <c r="A2508">
        <v>130089</v>
      </c>
      <c r="B2508" t="s">
        <v>135</v>
      </c>
      <c r="C2508" s="4">
        <v>43721</v>
      </c>
      <c r="D2508" s="3">
        <v>0.82847222222222217</v>
      </c>
    </row>
    <row r="2509" spans="1:4" x14ac:dyDescent="0.2">
      <c r="A2509">
        <v>141198</v>
      </c>
      <c r="B2509" t="s">
        <v>185</v>
      </c>
      <c r="C2509" s="4">
        <v>43721</v>
      </c>
      <c r="D2509" s="3">
        <v>0.67361111111111116</v>
      </c>
    </row>
    <row r="2510" spans="1:4" x14ac:dyDescent="0.2">
      <c r="A2510">
        <v>142682</v>
      </c>
      <c r="B2510" t="e">
        <f>JuanOrlandoH todos estamos muy contentos y agradecidos por su gran dedicaci√≥n Presidente</f>
        <v>#NAME?</v>
      </c>
      <c r="C2510" s="4">
        <v>43721</v>
      </c>
      <c r="D2510" s="3">
        <v>0.85277777777777775</v>
      </c>
    </row>
    <row r="2511" spans="1:4" x14ac:dyDescent="0.2">
      <c r="A2511">
        <v>145097</v>
      </c>
      <c r="B2511" t="s">
        <v>185</v>
      </c>
      <c r="C2511" s="4">
        <v>43721</v>
      </c>
      <c r="D2511" s="3">
        <v>0.67361111111111116</v>
      </c>
    </row>
    <row r="2512" spans="1:4" x14ac:dyDescent="0.2">
      <c r="A2512">
        <v>154433</v>
      </c>
      <c r="B2512" t="e">
        <f>TN5Telenoticias Honduras avanza Que bueno Que se esta afirmando a la policia Que hagan lo bueno por Que Es necesario para Que el pueblo viva en paz</f>
        <v>#NAME?</v>
      </c>
      <c r="C2512" s="4">
        <v>43721</v>
      </c>
      <c r="D2512" s="3">
        <v>0.73958333333333337</v>
      </c>
    </row>
    <row r="2513" spans="1:4" x14ac:dyDescent="0.2">
      <c r="A2513">
        <v>154804</v>
      </c>
      <c r="B2513" t="e">
        <f>BancadaLibre deben de poner mano dura con esta gente criminal Que las manden al pozo Sin piedad porque no les  importa perjudicar al pais</f>
        <v>#NAME?</v>
      </c>
      <c r="C2513" s="4">
        <v>43721</v>
      </c>
      <c r="D2513" s="3">
        <v>0.64583333333333337</v>
      </c>
    </row>
    <row r="2514" spans="1:4" x14ac:dyDescent="0.2">
      <c r="A2514">
        <v>161599</v>
      </c>
      <c r="B2514" t="s">
        <v>135</v>
      </c>
      <c r="C2514" s="4">
        <v>43721</v>
      </c>
      <c r="D2514" s="3">
        <v>0.82847222222222217</v>
      </c>
    </row>
    <row r="2515" spans="1:4" x14ac:dyDescent="0.2">
      <c r="A2515">
        <v>175556</v>
      </c>
      <c r="B2515" t="s">
        <v>135</v>
      </c>
      <c r="C2515" s="4">
        <v>43721</v>
      </c>
      <c r="D2515" s="3">
        <v>0.82847222222222217</v>
      </c>
    </row>
    <row r="2516" spans="1:4" x14ac:dyDescent="0.2">
      <c r="A2516">
        <v>176490</v>
      </c>
      <c r="B2516" t="e">
        <f>_xlfn.SINGLE(NTQ1WzirXWVSm5RELmNPf7jbQXG)+Lu0YgsRt8Xoj7qo= _xlfn.SINGLE(JuanOrlandoH _xlfn.SINGLE(LaTribunahn Es un buen trabajo lo Que hace el gobierno en donar estas maravillosas cosas para Que el pais avance Que genial _xlfn.SINGLE(DiarioTiempo)))</f>
        <v>#NAME?</v>
      </c>
      <c r="C2516" s="4">
        <v>43721</v>
      </c>
      <c r="D2516" s="3">
        <v>0.85</v>
      </c>
    </row>
    <row r="2517" spans="1:4" x14ac:dyDescent="0.2">
      <c r="A2517">
        <v>176609</v>
      </c>
      <c r="B2517" t="e">
        <f>_xlfn.SINGLE(NTQ1WzirXWVSm5RELmNPf7jbQXG)+Lu0YgsRt8Xoj7qo= _xlfn.SINGLE(JuanOrlandoH _xlfn.SINGLE(HCHTelevDigital _xlfn.SINGLE(DllSWqjvMbCrtUNGN0CA23hYgwPW83B5aBnYuBnEFZY)))= se les esta brindando ese gran poyo a los Productores Que genial Que gran manera de ver el cambio
                                                                                                                                                                                                                                                                _xlfn.SINGLE(elpaishn)</f>
        <v>#NAME?</v>
      </c>
      <c r="C2517" s="4">
        <v>43721</v>
      </c>
      <c r="D2517" s="3">
        <v>0.68958333333333333</v>
      </c>
    </row>
    <row r="2518" spans="1:4" x14ac:dyDescent="0.2">
      <c r="A2518">
        <v>177160</v>
      </c>
      <c r="B2518" t="e">
        <f>_xlfn.SINGLE(NTQ1WzirXWVSm5RELmNPf7jbQXG)+Lu0YgsRt8Xoj7qo= _xlfn.SINGLE(JuanOrlandoH _xlfn.SINGLE(LaTribunahn ya se acerca la independencia Que buen trabajo lo Que se ve por mi Honduras Que gran manera estamos alegres de ver esto genial _xlfn.SINGLE(TSiHonduras)))</f>
        <v>#NAME?</v>
      </c>
      <c r="C2518" s="4">
        <v>43721</v>
      </c>
      <c r="D2518" s="3">
        <v>0.85138888888888886</v>
      </c>
    </row>
    <row r="2519" spans="1:4" x14ac:dyDescent="0.2">
      <c r="A2519">
        <v>177240</v>
      </c>
      <c r="B2519" t="e">
        <f>_xlfn.SINGLE(NTQ1WzirXWVSm5RELmNPf7jbQXG)+Lu0YgsRt8Xoj7qo= _xlfn.SINGLE(JuanOrlandoH _xlfn.SINGLE(LaTribunahn Vemos Que tendremos la mejor  celebraci√≥n de las fiestas patrias Que gran trabajo Que Dios lo bendiga JOH _xlfn.SINGLE(tencanal10)))</f>
        <v>#NAME?</v>
      </c>
      <c r="C2519" s="4">
        <v>43721</v>
      </c>
      <c r="D2519" s="3">
        <v>0.84861111111111109</v>
      </c>
    </row>
    <row r="2520" spans="1:4" x14ac:dyDescent="0.2">
      <c r="A2520">
        <v>177444</v>
      </c>
      <c r="B2520" t="e">
        <f>_xlfn.SINGLE(JuanOrlandoH _xlfn.SINGLE(diarioelheraldo _xlfn.SINGLE(fusinahn _xlfn.SINGLE(elpaishn _xlfn.SINGLE(radiohrn _xlfn.SINGLE(HoyMismoTSI _xlfn.SINGLE(DiarioLaPrensa _xlfn.SINGLE(LaTribunahn _xlfn.SINGLE(radioamericahn agradecemos la buena labor Que hacen las autoridades al dar su mayor apoyo para Que tengamos una Honduras Sin maras y pandillas)))))))))</f>
        <v>#NAME?</v>
      </c>
      <c r="C2520" s="4">
        <v>43721</v>
      </c>
      <c r="D2520" s="3">
        <v>0.64930555555555558</v>
      </c>
    </row>
    <row r="2521" spans="1:4" x14ac:dyDescent="0.2">
      <c r="A2521">
        <v>181174</v>
      </c>
      <c r="B2521" t="e">
        <f>DiarioLaPrensa Es muy bueno Que se hayan puesto estas c√°maras de seguridad asi se ha alcanzado agarrar miles de personas</f>
        <v>#NAME?</v>
      </c>
      <c r="C2521" s="4">
        <v>43721</v>
      </c>
      <c r="D2521" s="3">
        <v>0.83124999999999993</v>
      </c>
    </row>
    <row r="2522" spans="1:4" x14ac:dyDescent="0.2">
      <c r="A2522">
        <v>181457</v>
      </c>
      <c r="B2522" t="e">
        <f>DiarioLaPrensa Es un gran logro lo Que hacen las autoridades muy bien trabajo Que se siga con mas seguridad</f>
        <v>#NAME?</v>
      </c>
      <c r="C2522" s="4">
        <v>43721</v>
      </c>
      <c r="D2522" s="3">
        <v>0.82708333333333339</v>
      </c>
    </row>
    <row r="2523" spans="1:4" x14ac:dyDescent="0.2">
      <c r="A2523">
        <v>184235</v>
      </c>
      <c r="B2523" t="e">
        <f>JuanOrlandoH los Hondure√±os estamos muy agradecidos por Que el pais esta cambiando Que grandes frutos los Que se ven</f>
        <v>#NAME?</v>
      </c>
      <c r="C2523" s="4">
        <v>43721</v>
      </c>
      <c r="D2523" s="3">
        <v>0.80138888888888893</v>
      </c>
    </row>
    <row r="2524" spans="1:4" x14ac:dyDescent="0.2">
      <c r="A2524">
        <v>184255</v>
      </c>
      <c r="B2524" t="e">
        <f>JuanOrlandoH muy buena noticia Que excelente Es Que mi pais cambia Que gran  manera de ver el cambio</f>
        <v>#NAME?</v>
      </c>
      <c r="C2524" s="4">
        <v>43721</v>
      </c>
      <c r="D2524" s="3">
        <v>0.79999999999999993</v>
      </c>
    </row>
    <row r="2525" spans="1:4" x14ac:dyDescent="0.2">
      <c r="A2525">
        <v>185722</v>
      </c>
      <c r="B2525" t="e">
        <f>_xlfn.SINGLE(JuanOrlandoH _xlfn.SINGLE(diarioelheraldo _xlfn.SINGLE(fusinahn _xlfn.SINGLE(elpaishn _xlfn.SINGLE(radiohrn _xlfn.SINGLE(HoyMismoTSI _xlfn.SINGLE(DiarioLaPrensa _xlfn.SINGLE(LaTribunahn _xlfn.SINGLE(radioamericahn Es excelente por Que se ve Que el pais cambia Que grandes acciones con mejorar la seguridad y mejorar las cosas para Que Honduras sea segura)))))))))</f>
        <v>#NAME?</v>
      </c>
      <c r="C2525" s="4">
        <v>43721</v>
      </c>
      <c r="D2525" s="3">
        <v>0.64930555555555558</v>
      </c>
    </row>
    <row r="2526" spans="1:4" x14ac:dyDescent="0.2">
      <c r="A2526">
        <v>187399</v>
      </c>
      <c r="B2526" t="s">
        <v>135</v>
      </c>
      <c r="C2526" s="4">
        <v>43721</v>
      </c>
      <c r="D2526" s="3">
        <v>0.82777777777777783</v>
      </c>
    </row>
    <row r="2527" spans="1:4" x14ac:dyDescent="0.2">
      <c r="A2527">
        <v>192138</v>
      </c>
      <c r="B2527" t="s">
        <v>475</v>
      </c>
      <c r="C2527" s="4">
        <v>43721</v>
      </c>
      <c r="D2527" s="3">
        <v>9.0277777777777776E-2</v>
      </c>
    </row>
    <row r="2528" spans="1:4" x14ac:dyDescent="0.2">
      <c r="A2528">
        <v>192140</v>
      </c>
      <c r="B2528" t="s">
        <v>135</v>
      </c>
      <c r="C2528" s="4">
        <v>43721</v>
      </c>
      <c r="D2528" s="3">
        <v>0.82847222222222217</v>
      </c>
    </row>
    <row r="2529" spans="1:4" x14ac:dyDescent="0.2">
      <c r="A2529">
        <v>203967</v>
      </c>
      <c r="B2529" t="e">
        <f>JuanOrlandoH Aplaudimos lo bueno Que ha demostrado JOH por nuestra naci√≥n gracias Que Dios me lo bendiga</f>
        <v>#NAME?</v>
      </c>
      <c r="C2529" s="4">
        <v>43721</v>
      </c>
      <c r="D2529" s="3">
        <v>0.82152777777777775</v>
      </c>
    </row>
    <row r="2530" spans="1:4" x14ac:dyDescent="0.2">
      <c r="A2530">
        <v>209046</v>
      </c>
      <c r="B2530" t="s">
        <v>135</v>
      </c>
      <c r="C2530" s="4">
        <v>43721</v>
      </c>
      <c r="D2530" s="3">
        <v>0.82777777777777783</v>
      </c>
    </row>
    <row r="2531" spans="1:4" x14ac:dyDescent="0.2">
      <c r="A2531">
        <v>213174</v>
      </c>
      <c r="B2531" t="e">
        <f>TN5Telenoticias vamos caminando por la mejor ruta gracias por su gran esmero</f>
        <v>#NAME?</v>
      </c>
      <c r="C2531" s="4">
        <v>43721</v>
      </c>
      <c r="D2531" s="3">
        <v>0.74930555555555556</v>
      </c>
    </row>
    <row r="2532" spans="1:4" x14ac:dyDescent="0.2">
      <c r="A2532">
        <v>226261</v>
      </c>
      <c r="B2532" t="s">
        <v>135</v>
      </c>
      <c r="C2532" s="4">
        <v>43721</v>
      </c>
      <c r="D2532" s="3">
        <v>0.82847222222222217</v>
      </c>
    </row>
    <row r="2533" spans="1:4" x14ac:dyDescent="0.2">
      <c r="A2533">
        <v>256339</v>
      </c>
      <c r="B2533" t="e">
        <f>radioamericahn vamos caminando por la mejor ruta gracias ala autoridades p√≤r estar al pendiente del p√πeblo</f>
        <v>#NAME?</v>
      </c>
      <c r="C2533" s="4">
        <v>43721</v>
      </c>
      <c r="D2533" s="3">
        <v>0.74513888888888891</v>
      </c>
    </row>
    <row r="2534" spans="1:4" x14ac:dyDescent="0.2">
      <c r="A2534">
        <v>256346</v>
      </c>
      <c r="B2534" t="s">
        <v>544</v>
      </c>
      <c r="C2534" s="4">
        <v>43721</v>
      </c>
      <c r="D2534" s="3">
        <v>0.57152777777777775</v>
      </c>
    </row>
    <row r="2535" spans="1:4" x14ac:dyDescent="0.2">
      <c r="A2535">
        <v>259185</v>
      </c>
      <c r="B2535" t="s">
        <v>135</v>
      </c>
      <c r="C2535" s="4">
        <v>43721</v>
      </c>
      <c r="D2535" s="3">
        <v>0.82777777777777783</v>
      </c>
    </row>
    <row r="2536" spans="1:4" x14ac:dyDescent="0.2">
      <c r="A2536">
        <v>262900</v>
      </c>
      <c r="B2536" t="s">
        <v>185</v>
      </c>
      <c r="C2536" s="4">
        <v>43721</v>
      </c>
      <c r="D2536" s="3">
        <v>0.6743055555555556</v>
      </c>
    </row>
    <row r="2537" spans="1:4" x14ac:dyDescent="0.2">
      <c r="A2537">
        <v>277997</v>
      </c>
      <c r="B2537" t="e">
        <f>_xlfn.SINGLE(YosefGarmon _xlfn.SINGLE(anagarciacarias _xlfn.SINGLE(JuanOrlandoH estas son las grandiosas cosas Que regenerado el Presidente por el pais Que bueno Que se hag lo mejor por nuestra Honduras vamos por mas)))</f>
        <v>#NAME?</v>
      </c>
      <c r="C2537" s="4">
        <v>43721</v>
      </c>
      <c r="D2537" s="3">
        <v>0.79861111111111116</v>
      </c>
    </row>
    <row r="2538" spans="1:4" x14ac:dyDescent="0.2">
      <c r="A2538">
        <v>278261</v>
      </c>
      <c r="B2538" t="e">
        <f>_xlfn.SINGLE(YosefGarmon _xlfn.SINGLE(anagarciacarias _xlfn.SINGLE(JuanOrlandoH Honduras canbia Que buen proyecto se ha logrado Que bien excelente trabajo JOH)))</f>
        <v>#NAME?</v>
      </c>
      <c r="C2538" s="4">
        <v>43721</v>
      </c>
      <c r="D2538" s="3">
        <v>0.7993055555555556</v>
      </c>
    </row>
    <row r="2539" spans="1:4" x14ac:dyDescent="0.2">
      <c r="A2539">
        <v>279140</v>
      </c>
      <c r="B2539" t="e">
        <f>_xlfn.SINGLE(NTQ1WzirXWVSm5RELmNPf7jbQXG)+Lu0YgsRt8Xoj7qo= _xlfn.SINGLE(JuanOrlandoH _xlfn.SINGLE(HCHTelevDigital _xlfn.SINGLE(DllSWqjvMbCrtUNGN0CA23hYgwPW83B5aBnYuBnEFZY)))= no cave duda Que se fundamenten las grandiosas cosas por Que necesitamos un pais en desarrollo Que excelente trabajo vamos por mas _xlfn.SINGLE(diarioelheraldo)</f>
        <v>#NAME?</v>
      </c>
      <c r="C2539" s="4">
        <v>43721</v>
      </c>
      <c r="D2539" s="3">
        <v>0.69027777777777777</v>
      </c>
    </row>
    <row r="2540" spans="1:4" x14ac:dyDescent="0.2">
      <c r="A2540">
        <v>307518</v>
      </c>
      <c r="B2540" t="e">
        <f>radiohrn Vemos las buenas cosas Que hacen lo bueno para nuestra vida gracias a Dios se√±or Presidente por lo bueno Que se hace</f>
        <v>#NAME?</v>
      </c>
      <c r="C2540" s="4">
        <v>43721</v>
      </c>
      <c r="D2540" s="3">
        <v>0.81319444444444444</v>
      </c>
    </row>
    <row r="2541" spans="1:4" x14ac:dyDescent="0.2">
      <c r="A2541">
        <v>309052</v>
      </c>
      <c r="B2541" t="e">
        <f>DiarioLaPrensa vamos por mas grandes cambios porque lo bueno llego para quedarse</f>
        <v>#NAME?</v>
      </c>
      <c r="C2541" s="4">
        <v>43721</v>
      </c>
      <c r="D2541" s="3">
        <v>0.85902777777777783</v>
      </c>
    </row>
    <row r="2542" spans="1:4" x14ac:dyDescent="0.2">
      <c r="A2542">
        <v>309163</v>
      </c>
      <c r="B2542" t="e">
        <f>DiarioLaPrensa gracias Que Dios los guarde y bendiga sus vidas polic√≠as Que se haga lo bueno paar estas investigaciones</f>
        <v>#NAME?</v>
      </c>
      <c r="C2542" s="4">
        <v>43721</v>
      </c>
      <c r="D2542" s="3">
        <v>0.82916666666666661</v>
      </c>
    </row>
    <row r="2543" spans="1:4" x14ac:dyDescent="0.2">
      <c r="A2543">
        <v>309200</v>
      </c>
      <c r="B2543" t="e">
        <f>DiarioLaPrensa excelente trabajo Que estan realizando por el bienestar del pueblo</f>
        <v>#NAME?</v>
      </c>
      <c r="C2543" s="4">
        <v>43721</v>
      </c>
      <c r="D2543" s="3">
        <v>0.85972222222222217</v>
      </c>
    </row>
    <row r="2544" spans="1:4" x14ac:dyDescent="0.2">
      <c r="A2544">
        <v>309794</v>
      </c>
      <c r="B2544" t="e">
        <f>_xlfn.SINGLE(NTQ1WzirXWVSm5RELmNPf7jbQXG)+Lu0YgsRt8Xoj7qo= _xlfn.SINGLE(JuanOrlandoH _xlfn.SINGLE(LaTribunahn no cave duda Que se hace lo mejor para Que cea un aniversario de independencia mejor Que genia _xlfn.SINGLE(HCHTelevDigital)))</f>
        <v>#NAME?</v>
      </c>
      <c r="C2544" s="4">
        <v>43721</v>
      </c>
      <c r="D2544" s="3">
        <v>0.84930555555555554</v>
      </c>
    </row>
    <row r="2545" spans="1:4" x14ac:dyDescent="0.2">
      <c r="A2545">
        <v>310240</v>
      </c>
      <c r="B2545" t="e">
        <f>_xlfn.SINGLE(NTQ1WzirXWVSm5RELmNPf7jbQXG)+Lu0YgsRt8Xoj7qo= _xlfn.SINGLE(JuanOrlandoH _xlfn.SINGLE(LaTribunahn Que se haga lo mejor por Que el pueblo vaya ver ese dia de los desfiles tranquila mente y Que haya mucha seguridad _xlfn.SINGLE(Canal6Honduras)))</f>
        <v>#NAME?</v>
      </c>
      <c r="C2545" s="4">
        <v>43721</v>
      </c>
      <c r="D2545" s="3">
        <v>0.85069444444444453</v>
      </c>
    </row>
    <row r="2546" spans="1:4" x14ac:dyDescent="0.2">
      <c r="A2546">
        <v>323173</v>
      </c>
      <c r="B2546" t="e">
        <f>elpaishn este Es un excelente tema Que buen trabajo gracias se√±or Presidente por hacer lo bueno por el pais</f>
        <v>#NAME?</v>
      </c>
      <c r="C2546" s="4">
        <v>43721</v>
      </c>
      <c r="D2546" s="3">
        <v>0.82361111111111107</v>
      </c>
    </row>
    <row r="2547" spans="1:4" x14ac:dyDescent="0.2">
      <c r="A2547">
        <v>323482</v>
      </c>
      <c r="B2547" t="e">
        <f>elpaishn vamos caminando por la mejor ruta</f>
        <v>#NAME?</v>
      </c>
      <c r="C2547" s="4">
        <v>43721</v>
      </c>
      <c r="D2547" s="3">
        <v>0.86111111111111116</v>
      </c>
    </row>
    <row r="2548" spans="1:4" x14ac:dyDescent="0.2">
      <c r="A2548">
        <v>323617</v>
      </c>
      <c r="B2548" t="e">
        <f>elpaishn se ha trabajado por lograr las grandiosas cosas Que hacen Que el pais cambie cada dia</f>
        <v>#NAME?</v>
      </c>
      <c r="C2548" s="4">
        <v>43721</v>
      </c>
      <c r="D2548" s="3">
        <v>0.82430555555555562</v>
      </c>
    </row>
    <row r="2549" spans="1:4" x14ac:dyDescent="0.2">
      <c r="A2549">
        <v>323858</v>
      </c>
      <c r="B2549" t="e">
        <f>elpaishn todos los Hondure√±os estamos muy agradecidos</f>
        <v>#NAME?</v>
      </c>
      <c r="C2549" s="4">
        <v>43721</v>
      </c>
      <c r="D2549" s="3">
        <v>0.86111111111111116</v>
      </c>
    </row>
    <row r="2550" spans="1:4" x14ac:dyDescent="0.2">
      <c r="A2550">
        <v>360992</v>
      </c>
      <c r="B2550" t="s">
        <v>135</v>
      </c>
      <c r="C2550" s="4">
        <v>43721</v>
      </c>
      <c r="D2550" s="3">
        <v>0.82847222222222217</v>
      </c>
    </row>
    <row r="2551" spans="1:4" x14ac:dyDescent="0.2">
      <c r="A2551">
        <v>444770</v>
      </c>
      <c r="B2551" t="s">
        <v>185</v>
      </c>
      <c r="C2551" s="4">
        <v>43721</v>
      </c>
      <c r="D2551" s="3">
        <v>0.6743055555555556</v>
      </c>
    </row>
    <row r="2552" spans="1:4" x14ac:dyDescent="0.2">
      <c r="A2552">
        <v>652110</v>
      </c>
      <c r="B2552" t="s">
        <v>185</v>
      </c>
      <c r="C2552" s="4">
        <v>43721</v>
      </c>
      <c r="D2552" s="3">
        <v>0.67361111111111116</v>
      </c>
    </row>
    <row r="2553" spans="1:4" x14ac:dyDescent="0.2">
      <c r="A2553">
        <v>686790</v>
      </c>
      <c r="B2553" t="s">
        <v>647</v>
      </c>
      <c r="C2553" s="4">
        <v>43721</v>
      </c>
      <c r="D2553" s="3">
        <v>6.0416666666666667E-2</v>
      </c>
    </row>
    <row r="2554" spans="1:4" x14ac:dyDescent="0.2">
      <c r="A2554">
        <v>689268</v>
      </c>
      <c r="B2554" t="s">
        <v>185</v>
      </c>
      <c r="C2554" s="4">
        <v>43721</v>
      </c>
      <c r="D2554" s="3">
        <v>0.67361111111111116</v>
      </c>
    </row>
    <row r="2555" spans="1:4" x14ac:dyDescent="0.2">
      <c r="A2555">
        <v>689953</v>
      </c>
      <c r="B2555" t="s">
        <v>135</v>
      </c>
      <c r="C2555" s="4">
        <v>43721</v>
      </c>
      <c r="D2555" s="3">
        <v>0.82847222222222217</v>
      </c>
    </row>
    <row r="2556" spans="1:4" x14ac:dyDescent="0.2">
      <c r="A2556">
        <v>723634</v>
      </c>
      <c r="B2556" t="s">
        <v>135</v>
      </c>
      <c r="C2556" s="4">
        <v>43721</v>
      </c>
      <c r="D2556" s="3">
        <v>0.82847222222222217</v>
      </c>
    </row>
    <row r="2557" spans="1:4" x14ac:dyDescent="0.2">
      <c r="A2557">
        <v>732344</v>
      </c>
      <c r="B2557" t="s">
        <v>135</v>
      </c>
      <c r="C2557" s="4">
        <v>43721</v>
      </c>
      <c r="D2557" s="3">
        <v>0.82847222222222217</v>
      </c>
    </row>
    <row r="2558" spans="1:4" x14ac:dyDescent="0.2">
      <c r="A2558">
        <v>733236</v>
      </c>
      <c r="B2558" t="s">
        <v>185</v>
      </c>
      <c r="C2558" s="4">
        <v>43721</v>
      </c>
      <c r="D2558" s="3">
        <v>0.67361111111111116</v>
      </c>
    </row>
    <row r="2559" spans="1:4" x14ac:dyDescent="0.2">
      <c r="A2559">
        <v>737995</v>
      </c>
      <c r="B2559" t="s">
        <v>135</v>
      </c>
      <c r="C2559" s="4">
        <v>43721</v>
      </c>
      <c r="D2559" s="3">
        <v>0.82847222222222217</v>
      </c>
    </row>
    <row r="2560" spans="1:4" x14ac:dyDescent="0.2">
      <c r="A2560">
        <v>737996</v>
      </c>
      <c r="B2560" t="s">
        <v>185</v>
      </c>
      <c r="C2560" s="4">
        <v>43721</v>
      </c>
      <c r="D2560" s="3">
        <v>0.67361111111111116</v>
      </c>
    </row>
    <row r="2561" spans="1:4" x14ac:dyDescent="0.2">
      <c r="A2561">
        <v>762627</v>
      </c>
      <c r="B2561" t="s">
        <v>135</v>
      </c>
      <c r="C2561" s="4">
        <v>43721</v>
      </c>
      <c r="D2561" s="3">
        <v>0.82847222222222217</v>
      </c>
    </row>
    <row r="2562" spans="1:4" x14ac:dyDescent="0.2">
      <c r="A2562">
        <v>764501</v>
      </c>
      <c r="B2562" t="s">
        <v>671</v>
      </c>
      <c r="C2562" s="4">
        <v>43721</v>
      </c>
      <c r="D2562" s="3">
        <v>0.1361111111111111</v>
      </c>
    </row>
    <row r="2563" spans="1:4" x14ac:dyDescent="0.2">
      <c r="A2563">
        <v>775782</v>
      </c>
      <c r="B2563" t="s">
        <v>185</v>
      </c>
      <c r="C2563" s="4">
        <v>43721</v>
      </c>
      <c r="D2563" s="3">
        <v>0.67361111111111116</v>
      </c>
    </row>
    <row r="2564" spans="1:4" x14ac:dyDescent="0.2">
      <c r="A2564">
        <v>790144</v>
      </c>
      <c r="B2564" t="s">
        <v>135</v>
      </c>
      <c r="C2564" s="4">
        <v>43721</v>
      </c>
      <c r="D2564" s="3">
        <v>0.82847222222222217</v>
      </c>
    </row>
    <row r="2565" spans="1:4" x14ac:dyDescent="0.2">
      <c r="A2565">
        <v>805480</v>
      </c>
      <c r="B2565" t="s">
        <v>135</v>
      </c>
      <c r="C2565" s="4">
        <v>43721</v>
      </c>
      <c r="D2565" s="3">
        <v>0.82847222222222217</v>
      </c>
    </row>
    <row r="2566" spans="1:4" x14ac:dyDescent="0.2">
      <c r="A2566">
        <v>823549</v>
      </c>
      <c r="B2566" t="s">
        <v>135</v>
      </c>
      <c r="C2566" s="4">
        <v>43721</v>
      </c>
      <c r="D2566" s="3">
        <v>0.82847222222222217</v>
      </c>
    </row>
    <row r="2567" spans="1:4" x14ac:dyDescent="0.2">
      <c r="A2567">
        <v>827113</v>
      </c>
      <c r="B2567" t="s">
        <v>185</v>
      </c>
      <c r="C2567" s="4">
        <v>43721</v>
      </c>
      <c r="D2567" s="3">
        <v>0.6743055555555556</v>
      </c>
    </row>
    <row r="2568" spans="1:4" x14ac:dyDescent="0.2">
      <c r="A2568">
        <v>855712</v>
      </c>
      <c r="B2568" t="s">
        <v>135</v>
      </c>
      <c r="C2568" s="4">
        <v>43721</v>
      </c>
      <c r="D2568" s="3">
        <v>0.82847222222222217</v>
      </c>
    </row>
    <row r="2569" spans="1:4" x14ac:dyDescent="0.2">
      <c r="A2569">
        <v>856947</v>
      </c>
      <c r="B2569" t="s">
        <v>185</v>
      </c>
      <c r="C2569" s="4">
        <v>43721</v>
      </c>
      <c r="D2569" s="3">
        <v>0.67361111111111116</v>
      </c>
    </row>
    <row r="2570" spans="1:4" x14ac:dyDescent="0.2">
      <c r="A2570">
        <v>882366</v>
      </c>
      <c r="B2570" t="s">
        <v>135</v>
      </c>
      <c r="C2570" s="4">
        <v>43721</v>
      </c>
      <c r="D2570" s="3">
        <v>0.82847222222222217</v>
      </c>
    </row>
    <row r="2571" spans="1:4" x14ac:dyDescent="0.2">
      <c r="A2571">
        <v>931283</v>
      </c>
      <c r="B2571" t="s">
        <v>185</v>
      </c>
      <c r="C2571" s="4">
        <v>43721</v>
      </c>
      <c r="D2571" s="3">
        <v>0.67361111111111116</v>
      </c>
    </row>
    <row r="2572" spans="1:4" x14ac:dyDescent="0.2">
      <c r="A2572">
        <v>941502</v>
      </c>
      <c r="B2572" t="s">
        <v>185</v>
      </c>
      <c r="C2572" s="4">
        <v>43721</v>
      </c>
      <c r="D2572" s="3">
        <v>0.6743055555555556</v>
      </c>
    </row>
    <row r="2573" spans="1:4" x14ac:dyDescent="0.2">
      <c r="A2573">
        <v>983495</v>
      </c>
      <c r="B2573" t="s">
        <v>135</v>
      </c>
      <c r="C2573" s="4">
        <v>43721</v>
      </c>
      <c r="D2573" s="3">
        <v>0.82847222222222217</v>
      </c>
    </row>
    <row r="2574" spans="1:4" x14ac:dyDescent="0.2">
      <c r="A2574">
        <v>985019</v>
      </c>
      <c r="B2574" t="s">
        <v>185</v>
      </c>
      <c r="C2574" s="4">
        <v>43721</v>
      </c>
      <c r="D2574" s="3">
        <v>0.67361111111111116</v>
      </c>
    </row>
    <row r="2575" spans="1:4" x14ac:dyDescent="0.2">
      <c r="A2575">
        <v>986788</v>
      </c>
      <c r="B2575" t="s">
        <v>185</v>
      </c>
      <c r="C2575" s="4">
        <v>43721</v>
      </c>
      <c r="D2575" s="3">
        <v>0.6743055555555556</v>
      </c>
    </row>
    <row r="2576" spans="1:4" x14ac:dyDescent="0.2">
      <c r="A2576">
        <v>1035655</v>
      </c>
      <c r="B2576" t="s">
        <v>135</v>
      </c>
      <c r="C2576" s="4">
        <v>43721</v>
      </c>
      <c r="D2576" s="3">
        <v>0.82847222222222217</v>
      </c>
    </row>
    <row r="2577" spans="1:4" x14ac:dyDescent="0.2">
      <c r="A2577">
        <v>1043834</v>
      </c>
      <c r="B2577" t="s">
        <v>185</v>
      </c>
      <c r="C2577" s="4">
        <v>43721</v>
      </c>
      <c r="D2577" s="3">
        <v>0.67361111111111116</v>
      </c>
    </row>
    <row r="2578" spans="1:4" x14ac:dyDescent="0.2">
      <c r="A2578">
        <v>1047603</v>
      </c>
      <c r="B2578" t="s">
        <v>185</v>
      </c>
      <c r="C2578" s="4">
        <v>43721</v>
      </c>
      <c r="D2578" s="3">
        <v>0.6743055555555556</v>
      </c>
    </row>
    <row r="2579" spans="1:4" x14ac:dyDescent="0.2">
      <c r="A2579">
        <v>1047916</v>
      </c>
      <c r="B2579" t="s">
        <v>749</v>
      </c>
      <c r="C2579" s="4">
        <v>43721</v>
      </c>
      <c r="D2579" s="3">
        <v>3.2638888888888891E-2</v>
      </c>
    </row>
    <row r="2580" spans="1:4" x14ac:dyDescent="0.2">
      <c r="A2580">
        <v>793406</v>
      </c>
      <c r="B2580" t="s">
        <v>684</v>
      </c>
      <c r="C2580" s="4">
        <v>43722</v>
      </c>
      <c r="D2580" s="3">
        <v>0.16041666666666668</v>
      </c>
    </row>
    <row r="2581" spans="1:4" x14ac:dyDescent="0.2">
      <c r="A2581">
        <v>882706</v>
      </c>
      <c r="B2581" t="s">
        <v>708</v>
      </c>
      <c r="C2581" s="4">
        <v>43722</v>
      </c>
      <c r="D2581" s="3">
        <v>5.347222222222222E-2</v>
      </c>
    </row>
    <row r="2582" spans="1:4" x14ac:dyDescent="0.2">
      <c r="A2582">
        <v>972409</v>
      </c>
      <c r="B2582" t="s">
        <v>731</v>
      </c>
      <c r="C2582" s="4">
        <v>43722</v>
      </c>
      <c r="D2582" s="3">
        <v>0.10625</v>
      </c>
    </row>
    <row r="2583" spans="1:4" x14ac:dyDescent="0.2">
      <c r="A2583">
        <v>161337</v>
      </c>
      <c r="B2583" t="s">
        <v>417</v>
      </c>
      <c r="C2583" s="4">
        <v>43723</v>
      </c>
      <c r="D2583" s="3">
        <v>0.8833333333333333</v>
      </c>
    </row>
    <row r="2584" spans="1:4" x14ac:dyDescent="0.2">
      <c r="A2584">
        <v>756082</v>
      </c>
      <c r="B2584" t="s">
        <v>667</v>
      </c>
      <c r="C2584" s="4">
        <v>43723</v>
      </c>
      <c r="D2584" s="3">
        <v>0.99305555555555547</v>
      </c>
    </row>
    <row r="2585" spans="1:4" x14ac:dyDescent="0.2">
      <c r="A2585">
        <v>830492</v>
      </c>
      <c r="B2585" t="s">
        <v>696</v>
      </c>
      <c r="C2585" s="4">
        <v>43723</v>
      </c>
      <c r="D2585" s="3">
        <v>0.91666666666666663</v>
      </c>
    </row>
    <row r="2586" spans="1:4" x14ac:dyDescent="0.2">
      <c r="A2586">
        <v>1047918</v>
      </c>
      <c r="B2586" t="s">
        <v>751</v>
      </c>
      <c r="C2586" s="4">
        <v>43723</v>
      </c>
      <c r="D2586" s="3">
        <v>0.95694444444444438</v>
      </c>
    </row>
    <row r="2587" spans="1:4" x14ac:dyDescent="0.2">
      <c r="A2587">
        <v>4064</v>
      </c>
      <c r="B2587" t="s">
        <v>36</v>
      </c>
      <c r="C2587" s="4">
        <v>43724</v>
      </c>
      <c r="D2587" s="3">
        <v>0.84930555555555554</v>
      </c>
    </row>
    <row r="2588" spans="1:4" x14ac:dyDescent="0.2">
      <c r="A2588">
        <v>11125</v>
      </c>
      <c r="B2588" t="s">
        <v>36</v>
      </c>
      <c r="C2588" s="4">
        <v>43724</v>
      </c>
      <c r="D2588" s="3">
        <v>0.84861111111111109</v>
      </c>
    </row>
    <row r="2589" spans="1:4" x14ac:dyDescent="0.2">
      <c r="A2589">
        <v>11379</v>
      </c>
      <c r="B2589" t="s">
        <v>36</v>
      </c>
      <c r="C2589" s="4">
        <v>43724</v>
      </c>
      <c r="D2589" s="3">
        <v>0.84861111111111109</v>
      </c>
    </row>
    <row r="2590" spans="1:4" x14ac:dyDescent="0.2">
      <c r="A2590">
        <v>28656</v>
      </c>
      <c r="B2590" t="e">
        <f>BancadaLibre ni estos dias respetan uqe gente esta mas desordenada Que barbaros son una verguenza para el pais</f>
        <v>#NAME?</v>
      </c>
      <c r="C2590" s="4">
        <v>43724</v>
      </c>
      <c r="D2590" s="3">
        <v>0.72083333333333333</v>
      </c>
    </row>
    <row r="2591" spans="1:4" x14ac:dyDescent="0.2">
      <c r="A2591">
        <v>33079</v>
      </c>
      <c r="B2591" t="s">
        <v>168</v>
      </c>
      <c r="C2591" s="4">
        <v>43724</v>
      </c>
      <c r="D2591" s="3">
        <v>0.71527777777777779</v>
      </c>
    </row>
    <row r="2592" spans="1:4" x14ac:dyDescent="0.2">
      <c r="A2592">
        <v>33851</v>
      </c>
      <c r="B2592" t="e">
        <f>hondudiario esta gente no se cansa de estar incitando al pueblo a la violencia</f>
        <v>#NAME?</v>
      </c>
      <c r="C2592" s="4">
        <v>43724</v>
      </c>
      <c r="D2592" s="3">
        <v>0.9194444444444444</v>
      </c>
    </row>
    <row r="2593" spans="1:4" x14ac:dyDescent="0.2">
      <c r="A2593">
        <v>34295</v>
      </c>
      <c r="B2593" t="e">
        <f>BancadaLibre esta gente no se cansa de estar incitando al pueblo a la violencia y al vandalismo</f>
        <v>#NAME?</v>
      </c>
      <c r="C2593" s="4">
        <v>43724</v>
      </c>
      <c r="D2593" s="3">
        <v>0.86875000000000002</v>
      </c>
    </row>
    <row r="2594" spans="1:4" x14ac:dyDescent="0.2">
      <c r="A2594">
        <v>34745</v>
      </c>
      <c r="B2594" t="s">
        <v>173</v>
      </c>
      <c r="C2594" s="4">
        <v>43724</v>
      </c>
      <c r="D2594" s="3">
        <v>0.57222222222222219</v>
      </c>
    </row>
    <row r="2595" spans="1:4" x14ac:dyDescent="0.2">
      <c r="A2595">
        <v>38172</v>
      </c>
      <c r="B2595" t="e">
        <f>_xlfn.SINGLE(JuanOrlandoH _xlfn.SINGLE(VidaMejorHN _xlfn.SINGLE(dnparqueshn _xlfn.SINGLE(radiohrn _xlfn.SINGLE(DiarioLaPrensa _xlfn.SINGLE(diarioelheraldo _xlfn.SINGLE(DiarioRoatan Vemos esta Impresionante noticia Que gran trabajo lo Que se ha logrado con estas buenas actividades Que bien)))))))</f>
        <v>#NAME?</v>
      </c>
      <c r="C2595" s="4">
        <v>43724</v>
      </c>
      <c r="D2595" s="3">
        <v>0.65625</v>
      </c>
    </row>
    <row r="2596" spans="1:4" x14ac:dyDescent="0.2">
      <c r="A2596">
        <v>39495</v>
      </c>
      <c r="B2596" t="e">
        <f>radioamericahn muy bueno Que se est√°n alcanzando estas buenas cosas para el pais Que excelente estamos  algo bueno por mi Honduras</f>
        <v>#NAME?</v>
      </c>
      <c r="C2596" s="4">
        <v>43724</v>
      </c>
      <c r="D2596" s="3">
        <v>0.67222222222222217</v>
      </c>
    </row>
    <row r="2597" spans="1:4" x14ac:dyDescent="0.2">
      <c r="A2597">
        <v>40321</v>
      </c>
      <c r="B2597" t="e">
        <f>radioamericahn Es admirable ver Que se preocupan por las buenas acciones por el pais Que bien estamos alegres Que se haga lo bueno</f>
        <v>#NAME?</v>
      </c>
      <c r="C2597" s="4">
        <v>43724</v>
      </c>
      <c r="D2597" s="3">
        <v>0.67291666666666661</v>
      </c>
    </row>
    <row r="2598" spans="1:4" x14ac:dyDescent="0.2">
      <c r="A2598">
        <v>40936</v>
      </c>
      <c r="B2598" t="e">
        <f>radioamericahn Impresionante noticia lo Que se ve por nuestra Honduras Que grandes logros los Que se ven para mi pais Que bien</f>
        <v>#NAME?</v>
      </c>
      <c r="C2598" s="4">
        <v>43724</v>
      </c>
      <c r="D2598" s="3">
        <v>0.61249999999999993</v>
      </c>
    </row>
    <row r="2599" spans="1:4" x14ac:dyDescent="0.2">
      <c r="A2599">
        <v>50322</v>
      </c>
      <c r="B2599" t="e">
        <f>_xlfn.SINGLE(JuanOrlandoH _xlfn.SINGLE(DiarioLaPrensa _xlfn.SINGLE(radiohrn _xlfn.SINGLE(DiarioRoatan _xlfn.SINGLE(diarioelheraldo _xlfn.SINGLE(elpaishn agradecemos la buena labor de JOH Que ha demostrado su gran esfuerzo Muchas gracias por dar lo mejor por el pais Que bien vamosa por mejores logros _xlfn.SINGLE(DiarioDiezHn)))))))</f>
        <v>#NAME?</v>
      </c>
      <c r="C2599" s="4">
        <v>43724</v>
      </c>
      <c r="D2599" s="3">
        <v>0.84513888888888899</v>
      </c>
    </row>
    <row r="2600" spans="1:4" x14ac:dyDescent="0.2">
      <c r="A2600">
        <v>58891</v>
      </c>
      <c r="B2600" t="e">
        <f>FrenteaFrenteHN sabemos Que se ha demostrado Que Honduras cambia Que se desarrollan buenas cosas por el pais pero la gente de libre nunca miraron eso</f>
        <v>#NAME?</v>
      </c>
      <c r="C2600" s="4">
        <v>43724</v>
      </c>
      <c r="D2600" s="3">
        <v>0.58194444444444449</v>
      </c>
    </row>
    <row r="2601" spans="1:4" x14ac:dyDescent="0.2">
      <c r="A2601">
        <v>61517</v>
      </c>
      <c r="B2601" t="e">
        <f>_xlfn.SINGLE(JuanOrlandoH _xlfn.SINGLE(DiarioRoatan _xlfn.SINGLE(radiohrn _xlfn.SINGLE(diarioelheraldo _xlfn.SINGLE(VidaMejorHN _xlfn.SINGLE(DiarioLaPrensa _xlfn.SINGLE(elpaishn _xlfn.SINGLE(elpaishn Es un importante trabajo lo Que se hace en mi pais Que bien estamos contentos de los grandes avances Que hace JOH))))))))</f>
        <v>#NAME?</v>
      </c>
      <c r="C2601" s="4">
        <v>43724</v>
      </c>
      <c r="D2601" s="3">
        <v>0.84236111111111101</v>
      </c>
    </row>
    <row r="2602" spans="1:4" x14ac:dyDescent="0.2">
      <c r="A2602">
        <v>63990</v>
      </c>
      <c r="B2602" t="e">
        <f>hondudiario Es admirable Que en mi pais exista miles de talentos Que se logran los buenos cambios Que gran trabajo estamos a lo bueno por mi Honduras</f>
        <v>#NAME?</v>
      </c>
      <c r="C2602" s="4">
        <v>43724</v>
      </c>
      <c r="D2602" s="3">
        <v>0.71458333333333324</v>
      </c>
    </row>
    <row r="2603" spans="1:4" x14ac:dyDescent="0.2">
      <c r="A2603">
        <v>66296</v>
      </c>
      <c r="B2603" t="s">
        <v>36</v>
      </c>
      <c r="C2603" s="4">
        <v>43724</v>
      </c>
      <c r="D2603" s="3">
        <v>0.84861111111111109</v>
      </c>
    </row>
    <row r="2604" spans="1:4" x14ac:dyDescent="0.2">
      <c r="A2604">
        <v>70595</v>
      </c>
      <c r="B2604" t="e">
        <f>elpaishn Bravo Vemos los grandes alcances Que genial Que bien vamos por muy buenas cosas Dios los bendiga en sus planes</f>
        <v>#NAME?</v>
      </c>
      <c r="C2604" s="4">
        <v>43724</v>
      </c>
      <c r="D2604" s="3">
        <v>0.63472222222222219</v>
      </c>
    </row>
    <row r="2605" spans="1:4" x14ac:dyDescent="0.2">
      <c r="A2605">
        <v>70867</v>
      </c>
      <c r="B2605" t="e">
        <f>elpaishn se demuestra Que nuestra econom√≠a regenera Que gran trabajo Que se siga elaborando por lo bueno estamos a mas</f>
        <v>#NAME?</v>
      </c>
      <c r="C2605" s="4">
        <v>43724</v>
      </c>
      <c r="D2605" s="3">
        <v>0.74097222222222225</v>
      </c>
    </row>
    <row r="2606" spans="1:4" x14ac:dyDescent="0.2">
      <c r="A2606">
        <v>71610</v>
      </c>
      <c r="B2606" t="e">
        <f>elpaishn solo Esperamos Que los del sector salud ya se dejen de estupideses pol√≠ticas y apoyen de la forma en la Que el gobierno lo esta haciendo con esta inversi√≥n</f>
        <v>#NAME?</v>
      </c>
      <c r="C2606" s="4">
        <v>43724</v>
      </c>
      <c r="D2606" s="3">
        <v>0.68125000000000002</v>
      </c>
    </row>
    <row r="2607" spans="1:4" x14ac:dyDescent="0.2">
      <c r="A2607">
        <v>72729</v>
      </c>
      <c r="B2607" t="e">
        <f>_xlfn.SINGLE(NTQ1WzirXWVSm5RELmNPf7jbQXG)+Lu0YgsRt8Xoj7qo= _xlfn.SINGLE(JuanOrlandoH _xlfn.SINGLE(LaTribunahn estamos sorprendidos Que se hace y se define lo importante para el pais Que grandes maneras de Que se de este buen apoyo para el ni√±o y joven _xlfn.SINGLE(DiarioDiezHn)))</f>
        <v>#NAME?</v>
      </c>
      <c r="C2607" s="4">
        <v>43724</v>
      </c>
      <c r="D2607" s="3">
        <v>0.68055555555555547</v>
      </c>
    </row>
    <row r="2608" spans="1:4" x14ac:dyDescent="0.2">
      <c r="A2608">
        <v>73356</v>
      </c>
      <c r="B2608" t="e">
        <f>_xlfn.SINGLE(NTQ1WzirXWVSm5RELmNPf7jbQXG)+Lu0YgsRt8Xoj7qo= _xlfn.SINGLE(JuanOrlandoH _xlfn.SINGLE(radiohrn muy bueno Que ya se aproxima la semana moraz√°nica Que bien estamos alegres de ver esos grandes avances _xlfn.SINGLE(DiarioLaPrensa)))</f>
        <v>#NAME?</v>
      </c>
      <c r="C2608" s="4">
        <v>43724</v>
      </c>
      <c r="D2608" s="3">
        <v>0.85833333333333339</v>
      </c>
    </row>
    <row r="2609" spans="1:4" x14ac:dyDescent="0.2">
      <c r="A2609">
        <v>73482</v>
      </c>
      <c r="B2609" t="e">
        <f>_xlfn.SINGLE(NTQ1WzirXWVSm5RELmNPf7jbQXG)+Lu0YgsRt8Xoj7qo= _xlfn.SINGLE(JuanOrlandoH _xlfn.SINGLE(radiohrn Honduras te espera a disfrutar de esta semana moraz√°nica en familia Que grandes maneras de Que mi pais tenga los lugares hermosos _xlfn.SINGLE(canal11hn)))</f>
        <v>#NAME?</v>
      </c>
      <c r="C2609" s="4">
        <v>43724</v>
      </c>
      <c r="D2609" s="3">
        <v>0.86041666666666661</v>
      </c>
    </row>
    <row r="2610" spans="1:4" x14ac:dyDescent="0.2">
      <c r="A2610">
        <v>90609</v>
      </c>
      <c r="B2610" t="e">
        <f>elpaishn excelente noticia para el crecimiento y el desarrollo de nuestro pa√≠s</f>
        <v>#NAME?</v>
      </c>
      <c r="C2610" s="4">
        <v>43724</v>
      </c>
      <c r="D2610" s="3">
        <v>0.87222222222222223</v>
      </c>
    </row>
    <row r="2611" spans="1:4" x14ac:dyDescent="0.2">
      <c r="A2611">
        <v>90630</v>
      </c>
      <c r="B2611" t="e">
        <f>elpaishn Es admirable Que se esta viendo lo Que hacen estas personas de intibuc√° Que excelente trabajo</f>
        <v>#NAME?</v>
      </c>
      <c r="C2611" s="4">
        <v>43724</v>
      </c>
      <c r="D2611" s="3">
        <v>0.58750000000000002</v>
      </c>
    </row>
    <row r="2612" spans="1:4" x14ac:dyDescent="0.2">
      <c r="A2612">
        <v>90786</v>
      </c>
      <c r="B2612" t="e">
        <f>elpaishn contentos de Que se haga lo bueno en Honduras Que grandes maneras de Que todo cambien Que se tenga excito</f>
        <v>#NAME?</v>
      </c>
      <c r="C2612" s="4">
        <v>43724</v>
      </c>
      <c r="D2612" s="3">
        <v>0.63680555555555551</v>
      </c>
    </row>
    <row r="2613" spans="1:4" x14ac:dyDescent="0.2">
      <c r="A2613">
        <v>91116</v>
      </c>
      <c r="B2613" t="e">
        <f>elpaishn Aplaudimos Que bueno Que se dan restas buenas noticias Que se haga lo mejor para Que el pais avance</f>
        <v>#NAME?</v>
      </c>
      <c r="C2613" s="4">
        <v>43724</v>
      </c>
      <c r="D2613" s="3">
        <v>0.60277777777777775</v>
      </c>
    </row>
    <row r="2614" spans="1:4" x14ac:dyDescent="0.2">
      <c r="A2614">
        <v>91467</v>
      </c>
      <c r="B2614" t="s">
        <v>307</v>
      </c>
      <c r="C2614" s="4">
        <v>43724</v>
      </c>
      <c r="D2614" s="3">
        <v>0.55486111111111114</v>
      </c>
    </row>
    <row r="2615" spans="1:4" x14ac:dyDescent="0.2">
      <c r="A2615">
        <v>115346</v>
      </c>
      <c r="B2615" t="e">
        <f>_xlfn.SINGLE(JuanOrlandoH _xlfn.SINGLE(DiarioLaPrensa _xlfn.SINGLE(radiohrn _xlfn.SINGLE(DiarioRoatan _xlfn.SINGLE(diarioelheraldo _xlfn.SINGLE(elpaishn gracias  a usted Presidente Que no ha devuelto la paz y la tranquilidad en nuestro pa√≠s))))))</f>
        <v>#NAME?</v>
      </c>
      <c r="C2615" s="4">
        <v>43724</v>
      </c>
      <c r="D2615" s="3">
        <v>0.88263888888888886</v>
      </c>
    </row>
    <row r="2616" spans="1:4" x14ac:dyDescent="0.2">
      <c r="A2616">
        <v>119060</v>
      </c>
      <c r="B2616" t="s">
        <v>352</v>
      </c>
      <c r="C2616" s="4">
        <v>43724</v>
      </c>
      <c r="D2616" s="3">
        <v>0.84722222222222221</v>
      </c>
    </row>
    <row r="2617" spans="1:4" x14ac:dyDescent="0.2">
      <c r="A2617">
        <v>119537</v>
      </c>
      <c r="B2617" t="e">
        <f>_xlfn.SINGLE(JuanOrlandoH _xlfn.SINGLE(VidaMejorHN _xlfn.SINGLE(dnparqueshn _xlfn.SINGLE(radiohrn _xlfn.SINGLE(DiarioLaPrensa _xlfn.SINGLE(diarioelheraldo _xlfn.SINGLE(DiarioRoatan este si Es un grandioso testimonio Que gran certeza de Que haya logrado llegar a esa edad muy bueno lo Que se ve por el pais)))))))</f>
        <v>#NAME?</v>
      </c>
      <c r="C2617" s="4">
        <v>43724</v>
      </c>
      <c r="D2617" s="3">
        <v>0.65486111111111112</v>
      </c>
    </row>
    <row r="2618" spans="1:4" x14ac:dyDescent="0.2">
      <c r="A2618">
        <v>128560</v>
      </c>
      <c r="B2618" t="s">
        <v>368</v>
      </c>
      <c r="C2618" s="4">
        <v>43724</v>
      </c>
      <c r="D2618" s="3">
        <v>2.4305555555555556E-2</v>
      </c>
    </row>
    <row r="2619" spans="1:4" x14ac:dyDescent="0.2">
      <c r="A2619">
        <v>132970</v>
      </c>
      <c r="B2619" t="s">
        <v>377</v>
      </c>
      <c r="C2619" s="4">
        <v>43724</v>
      </c>
      <c r="D2619" s="3">
        <v>0.84444444444444444</v>
      </c>
    </row>
    <row r="2620" spans="1:4" x14ac:dyDescent="0.2">
      <c r="A2620">
        <v>144111</v>
      </c>
      <c r="B2620" t="e">
        <f>_xlfn.SINGLE(JuanOrlandoH _xlfn.SINGLE(DiarioRoatan _xlfn.SINGLE(radiohrn _xlfn.SINGLE(diarioelheraldo _xlfn.SINGLE(VidaMejorHN _xlfn.SINGLE(DiarioLaPrensa _xlfn.SINGLE(elpaishn Es muy bueno ver las sonrisas de los ni√±os Que de tal manera traen alegria a cada hogar muy bien  _xlfn.SINGLE(LaTribunahn))))))))</f>
        <v>#NAME?</v>
      </c>
      <c r="C2620" s="4">
        <v>43724</v>
      </c>
      <c r="D2620" s="3">
        <v>0.85069444444444453</v>
      </c>
    </row>
    <row r="2621" spans="1:4" x14ac:dyDescent="0.2">
      <c r="A2621">
        <v>154654</v>
      </c>
      <c r="B2621" t="e">
        <f>TN5Telenoticias excelente se√±or Presidente lo grandes avances Que se han logrado en la seguridad Que Dios me lo bendiga grande mente</f>
        <v>#NAME?</v>
      </c>
      <c r="C2621" s="4">
        <v>43724</v>
      </c>
      <c r="D2621" s="3">
        <v>0.57291666666666663</v>
      </c>
    </row>
    <row r="2622" spans="1:4" x14ac:dyDescent="0.2">
      <c r="A2622">
        <v>176319</v>
      </c>
      <c r="B2622" t="e">
        <f>_xlfn.SINGLE(NTQ1WzirXWVSm5RELmNPf7jbQXG)+Lu0YgsRt8Xoj7qo= _xlfn.SINGLE(JuanOrlandoH _xlfn.SINGLE(LaTribunahn Definitivamente se ven las grandes acciones Que se desempe√±a para una vida mejor de cada ni√±o Es muy importante _xlfn.SINGLE(LaTribunahn)))</f>
        <v>#NAME?</v>
      </c>
      <c r="C2622" s="4">
        <v>43724</v>
      </c>
      <c r="D2622" s="3">
        <v>0.68125000000000002</v>
      </c>
    </row>
    <row r="2623" spans="1:4" x14ac:dyDescent="0.2">
      <c r="A2623">
        <v>176386</v>
      </c>
      <c r="B2623" t="e">
        <f>_xlfn.SINGLE(NTQ1WzirXWVSm5RELmNPf7jbQXG)+Lu0YgsRt8Xoj7qo= _xlfn.SINGLE(JuanOrlandoH _xlfn.SINGLE(LaTribunahn contentos porque se demuestran estas maravillosas maneras de Que mi Honduras esta cambiando cada dia excelente _xlfn.SINGLE(DiarioLaPrensa)))</f>
        <v>#NAME?</v>
      </c>
      <c r="C2623" s="4">
        <v>43724</v>
      </c>
      <c r="D2623" s="3">
        <v>0.6791666666666667</v>
      </c>
    </row>
    <row r="2624" spans="1:4" x14ac:dyDescent="0.2">
      <c r="A2624">
        <v>176429</v>
      </c>
      <c r="B2624" t="e">
        <f>_xlfn.SINGLE(NTQ1WzirXWVSm5RELmNPf7jbQXG)+Lu0YgsRt8Xoj7qo= _xlfn.SINGLE(JuanOrlandoH _xlfn.SINGLE(LaTribunahn Aplaudimos los bellos esfuerzos Que ha hecho el Presidente con la campa√±a de vida mejor Que genial _xlfn.SINGLE(tencanal10)))</f>
        <v>#NAME?</v>
      </c>
      <c r="C2624" s="4">
        <v>43724</v>
      </c>
      <c r="D2624" s="3">
        <v>0.67986111111111114</v>
      </c>
    </row>
    <row r="2625" spans="1:4" x14ac:dyDescent="0.2">
      <c r="A2625">
        <v>176894</v>
      </c>
      <c r="B2625" t="e">
        <f>_xlfn.SINGLE(NTQ1WzirXWVSm5RELmNPf7jbQXG)+Lu0YgsRt8Xoj7qo= _xlfn.SINGLE(JuanOrlandoH _xlfn.SINGLE(radiohrn Impresionante manera de Que se desarrolla el turismo la naturaleza Que bien Es Que Honduras Es para disfrutar _xlfn.SINGLE(DiarioDiezHn)))</f>
        <v>#NAME?</v>
      </c>
      <c r="C2625" s="4">
        <v>43724</v>
      </c>
      <c r="D2625" s="3">
        <v>0.85972222222222217</v>
      </c>
    </row>
    <row r="2626" spans="1:4" x14ac:dyDescent="0.2">
      <c r="A2626">
        <v>191582</v>
      </c>
      <c r="B2626" t="e">
        <f>_xlfn.SINGLE(JuanOrlandoH _xlfn.SINGLE(DiarioLaPrensa _xlfn.SINGLE(radiohrn _xlfn.SINGLE(DiarioRoatan _xlfn.SINGLE(diarioelheraldo _xlfn.SINGLE(elpaishn no cave duda Que nuestro gobierno hace lo mejor por el pais Que grandes avances _xlfn.SINGLE(DiarioLaPrensa)))))))</f>
        <v>#NAME?</v>
      </c>
      <c r="C2626" s="4">
        <v>43724</v>
      </c>
      <c r="D2626" s="3">
        <v>0.84375</v>
      </c>
    </row>
    <row r="2627" spans="1:4" x14ac:dyDescent="0.2">
      <c r="A2627">
        <v>198230</v>
      </c>
      <c r="B2627" t="e">
        <f>_xlfn.SINGLE(JuanOrlandoH _xlfn.SINGLE(DiarioLaPrensa _xlfn.SINGLE(radiohrn _xlfn.SINGLE(DiarioRoatan _xlfn.SINGLE(diarioelheraldo _xlfn.SINGLE(elpaishn Honduras avanza en seguridad gracias a su gran trabajo Presidente))))))</f>
        <v>#NAME?</v>
      </c>
      <c r="C2627" s="4">
        <v>43724</v>
      </c>
      <c r="D2627" s="3">
        <v>0.8833333333333333</v>
      </c>
    </row>
    <row r="2628" spans="1:4" x14ac:dyDescent="0.2">
      <c r="A2628">
        <v>198435</v>
      </c>
      <c r="B2628" t="e">
        <f>_xlfn.SINGLE(JuanOrlandoH _xlfn.SINGLE(VidaMejorHN _xlfn.SINGLE(dnparqueshn _xlfn.SINGLE(radiohrn _xlfn.SINGLE(DiarioLaPrensa _xlfn.SINGLE(diarioelheraldo _xlfn.SINGLE(DiarioRoatan como dice JOH felicitamos a este se√±or Que la pase super bien y Que Dios bendiga su vida)))))))</f>
        <v>#NAME?</v>
      </c>
      <c r="C2628" s="4">
        <v>43724</v>
      </c>
      <c r="D2628" s="3">
        <v>0.65347222222222223</v>
      </c>
    </row>
    <row r="2629" spans="1:4" x14ac:dyDescent="0.2">
      <c r="A2629">
        <v>198898</v>
      </c>
      <c r="B2629" t="s">
        <v>490</v>
      </c>
      <c r="C2629" s="4">
        <v>43724</v>
      </c>
      <c r="D2629" s="3">
        <v>0.85138888888888886</v>
      </c>
    </row>
    <row r="2630" spans="1:4" x14ac:dyDescent="0.2">
      <c r="A2630">
        <v>200351</v>
      </c>
      <c r="B2630" t="e">
        <f>_xlfn.SINGLE(JuanOrlandoH _xlfn.SINGLE(VidaMejorHN _xlfn.SINGLE(dnparqueshn _xlfn.SINGLE(radiohrn _xlfn.SINGLE(DiarioLaPrensa _xlfn.SINGLE(diarioelheraldo _xlfn.SINGLE(DiarioRoatan Aplaudimos lo bueno Que se ve en nuestra naci√≥n Que magnifico lo Que se ve porque se han elaborado los parques de vida mejor)))))))</f>
        <v>#NAME?</v>
      </c>
      <c r="C2630" s="4">
        <v>43724</v>
      </c>
      <c r="D2630" s="3">
        <v>0.65555555555555556</v>
      </c>
    </row>
    <row r="2631" spans="1:4" x14ac:dyDescent="0.2">
      <c r="A2631">
        <v>201348</v>
      </c>
      <c r="B2631" t="s">
        <v>498</v>
      </c>
      <c r="C2631" s="4">
        <v>43724</v>
      </c>
      <c r="D2631" s="3">
        <v>0.65416666666666667</v>
      </c>
    </row>
    <row r="2632" spans="1:4" x14ac:dyDescent="0.2">
      <c r="A2632">
        <v>203033</v>
      </c>
      <c r="B2632" t="s">
        <v>501</v>
      </c>
      <c r="C2632" s="4">
        <v>43724</v>
      </c>
      <c r="D2632" s="3">
        <v>6.3194444444444442E-2</v>
      </c>
    </row>
    <row r="2633" spans="1:4" x14ac:dyDescent="0.2">
      <c r="A2633">
        <v>213275</v>
      </c>
      <c r="B2633" t="e">
        <f>TN5Telenoticias Es importante Que se est√°n desarrollando estas grandes cosas para lo mejor de Honduras Que bueno Que se pong a todo el peso de la ley Que excelente</f>
        <v>#NAME?</v>
      </c>
      <c r="C2633" s="4">
        <v>43724</v>
      </c>
      <c r="D2633" s="3">
        <v>0.57361111111111118</v>
      </c>
    </row>
    <row r="2634" spans="1:4" x14ac:dyDescent="0.2">
      <c r="A2634">
        <v>249732</v>
      </c>
      <c r="B2634" t="e">
        <f>hondudiario queremos paz en el pa√≠s ya basta  de estar armando caos</f>
        <v>#NAME?</v>
      </c>
      <c r="C2634" s="4">
        <v>43724</v>
      </c>
      <c r="D2634" s="3">
        <v>0.92013888888888884</v>
      </c>
    </row>
    <row r="2635" spans="1:4" x14ac:dyDescent="0.2">
      <c r="A2635">
        <v>254994</v>
      </c>
      <c r="B2635" t="e">
        <f>elpaishn Es muy bueno Que se esta generando las industria en el pais Que grandes cosas se ven estamos muy alegres Que mejora todo</f>
        <v>#NAME?</v>
      </c>
      <c r="C2635" s="4">
        <v>43724</v>
      </c>
      <c r="D2635" s="3">
        <v>0.73958333333333337</v>
      </c>
    </row>
    <row r="2636" spans="1:4" x14ac:dyDescent="0.2">
      <c r="A2636">
        <v>255040</v>
      </c>
      <c r="B2636" t="e">
        <f>elpaishn usted si nos esta cumpliendo y lo estamos viendo con hechos</f>
        <v>#NAME?</v>
      </c>
      <c r="C2636" s="4">
        <v>43724</v>
      </c>
      <c r="D2636" s="3">
        <v>0.85486111111111107</v>
      </c>
    </row>
    <row r="2637" spans="1:4" x14ac:dyDescent="0.2">
      <c r="A2637">
        <v>256174</v>
      </c>
      <c r="B2637" t="e">
        <f>radioamericahn vamos caminando por mas grandes cambios gracias a su gran labor</f>
        <v>#NAME?</v>
      </c>
      <c r="C2637" s="4">
        <v>43724</v>
      </c>
      <c r="D2637" s="3">
        <v>0.88750000000000007</v>
      </c>
    </row>
    <row r="2638" spans="1:4" x14ac:dyDescent="0.2">
      <c r="A2638">
        <v>263177</v>
      </c>
      <c r="B2638" t="s">
        <v>36</v>
      </c>
      <c r="C2638" s="4">
        <v>43724</v>
      </c>
      <c r="D2638" s="3">
        <v>0.84861111111111109</v>
      </c>
    </row>
    <row r="2639" spans="1:4" x14ac:dyDescent="0.2">
      <c r="A2639">
        <v>268812</v>
      </c>
      <c r="B2639" t="s">
        <v>554</v>
      </c>
      <c r="C2639" s="4">
        <v>43724</v>
      </c>
      <c r="D2639" s="3">
        <v>0.61319444444444449</v>
      </c>
    </row>
    <row r="2640" spans="1:4" x14ac:dyDescent="0.2">
      <c r="A2640">
        <v>281009</v>
      </c>
      <c r="B2640" t="e">
        <f>HCHTelevDigital Es admirable Que se ponga todo el peso de la ley por Que cuando ellos hacen algo no tienen lastima Que bueno lo Que hacen las autoridades</f>
        <v>#NAME?</v>
      </c>
      <c r="C2640" s="4">
        <v>43724</v>
      </c>
      <c r="D2640" s="3">
        <v>0.56319444444444444</v>
      </c>
    </row>
    <row r="2641" spans="1:4" x14ac:dyDescent="0.2">
      <c r="A2641">
        <v>281391</v>
      </c>
      <c r="B2641" t="e">
        <f>HCHTelevDigital Es Impresionante lo Que ha hecho el gobierno por mi Honduras Que se trabaje mas y mas por el pais Que bien</f>
        <v>#NAME?</v>
      </c>
      <c r="C2641" s="4">
        <v>43724</v>
      </c>
      <c r="D2641" s="3">
        <v>0.5625</v>
      </c>
    </row>
    <row r="2642" spans="1:4" x14ac:dyDescent="0.2">
      <c r="A2642">
        <v>281422</v>
      </c>
      <c r="B2642" t="e">
        <f>HCHTelevDigital lo Que pasa Que en esta vida Es de portarse bien por Que despues son las consecuencias Que se ponga mano dura cada dia</f>
        <v>#NAME?</v>
      </c>
      <c r="C2642" s="4">
        <v>43724</v>
      </c>
      <c r="D2642" s="3">
        <v>0.5625</v>
      </c>
    </row>
    <row r="2643" spans="1:4" x14ac:dyDescent="0.2">
      <c r="A2643">
        <v>310348</v>
      </c>
      <c r="B2643" t="e">
        <f>_xlfn.SINGLE(NTQ1WzirXWVSm5RELmNPf7jbQXG)+Lu0YgsRt8Xoj7qo= _xlfn.SINGLE(JuanOrlandoH _xlfn.SINGLE(radiohrn cualidades espectaculares se desempe√±an Que tan magnificas Es nuestra Honduras bella y admirable vamos a disfrutar _xlfn.SINGLE(tencanal10)))</f>
        <v>#NAME?</v>
      </c>
      <c r="C2643" s="4">
        <v>43724</v>
      </c>
      <c r="D2643" s="3">
        <v>0.86111111111111116</v>
      </c>
    </row>
    <row r="2644" spans="1:4" x14ac:dyDescent="0.2">
      <c r="A2644">
        <v>311803</v>
      </c>
      <c r="B2644" t="e">
        <f>hondudiario vamos caminando por la mejor ruta gracias Presidente</f>
        <v>#NAME?</v>
      </c>
      <c r="C2644" s="4">
        <v>43724</v>
      </c>
      <c r="D2644" s="3">
        <v>0.86736111111111114</v>
      </c>
    </row>
    <row r="2645" spans="1:4" x14ac:dyDescent="0.2">
      <c r="A2645">
        <v>323150</v>
      </c>
      <c r="B2645" t="e">
        <f>elpaishn favorable Es Que se haga lo mejor por nuestra Honduras Que se trabaje mas y mas por los grandes desarrollos de a naci√≥n muy bien JOH</f>
        <v>#NAME?</v>
      </c>
      <c r="C2645" s="4">
        <v>43724</v>
      </c>
      <c r="D2645" s="3">
        <v>0.55555555555555558</v>
      </c>
    </row>
    <row r="2646" spans="1:4" x14ac:dyDescent="0.2">
      <c r="A2646">
        <v>323366</v>
      </c>
      <c r="B2646" t="e">
        <f>elpaishn no cabe duda Que se hace lo bueno por el pueblo qe excelente Que se siga haciendo lo mejor</f>
        <v>#NAME?</v>
      </c>
      <c r="C2646" s="4">
        <v>43724</v>
      </c>
      <c r="D2646" s="3">
        <v>0.60138888888888886</v>
      </c>
    </row>
    <row r="2647" spans="1:4" x14ac:dyDescent="0.2">
      <c r="A2647">
        <v>323629</v>
      </c>
      <c r="B2647" t="e">
        <f>elpaishn Es importante saber en las arias del tema clim√°tico Que bueno gracias se√±or Presidente por demostrar lo bueno</f>
        <v>#NAME?</v>
      </c>
      <c r="C2647" s="4">
        <v>43724</v>
      </c>
      <c r="D2647" s="3">
        <v>0.63750000000000007</v>
      </c>
    </row>
    <row r="2648" spans="1:4" x14ac:dyDescent="0.2">
      <c r="A2648">
        <v>323979</v>
      </c>
      <c r="B2648" t="e">
        <f>elpaishn muy bueno Que se regeneren estas maravillosas cosas para mi Honduras Que grandes cambios los Que se ven para el pa√çs</f>
        <v>#NAME?</v>
      </c>
      <c r="C2648" s="4">
        <v>43724</v>
      </c>
      <c r="D2648" s="3">
        <v>0.6333333333333333</v>
      </c>
    </row>
    <row r="2649" spans="1:4" x14ac:dyDescent="0.2">
      <c r="A2649">
        <v>332278</v>
      </c>
      <c r="B2649" t="s">
        <v>36</v>
      </c>
      <c r="C2649" s="4">
        <v>43724</v>
      </c>
      <c r="D2649" s="3">
        <v>0.84861111111111109</v>
      </c>
    </row>
    <row r="2650" spans="1:4" x14ac:dyDescent="0.2">
      <c r="A2650">
        <v>357174</v>
      </c>
      <c r="B2650" t="s">
        <v>36</v>
      </c>
      <c r="C2650" s="4">
        <v>43724</v>
      </c>
      <c r="D2650" s="3">
        <v>0.84930555555555554</v>
      </c>
    </row>
    <row r="2651" spans="1:4" x14ac:dyDescent="0.2">
      <c r="A2651">
        <v>732550</v>
      </c>
      <c r="B2651" t="s">
        <v>36</v>
      </c>
      <c r="C2651" s="4">
        <v>43724</v>
      </c>
      <c r="D2651" s="3">
        <v>0.85</v>
      </c>
    </row>
    <row r="2652" spans="1:4" x14ac:dyDescent="0.2">
      <c r="A2652">
        <v>733237</v>
      </c>
      <c r="B2652" t="s">
        <v>36</v>
      </c>
      <c r="C2652" s="4">
        <v>43724</v>
      </c>
      <c r="D2652" s="3">
        <v>0.84930555555555554</v>
      </c>
    </row>
    <row r="2653" spans="1:4" x14ac:dyDescent="0.2">
      <c r="A2653">
        <v>753383</v>
      </c>
      <c r="B2653" t="s">
        <v>36</v>
      </c>
      <c r="C2653" s="4">
        <v>43724</v>
      </c>
      <c r="D2653" s="3">
        <v>0.84930555555555554</v>
      </c>
    </row>
    <row r="2654" spans="1:4" x14ac:dyDescent="0.2">
      <c r="A2654">
        <v>763539</v>
      </c>
      <c r="B2654" t="s">
        <v>36</v>
      </c>
      <c r="C2654" s="4">
        <v>43724</v>
      </c>
      <c r="D2654" s="3">
        <v>0.84930555555555554</v>
      </c>
    </row>
    <row r="2655" spans="1:4" x14ac:dyDescent="0.2">
      <c r="A2655">
        <v>764499</v>
      </c>
      <c r="B2655" t="s">
        <v>670</v>
      </c>
      <c r="C2655" s="4">
        <v>43724</v>
      </c>
      <c r="D2655" s="3">
        <v>0.11388888888888889</v>
      </c>
    </row>
    <row r="2656" spans="1:4" x14ac:dyDescent="0.2">
      <c r="A2656">
        <v>776052</v>
      </c>
      <c r="B2656" t="s">
        <v>36</v>
      </c>
      <c r="C2656" s="4">
        <v>43724</v>
      </c>
      <c r="D2656" s="3">
        <v>0.85</v>
      </c>
    </row>
    <row r="2657" spans="1:4" ht="51" x14ac:dyDescent="0.2">
      <c r="A2657">
        <v>793404</v>
      </c>
      <c r="B2657" s="2" t="s">
        <v>682</v>
      </c>
      <c r="C2657" s="4">
        <v>43724</v>
      </c>
      <c r="D2657" s="3">
        <v>0.16041666666666668</v>
      </c>
    </row>
    <row r="2658" spans="1:4" x14ac:dyDescent="0.2">
      <c r="A2658">
        <v>805101</v>
      </c>
      <c r="B2658" t="s">
        <v>36</v>
      </c>
      <c r="C2658" s="4">
        <v>43724</v>
      </c>
      <c r="D2658" s="3">
        <v>0.84930555555555554</v>
      </c>
    </row>
    <row r="2659" spans="1:4" x14ac:dyDescent="0.2">
      <c r="A2659">
        <v>826058</v>
      </c>
      <c r="B2659" t="s">
        <v>36</v>
      </c>
      <c r="C2659" s="4">
        <v>43724</v>
      </c>
      <c r="D2659" s="3">
        <v>0.84861111111111109</v>
      </c>
    </row>
    <row r="2660" spans="1:4" x14ac:dyDescent="0.2">
      <c r="A2660">
        <v>826977</v>
      </c>
      <c r="B2660" t="s">
        <v>36</v>
      </c>
      <c r="C2660" s="4">
        <v>43724</v>
      </c>
      <c r="D2660" s="3">
        <v>0.84930555555555554</v>
      </c>
    </row>
    <row r="2661" spans="1:4" x14ac:dyDescent="0.2">
      <c r="A2661">
        <v>852013</v>
      </c>
      <c r="B2661" t="s">
        <v>36</v>
      </c>
      <c r="C2661" s="4">
        <v>43724</v>
      </c>
      <c r="D2661" s="3">
        <v>0.84930555555555554</v>
      </c>
    </row>
    <row r="2662" spans="1:4" x14ac:dyDescent="0.2">
      <c r="A2662">
        <v>882368</v>
      </c>
      <c r="B2662" t="s">
        <v>36</v>
      </c>
      <c r="C2662" s="4">
        <v>43724</v>
      </c>
      <c r="D2662" s="3">
        <v>0.85</v>
      </c>
    </row>
    <row r="2663" spans="1:4" x14ac:dyDescent="0.2">
      <c r="A2663">
        <v>930785</v>
      </c>
      <c r="B2663" t="s">
        <v>36</v>
      </c>
      <c r="C2663" s="4">
        <v>43724</v>
      </c>
      <c r="D2663" s="3">
        <v>0.84930555555555554</v>
      </c>
    </row>
    <row r="2664" spans="1:4" x14ac:dyDescent="0.2">
      <c r="A2664">
        <v>935702</v>
      </c>
      <c r="B2664" t="s">
        <v>724</v>
      </c>
      <c r="C2664" s="4">
        <v>43724</v>
      </c>
      <c r="D2664" s="3">
        <v>0.13402777777777777</v>
      </c>
    </row>
    <row r="2665" spans="1:4" x14ac:dyDescent="0.2">
      <c r="A2665">
        <v>974694</v>
      </c>
      <c r="B2665" t="s">
        <v>36</v>
      </c>
      <c r="C2665" s="4">
        <v>43724</v>
      </c>
      <c r="D2665" s="3">
        <v>0.84930555555555554</v>
      </c>
    </row>
    <row r="2666" spans="1:4" x14ac:dyDescent="0.2">
      <c r="A2666">
        <v>979359</v>
      </c>
      <c r="B2666" t="s">
        <v>36</v>
      </c>
      <c r="C2666" s="4">
        <v>43724</v>
      </c>
      <c r="D2666" s="3">
        <v>0.84930555555555554</v>
      </c>
    </row>
    <row r="2667" spans="1:4" x14ac:dyDescent="0.2">
      <c r="A2667">
        <v>979955</v>
      </c>
      <c r="B2667" t="s">
        <v>36</v>
      </c>
      <c r="C2667" s="4">
        <v>43724</v>
      </c>
      <c r="D2667" s="3">
        <v>0.84861111111111109</v>
      </c>
    </row>
    <row r="2668" spans="1:4" x14ac:dyDescent="0.2">
      <c r="A2668">
        <v>1032752</v>
      </c>
      <c r="B2668" t="s">
        <v>36</v>
      </c>
      <c r="C2668" s="4">
        <v>43724</v>
      </c>
      <c r="D2668" s="3">
        <v>0.84930555555555554</v>
      </c>
    </row>
    <row r="2669" spans="1:4" x14ac:dyDescent="0.2">
      <c r="A2669">
        <v>1039422</v>
      </c>
      <c r="B2669" t="s">
        <v>36</v>
      </c>
      <c r="C2669" s="4">
        <v>43724</v>
      </c>
      <c r="D2669" s="3">
        <v>0.84861111111111109</v>
      </c>
    </row>
    <row r="2670" spans="1:4" x14ac:dyDescent="0.2">
      <c r="A2670">
        <v>1043178</v>
      </c>
      <c r="B2670" t="s">
        <v>36</v>
      </c>
      <c r="C2670" s="4">
        <v>43724</v>
      </c>
      <c r="D2670" s="3">
        <v>0.84930555555555554</v>
      </c>
    </row>
    <row r="2671" spans="1:4" x14ac:dyDescent="0.2">
      <c r="A2671">
        <v>1089854</v>
      </c>
      <c r="B2671" t="s">
        <v>36</v>
      </c>
      <c r="C2671" s="4">
        <v>43724</v>
      </c>
      <c r="D2671" s="3">
        <v>0.84930555555555554</v>
      </c>
    </row>
    <row r="2672" spans="1:4" x14ac:dyDescent="0.2">
      <c r="A2672">
        <v>1093592</v>
      </c>
      <c r="B2672" t="s">
        <v>36</v>
      </c>
      <c r="C2672" s="4">
        <v>43724</v>
      </c>
      <c r="D2672" s="3">
        <v>0.84930555555555554</v>
      </c>
    </row>
    <row r="2673" spans="1:4" ht="51" x14ac:dyDescent="0.2">
      <c r="A2673">
        <v>4831</v>
      </c>
      <c r="B2673" s="2" t="s">
        <v>49</v>
      </c>
      <c r="C2673" s="4">
        <v>43725</v>
      </c>
      <c r="D2673" s="3">
        <v>0.92499999999999993</v>
      </c>
    </row>
    <row r="2674" spans="1:4" ht="51" x14ac:dyDescent="0.2">
      <c r="A2674">
        <v>14377</v>
      </c>
      <c r="B2674" s="2" t="s">
        <v>49</v>
      </c>
      <c r="C2674" s="4">
        <v>43725</v>
      </c>
      <c r="D2674" s="3">
        <v>0.92361111111111116</v>
      </c>
    </row>
    <row r="2675" spans="1:4" x14ac:dyDescent="0.2">
      <c r="A2675">
        <v>27784</v>
      </c>
      <c r="B2675" t="e">
        <f>TN5Telenoticias esta gente de libre lo Que les importa Es ver mal al pais Es ver Que se destruya cada dia Que se ponga el peso de la ley</f>
        <v>#NAME?</v>
      </c>
      <c r="C2675" s="4">
        <v>43725</v>
      </c>
      <c r="D2675" s="3">
        <v>0.83472222222222225</v>
      </c>
    </row>
    <row r="2676" spans="1:4" x14ac:dyDescent="0.2">
      <c r="A2676">
        <v>32567</v>
      </c>
      <c r="B2676" t="e">
        <f>hondudiario Es Impresionante Que ya se aproximan los feriados para Que puedan ir a disfrutar con su familia quer buenos alcances</f>
        <v>#NAME?</v>
      </c>
      <c r="C2676" s="4">
        <v>43725</v>
      </c>
      <c r="D2676" s="3">
        <v>0.82013888888888886</v>
      </c>
    </row>
    <row r="2677" spans="1:4" x14ac:dyDescent="0.2">
      <c r="A2677">
        <v>33485</v>
      </c>
      <c r="B2677" t="e">
        <f>hondudiario gracias a  Que se brindan estos feriados podemos salir a disfrutar con las familia Que bueno</f>
        <v>#NAME?</v>
      </c>
      <c r="C2677" s="4">
        <v>43725</v>
      </c>
      <c r="D2677" s="3">
        <v>0.82152777777777775</v>
      </c>
    </row>
    <row r="2678" spans="1:4" x14ac:dyDescent="0.2">
      <c r="A2678">
        <v>33654</v>
      </c>
      <c r="B2678" t="e">
        <f>hondudiario muy bueno se√±or Presidente Que gran visita la suya Que genial estamos muy alegres Que se tenga excito</f>
        <v>#NAME?</v>
      </c>
      <c r="C2678" s="4">
        <v>43725</v>
      </c>
      <c r="D2678" s="3">
        <v>0.9472222222222223</v>
      </c>
    </row>
    <row r="2679" spans="1:4" x14ac:dyDescent="0.2">
      <c r="A2679">
        <v>34202</v>
      </c>
      <c r="B2679" t="e">
        <f>TN5Telenoticias Honduras avanza Que buenas cosas lo primero Es Que deben de tomar el dialogo Es importante y se solucionan las cosas</f>
        <v>#NAME?</v>
      </c>
      <c r="C2679" s="4">
        <v>43725</v>
      </c>
      <c r="D2679" s="3">
        <v>0.81388888888888899</v>
      </c>
    </row>
    <row r="2680" spans="1:4" x14ac:dyDescent="0.2">
      <c r="A2680">
        <v>39375</v>
      </c>
      <c r="B2680" t="e">
        <f>_xlfn.SINGLE(JuanOrlandoH _xlfn.SINGLE(anagarciacarias _xlfn.SINGLE(HoyMismoTSI _xlfn.SINGLE(DiarioRoatan _xlfn.SINGLE(radiohrn _xlfn.SINGLE(LaTribunahn _xlfn.SINGLE(diarioelheraldo _xlfn.SINGLE(DiarioLaPrensa _xlfn.SINGLE(elpaishn gracias a los maestros por dar de su tiempo para Que los ni√±os estudien y puedan hacer algo mejor y tener un mejor futuro)))))))))</f>
        <v>#NAME?</v>
      </c>
      <c r="C2680" s="4">
        <v>43725</v>
      </c>
      <c r="D2680" s="3">
        <v>0.79166666666666663</v>
      </c>
    </row>
    <row r="2681" spans="1:4" x14ac:dyDescent="0.2">
      <c r="A2681">
        <v>39992</v>
      </c>
      <c r="B2681" t="e">
        <f>radioamericahn estamos alegres por estas gran noticia Que bueno Que se ve lo bueno por el pais vamos por mas a viajar se ha dicho</f>
        <v>#NAME?</v>
      </c>
      <c r="C2681" s="4">
        <v>43725</v>
      </c>
      <c r="D2681" s="3">
        <v>0.86944444444444446</v>
      </c>
    </row>
    <row r="2682" spans="1:4" x14ac:dyDescent="0.2">
      <c r="A2682">
        <v>41227</v>
      </c>
      <c r="B2682" t="e">
        <f>radioamericahn agradecemos Que se ayudara a los inmigrantes Que grandes trabajos Que se haga lo bueno por Que se les apoye</f>
        <v>#NAME?</v>
      </c>
      <c r="C2682" s="4">
        <v>43725</v>
      </c>
      <c r="D2682" s="3">
        <v>0.87638888888888899</v>
      </c>
    </row>
    <row r="2683" spans="1:4" x14ac:dyDescent="0.2">
      <c r="A2683">
        <v>41389</v>
      </c>
      <c r="B2683" t="e">
        <f>radioamericahn estamos a leyes por Que se esta encontrando la solucion al pais en esta sequ√≠a Que grandes avances Que se haga lo bueno</f>
        <v>#NAME?</v>
      </c>
      <c r="C2683" s="4">
        <v>43725</v>
      </c>
      <c r="D2683" s="3">
        <v>0.87916666666666676</v>
      </c>
    </row>
    <row r="2684" spans="1:4" x14ac:dyDescent="0.2">
      <c r="A2684">
        <v>61525</v>
      </c>
      <c r="B2684" t="e">
        <f>_xlfn.SINGLE(JuanOrlandoH _xlfn.SINGLE(DiarioRoatan _xlfn.SINGLE(radiohrn _xlfn.SINGLE(diarioelheraldo _xlfn.SINGLE(DiarioLaPrensa _xlfn.SINGLE(elpaishn _xlfn.SINGLE(LaTribunahn _xlfn.SINGLE(HoyMismoTSI Es un gran cambio Que la pasen muy bien los maestros en su d√≠a Muchas bendiciones para cada uno))))))))</f>
        <v>#NAME?</v>
      </c>
      <c r="C2684" s="4">
        <v>43725</v>
      </c>
      <c r="D2684" s="3">
        <v>0.79583333333333339</v>
      </c>
    </row>
    <row r="2685" spans="1:4" x14ac:dyDescent="0.2">
      <c r="A2685">
        <v>64208</v>
      </c>
      <c r="B2685" t="e">
        <f>hondudiario estamos muy agradecidos con JOH por Que sigue demostrando las grandiosas cosas para Que se mejore todo en el pais</f>
        <v>#NAME?</v>
      </c>
      <c r="C2685" s="4">
        <v>43725</v>
      </c>
      <c r="D2685" s="3">
        <v>0.9472222222222223</v>
      </c>
    </row>
    <row r="2686" spans="1:4" x14ac:dyDescent="0.2">
      <c r="A2686">
        <v>64245</v>
      </c>
      <c r="B2686" t="s">
        <v>256</v>
      </c>
      <c r="C2686" s="4">
        <v>43725</v>
      </c>
      <c r="D2686" s="3">
        <v>0.8208333333333333</v>
      </c>
    </row>
    <row r="2687" spans="1:4" x14ac:dyDescent="0.2">
      <c r="A2687">
        <v>70747</v>
      </c>
      <c r="B2687" t="e">
        <f>elpaishn debemos de disfrutar nuestra bella Honduras y en familia</f>
        <v>#NAME?</v>
      </c>
      <c r="C2687" s="4">
        <v>43725</v>
      </c>
      <c r="D2687" s="3">
        <v>0.7402777777777777</v>
      </c>
    </row>
    <row r="2688" spans="1:4" x14ac:dyDescent="0.2">
      <c r="A2688">
        <v>71631</v>
      </c>
      <c r="B2688" t="e">
        <f>elpaishn Es muy bien Que se fortalezca ese negocio para estas vacaciones Que excelente</f>
        <v>#NAME?</v>
      </c>
      <c r="C2688" s="4">
        <v>43725</v>
      </c>
      <c r="D2688" s="3">
        <v>0.82500000000000007</v>
      </c>
    </row>
    <row r="2689" spans="1:4" x14ac:dyDescent="0.2">
      <c r="A2689">
        <v>72443</v>
      </c>
      <c r="B2689" t="e">
        <f>_xlfn.SINGLE(NTQ1WzirXWVSm5RELmNPf7jbQXG)+Lu0YgsRt8Xoj7qo= _xlfn.SINGLE(DllSWqjvMbCrtUNGN0CA23hYgwPW83B5aBnYuBnEFZY)= Honduras mejora en la educaci√≥n porque tenemos grandiosos maestros Que ense√±an con mao y paciencia</f>
        <v>#NAME?</v>
      </c>
      <c r="C2689" s="4">
        <v>43725</v>
      </c>
      <c r="D2689" s="3">
        <v>0.81111111111111101</v>
      </c>
    </row>
    <row r="2690" spans="1:4" x14ac:dyDescent="0.2">
      <c r="A2690">
        <v>72799</v>
      </c>
      <c r="B2690" t="e">
        <f>_xlfn.SINGLE(NTQ1WzirXWVSm5RELmNPf7jbQXG)+Lu0YgsRt8Xoj7qo= _xlfn.SINGLE(JuanOrlandoH _xlfn.SINGLE(radiohrn no cave duda Que se trabaj√≥ por establecer estos centros de ciudad mujer para la mujer Es un gran avance para ellas))</f>
        <v>#NAME?</v>
      </c>
      <c r="C2690" s="4">
        <v>43725</v>
      </c>
      <c r="D2690" s="3">
        <v>0.86319444444444438</v>
      </c>
    </row>
    <row r="2691" spans="1:4" x14ac:dyDescent="0.2">
      <c r="A2691">
        <v>73716</v>
      </c>
      <c r="B2691" t="s">
        <v>271</v>
      </c>
      <c r="C2691" s="4">
        <v>43725</v>
      </c>
      <c r="D2691" s="3">
        <v>0.69791666666666663</v>
      </c>
    </row>
    <row r="2692" spans="1:4" x14ac:dyDescent="0.2">
      <c r="A2692">
        <v>73764</v>
      </c>
      <c r="B2692" t="e">
        <f>_xlfn.SINGLE(NTQ1WzirXWVSm5RELmNPf7jbQXG)+Lu0YgsRt8Xoj7qo= _xlfn.SINGLE(JuanOrlandoH _xlfn.SINGLE(radiohrn Aplaudimos lo bueno ghe importante Que hace el gobierno vamos por nuevas oportunidades Que bien _xlfn.SINGLE(DiarioDiezHn)))</f>
        <v>#NAME?</v>
      </c>
      <c r="C2692" s="4">
        <v>43725</v>
      </c>
      <c r="D2692" s="3">
        <v>0.86388888888888893</v>
      </c>
    </row>
    <row r="2693" spans="1:4" x14ac:dyDescent="0.2">
      <c r="A2693">
        <v>75237</v>
      </c>
      <c r="B2693" t="s">
        <v>282</v>
      </c>
      <c r="C2693" s="4">
        <v>43725</v>
      </c>
      <c r="D2693" s="3">
        <v>0.8652777777777777</v>
      </c>
    </row>
    <row r="2694" spans="1:4" x14ac:dyDescent="0.2">
      <c r="A2694">
        <v>75741</v>
      </c>
      <c r="B2694" t="e">
        <f>TSiHonduras Es muy bien Que se ponga mano dura en estos reos para Que se pueda regenerar mejor la seguridad en las c√°rceles</f>
        <v>#NAME?</v>
      </c>
      <c r="C2694" s="4">
        <v>43725</v>
      </c>
      <c r="D2694" s="3">
        <v>0.87152777777777779</v>
      </c>
    </row>
    <row r="2695" spans="1:4" x14ac:dyDescent="0.2">
      <c r="A2695">
        <v>79846</v>
      </c>
      <c r="B2695" t="e">
        <f>_xlfn.SINGLE(JuanOrlandoH _xlfn.SINGLE(HoyMismoTSI _xlfn.SINGLE(DiarioRoatan _xlfn.SINGLE(radiohrn _xlfn.SINGLE(LaTribunahn _xlfn.SINGLE(diarioelheraldo _xlfn.SINGLE(DiarioLaPrensa _xlfn.SINGLE(elpaishn admirable Que se aporte esa gran ayuda para los j√≥venes Productores Que buena persona Es usted mi Presidente gracias por hacer lo bueno por el pa√≠s viva mi bella Honduras))))))))</f>
        <v>#NAME?</v>
      </c>
      <c r="C2695" s="4">
        <v>43725</v>
      </c>
      <c r="D2695" s="3">
        <v>0.89861111111111114</v>
      </c>
    </row>
    <row r="2696" spans="1:4" x14ac:dyDescent="0.2">
      <c r="A2696">
        <v>89617</v>
      </c>
      <c r="B2696" t="e">
        <f>_xlfn.SINGLE(JuanOrlandoH _xlfn.SINGLE(DiarioRoatan _xlfn.SINGLE(radiohrn _xlfn.SINGLE(diarioelheraldo _xlfn.SINGLE(DiarioLaPrensa _xlfn.SINGLE(elpaishn _xlfn.SINGLE(LaTribunahn _xlfn.SINGLE(HoyMismoTSI Definimos los grandes logros uqe manera de Que mi Honduras avanza y se desarrolla por grandes oportunidades))))))))</f>
        <v>#NAME?</v>
      </c>
      <c r="C2696" s="4">
        <v>43725</v>
      </c>
      <c r="D2696" s="3">
        <v>0.79513888888888884</v>
      </c>
    </row>
    <row r="2697" spans="1:4" x14ac:dyDescent="0.2">
      <c r="A2697">
        <v>90284</v>
      </c>
      <c r="B2697" t="e">
        <f>_xlfn.SINGLE(JuanOrlandoH _xlfn.SINGLE(HoyMismoTSI _xlfn.SINGLE(DiarioRoatan _xlfn.SINGLE(radiohrn _xlfn.SINGLE(LaTribunahn _xlfn.SINGLE(diarioelheraldo _xlfn.SINGLE(DiarioLaPrensa _xlfn.SINGLE(elpaishn estamos muy alegres de Que se afirmen estas grandiosas cosas para cada comunidad muy bien))))))))</f>
        <v>#NAME?</v>
      </c>
      <c r="C2697" s="4">
        <v>43725</v>
      </c>
      <c r="D2697" s="3">
        <v>0.8965277777777777</v>
      </c>
    </row>
    <row r="2698" spans="1:4" x14ac:dyDescent="0.2">
      <c r="A2698">
        <v>90531</v>
      </c>
      <c r="B2698" t="e">
        <f>elpaishn no cave duda Que nuestro gobierno se esmera por Que se tenga esos feriados morazanicos para el pueblo</f>
        <v>#NAME?</v>
      </c>
      <c r="C2698" s="4">
        <v>43725</v>
      </c>
      <c r="D2698" s="3">
        <v>0.83819444444444446</v>
      </c>
    </row>
    <row r="2699" spans="1:4" x14ac:dyDescent="0.2">
      <c r="A2699">
        <v>91514</v>
      </c>
      <c r="B2699" t="e">
        <f>elpaishn Que gran manera de ver Que en el pa√≠s surgen grandiosas cosas Que buen trabajo Que se haga lo bueno por mi Honduras</f>
        <v>#NAME?</v>
      </c>
      <c r="C2699" s="4">
        <v>43725</v>
      </c>
      <c r="D2699" s="3">
        <v>0.82361111111111107</v>
      </c>
    </row>
    <row r="2700" spans="1:4" x14ac:dyDescent="0.2">
      <c r="A2700">
        <v>91984</v>
      </c>
      <c r="B2700" t="e">
        <f>elpaishn me impresiona las cosas Que se ven en nuestra naci√≥n son buenos logros Que genial</f>
        <v>#NAME?</v>
      </c>
      <c r="C2700" s="4">
        <v>43725</v>
      </c>
      <c r="D2700" s="3">
        <v>0.82430555555555562</v>
      </c>
    </row>
    <row r="2701" spans="1:4" x14ac:dyDescent="0.2">
      <c r="A2701">
        <v>114049</v>
      </c>
      <c r="B2701" t="e">
        <f>JuanOrlandoH gracias mi Presidente por hacer esta magnifica invitacion ahi estaremos para disfrutar</f>
        <v>#NAME?</v>
      </c>
      <c r="C2701" s="4">
        <v>43725</v>
      </c>
      <c r="D2701" s="3">
        <v>0.79861111111111116</v>
      </c>
    </row>
    <row r="2702" spans="1:4" x14ac:dyDescent="0.2">
      <c r="A2702">
        <v>114627</v>
      </c>
      <c r="B2702" t="e">
        <f>JuanOrlandoH Honduras Que Dios me siga bendiciendo mi pais Que buen trabajo lo Que hacen por regenerar la educaci√≥n y Muchas cosas Que bueno</f>
        <v>#NAME?</v>
      </c>
      <c r="C2702" s="4">
        <v>43725</v>
      </c>
      <c r="D2702" s="3">
        <v>0.80694444444444446</v>
      </c>
    </row>
    <row r="2703" spans="1:4" x14ac:dyDescent="0.2">
      <c r="A2703">
        <v>115116</v>
      </c>
      <c r="B2703" t="e">
        <f>JuanOrlandoH Es una grandiosa manera de poder ir a disfrutar de la maravillosa playas y culturas de mi pais</f>
        <v>#NAME?</v>
      </c>
      <c r="C2703" s="4">
        <v>43725</v>
      </c>
      <c r="D2703" s="3">
        <v>0.7993055555555556</v>
      </c>
    </row>
    <row r="2704" spans="1:4" x14ac:dyDescent="0.2">
      <c r="A2704">
        <v>118032</v>
      </c>
      <c r="B2704" t="e">
        <f>_xlfn.SINGLE(JuanOrlandoH _xlfn.SINGLE(HoyMismoTSI _xlfn.SINGLE(DiarioRoatan _xlfn.SINGLE(radiohrn _xlfn.SINGLE(LaTribunahn _xlfn.SINGLE(diarioelheraldo _xlfn.SINGLE(DiarioLaPrensa _xlfn.SINGLE(elpaishn no cave duda Que se est√°n desarrollando grandes oportunidades para la persona luchadora Que se pueda mejorar con grandes avances))))))))</f>
        <v>#NAME?</v>
      </c>
      <c r="C2704" s="4">
        <v>43725</v>
      </c>
      <c r="D2704" s="3">
        <v>0.8979166666666667</v>
      </c>
    </row>
    <row r="2705" spans="1:4" x14ac:dyDescent="0.2">
      <c r="A2705">
        <v>118438</v>
      </c>
      <c r="B2705" t="e">
        <f>_xlfn.SINGLE(JuanOrlandoH _xlfn.SINGLE(anagarciacarias _xlfn.SINGLE(HoyMismoTSI _xlfn.SINGLE(DiarioRoatan _xlfn.SINGLE(radiohrn _xlfn.SINGLE(LaTribunahn _xlfn.SINGLE(diarioelheraldo _xlfn.SINGLE(DiarioLaPrensa _xlfn.SINGLE(elpaishn felicitaciones a los maestros en su dia Que la pasen super bien y Que Dios los bendiga)))))))))</f>
        <v>#NAME?</v>
      </c>
      <c r="C2705" s="4">
        <v>43725</v>
      </c>
      <c r="D2705" s="3">
        <v>0.7895833333333333</v>
      </c>
    </row>
    <row r="2706" spans="1:4" x14ac:dyDescent="0.2">
      <c r="A2706">
        <v>118684</v>
      </c>
      <c r="B2706" t="e">
        <f>JuanOrlandoH nuestro se√±or Presidente Es el Que ha demostrado lo bello Que hay en el pais Que grandes maneras de ver las cosas muy bien</f>
        <v>#NAME?</v>
      </c>
      <c r="C2706" s="4">
        <v>43725</v>
      </c>
      <c r="D2706" s="3">
        <v>0.79999999999999993</v>
      </c>
    </row>
    <row r="2707" spans="1:4" x14ac:dyDescent="0.2">
      <c r="A2707">
        <v>121598</v>
      </c>
      <c r="B2707" t="s">
        <v>357</v>
      </c>
      <c r="C2707" s="4">
        <v>43725</v>
      </c>
      <c r="D2707" s="3">
        <v>0.14097222222222222</v>
      </c>
    </row>
    <row r="2708" spans="1:4" x14ac:dyDescent="0.2">
      <c r="A2708">
        <v>147183</v>
      </c>
      <c r="B2708" t="e">
        <f>JuanOrlandoH solo se debe saber lo bueno por mi Honduras Que gran manera de Que Honduras cambia Muchas gracias JOH</f>
        <v>#NAME?</v>
      </c>
      <c r="C2708" s="4">
        <v>43725</v>
      </c>
      <c r="D2708" s="3">
        <v>0.80625000000000002</v>
      </c>
    </row>
    <row r="2709" spans="1:4" ht="51" x14ac:dyDescent="0.2">
      <c r="A2709">
        <v>150980</v>
      </c>
      <c r="B2709" s="2" t="s">
        <v>49</v>
      </c>
      <c r="C2709" s="4">
        <v>43725</v>
      </c>
      <c r="D2709" s="3">
        <v>0.92361111111111116</v>
      </c>
    </row>
    <row r="2710" spans="1:4" x14ac:dyDescent="0.2">
      <c r="A2710">
        <v>153408</v>
      </c>
      <c r="B2710" t="e">
        <f>TN5Telenoticias Es muy bueno lo Que dice tito asfura porque el si hace lo bueno por mi pais estamos muy alegres de ver estas buenas cosas</f>
        <v>#NAME?</v>
      </c>
      <c r="C2710" s="4">
        <v>43725</v>
      </c>
      <c r="D2710" s="3">
        <v>0.81388888888888899</v>
      </c>
    </row>
    <row r="2711" spans="1:4" x14ac:dyDescent="0.2">
      <c r="A2711">
        <v>153747</v>
      </c>
      <c r="B2711" t="e">
        <f>TN5Telenoticias todos apoyemos a nuestro alcalde en sembrar un √°rbol</f>
        <v>#NAME?</v>
      </c>
      <c r="C2711" s="4">
        <v>43725</v>
      </c>
      <c r="D2711" s="3">
        <v>0.86388888888888893</v>
      </c>
    </row>
    <row r="2712" spans="1:4" x14ac:dyDescent="0.2">
      <c r="A2712">
        <v>153953</v>
      </c>
      <c r="B2712" t="e">
        <f>TN5Telenoticias gracias a tito asfura por dar estas grandiosas representaciones qe genial lo Que hace por la patri a</f>
        <v>#NAME?</v>
      </c>
      <c r="C2712" s="4">
        <v>43725</v>
      </c>
      <c r="D2712" s="3">
        <v>0.87430555555555556</v>
      </c>
    </row>
    <row r="2713" spans="1:4" x14ac:dyDescent="0.2">
      <c r="A2713">
        <v>158228</v>
      </c>
      <c r="B2713" t="e">
        <f>JuanOrlandoH felicitamos  los maestros en este dia Que Dios los bendiga siempre y Que la pase bien en este dia</f>
        <v>#NAME?</v>
      </c>
      <c r="C2713" s="4">
        <v>43725</v>
      </c>
      <c r="D2713" s="3">
        <v>0.8027777777777777</v>
      </c>
    </row>
    <row r="2714" spans="1:4" x14ac:dyDescent="0.2">
      <c r="A2714">
        <v>161875</v>
      </c>
      <c r="B2714" t="e">
        <f>televicentrohn no solo se dedica a molestar si no Que tambien ha hacer caos en el pais Que lo manden la mamo a ese Mel</f>
        <v>#NAME?</v>
      </c>
      <c r="C2714" s="4">
        <v>43725</v>
      </c>
      <c r="D2714" s="3">
        <v>0.81736111111111109</v>
      </c>
    </row>
    <row r="2715" spans="1:4" x14ac:dyDescent="0.2">
      <c r="A2715">
        <v>163234</v>
      </c>
      <c r="B2715" t="e">
        <f>televicentrohn no cabe duda Que el pr√≥ximo Presidente Es Mel Zelaya el Que ira a pagar todas las cosas Que ha hecho en el pais</f>
        <v>#NAME?</v>
      </c>
      <c r="C2715" s="4">
        <v>43725</v>
      </c>
      <c r="D2715" s="3">
        <v>0.81666666666666676</v>
      </c>
    </row>
    <row r="2716" spans="1:4" x14ac:dyDescent="0.2">
      <c r="A2716">
        <v>167597</v>
      </c>
      <c r="B2716" t="e">
        <f>JuanOrlandoH el pueblo esta agradecido por Que el pais esta rodeada de tantas bendiciones Que gran trabajo estamos alegres</f>
        <v>#NAME?</v>
      </c>
      <c r="C2716" s="4">
        <v>43725</v>
      </c>
      <c r="D2716" s="3">
        <v>0.8041666666666667</v>
      </c>
    </row>
    <row r="2717" spans="1:4" x14ac:dyDescent="0.2">
      <c r="A2717">
        <v>168611</v>
      </c>
      <c r="B2717" t="e">
        <f>tencanal10 Es muy bueno Que se hayan entregado estas cosas para el pa√≠s Que buen trabajo vamos por lo bueno felicitaciones maestros</f>
        <v>#NAME?</v>
      </c>
      <c r="C2717" s="4">
        <v>43725</v>
      </c>
      <c r="D2717" s="3">
        <v>0.92013888888888884</v>
      </c>
    </row>
    <row r="2718" spans="1:4" x14ac:dyDescent="0.2">
      <c r="A2718">
        <v>174104</v>
      </c>
      <c r="B2718" t="e">
        <f>_xlfn.SINGLE(JuanOrlandoH _xlfn.SINGLE(anagarciacarias _xlfn.SINGLE(HoyMismoTSI _xlfn.SINGLE(DiarioRoatan _xlfn.SINGLE(radiohrn _xlfn.SINGLE(LaTribunahn _xlfn.SINGLE(diarioelheraldo _xlfn.SINGLE(DiarioLaPrensa _xlfn.SINGLE(elpaishn Aplaudimos lo bueno Que nuestro Presidente ha demostrado por Que ha sido de gran apoyo a los maestros y varias personas Que excelente)))))))))</f>
        <v>#NAME?</v>
      </c>
      <c r="C2718" s="4">
        <v>43725</v>
      </c>
      <c r="D2718" s="3">
        <v>0.79166666666666663</v>
      </c>
    </row>
    <row r="2719" spans="1:4" x14ac:dyDescent="0.2">
      <c r="A2719">
        <v>176273</v>
      </c>
      <c r="B2719" t="e">
        <f>_xlfn.SINGLE(NTQ1WzirXWVSm5RELmNPf7jbQXG)+Lu0YgsRt8Xoj7qo= _xlfn.SINGLE(DllSWqjvMbCrtUNGN0CA23hYgwPW83B5aBnYuBnEFZY)= _xlfn.SINGLE(DiarioDiezHn no cave duda Que estamos muy contentos porque hoy se celebra un gran d√≠a para el maestro del pais Que bien)</f>
        <v>#NAME?</v>
      </c>
      <c r="C2719" s="4">
        <v>43725</v>
      </c>
      <c r="D2719" s="3">
        <v>0.81041666666666667</v>
      </c>
    </row>
    <row r="2720" spans="1:4" x14ac:dyDescent="0.2">
      <c r="A2720">
        <v>176502</v>
      </c>
      <c r="B2720" t="e">
        <f>_xlfn.SINGLE(NTQ1WzirXWVSm5RELmNPf7jbQXG)+Lu0YgsRt8Xoj7qo= _xlfn.SINGLE(JuanOrlandoH _xlfn.SINGLE(radiohrn _xlfn.SINGLE(tencanal10 reconocemos los grandes avances departe de nuestro gobierno apoyando a la mujer Que pueda vivir bien)))</f>
        <v>#NAME?</v>
      </c>
      <c r="C2720" s="4">
        <v>43725</v>
      </c>
      <c r="D2720" s="3">
        <v>0.86249999999999993</v>
      </c>
    </row>
    <row r="2721" spans="1:4" x14ac:dyDescent="0.2">
      <c r="A2721">
        <v>177151</v>
      </c>
      <c r="B2721" t="e">
        <f>_xlfn.SINGLE(NTQ1WzirXWVSm5RELmNPf7jbQXG)+Lu0YgsRt8Xoj7qo= _xlfn.SINGLE(DllSWqjvMbCrtUNGN0CA23hYgwPW83B5aBnYuBnEFZY)= Dios los bendiga maestros gracias por su gran labor Que se trabaje mas y mas por la educaci√≥n</f>
        <v>#NAME?</v>
      </c>
      <c r="C2721" s="4">
        <v>43725</v>
      </c>
      <c r="D2721" s="3">
        <v>0.81041666666666667</v>
      </c>
    </row>
    <row r="2722" spans="1:4" x14ac:dyDescent="0.2">
      <c r="A2722">
        <v>177792</v>
      </c>
      <c r="B2722" t="e">
        <f>_xlfn.SINGLE(JuanOrlandoH _xlfn.SINGLE(anagarciacarias _xlfn.SINGLE(HoyMismoTSI _xlfn.SINGLE(DiarioRoatan _xlfn.SINGLE(radiohrn _xlfn.SINGLE(LaTribunahn _xlfn.SINGLE(diarioelheraldo _xlfn.SINGLE(DiarioLaPrensa _xlfn.SINGLE(elpaishn estamos contentos de las buenas acciones Que hace nuestro Presidente al celebrar este maravilloso dia Que bien)))))))))</f>
        <v>#NAME?</v>
      </c>
      <c r="C2722" s="4">
        <v>43725</v>
      </c>
      <c r="D2722" s="3">
        <v>0.79027777777777775</v>
      </c>
    </row>
    <row r="2723" spans="1:4" x14ac:dyDescent="0.2">
      <c r="A2723">
        <v>178996</v>
      </c>
      <c r="B2723" t="e">
        <f>_xlfn.SINGLE(JuanOrlandoH _xlfn.SINGLE(HoyMismoTSI _xlfn.SINGLE(DiarioRoatan _xlfn.SINGLE(radiohrn _xlfn.SINGLE(LaTribunahn _xlfn.SINGLE(diarioelheraldo _xlfn.SINGLE(DiarioLaPrensa _xlfn.SINGLE(elpaishn Es muy excelentes los eventos Que trae el para√≠so Que gran trabajo Es Espectacular muy bien))))))))</f>
        <v>#NAME?</v>
      </c>
      <c r="C2723" s="4">
        <v>43725</v>
      </c>
      <c r="D2723" s="3">
        <v>0.8965277777777777</v>
      </c>
    </row>
    <row r="2724" spans="1:4" x14ac:dyDescent="0.2">
      <c r="A2724">
        <v>184256</v>
      </c>
      <c r="B2724" t="e">
        <f>_xlfn.SINGLE(JuanOrlandoH _xlfn.SINGLE(DiarioRoatan _xlfn.SINGLE(radiohrn _xlfn.SINGLE(diarioelheraldo _xlfn.SINGLE(DiarioLaPrensa _xlfn.SINGLE(elpaishn _xlfn.SINGLE(LaTribunahn _xlfn.SINGLE(HoyMismoTSI Impresionante Es este dia se ve Que Es genial Que se les celebre este maravilloso dia a los maestros Que excelente manera))))))))</f>
        <v>#NAME?</v>
      </c>
      <c r="C2724" s="4">
        <v>43725</v>
      </c>
      <c r="D2724" s="3">
        <v>0.79583333333333339</v>
      </c>
    </row>
    <row r="2725" spans="1:4" x14ac:dyDescent="0.2">
      <c r="A2725">
        <v>184323</v>
      </c>
      <c r="B2725" t="e">
        <f>_xlfn.SINGLE(JuanOrlandoH _xlfn.SINGLE(HoyMismoTSI _xlfn.SINGLE(DiarioRoatan _xlfn.SINGLE(radiohrn _xlfn.SINGLE(LaTribunahn _xlfn.SINGLE(diarioelheraldo _xlfn.SINGLE(DiarioLaPrensa _xlfn.SINGLE(elpaishn Que bien Que se mejore la vida de los Productores por Que si necesitan ayuda gran trabajo JOH por demostrar lo bueno por mi pais))))))))</f>
        <v>#NAME?</v>
      </c>
      <c r="C2725" s="4">
        <v>43725</v>
      </c>
      <c r="D2725" s="3">
        <v>0.89722222222222225</v>
      </c>
    </row>
    <row r="2726" spans="1:4" x14ac:dyDescent="0.2">
      <c r="A2726">
        <v>197185</v>
      </c>
      <c r="B2726" t="e">
        <f>_xlfn.SINGLE(HoyMismoTSI _xlfn.SINGLE(TSiHonduras felicitaciones a los maestros en su dia Que Dios los bendiga grandemente y Que la pasen bien))</f>
        <v>#NAME?</v>
      </c>
      <c r="C2726" s="4">
        <v>43725</v>
      </c>
      <c r="D2726" s="3">
        <v>0.83124999999999993</v>
      </c>
    </row>
    <row r="2727" spans="1:4" x14ac:dyDescent="0.2">
      <c r="A2727">
        <v>198897</v>
      </c>
      <c r="B2727" t="e">
        <f>JuanOrlandoH estamos contentos de ver Que se aproxima la semana moraz√°nica ap√†ra poder disfrutar en familia</f>
        <v>#NAME?</v>
      </c>
      <c r="C2727" s="4">
        <v>43725</v>
      </c>
      <c r="D2727" s="3">
        <v>0.80069444444444438</v>
      </c>
    </row>
    <row r="2728" spans="1:4" x14ac:dyDescent="0.2">
      <c r="A2728">
        <v>209395</v>
      </c>
      <c r="B2728" t="e">
        <f>HoyMismoTSI Es genial Que se den estas buenas acciones para nuestra Honduras Que se apoye a la gente migrante Que bueno</f>
        <v>#NAME?</v>
      </c>
      <c r="C2728" s="4">
        <v>43725</v>
      </c>
      <c r="D2728" s="3">
        <v>0.84236111111111101</v>
      </c>
    </row>
    <row r="2729" spans="1:4" ht="51" x14ac:dyDescent="0.2">
      <c r="A2729">
        <v>212062</v>
      </c>
      <c r="B2729" s="2" t="s">
        <v>49</v>
      </c>
      <c r="C2729" s="4">
        <v>43725</v>
      </c>
      <c r="D2729" s="3">
        <v>0.9243055555555556</v>
      </c>
    </row>
    <row r="2730" spans="1:4" x14ac:dyDescent="0.2">
      <c r="A2730">
        <v>213441</v>
      </c>
      <c r="B2730" t="e">
        <f>TN5Telenoticias estamos muy contentos por su gran proyecto se√±or alcalde</f>
        <v>#NAME?</v>
      </c>
      <c r="C2730" s="4">
        <v>43725</v>
      </c>
      <c r="D2730" s="3">
        <v>0.86388888888888893</v>
      </c>
    </row>
    <row r="2731" spans="1:4" x14ac:dyDescent="0.2">
      <c r="A2731">
        <v>213474</v>
      </c>
      <c r="B2731" t="e">
        <f>TN5Telenoticias Que se trabaje por lo bueno por el pais felicitamos a tito asfura por su gran desempe√±o por Honduras</f>
        <v>#NAME?</v>
      </c>
      <c r="C2731" s="4">
        <v>43725</v>
      </c>
      <c r="D2731" s="3">
        <v>0.81458333333333333</v>
      </c>
    </row>
    <row r="2732" spans="1:4" x14ac:dyDescent="0.2">
      <c r="A2732">
        <v>213546</v>
      </c>
      <c r="B2732" t="e">
        <f>TN5Telenoticias muy bien Que se haga mas y mas por todo lo Que beneficia al pueblo vamos trabajando por grandes cosas</f>
        <v>#NAME?</v>
      </c>
      <c r="C2732" s="4">
        <v>43725</v>
      </c>
      <c r="D2732" s="3">
        <v>0.87361111111111101</v>
      </c>
    </row>
    <row r="2733" spans="1:4" x14ac:dyDescent="0.2">
      <c r="A2733">
        <v>232932</v>
      </c>
      <c r="B2733" t="e">
        <f>TSiHonduras Que bueno Que se est√°n trasladando los reos Que gran trabajo Que se hag lo bueno por la seguridad del pais</f>
        <v>#NAME?</v>
      </c>
      <c r="C2733" s="4">
        <v>43725</v>
      </c>
      <c r="D2733" s="3">
        <v>0.87083333333333324</v>
      </c>
    </row>
    <row r="2734" spans="1:4" x14ac:dyDescent="0.2">
      <c r="A2734">
        <v>255764</v>
      </c>
      <c r="B2734" t="e">
        <f>radioamericahn Es admirable lo Que se dice Que est√°n en mayor estado las carreteras para poder viajar en este feriado Que bien</f>
        <v>#NAME?</v>
      </c>
      <c r="C2734" s="4">
        <v>43725</v>
      </c>
      <c r="D2734" s="3">
        <v>0.86875000000000002</v>
      </c>
    </row>
    <row r="2735" spans="1:4" x14ac:dyDescent="0.2">
      <c r="A2735">
        <v>255768</v>
      </c>
      <c r="B2735" t="e">
        <f>radioamericahn Aplaudimos la buena labor Que se esta tomando a apoyo al pais Que gran trabajo gracias a nuestro gobierno estamos alcanzando mayores oportunidades</f>
        <v>#NAME?</v>
      </c>
      <c r="C2735" s="4">
        <v>43725</v>
      </c>
      <c r="D2735" s="3">
        <v>0.87986111111111109</v>
      </c>
    </row>
    <row r="2736" spans="1:4" x14ac:dyDescent="0.2">
      <c r="A2736">
        <v>255835</v>
      </c>
      <c r="B2736" t="e">
        <f>radioamericahn Es importante por Que se ve Que se regenera nuestra econom√≠a Que grandes acciones para el pa√≠s</f>
        <v>#NAME?</v>
      </c>
      <c r="C2736" s="4">
        <v>43725</v>
      </c>
      <c r="D2736" s="3">
        <v>0.82708333333333339</v>
      </c>
    </row>
    <row r="2737" spans="1:4" x14ac:dyDescent="0.2">
      <c r="A2737">
        <v>256068</v>
      </c>
      <c r="B2737" t="e">
        <f>radioamericahn muy buenas acciones Que se siga demostrando lo importante para Que se apoye al pueblo muy bien cambio por mas</f>
        <v>#NAME?</v>
      </c>
      <c r="C2737" s="4">
        <v>43725</v>
      </c>
      <c r="D2737" s="3">
        <v>0.87708333333333333</v>
      </c>
    </row>
    <row r="2738" spans="1:4" x14ac:dyDescent="0.2">
      <c r="A2738">
        <v>256117</v>
      </c>
      <c r="B2738" t="e">
        <f>radioamericahn excelente el trabajo Que est√°n realizando nuestras autoridades</f>
        <v>#NAME?</v>
      </c>
      <c r="C2738" s="4">
        <v>43725</v>
      </c>
      <c r="D2738" s="3">
        <v>0.85763888888888884</v>
      </c>
    </row>
    <row r="2739" spans="1:4" x14ac:dyDescent="0.2">
      <c r="A2739">
        <v>258214</v>
      </c>
      <c r="B2739" t="e">
        <f>radioamericahn Es muy bueno Que se est√°n haciendo los mejores cambios para poder viajar Sin complicaciones mejores carreteras gran viaje</f>
        <v>#NAME?</v>
      </c>
      <c r="C2739" s="4">
        <v>43725</v>
      </c>
      <c r="D2739" s="3">
        <v>0.86875000000000002</v>
      </c>
    </row>
    <row r="2740" spans="1:4" x14ac:dyDescent="0.2">
      <c r="A2740">
        <v>258281</v>
      </c>
      <c r="B2740" t="e">
        <f>radioamericahn Es muy bueno Que la canciller√≠a est√° reformando nuevas oportunidades de empleos para el pais Que grandes avances muy bien</f>
        <v>#NAME?</v>
      </c>
      <c r="C2740" s="4">
        <v>43725</v>
      </c>
      <c r="D2740" s="3">
        <v>0.87638888888888899</v>
      </c>
    </row>
    <row r="2741" spans="1:4" x14ac:dyDescent="0.2">
      <c r="A2741">
        <v>268183</v>
      </c>
      <c r="B2741" t="e">
        <f>radioamericahn estamos muy contentos y agradecidos por embellecer cada una de las carreteras</f>
        <v>#NAME?</v>
      </c>
      <c r="C2741" s="4">
        <v>43725</v>
      </c>
      <c r="D2741" s="3">
        <v>0.85833333333333339</v>
      </c>
    </row>
    <row r="2742" spans="1:4" x14ac:dyDescent="0.2">
      <c r="A2742">
        <v>284797</v>
      </c>
      <c r="B2742" t="e">
        <f>TSiHonduras estamos contentos de la buen labor Que hace JOH por mi pqas Que gran trabajo vamos por mas</f>
        <v>#NAME?</v>
      </c>
      <c r="C2742" s="4">
        <v>43725</v>
      </c>
      <c r="D2742" s="3">
        <v>0.87152777777777779</v>
      </c>
    </row>
    <row r="2743" spans="1:4" x14ac:dyDescent="0.2">
      <c r="A2743">
        <v>285418</v>
      </c>
      <c r="B2743" t="e">
        <f>TSiHonduras estamos alegres de las buenas acciones Que hace el Presidente por mejorar el pais Que gran avance</f>
        <v>#NAME?</v>
      </c>
      <c r="C2743" s="4">
        <v>43725</v>
      </c>
      <c r="D2743" s="3">
        <v>0.86597222222222225</v>
      </c>
    </row>
    <row r="2744" spans="1:4" x14ac:dyDescent="0.2">
      <c r="A2744">
        <v>310567</v>
      </c>
      <c r="B2744" t="e">
        <f>_xlfn.SINGLE(NTQ1WzirXWVSm5RELmNPf7jbQXG)+Lu0YgsRt8Xoj7qo= _xlfn.SINGLE(DllSWqjvMbCrtUNGN0CA23hYgwPW83B5aBnYuBnEFZY)= estamos muy agradecidos con los docentes por Que ellos dan su tiempo para ense√±arles la educaci√≥n a los ni√±os</f>
        <v>#NAME?</v>
      </c>
      <c r="C2744" s="4">
        <v>43725</v>
      </c>
      <c r="D2744" s="3">
        <v>0.80972222222222223</v>
      </c>
    </row>
    <row r="2745" spans="1:4" ht="51" x14ac:dyDescent="0.2">
      <c r="A2745">
        <v>320024</v>
      </c>
      <c r="B2745" s="2" t="s">
        <v>49</v>
      </c>
      <c r="C2745" s="4">
        <v>43725</v>
      </c>
      <c r="D2745" s="3">
        <v>0.92638888888888893</v>
      </c>
    </row>
    <row r="2746" spans="1:4" x14ac:dyDescent="0.2">
      <c r="A2746">
        <v>323291</v>
      </c>
      <c r="B2746" t="e">
        <f>elpaishn Es admirable lo Que esta haciendo el Presidente por el pais para Que podamos disfrutar de las vacaciones Que bueno</f>
        <v>#NAME?</v>
      </c>
      <c r="C2746" s="4">
        <v>43725</v>
      </c>
      <c r="D2746" s="3">
        <v>0.83750000000000002</v>
      </c>
    </row>
    <row r="2747" spans="1:4" x14ac:dyDescent="0.2">
      <c r="A2747">
        <v>343683</v>
      </c>
      <c r="B2747" t="e">
        <f>tencanal10 admiramos la buena labor del Presidente Que solo el se encarga de estas maravillosas cosas Que genial Que se haga lo bueno por el maestro</f>
        <v>#NAME?</v>
      </c>
      <c r="C2747" s="4">
        <v>43725</v>
      </c>
      <c r="D2747" s="3">
        <v>0.92013888888888884</v>
      </c>
    </row>
    <row r="2748" spans="1:4" x14ac:dyDescent="0.2">
      <c r="A2748">
        <v>343887</v>
      </c>
      <c r="B2748" t="e">
        <f>tencanal10 Felicidades maestros en su dia gracias por dar de todo su empe√±o para el pueblo gracias Que Dios los bendiga grandemente</f>
        <v>#NAME?</v>
      </c>
      <c r="C2748" s="4">
        <v>43725</v>
      </c>
      <c r="D2748" s="3">
        <v>0.92083333333333339</v>
      </c>
    </row>
    <row r="2749" spans="1:4" ht="51" x14ac:dyDescent="0.2">
      <c r="A2749">
        <v>356687</v>
      </c>
      <c r="B2749" s="2" t="s">
        <v>49</v>
      </c>
      <c r="C2749" s="4">
        <v>43725</v>
      </c>
      <c r="D2749" s="3">
        <v>0.92361111111111116</v>
      </c>
    </row>
    <row r="2750" spans="1:4" ht="51" x14ac:dyDescent="0.2">
      <c r="A2750">
        <v>364683</v>
      </c>
      <c r="B2750" s="2" t="s">
        <v>49</v>
      </c>
      <c r="C2750" s="4">
        <v>43725</v>
      </c>
      <c r="D2750" s="3">
        <v>0.9243055555555556</v>
      </c>
    </row>
    <row r="2751" spans="1:4" ht="51" x14ac:dyDescent="0.2">
      <c r="A2751">
        <v>646284</v>
      </c>
      <c r="B2751" s="2" t="s">
        <v>49</v>
      </c>
      <c r="C2751" s="4">
        <v>43725</v>
      </c>
      <c r="D2751" s="3">
        <v>0.9243055555555556</v>
      </c>
    </row>
    <row r="2752" spans="1:4" ht="51" x14ac:dyDescent="0.2">
      <c r="A2752">
        <v>646870</v>
      </c>
      <c r="B2752" s="2" t="s">
        <v>49</v>
      </c>
      <c r="C2752" s="4">
        <v>43725</v>
      </c>
      <c r="D2752" s="3">
        <v>0.92499999999999993</v>
      </c>
    </row>
    <row r="2753" spans="1:4" x14ac:dyDescent="0.2">
      <c r="A2753">
        <v>652950</v>
      </c>
      <c r="B2753" t="s">
        <v>642</v>
      </c>
      <c r="C2753" s="4">
        <v>43725</v>
      </c>
      <c r="D2753" s="3">
        <v>0.67986111111111114</v>
      </c>
    </row>
    <row r="2754" spans="1:4" x14ac:dyDescent="0.2">
      <c r="A2754">
        <v>699667</v>
      </c>
      <c r="B2754" t="s">
        <v>650</v>
      </c>
      <c r="C2754" s="4">
        <v>43725</v>
      </c>
      <c r="D2754" s="3">
        <v>4.2361111111111106E-2</v>
      </c>
    </row>
    <row r="2755" spans="1:4" x14ac:dyDescent="0.2">
      <c r="A2755">
        <v>725025</v>
      </c>
      <c r="B2755" t="s">
        <v>642</v>
      </c>
      <c r="C2755" s="4">
        <v>43725</v>
      </c>
      <c r="D2755" s="3">
        <v>0.67986111111111114</v>
      </c>
    </row>
    <row r="2756" spans="1:4" x14ac:dyDescent="0.2">
      <c r="A2756">
        <v>733408</v>
      </c>
      <c r="B2756" t="s">
        <v>642</v>
      </c>
      <c r="C2756" s="4">
        <v>43725</v>
      </c>
      <c r="D2756" s="3">
        <v>0.67986111111111114</v>
      </c>
    </row>
    <row r="2757" spans="1:4" ht="51" x14ac:dyDescent="0.2">
      <c r="A2757">
        <v>735827</v>
      </c>
      <c r="B2757" s="2" t="s">
        <v>49</v>
      </c>
      <c r="C2757" s="4">
        <v>43725</v>
      </c>
      <c r="D2757" s="3">
        <v>0.92499999999999993</v>
      </c>
    </row>
    <row r="2758" spans="1:4" ht="51" x14ac:dyDescent="0.2">
      <c r="A2758">
        <v>738060</v>
      </c>
      <c r="B2758" s="2" t="s">
        <v>49</v>
      </c>
      <c r="C2758" s="4">
        <v>43725</v>
      </c>
      <c r="D2758" s="3">
        <v>0.92499999999999993</v>
      </c>
    </row>
    <row r="2759" spans="1:4" ht="51" x14ac:dyDescent="0.2">
      <c r="A2759">
        <v>792079</v>
      </c>
      <c r="B2759" s="2" t="s">
        <v>49</v>
      </c>
      <c r="C2759" s="4">
        <v>43725</v>
      </c>
      <c r="D2759" s="3">
        <v>0.9243055555555556</v>
      </c>
    </row>
    <row r="2760" spans="1:4" ht="51" x14ac:dyDescent="0.2">
      <c r="A2760">
        <v>805103</v>
      </c>
      <c r="B2760" s="2" t="s">
        <v>49</v>
      </c>
      <c r="C2760" s="4">
        <v>43725</v>
      </c>
      <c r="D2760" s="3">
        <v>0.9243055555555556</v>
      </c>
    </row>
    <row r="2761" spans="1:4" ht="51" x14ac:dyDescent="0.2">
      <c r="A2761">
        <v>823491</v>
      </c>
      <c r="B2761" s="2" t="s">
        <v>49</v>
      </c>
      <c r="C2761" s="4">
        <v>43725</v>
      </c>
      <c r="D2761" s="3">
        <v>0.92499999999999993</v>
      </c>
    </row>
    <row r="2762" spans="1:4" ht="51" x14ac:dyDescent="0.2">
      <c r="A2762">
        <v>823978</v>
      </c>
      <c r="B2762" s="2" t="s">
        <v>49</v>
      </c>
      <c r="C2762" s="4">
        <v>43725</v>
      </c>
      <c r="D2762" s="3">
        <v>0.92499999999999993</v>
      </c>
    </row>
    <row r="2763" spans="1:4" ht="51" x14ac:dyDescent="0.2">
      <c r="A2763">
        <v>826056</v>
      </c>
      <c r="B2763" s="2" t="s">
        <v>49</v>
      </c>
      <c r="C2763" s="4">
        <v>43725</v>
      </c>
      <c r="D2763" s="3">
        <v>0.92361111111111116</v>
      </c>
    </row>
    <row r="2764" spans="1:4" ht="51" x14ac:dyDescent="0.2">
      <c r="A2764">
        <v>826762</v>
      </c>
      <c r="B2764" s="2" t="s">
        <v>49</v>
      </c>
      <c r="C2764" s="4">
        <v>43725</v>
      </c>
      <c r="D2764" s="3">
        <v>0.92499999999999993</v>
      </c>
    </row>
    <row r="2765" spans="1:4" ht="51" x14ac:dyDescent="0.2">
      <c r="A2765">
        <v>831698</v>
      </c>
      <c r="B2765" s="2" t="s">
        <v>49</v>
      </c>
      <c r="C2765" s="4">
        <v>43725</v>
      </c>
      <c r="D2765" s="3">
        <v>0.9243055555555556</v>
      </c>
    </row>
    <row r="2766" spans="1:4" ht="51" x14ac:dyDescent="0.2">
      <c r="A2766">
        <v>850531</v>
      </c>
      <c r="B2766" s="2" t="s">
        <v>49</v>
      </c>
      <c r="C2766" s="4">
        <v>43725</v>
      </c>
      <c r="D2766" s="3">
        <v>0.92499999999999993</v>
      </c>
    </row>
    <row r="2767" spans="1:4" ht="51" x14ac:dyDescent="0.2">
      <c r="A2767">
        <v>853694</v>
      </c>
      <c r="B2767" s="2" t="s">
        <v>49</v>
      </c>
      <c r="C2767" s="4">
        <v>43725</v>
      </c>
      <c r="D2767" s="3">
        <v>0.9243055555555556</v>
      </c>
    </row>
    <row r="2768" spans="1:4" ht="51" x14ac:dyDescent="0.2">
      <c r="A2768">
        <v>859193</v>
      </c>
      <c r="B2768" s="2" t="s">
        <v>49</v>
      </c>
      <c r="C2768" s="4">
        <v>43725</v>
      </c>
      <c r="D2768" s="3">
        <v>0.9243055555555556</v>
      </c>
    </row>
    <row r="2769" spans="1:4" x14ac:dyDescent="0.2">
      <c r="A2769">
        <v>877412</v>
      </c>
      <c r="B2769" t="s">
        <v>642</v>
      </c>
      <c r="C2769" s="4">
        <v>43725</v>
      </c>
      <c r="D2769" s="3">
        <v>0.67986111111111114</v>
      </c>
    </row>
    <row r="2770" spans="1:4" ht="51" x14ac:dyDescent="0.2">
      <c r="A2770">
        <v>882627</v>
      </c>
      <c r="B2770" s="2" t="s">
        <v>49</v>
      </c>
      <c r="C2770" s="4">
        <v>43725</v>
      </c>
      <c r="D2770" s="3">
        <v>0.9243055555555556</v>
      </c>
    </row>
    <row r="2771" spans="1:4" x14ac:dyDescent="0.2">
      <c r="A2771">
        <v>886455</v>
      </c>
      <c r="B2771" t="s">
        <v>716</v>
      </c>
      <c r="C2771" s="4">
        <v>43725</v>
      </c>
      <c r="D2771" s="3">
        <v>2.013888888888889E-2</v>
      </c>
    </row>
    <row r="2772" spans="1:4" ht="51" x14ac:dyDescent="0.2">
      <c r="A2772">
        <v>941501</v>
      </c>
      <c r="B2772" s="2" t="s">
        <v>49</v>
      </c>
      <c r="C2772" s="4">
        <v>43725</v>
      </c>
      <c r="D2772" s="3">
        <v>0.92499999999999993</v>
      </c>
    </row>
    <row r="2773" spans="1:4" x14ac:dyDescent="0.2">
      <c r="A2773">
        <v>976435</v>
      </c>
      <c r="B2773" t="s">
        <v>738</v>
      </c>
      <c r="C2773" s="4">
        <v>43725</v>
      </c>
      <c r="D2773" s="3">
        <v>0.12222222222222223</v>
      </c>
    </row>
    <row r="2774" spans="1:4" x14ac:dyDescent="0.2">
      <c r="A2774">
        <v>996596</v>
      </c>
      <c r="B2774" t="e">
        <f>_xlfn.SINGLE(HoyMismoTSI _xlfn.SINGLE(TSiHonduras gracias por Que se esta dando este gran reconocimiento a los maestro Que bien estamos a lo mejor))</f>
        <v>#NAME?</v>
      </c>
      <c r="C2774" s="4">
        <v>43725</v>
      </c>
      <c r="D2774" s="3">
        <v>0.8305555555555556</v>
      </c>
    </row>
    <row r="2775" spans="1:4" ht="51" x14ac:dyDescent="0.2">
      <c r="A2775">
        <v>1038581</v>
      </c>
      <c r="B2775" s="2" t="s">
        <v>49</v>
      </c>
      <c r="C2775" s="4">
        <v>43725</v>
      </c>
      <c r="D2775" s="3">
        <v>0.9243055555555556</v>
      </c>
    </row>
    <row r="2776" spans="1:4" ht="51" x14ac:dyDescent="0.2">
      <c r="A2776">
        <v>1042629</v>
      </c>
      <c r="B2776" s="2" t="s">
        <v>49</v>
      </c>
      <c r="C2776" s="4">
        <v>43725</v>
      </c>
      <c r="D2776" s="3">
        <v>0.92499999999999993</v>
      </c>
    </row>
    <row r="2777" spans="1:4" ht="51" x14ac:dyDescent="0.2">
      <c r="A2777">
        <v>1045161</v>
      </c>
      <c r="B2777" s="2" t="s">
        <v>49</v>
      </c>
      <c r="C2777" s="4">
        <v>43725</v>
      </c>
      <c r="D2777" s="3">
        <v>0.9243055555555556</v>
      </c>
    </row>
    <row r="2778" spans="1:4" ht="51" x14ac:dyDescent="0.2">
      <c r="A2778">
        <v>1050002</v>
      </c>
      <c r="B2778" s="2" t="s">
        <v>49</v>
      </c>
      <c r="C2778" s="4">
        <v>43725</v>
      </c>
      <c r="D2778" s="3">
        <v>0.92499999999999993</v>
      </c>
    </row>
    <row r="2779" spans="1:4" x14ac:dyDescent="0.2">
      <c r="A2779">
        <v>1084578</v>
      </c>
      <c r="B2779" t="e">
        <f>HoyMismoTSI gran trabajo Que se haga lo bueno por mejorar las cosas en el pais y Que se apoyen las personas en el pais Que excelente</f>
        <v>#NAME?</v>
      </c>
      <c r="C2779" s="4">
        <v>43725</v>
      </c>
      <c r="D2779" s="3">
        <v>0.84305555555555556</v>
      </c>
    </row>
    <row r="2780" spans="1:4" x14ac:dyDescent="0.2">
      <c r="A2780">
        <v>11704</v>
      </c>
      <c r="B2780" t="s">
        <v>94</v>
      </c>
      <c r="C2780" s="4">
        <v>43726</v>
      </c>
      <c r="D2780" s="3">
        <v>0.87013888888888891</v>
      </c>
    </row>
    <row r="2781" spans="1:4" x14ac:dyDescent="0.2">
      <c r="A2781">
        <v>15877</v>
      </c>
      <c r="B2781" t="s">
        <v>94</v>
      </c>
      <c r="C2781" s="4">
        <v>43726</v>
      </c>
      <c r="D2781" s="3">
        <v>0.87013888888888891</v>
      </c>
    </row>
    <row r="2782" spans="1:4" x14ac:dyDescent="0.2">
      <c r="A2782">
        <v>17462</v>
      </c>
      <c r="B2782" t="e">
        <f>HoyMismoTSI Vemos las buenas acciones Que se definen cada dia para ayudar al pueblo hondure√±o vamos por mas</f>
        <v>#NAME?</v>
      </c>
      <c r="C2782" s="4">
        <v>43726</v>
      </c>
      <c r="D2782" s="3">
        <v>0.80833333333333324</v>
      </c>
    </row>
    <row r="2783" spans="1:4" x14ac:dyDescent="0.2">
      <c r="A2783">
        <v>28717</v>
      </c>
      <c r="B2783" t="e">
        <f>TN5Telenoticias alegres de ver como mi Honduras avanza gracias se√±or gobernante por demostrar los grandes desarrollos por el pa√≠s</f>
        <v>#NAME?</v>
      </c>
      <c r="C2783" s="4">
        <v>43726</v>
      </c>
      <c r="D2783" s="3">
        <v>0.69374999999999998</v>
      </c>
    </row>
    <row r="2784" spans="1:4" x14ac:dyDescent="0.2">
      <c r="A2784">
        <v>32396</v>
      </c>
      <c r="B2784" t="e">
        <f>hondudiario Es muy bueno lo Que se hace por mi pais Que grandes avances estamos muy alegres de Que mi Honduras avanza</f>
        <v>#NAME?</v>
      </c>
      <c r="C2784" s="4">
        <v>43726</v>
      </c>
      <c r="D2784" s="3">
        <v>0.67708333333333337</v>
      </c>
    </row>
    <row r="2785" spans="1:4" x14ac:dyDescent="0.2">
      <c r="A2785">
        <v>33398</v>
      </c>
      <c r="B2785" t="e">
        <f>hondudiario Honduras bella naci√≥n estamos orgullosos de ser Hondure√±os</f>
        <v>#NAME?</v>
      </c>
      <c r="C2785" s="4">
        <v>43726</v>
      </c>
      <c r="D2785" s="3">
        <v>0.70624999999999993</v>
      </c>
    </row>
    <row r="2786" spans="1:4" x14ac:dyDescent="0.2">
      <c r="A2786">
        <v>33454</v>
      </c>
      <c r="B2786" t="e">
        <f>hondudiario tenemos mucho Que ofrecer nuestra Honduras Es bella</f>
        <v>#NAME?</v>
      </c>
      <c r="C2786" s="4">
        <v>43726</v>
      </c>
      <c r="D2786" s="3">
        <v>0.70624999999999993</v>
      </c>
    </row>
    <row r="2787" spans="1:4" x14ac:dyDescent="0.2">
      <c r="A2787">
        <v>34090</v>
      </c>
      <c r="B2787" t="e">
        <f>TN5Telenoticias esta Es una grandiosa noticia Que se haga lo bueno a favor del hondure√±o cuidemos la naturaleza Es muy bien</f>
        <v>#NAME?</v>
      </c>
      <c r="C2787" s="4">
        <v>43726</v>
      </c>
      <c r="D2787" s="3">
        <v>0.69374999999999998</v>
      </c>
    </row>
    <row r="2788" spans="1:4" x14ac:dyDescent="0.2">
      <c r="A2788">
        <v>34521</v>
      </c>
      <c r="B2788" t="e">
        <f>TN5Telenoticias excelente iniciativa por el bienestar de todos nosotros</f>
        <v>#NAME?</v>
      </c>
      <c r="C2788" s="4">
        <v>43726</v>
      </c>
      <c r="D2788" s="3">
        <v>0.69374999999999998</v>
      </c>
    </row>
    <row r="2789" spans="1:4" x14ac:dyDescent="0.2">
      <c r="A2789">
        <v>39993</v>
      </c>
      <c r="B2789" t="e">
        <f>LaTribunahn Honduras Es muy buena tierra Es admirable manera de Que se hace los nuevos cambios de promover las cosas en el pa√≠s</f>
        <v>#NAME?</v>
      </c>
      <c r="C2789" s="4">
        <v>43726</v>
      </c>
      <c r="D2789" s="3">
        <v>0.79305555555555562</v>
      </c>
    </row>
    <row r="2790" spans="1:4" x14ac:dyDescent="0.2">
      <c r="A2790">
        <v>41014</v>
      </c>
      <c r="B2790" t="e">
        <f>LaTribunahn esta Es una grandiosa noticia lo Que hace el gobierno por nuestra Honduras Que bien Que se mejore el turismo del pais</f>
        <v>#NAME?</v>
      </c>
      <c r="C2790" s="4">
        <v>43726</v>
      </c>
      <c r="D2790" s="3">
        <v>0.75555555555555554</v>
      </c>
    </row>
    <row r="2791" spans="1:4" x14ac:dyDescent="0.2">
      <c r="A2791">
        <v>64900</v>
      </c>
      <c r="B2791" t="e">
        <f>hondudiario muy buen obra Que se apoye a los Productores Es importante para Que hagan lo bueno para la naci√≥n vamos por mas</f>
        <v>#NAME?</v>
      </c>
      <c r="C2791" s="4">
        <v>43726</v>
      </c>
      <c r="D2791" s="3">
        <v>0.6777777777777777</v>
      </c>
    </row>
    <row r="2792" spans="1:4" x14ac:dyDescent="0.2">
      <c r="A2792">
        <v>70249</v>
      </c>
      <c r="B2792" t="e">
        <f>elpaishn admirable manear de Que se siga desarrollando las buenas acciones vamos por mas</f>
        <v>#NAME?</v>
      </c>
      <c r="C2792" s="4">
        <v>43726</v>
      </c>
      <c r="D2792" s="3">
        <v>0.55972222222222223</v>
      </c>
    </row>
    <row r="2793" spans="1:4" x14ac:dyDescent="0.2">
      <c r="A2793">
        <v>70489</v>
      </c>
      <c r="B2793" t="e">
        <f>elpaishn Honduras avanza Que importante Que se hag lo bueno por Que el turismo se haga lo principal para Honduras muy bien</f>
        <v>#NAME?</v>
      </c>
      <c r="C2793" s="4">
        <v>43726</v>
      </c>
      <c r="D2793" s="3">
        <v>0.58333333333333337</v>
      </c>
    </row>
    <row r="2794" spans="1:4" x14ac:dyDescent="0.2">
      <c r="A2794">
        <v>70727</v>
      </c>
      <c r="B2794" t="e">
        <f>elpaishn Que bueno Que se hagan las cosas para Que se mejore esto en el pais por Que Es importante para nuestra econom√≠a</f>
        <v>#NAME?</v>
      </c>
      <c r="C2794" s="4">
        <v>43726</v>
      </c>
      <c r="D2794" s="3">
        <v>0.55763888888888891</v>
      </c>
    </row>
    <row r="2795" spans="1:4" x14ac:dyDescent="0.2">
      <c r="A2795">
        <v>72791</v>
      </c>
      <c r="B2795" t="e">
        <f>_xlfn.SINGLE(NTQ1WzirXWVSm5RELmNPf7jbQXG)+Lu0YgsRt8Xoj7qo= _xlfn.SINGLE(JuanOrlandoH _xlfn.SINGLE(elpaishn Es importante Que las personas cuiden su salud Que gran trabajo lo Que se hace por mi pais estamos a lo bueno))</f>
        <v>#NAME?</v>
      </c>
      <c r="C2795" s="4">
        <v>43726</v>
      </c>
      <c r="D2795" s="3">
        <v>0.68194444444444446</v>
      </c>
    </row>
    <row r="2796" spans="1:4" x14ac:dyDescent="0.2">
      <c r="A2796">
        <v>73525</v>
      </c>
      <c r="B2796" t="e">
        <f>_xlfn.SINGLE(NTQ1WzirXWVSm5RELmNPf7jbQXG)+Lu0YgsRt8Xoj7qo= _xlfn.SINGLE(JuanOrlandoH _xlfn.SINGLE(HCHTelevDigital _xlfn.SINGLE(DiarioDiezHn se√±or Presidente Dios me lo bendiga grandemente gracias por Que se ve lo bueno Que usted ha hecho por nuestra naci√≥n)))</f>
        <v>#NAME?</v>
      </c>
      <c r="C2796" s="4">
        <v>43726</v>
      </c>
      <c r="D2796" s="3">
        <v>0.83819444444444446</v>
      </c>
    </row>
    <row r="2797" spans="1:4" x14ac:dyDescent="0.2">
      <c r="A2797">
        <v>73889</v>
      </c>
      <c r="B2797" t="e">
        <f>_xlfn.SINGLE(NTQ1WzirXWVSm5RELmNPf7jbQXG)+Lu0YgsRt8Xoj7qo= _xlfn.SINGLE(JuanOrlandoH _xlfn.SINGLE(elpaishn _xlfn.SINGLE(LaTribunahn muy buenas cosas se ha demostrado Que tenga una vida saludable Es correcto Que bien vamos por lo bueno por mi Honduras)))</f>
        <v>#NAME?</v>
      </c>
      <c r="C2797" s="4">
        <v>43726</v>
      </c>
      <c r="D2797" s="3">
        <v>0.68263888888888891</v>
      </c>
    </row>
    <row r="2798" spans="1:4" x14ac:dyDescent="0.2">
      <c r="A2798">
        <v>73914</v>
      </c>
      <c r="B2798" t="e">
        <f>_xlfn.SINGLE(NTQ1WzirXWVSm5RELmNPf7jbQXG)+Lu0YgsRt8Xoj7qo= _xlfn.SINGLE(JuanOrlandoH _xlfn.SINGLE(HCHTelevDigital _xlfn.SINGLE(TN5Telenoticias Es admirable Que Honduras Es un pais con grandes oportunidades de naturaleza turismo y de Muchas cosas Que grandes logros)))</f>
        <v>#NAME?</v>
      </c>
      <c r="C2798" s="4">
        <v>43726</v>
      </c>
      <c r="D2798" s="3">
        <v>0.84027777777777779</v>
      </c>
    </row>
    <row r="2799" spans="1:4" x14ac:dyDescent="0.2">
      <c r="A2799">
        <v>74277</v>
      </c>
      <c r="B2799" t="e">
        <f>_xlfn.SINGLE(NTQ1WzirXWVSm5RELmNPf7jbQXG)+Lu0YgsRt8Xoj7qo= _xlfn.SINGLE(JuanOrlandoH _xlfn.SINGLE(HCHTelevDigital _xlfn.SINGLE(tencanal10 Es Impresionante manera de Que se desempe√±a mejorar el turismo cada dia Que bien estamos contentos)))</f>
        <v>#NAME?</v>
      </c>
      <c r="C2799" s="4">
        <v>43726</v>
      </c>
      <c r="D2799" s="3">
        <v>0.83680555555555547</v>
      </c>
    </row>
    <row r="2800" spans="1:4" x14ac:dyDescent="0.2">
      <c r="A2800">
        <v>75857</v>
      </c>
      <c r="B2800" t="e">
        <f>TSiHonduras Es importante los grandes alcances Que se ven en el pais Que bueno lo Que se ha hecho Que se haga por mas de las extradiciones</f>
        <v>#NAME?</v>
      </c>
      <c r="C2800" s="4">
        <v>43726</v>
      </c>
      <c r="D2800" s="3">
        <v>0.70972222222222225</v>
      </c>
    </row>
    <row r="2801" spans="1:4" x14ac:dyDescent="0.2">
      <c r="A2801">
        <v>85166</v>
      </c>
      <c r="B2801" t="e">
        <f>HCHTelevDigital Impresionante lo Que se ve cada dia por Que Es genial para los ni√±os Que tengan agua Es admirable muy bien</f>
        <v>#NAME?</v>
      </c>
      <c r="C2801" s="4">
        <v>43726</v>
      </c>
      <c r="D2801" s="3">
        <v>0.85277777777777775</v>
      </c>
    </row>
    <row r="2802" spans="1:4" x14ac:dyDescent="0.2">
      <c r="A2802">
        <v>91067</v>
      </c>
      <c r="B2802" t="e">
        <f>elpaishn favorable Que se regenere el turismo Es de gran avance para nuestra comunidad Que excelente felicitaciones</f>
        <v>#NAME?</v>
      </c>
      <c r="C2802" s="4">
        <v>43726</v>
      </c>
      <c r="D2802" s="3">
        <v>0.58263888888888882</v>
      </c>
    </row>
    <row r="2803" spans="1:4" x14ac:dyDescent="0.2">
      <c r="A2803">
        <v>97316</v>
      </c>
      <c r="B2803" t="e">
        <f>HCHTelevDigital no cave duda Que copeco esta haciendo estas grandiosa labor Que bueno Que se haga lo bueno</f>
        <v>#NAME?</v>
      </c>
      <c r="C2803" s="4">
        <v>43726</v>
      </c>
      <c r="D2803" s="3">
        <v>0.85277777777777775</v>
      </c>
    </row>
    <row r="2804" spans="1:4" x14ac:dyDescent="0.2">
      <c r="A2804">
        <v>116185</v>
      </c>
      <c r="B2804" t="e">
        <f>JuanOrlandoH se√±or Presidente Que Dios me lo bendiga gracias por Que solo usted apoya a detener estas bandas criminales Que bien</f>
        <v>#NAME?</v>
      </c>
      <c r="C2804" s="4">
        <v>43726</v>
      </c>
      <c r="D2804" s="3">
        <v>0.86736111111111114</v>
      </c>
    </row>
    <row r="2805" spans="1:4" x14ac:dyDescent="0.2">
      <c r="A2805">
        <v>134375</v>
      </c>
      <c r="B2805" t="s">
        <v>94</v>
      </c>
      <c r="C2805" s="4">
        <v>43726</v>
      </c>
      <c r="D2805" s="3">
        <v>0.87083333333333324</v>
      </c>
    </row>
    <row r="2806" spans="1:4" x14ac:dyDescent="0.2">
      <c r="A2806">
        <v>134393</v>
      </c>
      <c r="B2806" t="s">
        <v>94</v>
      </c>
      <c r="C2806" s="4">
        <v>43726</v>
      </c>
      <c r="D2806" s="3">
        <v>0.87013888888888891</v>
      </c>
    </row>
    <row r="2807" spans="1:4" x14ac:dyDescent="0.2">
      <c r="A2807">
        <v>152783</v>
      </c>
      <c r="B2807" t="e">
        <f>JuanOrlandoH no podemos negar Que solo este gobierno Es el Que ha trabajado por mejorar en la seguridad del pais excelente</f>
        <v>#NAME?</v>
      </c>
      <c r="C2807" s="4">
        <v>43726</v>
      </c>
      <c r="D2807" s="3">
        <v>0.86597222222222225</v>
      </c>
    </row>
    <row r="2808" spans="1:4" x14ac:dyDescent="0.2">
      <c r="A2808">
        <v>153713</v>
      </c>
      <c r="B2808" t="e">
        <f>TN5Telenoticias felicitamos al gran trabajo Que hace el gobierno Que se haga lo mejor por el pais Que grandes acciones vamos por mas</f>
        <v>#NAME?</v>
      </c>
      <c r="C2808" s="4">
        <v>43726</v>
      </c>
      <c r="D2808" s="3">
        <v>0.69305555555555554</v>
      </c>
    </row>
    <row r="2809" spans="1:4" x14ac:dyDescent="0.2">
      <c r="A2809">
        <v>161828</v>
      </c>
      <c r="B2809" t="e">
        <f>televicentrohn felicitamos al alcalde por demostrar lo bueno por el pais por hacer lo importante Que hace Que Honduras se desarrolle felicitaciones</f>
        <v>#NAME?</v>
      </c>
      <c r="C2809" s="4">
        <v>43726</v>
      </c>
      <c r="D2809" s="3">
        <v>0.57847222222222217</v>
      </c>
    </row>
    <row r="2810" spans="1:4" x14ac:dyDescent="0.2">
      <c r="A2810">
        <v>176955</v>
      </c>
      <c r="B2810" t="e">
        <f>_xlfn.SINGLE(NTQ1WzirXWVSm5RELmNPf7jbQXG)+Lu0YgsRt8Xoj7qo= _xlfn.SINGLE(JuanOrlandoH _xlfn.SINGLE(elpaishn _xlfn.SINGLE(DiarioDiezHn se√±or Presidente Que nunca caven estas buenas acciones a favor del pueblo Que grandes avances lo Que se ve Aplaudimos lo bueno)))</f>
        <v>#NAME?</v>
      </c>
      <c r="C2810" s="4">
        <v>43726</v>
      </c>
      <c r="D2810" s="3">
        <v>0.68472222222222223</v>
      </c>
    </row>
    <row r="2811" spans="1:4" x14ac:dyDescent="0.2">
      <c r="A2811">
        <v>176957</v>
      </c>
      <c r="B2811" t="e">
        <f>_xlfn.SINGLE(NTQ1WzirXWVSm5RELmNPf7jbQXG)+Lu0YgsRt8Xoj7qo= _xlfn.SINGLE(JuanOrlandoH _xlfn.SINGLE(elpaishn _xlfn.SINGLE(diarioelheraldo estamos agradecidos por lo bueno Que se demuestra gracias a las ideas de JOH se ha mejorado la vida de miles de personas en cuidar su salud)))</f>
        <v>#NAME?</v>
      </c>
      <c r="C2811" s="4">
        <v>43726</v>
      </c>
      <c r="D2811" s="3">
        <v>0.68402777777777779</v>
      </c>
    </row>
    <row r="2812" spans="1:4" x14ac:dyDescent="0.2">
      <c r="A2812">
        <v>185452</v>
      </c>
      <c r="B2812" t="e">
        <f>JuanOrlandoH agradecemos la importante labor departe de el gobierno Que trabaja por la mayor seguridad por nuestra Honduras vamos por mas</f>
        <v>#NAME?</v>
      </c>
      <c r="C2812" s="4">
        <v>43726</v>
      </c>
      <c r="D2812" s="3">
        <v>0.8666666666666667</v>
      </c>
    </row>
    <row r="2813" spans="1:4" x14ac:dyDescent="0.2">
      <c r="A2813">
        <v>188675</v>
      </c>
      <c r="B2813" t="s">
        <v>94</v>
      </c>
      <c r="C2813" s="4">
        <v>43726</v>
      </c>
      <c r="D2813" s="3">
        <v>0.87083333333333324</v>
      </c>
    </row>
    <row r="2814" spans="1:4" x14ac:dyDescent="0.2">
      <c r="A2814">
        <v>191585</v>
      </c>
      <c r="B2814" t="e">
        <f>JuanOrlandoH gracias se√±or Presidente por demostrar Que mi pais esta en grandes desempe√±os gracias por hacer lo bueno</f>
        <v>#NAME?</v>
      </c>
      <c r="C2814" s="4">
        <v>43726</v>
      </c>
      <c r="D2814" s="3">
        <v>0.8666666666666667</v>
      </c>
    </row>
    <row r="2815" spans="1:4" x14ac:dyDescent="0.2">
      <c r="A2815">
        <v>216643</v>
      </c>
      <c r="B2815" t="s">
        <v>94</v>
      </c>
      <c r="C2815" s="4">
        <v>43726</v>
      </c>
      <c r="D2815" s="3">
        <v>0.87013888888888891</v>
      </c>
    </row>
    <row r="2816" spans="1:4" x14ac:dyDescent="0.2">
      <c r="A2816">
        <v>232917</v>
      </c>
      <c r="B2816" t="e">
        <f>TSiHonduras bien dicho se√±or Presidente Es correcto lo Que importa Es Que se esta poniendo mano dura Que bien</f>
        <v>#NAME?</v>
      </c>
      <c r="C2816" s="4">
        <v>43726</v>
      </c>
      <c r="D2816" s="3">
        <v>0.7090277777777777</v>
      </c>
    </row>
    <row r="2817" spans="1:4" x14ac:dyDescent="0.2">
      <c r="A2817">
        <v>246705</v>
      </c>
      <c r="B2817" t="e">
        <f>televicentrohn vamos papi a al orden Que tenga excito todo lo Que se quiera hacer para el bien del pais Que buenas cosas</f>
        <v>#NAME?</v>
      </c>
      <c r="C2817" s="4">
        <v>43726</v>
      </c>
      <c r="D2817" s="3">
        <v>0.57847222222222217</v>
      </c>
    </row>
    <row r="2818" spans="1:4" x14ac:dyDescent="0.2">
      <c r="A2818">
        <v>268265</v>
      </c>
      <c r="B2818" t="e">
        <f>LaTribunahn excelente Que esten resaltando lo hermosa Que Es nuestra Honduras</f>
        <v>#NAME?</v>
      </c>
      <c r="C2818" s="4">
        <v>43726</v>
      </c>
      <c r="D2818" s="3">
        <v>0.83958333333333324</v>
      </c>
    </row>
    <row r="2819" spans="1:4" x14ac:dyDescent="0.2">
      <c r="A2819">
        <v>268458</v>
      </c>
      <c r="B2819" t="e">
        <f>LaTribunahn Aplaudimos Que el gobierno este haciendo esto ya Que Danli tiene mucho Que ofrecer al turista nacional e internacional</f>
        <v>#NAME?</v>
      </c>
      <c r="C2819" s="4">
        <v>43726</v>
      </c>
      <c r="D2819" s="3">
        <v>0.77361111111111114</v>
      </c>
    </row>
    <row r="2820" spans="1:4" x14ac:dyDescent="0.2">
      <c r="A2820">
        <v>269085</v>
      </c>
      <c r="B2820" t="e">
        <f>radioamericahn Aplaudimos la buena labor de nuestro Presidente gracias por hacer lo bueno en el pais y poner mas seguridad cada dia</f>
        <v>#NAME?</v>
      </c>
      <c r="C2820" s="4">
        <v>43726</v>
      </c>
      <c r="D2820" s="3">
        <v>0.57013888888888886</v>
      </c>
    </row>
    <row r="2821" spans="1:4" x14ac:dyDescent="0.2">
      <c r="A2821">
        <v>273723</v>
      </c>
      <c r="B2821" t="s">
        <v>94</v>
      </c>
      <c r="C2821" s="4">
        <v>43726</v>
      </c>
      <c r="D2821" s="3">
        <v>0.87013888888888891</v>
      </c>
    </row>
    <row r="2822" spans="1:4" x14ac:dyDescent="0.2">
      <c r="A2822">
        <v>280850</v>
      </c>
      <c r="B2822" t="e">
        <f>HCHTelevDigital Es excelente lo Que est√°n haciendo las autoridades al ayudar a los centros educativos para Que puedan tener agua Es un gran trabajo</f>
        <v>#NAME?</v>
      </c>
      <c r="C2822" s="4">
        <v>43726</v>
      </c>
      <c r="D2822" s="3">
        <v>0.8520833333333333</v>
      </c>
    </row>
    <row r="2823" spans="1:4" x14ac:dyDescent="0.2">
      <c r="A2823">
        <v>293085</v>
      </c>
      <c r="B2823" t="s">
        <v>94</v>
      </c>
      <c r="C2823" s="4">
        <v>43726</v>
      </c>
      <c r="D2823" s="3">
        <v>0.87013888888888891</v>
      </c>
    </row>
    <row r="2824" spans="1:4" x14ac:dyDescent="0.2">
      <c r="A2824">
        <v>310010</v>
      </c>
      <c r="B2824" t="e">
        <f>_xlfn.SINGLE(NTQ1WzirXWVSm5RELmNPf7jbQXG)+Lu0YgsRt8Xoj7qo= _xlfn.SINGLE(JuanOrlandoH _xlfn.SINGLE(HCHTelevDigital _xlfn.SINGLE(HCHTelevDigital danl√≠ Es una comunidad muy maravillosa se ve Que se est√° demostrando las bellas cosas para promover el turismo de el pais)))</f>
        <v>#NAME?</v>
      </c>
      <c r="C2824" s="4">
        <v>43726</v>
      </c>
      <c r="D2824" s="3">
        <v>0.8354166666666667</v>
      </c>
    </row>
    <row r="2825" spans="1:4" x14ac:dyDescent="0.2">
      <c r="A2825">
        <v>310687</v>
      </c>
      <c r="B2825" t="e">
        <f>hondudiario Que bueno Que se aproxima la semana moraz√°nica Que bien Que se haga lo bueno por mi pais para disfrutar</f>
        <v>#NAME?</v>
      </c>
      <c r="C2825" s="4">
        <v>43726</v>
      </c>
      <c r="D2825" s="3">
        <v>0.70486111111111116</v>
      </c>
    </row>
    <row r="2826" spans="1:4" x14ac:dyDescent="0.2">
      <c r="A2826">
        <v>323689</v>
      </c>
      <c r="B2826" t="e">
        <f>elpaishn excelente Que quieran mejorar el turismo del pa√≠s Que buenas cosas Que excelente Es Que se hag lo bueno por mi pa√≠s muy bien</f>
        <v>#NAME?</v>
      </c>
      <c r="C2826" s="4">
        <v>43726</v>
      </c>
      <c r="D2826" s="3">
        <v>0.58194444444444449</v>
      </c>
    </row>
    <row r="2827" spans="1:4" x14ac:dyDescent="0.2">
      <c r="A2827">
        <v>323752</v>
      </c>
      <c r="B2827" t="e">
        <f>elpaishn Que se tenga excito en estas reunions de Que mejoren los negocios Que bien estamos muy alegres de Que mi pais cambie</f>
        <v>#NAME?</v>
      </c>
      <c r="C2827" s="4">
        <v>43726</v>
      </c>
      <c r="D2827" s="3">
        <v>0.55972222222222223</v>
      </c>
    </row>
    <row r="2828" spans="1:4" x14ac:dyDescent="0.2">
      <c r="A2828">
        <v>332550</v>
      </c>
      <c r="B2828" t="s">
        <v>94</v>
      </c>
      <c r="C2828" s="4">
        <v>43726</v>
      </c>
      <c r="D2828" s="3">
        <v>0.87083333333333324</v>
      </c>
    </row>
    <row r="2829" spans="1:4" x14ac:dyDescent="0.2">
      <c r="A2829">
        <v>338413</v>
      </c>
      <c r="B2829" t="s">
        <v>598</v>
      </c>
      <c r="C2829" s="4">
        <v>43726</v>
      </c>
      <c r="D2829" s="3">
        <v>0.92569444444444438</v>
      </c>
    </row>
    <row r="2830" spans="1:4" x14ac:dyDescent="0.2">
      <c r="A2830">
        <v>645855</v>
      </c>
      <c r="B2830" t="s">
        <v>94</v>
      </c>
      <c r="C2830" s="4">
        <v>43726</v>
      </c>
      <c r="D2830" s="3">
        <v>0.87083333333333324</v>
      </c>
    </row>
    <row r="2831" spans="1:4" x14ac:dyDescent="0.2">
      <c r="A2831">
        <v>645909</v>
      </c>
      <c r="B2831" t="s">
        <v>94</v>
      </c>
      <c r="C2831" s="4">
        <v>43726</v>
      </c>
      <c r="D2831" s="3">
        <v>0.87083333333333324</v>
      </c>
    </row>
    <row r="2832" spans="1:4" x14ac:dyDescent="0.2">
      <c r="A2832">
        <v>697208</v>
      </c>
      <c r="B2832" t="s">
        <v>94</v>
      </c>
      <c r="C2832" s="4">
        <v>43726</v>
      </c>
      <c r="D2832" s="3">
        <v>0.87013888888888891</v>
      </c>
    </row>
    <row r="2833" spans="1:4" x14ac:dyDescent="0.2">
      <c r="A2833">
        <v>697553</v>
      </c>
      <c r="B2833" t="s">
        <v>94</v>
      </c>
      <c r="C2833" s="4">
        <v>43726</v>
      </c>
      <c r="D2833" s="3">
        <v>0.87083333333333324</v>
      </c>
    </row>
    <row r="2834" spans="1:4" x14ac:dyDescent="0.2">
      <c r="A2834">
        <v>732076</v>
      </c>
      <c r="B2834" t="s">
        <v>598</v>
      </c>
      <c r="C2834" s="4">
        <v>43726</v>
      </c>
      <c r="D2834" s="3">
        <v>0.92499999999999993</v>
      </c>
    </row>
    <row r="2835" spans="1:4" x14ac:dyDescent="0.2">
      <c r="A2835">
        <v>766689</v>
      </c>
      <c r="B2835" t="e">
        <f>HoyMismoTSI admirable lo Que se desempe√±a est√°n trabajando por las nuevas maneras de Que se afirme lo bueno por mi pais excelente</f>
        <v>#NAME?</v>
      </c>
      <c r="C2835" s="4">
        <v>43726</v>
      </c>
      <c r="D2835" s="3">
        <v>0.7993055555555556</v>
      </c>
    </row>
    <row r="2836" spans="1:4" x14ac:dyDescent="0.2">
      <c r="A2836">
        <v>769725</v>
      </c>
      <c r="B2836" t="e">
        <f>HoyMismoTSI muy bien felicitamos a nuestro gobierno por lo bueno Que demuestra Que gran inicio de Que el pais esta en grandes maneras de ver los cambios</f>
        <v>#NAME?</v>
      </c>
      <c r="C2836" s="4">
        <v>43726</v>
      </c>
      <c r="D2836" s="3">
        <v>0.79999999999999993</v>
      </c>
    </row>
    <row r="2837" spans="1:4" x14ac:dyDescent="0.2">
      <c r="A2837">
        <v>788545</v>
      </c>
      <c r="B2837" t="s">
        <v>94</v>
      </c>
      <c r="C2837" s="4">
        <v>43726</v>
      </c>
      <c r="D2837" s="3">
        <v>0.87083333333333324</v>
      </c>
    </row>
    <row r="2838" spans="1:4" x14ac:dyDescent="0.2">
      <c r="A2838">
        <v>793407</v>
      </c>
      <c r="B2838" t="s">
        <v>94</v>
      </c>
      <c r="C2838" s="4">
        <v>43726</v>
      </c>
      <c r="D2838" s="3">
        <v>0.87083333333333324</v>
      </c>
    </row>
    <row r="2839" spans="1:4" x14ac:dyDescent="0.2">
      <c r="A2839">
        <v>796301</v>
      </c>
      <c r="B2839" t="s">
        <v>94</v>
      </c>
      <c r="C2839" s="4">
        <v>43726</v>
      </c>
      <c r="D2839" s="3">
        <v>0.87083333333333324</v>
      </c>
    </row>
    <row r="2840" spans="1:4" x14ac:dyDescent="0.2">
      <c r="A2840">
        <v>806368</v>
      </c>
      <c r="B2840" t="s">
        <v>94</v>
      </c>
      <c r="C2840" s="4">
        <v>43726</v>
      </c>
      <c r="D2840" s="3">
        <v>0.87083333333333324</v>
      </c>
    </row>
    <row r="2841" spans="1:4" x14ac:dyDescent="0.2">
      <c r="A2841">
        <v>828927</v>
      </c>
      <c r="B2841" t="s">
        <v>598</v>
      </c>
      <c r="C2841" s="4">
        <v>43726</v>
      </c>
      <c r="D2841" s="3">
        <v>0.92499999999999993</v>
      </c>
    </row>
    <row r="2842" spans="1:4" x14ac:dyDescent="0.2">
      <c r="A2842">
        <v>830691</v>
      </c>
      <c r="B2842" t="s">
        <v>94</v>
      </c>
      <c r="C2842" s="4">
        <v>43726</v>
      </c>
      <c r="D2842" s="3">
        <v>0.87013888888888891</v>
      </c>
    </row>
    <row r="2843" spans="1:4" x14ac:dyDescent="0.2">
      <c r="A2843">
        <v>849570</v>
      </c>
      <c r="B2843" t="s">
        <v>94</v>
      </c>
      <c r="C2843" s="4">
        <v>43726</v>
      </c>
      <c r="D2843" s="3">
        <v>0.87083333333333324</v>
      </c>
    </row>
    <row r="2844" spans="1:4" x14ac:dyDescent="0.2">
      <c r="A2844">
        <v>929768</v>
      </c>
      <c r="B2844" t="s">
        <v>94</v>
      </c>
      <c r="C2844" s="4">
        <v>43726</v>
      </c>
      <c r="D2844" s="3">
        <v>0.87083333333333324</v>
      </c>
    </row>
    <row r="2845" spans="1:4" x14ac:dyDescent="0.2">
      <c r="A2845">
        <v>949745</v>
      </c>
      <c r="B2845" t="e">
        <f>HoyMismoTSI felicitamos a la INFOP por Que han elaborado grandiosas cosas en el pa√≠s Que grandes cualidades hacen por el apis muy bien</f>
        <v>#NAME?</v>
      </c>
      <c r="C2845" s="4">
        <v>43726</v>
      </c>
      <c r="D2845" s="3">
        <v>0.62847222222222221</v>
      </c>
    </row>
    <row r="2846" spans="1:4" x14ac:dyDescent="0.2">
      <c r="A2846">
        <v>981665</v>
      </c>
      <c r="B2846" t="s">
        <v>94</v>
      </c>
      <c r="C2846" s="4">
        <v>43726</v>
      </c>
      <c r="D2846" s="3">
        <v>0.87083333333333324</v>
      </c>
    </row>
    <row r="2847" spans="1:4" x14ac:dyDescent="0.2">
      <c r="A2847">
        <v>982163</v>
      </c>
      <c r="B2847" t="s">
        <v>94</v>
      </c>
      <c r="C2847" s="4">
        <v>43726</v>
      </c>
      <c r="D2847" s="3">
        <v>0.87083333333333324</v>
      </c>
    </row>
    <row r="2848" spans="1:4" x14ac:dyDescent="0.2">
      <c r="A2848">
        <v>983349</v>
      </c>
      <c r="B2848" t="s">
        <v>94</v>
      </c>
      <c r="C2848" s="4">
        <v>43726</v>
      </c>
      <c r="D2848" s="3">
        <v>0.87083333333333324</v>
      </c>
    </row>
    <row r="2849" spans="1:4" x14ac:dyDescent="0.2">
      <c r="A2849">
        <v>990294</v>
      </c>
      <c r="B2849" t="s">
        <v>94</v>
      </c>
      <c r="C2849" s="4">
        <v>43726</v>
      </c>
      <c r="D2849" s="3">
        <v>0.87083333333333324</v>
      </c>
    </row>
    <row r="2850" spans="1:4" x14ac:dyDescent="0.2">
      <c r="A2850">
        <v>1029734</v>
      </c>
      <c r="B2850" t="s">
        <v>598</v>
      </c>
      <c r="C2850" s="4">
        <v>43726</v>
      </c>
      <c r="D2850" s="3">
        <v>0.92569444444444438</v>
      </c>
    </row>
    <row r="2851" spans="1:4" x14ac:dyDescent="0.2">
      <c r="A2851">
        <v>1033266</v>
      </c>
      <c r="B2851" t="s">
        <v>94</v>
      </c>
      <c r="C2851" s="4">
        <v>43726</v>
      </c>
      <c r="D2851" s="3">
        <v>0.87083333333333324</v>
      </c>
    </row>
    <row r="2852" spans="1:4" x14ac:dyDescent="0.2">
      <c r="A2852">
        <v>1044833</v>
      </c>
      <c r="B2852" t="s">
        <v>94</v>
      </c>
      <c r="C2852" s="4">
        <v>43726</v>
      </c>
      <c r="D2852" s="3">
        <v>0.87083333333333324</v>
      </c>
    </row>
    <row r="2853" spans="1:4" x14ac:dyDescent="0.2">
      <c r="A2853">
        <v>1116994</v>
      </c>
      <c r="B2853" t="e">
        <f>HoyMismoTSI Es muy bueno lo Que est√°n haciendo por mejorar las cosas en el pais por Que Es importante Que hayan oportunidades Que excelente</f>
        <v>#NAME?</v>
      </c>
      <c r="C2853" s="4">
        <v>43726</v>
      </c>
      <c r="D2853" s="3">
        <v>0.62777777777777777</v>
      </c>
    </row>
    <row r="2854" spans="1:4" x14ac:dyDescent="0.2">
      <c r="A2854">
        <v>25938</v>
      </c>
      <c r="B2854" t="e">
        <f>_xlfn.SINGLE(JuanOrlandoH _xlfn.SINGLE(TSiHonduras _xlfn.SINGLE(VidaMejorHN _xlfn.SINGLE(radiohrn _xlfn.SINGLE(radioamericahn _xlfn.SINGLE(RCVHonduras excelente el trabajo Que hace el Presidente)))))),  en resaltar Que debemos de cuidar el agua</f>
        <v>#NAME?</v>
      </c>
      <c r="C2854" s="4">
        <v>43727</v>
      </c>
      <c r="D2854" s="3">
        <v>0.8520833333333333</v>
      </c>
    </row>
    <row r="2855" spans="1:4" x14ac:dyDescent="0.2">
      <c r="A2855">
        <v>28981</v>
      </c>
      <c r="B2855" t="e">
        <f>_xlfn.SINGLE(radiohrn _xlfn.SINGLE(comando_bosque felicitaciones al gobierno porque se ha demostrado las grandes cosas en el pais Que grandes alcances van ospor lo bueno))</f>
        <v>#NAME?</v>
      </c>
      <c r="C2855" s="4">
        <v>43727</v>
      </c>
      <c r="D2855" s="3">
        <v>0.74861111111111101</v>
      </c>
    </row>
    <row r="2856" spans="1:4" x14ac:dyDescent="0.2">
      <c r="A2856">
        <v>30163</v>
      </c>
      <c r="B2856" t="e">
        <f>radiohrn estamos muy contentos de Que se desempe√±en estas actividades por mejorar el pa√≠s Que gran trabajo</f>
        <v>#NAME?</v>
      </c>
      <c r="C2856" s="4">
        <v>43727</v>
      </c>
      <c r="D2856" s="3">
        <v>0.67083333333333339</v>
      </c>
    </row>
    <row r="2857" spans="1:4" x14ac:dyDescent="0.2">
      <c r="A2857">
        <v>32629</v>
      </c>
      <c r="B2857" t="e">
        <f>hondudiario miles de maneras Que nuestro Presidente apoya la pais Que bueno Que se trabaje mas y mas por esto</f>
        <v>#NAME?</v>
      </c>
      <c r="C2857" s="4">
        <v>43727</v>
      </c>
      <c r="D2857" s="3">
        <v>0.85069444444444453</v>
      </c>
    </row>
    <row r="2858" spans="1:4" x14ac:dyDescent="0.2">
      <c r="A2858">
        <v>33303</v>
      </c>
      <c r="B2858" t="e">
        <f>hondudiario Es un gran apoyo Que se les ayude a los inmigrantes Que gran trabajo vamos por mas</f>
        <v>#NAME?</v>
      </c>
      <c r="C2858" s="4">
        <v>43727</v>
      </c>
      <c r="D2858" s="3">
        <v>0.85138888888888886</v>
      </c>
    </row>
    <row r="2859" spans="1:4" x14ac:dyDescent="0.2">
      <c r="A2859">
        <v>33372</v>
      </c>
      <c r="B2859" t="e">
        <f>hondudiario Definimos lo bueno en nuestra naci√≥n Que bien uqe Honduras se siga regenerando en estos grandes proyectos de bien para el pueblo</f>
        <v>#NAME?</v>
      </c>
      <c r="C2859" s="4">
        <v>43727</v>
      </c>
      <c r="D2859" s="3">
        <v>0.6479166666666667</v>
      </c>
    </row>
    <row r="2860" spans="1:4" x14ac:dyDescent="0.2">
      <c r="A2860">
        <v>33506</v>
      </c>
      <c r="B2860" t="e">
        <f>hondudiario Es muy bueno lo Que se demuestra Es un gran trabajo Que se hagan los construcciones de estos Hospitales para Que puedan tomar las consultas las personas de este pueblo</f>
        <v>#NAME?</v>
      </c>
      <c r="C2860" s="4">
        <v>43727</v>
      </c>
      <c r="D2860" s="3">
        <v>0.64722222222222225</v>
      </c>
    </row>
    <row r="2861" spans="1:4" x14ac:dyDescent="0.2">
      <c r="A2861">
        <v>33597</v>
      </c>
      <c r="B2861" t="e">
        <f>hondudiario el gobierno esta haciendo un gran trabajo</f>
        <v>#NAME?</v>
      </c>
      <c r="C2861" s="4">
        <v>43727</v>
      </c>
      <c r="D2861" s="3">
        <v>0.86458333333333337</v>
      </c>
    </row>
    <row r="2862" spans="1:4" x14ac:dyDescent="0.2">
      <c r="A2862">
        <v>35260</v>
      </c>
      <c r="B2862" t="e">
        <f>TN5Telenoticias se han alcanzado las magnificas obras de desempe√±o para el pueblo hondure√±o Que bien</f>
        <v>#NAME?</v>
      </c>
      <c r="C2862" s="4">
        <v>43727</v>
      </c>
      <c r="D2862" s="3">
        <v>0.63750000000000007</v>
      </c>
    </row>
    <row r="2863" spans="1:4" x14ac:dyDescent="0.2">
      <c r="A2863">
        <v>39486</v>
      </c>
      <c r="B2863" t="e">
        <f>radioamericahn excelente noticia y vamos por mas cambios</f>
        <v>#NAME?</v>
      </c>
      <c r="C2863" s="4">
        <v>43727</v>
      </c>
      <c r="D2863" s="3">
        <v>0.9159722222222223</v>
      </c>
    </row>
    <row r="2864" spans="1:4" x14ac:dyDescent="0.2">
      <c r="A2864">
        <v>39722</v>
      </c>
      <c r="B2864" t="e">
        <f>radioamericahn Que bueno Que se est√°n haciendo estas exportaciones por Que asi se hace lo bueno para la econom√≠a del pais</f>
        <v>#NAME?</v>
      </c>
      <c r="C2864" s="4">
        <v>43727</v>
      </c>
      <c r="D2864" s="3">
        <v>0.83888888888888891</v>
      </c>
    </row>
    <row r="2865" spans="1:4" x14ac:dyDescent="0.2">
      <c r="A2865">
        <v>64890</v>
      </c>
      <c r="B2865" t="e">
        <f>hondudiario siga adelante Presidente todo saldra bien por el bienestar de su familia</f>
        <v>#NAME?</v>
      </c>
      <c r="C2865" s="4">
        <v>43727</v>
      </c>
      <c r="D2865" s="3">
        <v>0.73125000000000007</v>
      </c>
    </row>
    <row r="2866" spans="1:4" x14ac:dyDescent="0.2">
      <c r="A2866">
        <v>70128</v>
      </c>
      <c r="B2866" t="e">
        <f>elpaishn estamos muy agradecidos con estas bellas ayudas para el pais Que grandes avances bendiciones</f>
        <v>#NAME?</v>
      </c>
      <c r="C2866" s="4">
        <v>43727</v>
      </c>
      <c r="D2866" s="3">
        <v>0.85416666666666663</v>
      </c>
    </row>
    <row r="2867" spans="1:4" x14ac:dyDescent="0.2">
      <c r="A2867">
        <v>70189</v>
      </c>
      <c r="B2867" t="e">
        <f>elpaishn muy bien Presidente siempre usted preocupandose por Que se solucionen los Problemas Que bien</f>
        <v>#NAME?</v>
      </c>
      <c r="C2867" s="4">
        <v>43727</v>
      </c>
      <c r="D2867" s="3">
        <v>0.8534722222222223</v>
      </c>
    </row>
    <row r="2868" spans="1:4" x14ac:dyDescent="0.2">
      <c r="A2868">
        <v>70414</v>
      </c>
      <c r="B2868" t="e">
        <f>elpaishn no cave duda Que se agradece lo bueno Que hace el gobierno Que grandes trabajos de mejoramiento</f>
        <v>#NAME?</v>
      </c>
      <c r="C2868" s="4">
        <v>43727</v>
      </c>
      <c r="D2868" s="3">
        <v>0.85416666666666663</v>
      </c>
    </row>
    <row r="2869" spans="1:4" x14ac:dyDescent="0.2">
      <c r="A2869">
        <v>72937</v>
      </c>
      <c r="B2869" t="e">
        <f>_xlfn.SINGLE(NTQ1WzirXWVSm5RELmNPf7jbQXG)+Lu0YgsRt8Xoj7qo= _xlfn.SINGLE(JuanOrlandoH _xlfn.SINGLE(radiohrn Es un gran honor Que JOH cea el gobernante del pais el demuestra lo bueno Que se hace por mi Honduras gracias bendiciones _xlfn.SINGLE(Canal6Honduras)))</f>
        <v>#NAME?</v>
      </c>
      <c r="C2869" s="4">
        <v>43727</v>
      </c>
      <c r="D2869" s="3">
        <v>0.84444444444444444</v>
      </c>
    </row>
    <row r="2870" spans="1:4" x14ac:dyDescent="0.2">
      <c r="A2870">
        <v>82901</v>
      </c>
      <c r="B2870" t="e">
        <f>HCHTelevDigital este nasralla solo pasa levantando falsos mejor deber√≠a de buscar Que hacer</f>
        <v>#NAME?</v>
      </c>
      <c r="C2870" s="4">
        <v>43727</v>
      </c>
      <c r="D2870" s="3">
        <v>0.8041666666666667</v>
      </c>
    </row>
    <row r="2871" spans="1:4" x14ac:dyDescent="0.2">
      <c r="A2871">
        <v>83096</v>
      </c>
      <c r="B2871" t="e">
        <f>_xlfn.SINGLE(HCHTelevDigital _xlfn.SINGLE(JuanOrlandoH no cave duda ver esas magn√≠ficas obras de parte del Presidente Que Dios bendiga su vida gracias por hacer el cambio))</f>
        <v>#NAME?</v>
      </c>
      <c r="C2871" s="4">
        <v>43727</v>
      </c>
      <c r="D2871" s="3">
        <v>0.56527777777777777</v>
      </c>
    </row>
    <row r="2872" spans="1:4" x14ac:dyDescent="0.2">
      <c r="A2872">
        <v>83383</v>
      </c>
      <c r="B2872" t="e">
        <f>_xlfn.SINGLE(HCHTelevDigital _xlfn.SINGLE(JuanOrlandoH contentos de Que JOH ha demostrado su gran importancia de apoyar al pueblo vamos por mas excelente trabajo))</f>
        <v>#NAME?</v>
      </c>
      <c r="C2872" s="4">
        <v>43727</v>
      </c>
      <c r="D2872" s="3">
        <v>0.64374999999999993</v>
      </c>
    </row>
    <row r="2873" spans="1:4" x14ac:dyDescent="0.2">
      <c r="A2873">
        <v>83582</v>
      </c>
      <c r="B2873" t="e">
        <f>_xlfn.SINGLE(HCHTelevDigital _xlfn.SINGLE(JuanOrlandoH Vemos lo bueno Que bien Que sabemos Que el Presidente ha llevado todo bajo control Que bien))</f>
        <v>#NAME?</v>
      </c>
      <c r="C2873" s="4">
        <v>43727</v>
      </c>
      <c r="D2873" s="3">
        <v>0.59305555555555556</v>
      </c>
    </row>
    <row r="2874" spans="1:4" x14ac:dyDescent="0.2">
      <c r="A2874">
        <v>84920</v>
      </c>
      <c r="B2874" t="e">
        <f>_xlfn.SINGLE(HCHTelevDigital _xlfn.SINGLE(JuanOrlandoH Aplaudimos lo bueno Que hace el Presidente por Que el si regenera las grandes acciones para mi Honduras estamos contentos de Que se apoye al inmigrante))</f>
        <v>#NAME?</v>
      </c>
      <c r="C2874" s="4">
        <v>43727</v>
      </c>
      <c r="D2874" s="3">
        <v>0.56180555555555556</v>
      </c>
    </row>
    <row r="2875" spans="1:4" x14ac:dyDescent="0.2">
      <c r="A2875">
        <v>93699</v>
      </c>
      <c r="B2875" t="e">
        <f>_xlfn.SINGLE(HCHTelevDigital _xlfn.SINGLE(JuanOrlandoH muy bien Que se les hag un apoyo a los enfermeras marinos y a varias personas Que lo necesitan felicitaciones))</f>
        <v>#NAME?</v>
      </c>
      <c r="C2875" s="4">
        <v>43727</v>
      </c>
      <c r="D2875" s="3">
        <v>0.58819444444444446</v>
      </c>
    </row>
    <row r="2876" spans="1:4" x14ac:dyDescent="0.2">
      <c r="A2876">
        <v>93929</v>
      </c>
      <c r="B2876" t="e">
        <f>_xlfn.SINGLE(HCHTelevDigital _xlfn.SINGLE(JuanOrlandoH Vemos las grandiosas acciones Que gran manera muy bien mi Presidente Que se haga lo bueno por mi pais vamos por grandes avances))</f>
        <v>#NAME?</v>
      </c>
      <c r="C2876" s="4">
        <v>43727</v>
      </c>
      <c r="D2876" s="3">
        <v>0.58611111111111114</v>
      </c>
    </row>
    <row r="2877" spans="1:4" x14ac:dyDescent="0.2">
      <c r="A2877">
        <v>94082</v>
      </c>
      <c r="B2877" t="e">
        <f>HCHTelevDigital por este tipo toda la vida se hacen estas cosas en el pais Que barbaridad Que solo mete sus narices donde no le importa</f>
        <v>#NAME?</v>
      </c>
      <c r="C2877" s="4">
        <v>43727</v>
      </c>
      <c r="D2877" s="3">
        <v>0.80486111111111114</v>
      </c>
    </row>
    <row r="2878" spans="1:4" x14ac:dyDescent="0.2">
      <c r="A2878">
        <v>96851</v>
      </c>
      <c r="B2878" t="e">
        <f>_xlfn.SINGLE(HCHTelevDigital _xlfn.SINGLE(JuanOrlandoH Es impactante lo Que se ve estamos muy alegres de Que se afirme lo bueno de grandes oportunidades Que bien))</f>
        <v>#NAME?</v>
      </c>
      <c r="C2878" s="4">
        <v>43727</v>
      </c>
      <c r="D2878" s="3">
        <v>0.58680555555555558</v>
      </c>
    </row>
    <row r="2879" spans="1:4" x14ac:dyDescent="0.2">
      <c r="A2879">
        <v>96859</v>
      </c>
      <c r="B2879" t="s">
        <v>314</v>
      </c>
      <c r="C2879" s="4">
        <v>43727</v>
      </c>
      <c r="D2879" s="3">
        <v>0.56041666666666667</v>
      </c>
    </row>
    <row r="2880" spans="1:4" x14ac:dyDescent="0.2">
      <c r="A2880">
        <v>97081</v>
      </c>
      <c r="B2880" t="e">
        <f>HCHTelevDigital nasralla lo Que deben de hacer Es mandarlo al pozo para Que se abibe este tonto imaginense Que no haya ni Que inventar</f>
        <v>#NAME?</v>
      </c>
      <c r="C2880" s="4">
        <v>43727</v>
      </c>
      <c r="D2880" s="3">
        <v>0.80486111111111114</v>
      </c>
    </row>
    <row r="2881" spans="1:4" x14ac:dyDescent="0.2">
      <c r="A2881">
        <v>97230</v>
      </c>
      <c r="B2881" t="s">
        <v>316</v>
      </c>
      <c r="C2881" s="4">
        <v>43727</v>
      </c>
      <c r="D2881" s="3">
        <v>0.59791666666666665</v>
      </c>
    </row>
    <row r="2882" spans="1:4" x14ac:dyDescent="0.2">
      <c r="A2882">
        <v>97422</v>
      </c>
      <c r="B2882" t="e">
        <f>_xlfn.SINGLE(HCHTelevDigital _xlfn.SINGLE(JuanOrlandoH Ser√≠a muy bueno Que se brinde una gran ayuda para el pa√≠s Que bien Que nuestro Presidente hace lo bueno))</f>
        <v>#NAME?</v>
      </c>
      <c r="C2882" s="4">
        <v>43727</v>
      </c>
      <c r="D2882" s="3">
        <v>0.64236111111111105</v>
      </c>
    </row>
    <row r="2883" spans="1:4" x14ac:dyDescent="0.2">
      <c r="A2883">
        <v>97466</v>
      </c>
      <c r="B2883" t="e">
        <f>_xlfn.SINGLE(HCHTelevDigital _xlfn.SINGLE(JuanOrlandoH el si ha demostrado lo bueno por nuestra Honduras Que grandes maneras el ha mejorado la seguridad y todo muy bien JOH))</f>
        <v>#NAME?</v>
      </c>
      <c r="C2883" s="4">
        <v>43727</v>
      </c>
      <c r="D2883" s="3">
        <v>0.59444444444444444</v>
      </c>
    </row>
    <row r="2884" spans="1:4" x14ac:dyDescent="0.2">
      <c r="A2884">
        <v>154746</v>
      </c>
      <c r="B2884" t="e">
        <f>TN5Telenoticias gracias a lao bueno Que se ve cada dia estamos muy agradecidos Que se trabaje mas por lo bueno de mi nacion</f>
        <v>#NAME?</v>
      </c>
      <c r="C2884" s="4">
        <v>43727</v>
      </c>
      <c r="D2884" s="3">
        <v>0.63750000000000007</v>
      </c>
    </row>
    <row r="2885" spans="1:4" x14ac:dyDescent="0.2">
      <c r="A2885">
        <v>162476</v>
      </c>
      <c r="B2885" t="e">
        <f>televicentrohn Aplaudimos la buena labor departe del Presidente Que grandes maneras las Que se demuestran estamos agradecidos por lo Que se hace</f>
        <v>#NAME?</v>
      </c>
      <c r="C2885" s="4">
        <v>43727</v>
      </c>
      <c r="D2885" s="3">
        <v>0.66111111111111109</v>
      </c>
    </row>
    <row r="2886" spans="1:4" x14ac:dyDescent="0.2">
      <c r="A2886">
        <v>163404</v>
      </c>
      <c r="B2886" t="e">
        <f>televicentrohn si se quiere se puede se hace un gran trabajo estamos a lo bueno para mi naci√≥n gracias a Dios Que se est√°n combatiendo estas bandas criminales</f>
        <v>#NAME?</v>
      </c>
      <c r="C2886" s="4">
        <v>43727</v>
      </c>
      <c r="D2886" s="3">
        <v>0.70347222222222217</v>
      </c>
    </row>
    <row r="2887" spans="1:4" x14ac:dyDescent="0.2">
      <c r="A2887">
        <v>163732</v>
      </c>
      <c r="B2887" t="e">
        <f>televicentrohn Es un gran trabajo lo Que hacen las autoridades por Que han demostrado su gran empe√±o para combatir maras y pandillas</f>
        <v>#NAME?</v>
      </c>
      <c r="C2887" s="4">
        <v>43727</v>
      </c>
      <c r="D2887" s="3">
        <v>0.70277777777777783</v>
      </c>
    </row>
    <row r="2888" spans="1:4" x14ac:dyDescent="0.2">
      <c r="A2888">
        <v>168950</v>
      </c>
      <c r="B2888" t="e">
        <f>tencanal10 gran trabajo lo Que se hace por Que regenere el turismo del pais Que gran avance Es muy bueno lo Que se ve</f>
        <v>#NAME?</v>
      </c>
      <c r="C2888" s="4">
        <v>43727</v>
      </c>
      <c r="D2888" s="3">
        <v>0.6645833333333333</v>
      </c>
    </row>
    <row r="2889" spans="1:4" x14ac:dyDescent="0.2">
      <c r="A2889">
        <v>169003</v>
      </c>
      <c r="B2889" t="e">
        <f>tencanal10 debemos de conocer y explorar nuestra bella Honduras</f>
        <v>#NAME?</v>
      </c>
      <c r="C2889" s="4">
        <v>43727</v>
      </c>
      <c r="D2889" s="3">
        <v>0.67222222222222217</v>
      </c>
    </row>
    <row r="2890" spans="1:4" x14ac:dyDescent="0.2">
      <c r="A2890">
        <v>173853</v>
      </c>
      <c r="B2890" t="s">
        <v>447</v>
      </c>
      <c r="C2890" s="4">
        <v>43727</v>
      </c>
      <c r="D2890" s="3">
        <v>0.8534722222222223</v>
      </c>
    </row>
    <row r="2891" spans="1:4" x14ac:dyDescent="0.2">
      <c r="A2891">
        <v>177079</v>
      </c>
      <c r="B2891" t="e">
        <f>_xlfn.SINGLE(NTQ1WzirXWVSm5RELmNPf7jbQXG)+Lu0YgsRt8Xoj7qo= _xlfn.SINGLE(JuanOrlandoH _xlfn.SINGLE(DiarioTiempo muy bien Que se est√°n demostrando las bellas cosas Que tiene el pais Que bueno lo Que se ve cada dias _xlfn.SINGLE(LaTribunahn)))</f>
        <v>#NAME?</v>
      </c>
      <c r="C2891" s="4">
        <v>43727</v>
      </c>
      <c r="D2891" s="3">
        <v>0.70763888888888893</v>
      </c>
    </row>
    <row r="2892" spans="1:4" x14ac:dyDescent="0.2">
      <c r="A2892">
        <v>177180</v>
      </c>
      <c r="B2892" t="e">
        <f>_xlfn.SINGLE(NTQ1WzirXWVSm5RELmNPf7jbQXG)+Lu0YgsRt8Xoj7qo= _xlfn.SINGLE(JuanOrlandoH _xlfn.SINGLE(DiarioTiempo Honduras se ha regenerado en turismo Que bello lo Que se puede ver en el pais vamos a disfrutar de estas vacaciones _xlfn.SINGLE(diarioelheraldo)))</f>
        <v>#NAME?</v>
      </c>
      <c r="C2892" s="4">
        <v>43727</v>
      </c>
      <c r="D2892" s="3">
        <v>0.7090277777777777</v>
      </c>
    </row>
    <row r="2893" spans="1:4" x14ac:dyDescent="0.2">
      <c r="A2893">
        <v>177262</v>
      </c>
      <c r="B2893" t="e">
        <f>_xlfn.SINGLE(NTQ1WzirXWVSm5RELmNPf7jbQXG)+Lu0YgsRt8Xoj7qo= _xlfn.SINGLE(JuanOrlandoH _xlfn.SINGLE(radiohrn muy bien Que se hagan estos proyectos para el beneficio del pueblo Que grandes alcances los Que se ven estamos alegres _xlfn.SINGLE(HCHTelevDigital)))</f>
        <v>#NAME?</v>
      </c>
      <c r="C2893" s="4">
        <v>43727</v>
      </c>
      <c r="D2893" s="3">
        <v>0.84236111111111101</v>
      </c>
    </row>
    <row r="2894" spans="1:4" x14ac:dyDescent="0.2">
      <c r="A2894">
        <v>177337</v>
      </c>
      <c r="B2894" t="e">
        <f>_xlfn.SINGLE(NTQ1WzirXWVSm5RELmNPf7jbQXG)+Lu0YgsRt8Xoj7qo= _xlfn.SINGLE(JuanOrlandoH _xlfn.SINGLE(radiohrn Aplaudimos la gobierno lo bueno Que demuestra cada dia gracias Que Dios lo bendiga JOH _xlfn.SINGLE(DiarioDiezHn)))</f>
        <v>#NAME?</v>
      </c>
      <c r="C2894" s="4">
        <v>43727</v>
      </c>
      <c r="D2894" s="3">
        <v>0.84375</v>
      </c>
    </row>
    <row r="2895" spans="1:4" x14ac:dyDescent="0.2">
      <c r="A2895">
        <v>186111</v>
      </c>
      <c r="B2895" t="e">
        <f>_xlfn.SINGLE(JuanOrlandoH _xlfn.SINGLE(TSiHonduras _xlfn.SINGLE(VidaMejorHN _xlfn.SINGLE(radiohrn _xlfn.SINGLE(radioamericahn _xlfn.SINGLE(RCVHonduras gracias se√±or Presidente gracias por afirmar lo bueno cada dia se ve lo mejor estamos alegres))))))</f>
        <v>#NAME?</v>
      </c>
      <c r="C2895" s="4">
        <v>43727</v>
      </c>
      <c r="D2895" s="3">
        <v>0.82708333333333339</v>
      </c>
    </row>
    <row r="2896" spans="1:4" x14ac:dyDescent="0.2">
      <c r="A2896">
        <v>190259</v>
      </c>
      <c r="B2896" t="e">
        <f>_xlfn.SINGLE(JuanOrlandoH _xlfn.SINGLE(TSiHonduras _xlfn.SINGLE(VidaMejorHN _xlfn.SINGLE(radiohrn _xlfn.SINGLE(radioamericahn _xlfn.SINGLE(RCVHonduras Es muy favorable lo Que se desempe√±a Que sera de gran ayuda para el pais Que bueno))))))</f>
        <v>#NAME?</v>
      </c>
      <c r="C2896" s="4">
        <v>43727</v>
      </c>
      <c r="D2896" s="3">
        <v>0.82638888888888884</v>
      </c>
    </row>
    <row r="2897" spans="1:4" x14ac:dyDescent="0.2">
      <c r="A2897">
        <v>197180</v>
      </c>
      <c r="B2897" t="e">
        <f>HoyMismoTSI Es admirable las buenas oportunidades Que se est√°n abriendo para el pueblo Que bueno Que se haga por mas</f>
        <v>#NAME?</v>
      </c>
      <c r="C2897" s="4">
        <v>43727</v>
      </c>
      <c r="D2897" s="3">
        <v>0.73749999999999993</v>
      </c>
    </row>
    <row r="2898" spans="1:4" x14ac:dyDescent="0.2">
      <c r="A2898">
        <v>246722</v>
      </c>
      <c r="B2898" t="e">
        <f>televicentrohn siempre hemos visto los grandes triunfos Que se ha alcanzado en materia de seguridad muy bien</f>
        <v>#NAME?</v>
      </c>
      <c r="C2898" s="4">
        <v>43727</v>
      </c>
      <c r="D2898" s="3">
        <v>0.70347222222222217</v>
      </c>
    </row>
    <row r="2899" spans="1:4" x14ac:dyDescent="0.2">
      <c r="A2899">
        <v>246765</v>
      </c>
      <c r="B2899" t="e">
        <f>televicentrohn Principalmente Damos las gracias al gobierno por Que Es el √∫nico Que ha hecho estas buenas obras vamos por lo bien</f>
        <v>#NAME?</v>
      </c>
      <c r="C2899" s="4">
        <v>43727</v>
      </c>
      <c r="D2899" s="3">
        <v>0.66180555555555554</v>
      </c>
    </row>
    <row r="2900" spans="1:4" x14ac:dyDescent="0.2">
      <c r="A2900">
        <v>269179</v>
      </c>
      <c r="B2900" t="e">
        <f>radioamericahn gracias a Dios por Que se est√°n implementando grandes oportunidades para mi pa√≠s muy bien</f>
        <v>#NAME?</v>
      </c>
      <c r="C2900" s="4">
        <v>43727</v>
      </c>
      <c r="D2900" s="3">
        <v>0.83958333333333324</v>
      </c>
    </row>
    <row r="2901" spans="1:4" x14ac:dyDescent="0.2">
      <c r="A2901">
        <v>281563</v>
      </c>
      <c r="B2901" t="e">
        <f>_xlfn.SINGLE(HCHTelevDigital _xlfn.SINGLE(JuanOrlandoH Es muy cierto lo Que esta diciendo el Presidente))</f>
        <v>#NAME?</v>
      </c>
      <c r="C2901" s="4">
        <v>43727</v>
      </c>
      <c r="D2901" s="3">
        <v>0.66805555555555562</v>
      </c>
    </row>
    <row r="2902" spans="1:4" x14ac:dyDescent="0.2">
      <c r="A2902">
        <v>308026</v>
      </c>
      <c r="B2902" t="e">
        <f>radiohrn muy bueno lo Que andan haciendo las enfermeras en los barrios y colonias para mejorar la salud de cada ni√±o y joven</f>
        <v>#NAME?</v>
      </c>
      <c r="C2902" s="4">
        <v>43727</v>
      </c>
      <c r="D2902" s="3">
        <v>0.67013888888888884</v>
      </c>
    </row>
    <row r="2903" spans="1:4" x14ac:dyDescent="0.2">
      <c r="A2903">
        <v>308197</v>
      </c>
      <c r="B2903" t="e">
        <f>radiohrn Aplaudimos la buena labor de el gobierno y de los enfermeros Que hacen estas buenas obras muy bien</f>
        <v>#NAME?</v>
      </c>
      <c r="C2903" s="4">
        <v>43727</v>
      </c>
      <c r="D2903" s="3">
        <v>0.67083333333333339</v>
      </c>
    </row>
    <row r="2904" spans="1:4" x14ac:dyDescent="0.2">
      <c r="A2904">
        <v>309806</v>
      </c>
      <c r="B2904" t="e">
        <f>_xlfn.SINGLE(NTQ1WzirXWVSm5RELmNPf7jbQXG)+Lu0YgsRt8Xoj7qo= _xlfn.SINGLE(JuanOrlandoH _xlfn.SINGLE(DiarioTiempo Definitivamente Honduras Es un pais para poder disfrutar de sus bellas cosas Que grandioso _xlfn.SINGLE(DiarioElDiez)))</f>
        <v>#NAME?</v>
      </c>
      <c r="C2904" s="4">
        <v>43727</v>
      </c>
      <c r="D2904" s="3">
        <v>0.70763888888888893</v>
      </c>
    </row>
    <row r="2905" spans="1:4" x14ac:dyDescent="0.2">
      <c r="A2905">
        <v>309975</v>
      </c>
      <c r="B2905" t="e">
        <f>_xlfn.SINGLE(NTQ1WzirXWVSm5RELmNPf7jbQXG)+Lu0YgsRt8Xoj7qo= _xlfn.SINGLE(JuanOrlandoH _xlfn.SINGLE(radiohrn Bravo Que bien Que se desempe√±e esto tan bueno Es importante las grandiosas cosas Que garan manera de Que mi Honduras avanza _xlfn.SINGLE(diarioelheraldo)))</f>
        <v>#NAME?</v>
      </c>
      <c r="C2905" s="4">
        <v>43727</v>
      </c>
      <c r="D2905" s="3">
        <v>0.84513888888888899</v>
      </c>
    </row>
    <row r="2906" spans="1:4" x14ac:dyDescent="0.2">
      <c r="A2906">
        <v>310569</v>
      </c>
      <c r="B2906" t="e">
        <f>_xlfn.SINGLE(NTQ1WzirXWVSm5RELmNPf7jbQXG)+Lu0YgsRt8Xoj7qo= _xlfn.SINGLE(JuanOrlandoH _xlfn.SINGLE(DiarioTiempo no cave duda Que se demuestra un gran avance en lo del turismo para estas vacaciones Que genial _xlfn.SINGLE(LaTribunahn)))</f>
        <v>#NAME?</v>
      </c>
      <c r="C2906" s="4">
        <v>43727</v>
      </c>
      <c r="D2906" s="3">
        <v>0.70833333333333337</v>
      </c>
    </row>
    <row r="2907" spans="1:4" x14ac:dyDescent="0.2">
      <c r="A2907">
        <v>310893</v>
      </c>
      <c r="B2907" t="e">
        <f>hondudiario Es muy bueno Que se esta tratando el tema de la migraci√≥n Que bien Que se haga lo bueno por mi Honduras</f>
        <v>#NAME?</v>
      </c>
      <c r="C2907" s="4">
        <v>43727</v>
      </c>
      <c r="D2907" s="3">
        <v>0.85069444444444453</v>
      </c>
    </row>
    <row r="2908" spans="1:4" x14ac:dyDescent="0.2">
      <c r="A2908">
        <v>343952</v>
      </c>
      <c r="B2908" t="e">
        <f>tencanal10 grandioso Que ya se espera la semana moraz√°nica para Que podamos ir a disfrutar Que gran trabajo</f>
        <v>#NAME?</v>
      </c>
      <c r="C2908" s="4">
        <v>43727</v>
      </c>
      <c r="D2908" s="3">
        <v>0.66388888888888886</v>
      </c>
    </row>
    <row r="2909" spans="1:4" x14ac:dyDescent="0.2">
      <c r="A2909">
        <v>785219</v>
      </c>
      <c r="B2909" t="e">
        <f>HoyMismoTSI Aplaudimos las grandes acciones de parte de el gobierno gracias por hacer lo bueno en el pais</f>
        <v>#NAME?</v>
      </c>
      <c r="C2909" s="4">
        <v>43727</v>
      </c>
      <c r="D2909" s="3">
        <v>0.73819444444444438</v>
      </c>
    </row>
    <row r="2910" spans="1:4" x14ac:dyDescent="0.2">
      <c r="A2910">
        <v>1021478</v>
      </c>
      <c r="B2910" t="e">
        <f>HoyMismoTSI excelente Que se esta regenerando este evento con excito y Que las personas se aboquen aun empleo</f>
        <v>#NAME?</v>
      </c>
      <c r="C2910" s="4">
        <v>43727</v>
      </c>
      <c r="D2910" s="3">
        <v>0.73819444444444438</v>
      </c>
    </row>
    <row r="2911" spans="1:4" x14ac:dyDescent="0.2">
      <c r="A2911">
        <v>32557</v>
      </c>
      <c r="B2911" t="e">
        <f>hondudiario felicitamos a nuestro Presidente Que ha demostrado lo bueno por mi Honduras Es Verdaderamente Que se haga lo bueno por poner orden en el pais</f>
        <v>#NAME?</v>
      </c>
      <c r="C2911" s="4">
        <v>43728</v>
      </c>
      <c r="D2911" s="3">
        <v>0.65972222222222221</v>
      </c>
    </row>
    <row r="2912" spans="1:4" x14ac:dyDescent="0.2">
      <c r="A2912">
        <v>33093</v>
      </c>
      <c r="B2912" t="e">
        <f>hondudiario Bendecimos a nuestra tierra bella Honduras mi bella naci√≥n Que maravilloso dia excelente</f>
        <v>#NAME?</v>
      </c>
      <c r="C2912" s="4">
        <v>43728</v>
      </c>
      <c r="D2912" s="3">
        <v>0.8222222222222223</v>
      </c>
    </row>
    <row r="2913" spans="1:4" x14ac:dyDescent="0.2">
      <c r="A2913">
        <v>33200</v>
      </c>
      <c r="B2913" t="e">
        <f>hondudiario estamos muy alegres de ver lo bueno en el pais Que buenas acciones vamos por mas</f>
        <v>#NAME?</v>
      </c>
      <c r="C2913" s="4">
        <v>43728</v>
      </c>
      <c r="D2913" s="3">
        <v>0.79513888888888884</v>
      </c>
    </row>
    <row r="2914" spans="1:4" x14ac:dyDescent="0.2">
      <c r="A2914">
        <v>33865</v>
      </c>
      <c r="B2914" t="e">
        <f>_xlfn.SINGLE(DllSWqjvMbCrtUNGN0CA23hYgwPW83B5aBnYuBnEFZY)= muy buenas acciones las Que ha hecho mi Presidente por  Que  se haga lo correcto muy bien estamos contentos</f>
        <v>#NAME?</v>
      </c>
      <c r="C2914" s="4">
        <v>43728</v>
      </c>
      <c r="D2914" s="3">
        <v>0.73888888888888893</v>
      </c>
    </row>
    <row r="2915" spans="1:4" x14ac:dyDescent="0.2">
      <c r="A2915">
        <v>33996</v>
      </c>
      <c r="B2915" t="e">
        <f>_xlfn.SINGLE(DllSWqjvMbCrtUNGN0CA23hYgwPW83B5aBnYuBnEFZY)= Es grandioso Que se ha puesto mano dura en estas personas Que grandes maneras de ver lo bueno por el pais Que paguen todo el Que cometa cr√≠menes</f>
        <v>#NAME?</v>
      </c>
      <c r="C2915" s="4">
        <v>43728</v>
      </c>
      <c r="D2915" s="3">
        <v>0.73819444444444438</v>
      </c>
    </row>
    <row r="2916" spans="1:4" x14ac:dyDescent="0.2">
      <c r="A2916">
        <v>51004</v>
      </c>
      <c r="B2916" t="e">
        <f>DiarioTiempo Que triste con este tipo lo Que deben de hacer Es Que se ponga mano dura para Que deje de andar de hablador Que mal</f>
        <v>#NAME?</v>
      </c>
      <c r="C2916" s="4">
        <v>43728</v>
      </c>
      <c r="D2916" s="3">
        <v>0.60833333333333328</v>
      </c>
    </row>
    <row r="2917" spans="1:4" x14ac:dyDescent="0.2">
      <c r="A2917">
        <v>55443</v>
      </c>
      <c r="B2917" t="e">
        <f>DiarioTiempo Es importante lo Que se ve estamos muy alegres de Que mi p√†is ha generado lo bueno y aunque haya gente como este tipo se seguir√° adelante</f>
        <v>#NAME?</v>
      </c>
      <c r="C2917" s="4">
        <v>43728</v>
      </c>
      <c r="D2917" s="3">
        <v>0.60972222222222217</v>
      </c>
    </row>
    <row r="2918" spans="1:4" x14ac:dyDescent="0.2">
      <c r="A2918">
        <v>55785</v>
      </c>
      <c r="B2918" t="e">
        <f>DiarioTiempo sabemos Que tenemos al mejor gobierno del mundo y este lo Que le interesa Es hablar mal del pa√≠s y del gobierno Que le callen la boca ya</f>
        <v>#NAME?</v>
      </c>
      <c r="C2918" s="4">
        <v>43728</v>
      </c>
      <c r="D2918" s="3">
        <v>0.60902777777777783</v>
      </c>
    </row>
    <row r="2919" spans="1:4" x14ac:dyDescent="0.2">
      <c r="A2919">
        <v>63813</v>
      </c>
      <c r="B2919" t="e">
        <f>hondudiario alegres de saber Que ya casi empieza ese bello carnaval para ir a disfrutar en familia Que grandes maneras de ver mi pais</f>
        <v>#NAME?</v>
      </c>
      <c r="C2919" s="4">
        <v>43728</v>
      </c>
      <c r="D2919" s="3">
        <v>0.8222222222222223</v>
      </c>
    </row>
    <row r="2920" spans="1:4" x14ac:dyDescent="0.2">
      <c r="A2920">
        <v>64129</v>
      </c>
      <c r="B2920" t="e">
        <f>hondudiario gracias al gobierno por hacer realidad estos grandes proyectos Que bueno lo Que se hace por la capital</f>
        <v>#NAME?</v>
      </c>
      <c r="C2920" s="4">
        <v>43728</v>
      </c>
      <c r="D2920" s="3">
        <v>0.7944444444444444</v>
      </c>
    </row>
    <row r="2921" spans="1:4" x14ac:dyDescent="0.2">
      <c r="A2921">
        <v>64470</v>
      </c>
      <c r="B2921" t="e">
        <f>hondudiario no cave duda Que se esta haciendo lo bueno para el pais Que se esta invirtiendo el dinero para la construcci√≥n de las carreteras</f>
        <v>#NAME?</v>
      </c>
      <c r="C2921" s="4">
        <v>43728</v>
      </c>
      <c r="D2921" s="3">
        <v>0.79375000000000007</v>
      </c>
    </row>
    <row r="2922" spans="1:4" x14ac:dyDescent="0.2">
      <c r="A2922">
        <v>64817</v>
      </c>
      <c r="B2922" t="e">
        <f>hondudiario Definimos los grandes cambios Que se han establecido en el pais por Que regenera lo bueno para nuestra seguridad Que pague esta se√±ora por lo Que cometi√≥</f>
        <v>#NAME?</v>
      </c>
      <c r="C2922" s="4">
        <v>43728</v>
      </c>
      <c r="D2922" s="3">
        <v>0.66041666666666665</v>
      </c>
    </row>
    <row r="2923" spans="1:4" x14ac:dyDescent="0.2">
      <c r="A2923">
        <v>70390</v>
      </c>
      <c r="B2923" t="e">
        <f>elpaishn muy bueno Que se promuevan estas cosas para Que tengamos un mejor tur√≠stico muy bien</f>
        <v>#NAME?</v>
      </c>
      <c r="C2923" s="4">
        <v>43728</v>
      </c>
      <c r="D2923" s="3">
        <v>0.62291666666666667</v>
      </c>
    </row>
    <row r="2924" spans="1:4" x14ac:dyDescent="0.2">
      <c r="A2924">
        <v>70737</v>
      </c>
      <c r="B2924" t="e">
        <f>elpaishn gracias al buen trabajo Que esta haciendo el Presidente</f>
        <v>#NAME?</v>
      </c>
      <c r="C2924" s="4">
        <v>43728</v>
      </c>
      <c r="D2924" s="3">
        <v>0.8520833333333333</v>
      </c>
    </row>
    <row r="2925" spans="1:4" x14ac:dyDescent="0.2">
      <c r="A2925">
        <v>71112</v>
      </c>
      <c r="B2925" t="e">
        <f>elpaishn Es un gran trabajo lo Que hacen las autoridades por nuestra Honduras Que buen desempe√±o vamos por lo mejor para el pa√≠s</f>
        <v>#NAME?</v>
      </c>
      <c r="C2925" s="4">
        <v>43728</v>
      </c>
      <c r="D2925" s="3">
        <v>0.84791666666666676</v>
      </c>
    </row>
    <row r="2926" spans="1:4" x14ac:dyDescent="0.2">
      <c r="A2926">
        <v>71365</v>
      </c>
      <c r="B2926" t="e">
        <f>elpaishn Vemos los buenos resultados Que se desempe√±an en el pais Que grandes maneras de Que Honduras mejore cada dia mas y mas</f>
        <v>#NAME?</v>
      </c>
      <c r="C2926" s="4">
        <v>43728</v>
      </c>
      <c r="D2926" s="3">
        <v>0.55902777777777779</v>
      </c>
    </row>
    <row r="2927" spans="1:4" x14ac:dyDescent="0.2">
      <c r="A2927">
        <v>71571</v>
      </c>
      <c r="B2927" t="e">
        <f>elpaishn Honduras Es un pais muy bello y mas con estas ayudas de plantar arboles y demostrar lo bueno excelente trabajo vamos por mas</f>
        <v>#NAME?</v>
      </c>
      <c r="C2927" s="4">
        <v>43728</v>
      </c>
      <c r="D2927" s="3">
        <v>0.58402777777777781</v>
      </c>
    </row>
    <row r="2928" spans="1:4" x14ac:dyDescent="0.2">
      <c r="A2928">
        <v>74523</v>
      </c>
      <c r="B2928" t="e">
        <f>_xlfn.SINGLE(NTQ1WzirXWVSm5RELmNPf7jbQXG)+Lu0YgsRt8Xoj7qo= _xlfn.SINGLE(ValledeAngelesH _xlfn.SINGLE(JuanOrlandoH _xlfn.SINGLE(tencanal10 _xlfn.SINGLE(DiarioElDiez Simplemente se esta demostrando lo importante Que Es la semana morazanica para el pueblo Que bien))))</f>
        <v>#NAME?</v>
      </c>
      <c r="C2928" s="4">
        <v>43728</v>
      </c>
      <c r="D2928" s="3">
        <v>0.7090277777777777</v>
      </c>
    </row>
    <row r="2929" spans="1:4" x14ac:dyDescent="0.2">
      <c r="A2929">
        <v>74829</v>
      </c>
      <c r="B2929" t="e">
        <f>_xlfn.SINGLE(NTQ1WzirXWVSm5RELmNPf7jbQXG)+Lu0YgsRt8Xoj7qo= _xlfn.SINGLE(JuanOrlandoH _xlfn.SINGLE(DllSWqjvMbCrtUNGN0CA23hYgwPW83B5aBnYuBnEFZY))= _xlfn.SINGLE(DiarioDiezHn Que grandes eventos son los Que se ven en el pais Que gran manera de Que se haga lo bueno por mi Honduras)</f>
        <v>#NAME?</v>
      </c>
      <c r="C2929" s="4">
        <v>43728</v>
      </c>
      <c r="D2929" s="3">
        <v>0.81666666666666676</v>
      </c>
    </row>
    <row r="2930" spans="1:4" x14ac:dyDescent="0.2">
      <c r="A2930">
        <v>75595</v>
      </c>
      <c r="B2930" t="e">
        <f>TSiHonduras admirable manera de Que Honduras se regeneran con grandes oportunidades Que gran trabajo vamos por mas</f>
        <v>#NAME?</v>
      </c>
      <c r="C2930" s="4">
        <v>43728</v>
      </c>
      <c r="D2930" s="3">
        <v>0.68472222222222223</v>
      </c>
    </row>
    <row r="2931" spans="1:4" x14ac:dyDescent="0.2">
      <c r="A2931">
        <v>76063</v>
      </c>
      <c r="B2931" t="e">
        <f>TSiHonduras Aplaudimos la buen labor de las autoridades Que gran desempe√±o el Que los espera en el feriado Que bien</f>
        <v>#NAME?</v>
      </c>
      <c r="C2931" s="4">
        <v>43728</v>
      </c>
      <c r="D2931" s="3">
        <v>0.68472222222222223</v>
      </c>
    </row>
    <row r="2932" spans="1:4" x14ac:dyDescent="0.2">
      <c r="A2932">
        <v>91745</v>
      </c>
      <c r="B2932" t="e">
        <f>elpaishn buen trabajo hace el gobierno estamos muy agradecidos de estas maravillosas cosas Que excelente</f>
        <v>#NAME?</v>
      </c>
      <c r="C2932" s="4">
        <v>43728</v>
      </c>
      <c r="D2932" s="3">
        <v>0.86736111111111114</v>
      </c>
    </row>
    <row r="2933" spans="1:4" x14ac:dyDescent="0.2">
      <c r="A2933">
        <v>91998</v>
      </c>
      <c r="B2933" t="e">
        <f>elpaishn esta Es una grandiosa labor Que se vea el cambio para el pa√≠s</f>
        <v>#NAME?</v>
      </c>
      <c r="C2933" s="4">
        <v>43728</v>
      </c>
      <c r="D2933" s="3">
        <v>0.86736111111111114</v>
      </c>
    </row>
    <row r="2934" spans="1:4" x14ac:dyDescent="0.2">
      <c r="A2934">
        <v>98342</v>
      </c>
      <c r="B2934" t="e">
        <f>_xlfn.SINGLE(HoyMismoTSI _xlfn.SINGLE(PMOP016 se brindan estas grandiosas maneras de Que mi Honduras se ha demostrado lo bueno p√†ra mi pais Que bien Que sea una fiesta Espectacular))</f>
        <v>#NAME?</v>
      </c>
      <c r="C2934" s="4">
        <v>43728</v>
      </c>
      <c r="D2934" s="3">
        <v>0.64444444444444449</v>
      </c>
    </row>
    <row r="2935" spans="1:4" x14ac:dyDescent="0.2">
      <c r="A2935">
        <v>138719</v>
      </c>
      <c r="B2935" t="e">
        <f>_xlfn.SINGLE(HoyMismoTSI _xlfn.SINGLE(PMOP016 Es muy bueno por Que se sabe Que se brindara la mayor seguridad en el pais Que bien))</f>
        <v>#NAME?</v>
      </c>
      <c r="C2935" s="4">
        <v>43728</v>
      </c>
      <c r="D2935" s="3">
        <v>0.64374999999999993</v>
      </c>
    </row>
    <row r="2936" spans="1:4" x14ac:dyDescent="0.2">
      <c r="A2936">
        <v>157210</v>
      </c>
      <c r="B2936" t="e">
        <f>JuanOrlandoH Honduras avanza cada vez mas gracias Presidente</f>
        <v>#NAME?</v>
      </c>
      <c r="C2936" s="4">
        <v>43728</v>
      </c>
      <c r="D2936" s="3">
        <v>0.90902777777777777</v>
      </c>
    </row>
    <row r="2937" spans="1:4" x14ac:dyDescent="0.2">
      <c r="A2937">
        <v>169143</v>
      </c>
      <c r="B2937" t="e">
        <f>tencanal10 grandiosa manera de demostrar Que tenemos a los mejores pueblos Que gran alcance los vanos para las semanas morazanicas a disfrutar</f>
        <v>#NAME?</v>
      </c>
      <c r="C2937" s="4">
        <v>43728</v>
      </c>
      <c r="D2937" s="3">
        <v>0.71805555555555556</v>
      </c>
    </row>
    <row r="2938" spans="1:4" x14ac:dyDescent="0.2">
      <c r="A2938">
        <v>176431</v>
      </c>
      <c r="B2938" t="e">
        <f>_xlfn.SINGLE(NTQ1WzirXWVSm5RELmNPf7jbQXG)+Lu0YgsRt8Xoj7qo= _xlfn.SINGLE(ValledeAngelesH _xlfn.SINGLE(JuanOrlandoH _xlfn.SINGLE(tencanal10 va monos disfrutar estos maravillosos lugares Que bello valle de √°ngeles cantarranas _xlfn.SINGLE(LaTribunahn))))</f>
        <v>#NAME?</v>
      </c>
      <c r="C2938" s="4">
        <v>43728</v>
      </c>
      <c r="D2938" s="3">
        <v>0.70833333333333337</v>
      </c>
    </row>
    <row r="2939" spans="1:4" x14ac:dyDescent="0.2">
      <c r="A2939">
        <v>177102</v>
      </c>
      <c r="B2939" t="e">
        <f>_xlfn.SINGLE(NTQ1WzirXWVSm5RELmNPf7jbQXG)+Lu0YgsRt8Xoj7qo= _xlfn.SINGLE(ValledeAngelesH _xlfn.SINGLE(JuanOrlandoH _xlfn.SINGLE(tencanal10 Es una gran admiraci√≥n Que bellos son los avances Que se demuestran para Que podamos ir a disfrutar de esta semana morazanica Que bien _xlfn.SINGLE(canal11hn))))</f>
        <v>#NAME?</v>
      </c>
      <c r="C2939" s="4">
        <v>43728</v>
      </c>
      <c r="D2939" s="3">
        <v>0.7104166666666667</v>
      </c>
    </row>
    <row r="2940" spans="1:4" x14ac:dyDescent="0.2">
      <c r="A2940">
        <v>204183</v>
      </c>
      <c r="B2940" t="e">
        <f>JuanOrlandoH vamos por la mejor ruta gracias a su gran desempe√±o</f>
        <v>#NAME?</v>
      </c>
      <c r="C2940" s="4">
        <v>43728</v>
      </c>
      <c r="D2940" s="3">
        <v>0.90833333333333333</v>
      </c>
    </row>
    <row r="2941" spans="1:4" x14ac:dyDescent="0.2">
      <c r="A2941">
        <v>213502</v>
      </c>
      <c r="B2941" t="e">
        <f>_xlfn.SINGLE(DllSWqjvMbCrtUNGN0CA23hYgwPW83B5aBnYuBnEFZY)= Es muy bueno lo Que usted dice se√±or Presidente Que se haga lo Que se tenga Que hacer vamos por mas</f>
        <v>#NAME?</v>
      </c>
      <c r="C2941" s="4">
        <v>43728</v>
      </c>
      <c r="D2941" s="3">
        <v>0.73749999999999993</v>
      </c>
    </row>
    <row r="2942" spans="1:4" x14ac:dyDescent="0.2">
      <c r="A2942">
        <v>232678</v>
      </c>
      <c r="B2942" t="e">
        <f>TSiHonduras agradecemos lo bueno Que se esta demostrando en el pais Que bien Que se brinde la mayor seguridad en el pais por la semana moraz√°nica</f>
        <v>#NAME?</v>
      </c>
      <c r="C2942" s="4">
        <v>43728</v>
      </c>
      <c r="D2942" s="3">
        <v>0.68402777777777779</v>
      </c>
    </row>
    <row r="2943" spans="1:4" x14ac:dyDescent="0.2">
      <c r="A2943">
        <v>246523</v>
      </c>
      <c r="B2943" t="s">
        <v>535</v>
      </c>
      <c r="C2943" s="4">
        <v>43728</v>
      </c>
      <c r="D2943" s="3">
        <v>0.59305555555555556</v>
      </c>
    </row>
    <row r="2944" spans="1:4" x14ac:dyDescent="0.2">
      <c r="A2944">
        <v>247089</v>
      </c>
      <c r="B2944" t="e">
        <f>televicentrohn lo Que deben de hacer Es mandar a Mel Zelaya Que pague por sus errores Sin piedad</f>
        <v>#NAME?</v>
      </c>
      <c r="C2944" s="4">
        <v>43728</v>
      </c>
      <c r="D2944" s="3">
        <v>0.59236111111111112</v>
      </c>
    </row>
    <row r="2945" spans="1:4" x14ac:dyDescent="0.2">
      <c r="A2945">
        <v>247098</v>
      </c>
      <c r="B2945" t="e">
        <f>televicentrohn Es muy bueno lo Que se hace para la gente Que haya hecho criminalidad en el pis Que bien Que extraditen a Mel</f>
        <v>#NAME?</v>
      </c>
      <c r="C2945" s="4">
        <v>43728</v>
      </c>
      <c r="D2945" s="3">
        <v>0.59375</v>
      </c>
    </row>
    <row r="2946" spans="1:4" x14ac:dyDescent="0.2">
      <c r="A2946">
        <v>249826</v>
      </c>
      <c r="B2946" t="e">
        <f>hondudiario estamos muy contentos y alegres de su gran labor</f>
        <v>#NAME?</v>
      </c>
      <c r="C2946" s="4">
        <v>43728</v>
      </c>
      <c r="D2946" s="3">
        <v>0.94236111111111109</v>
      </c>
    </row>
    <row r="2947" spans="1:4" x14ac:dyDescent="0.2">
      <c r="A2947">
        <v>255915</v>
      </c>
      <c r="B2947" t="e">
        <f>radioamericahn feliz aniversario al carnaval de tegucigalpa vamos a disfrutar en familia Que gran trabajo</f>
        <v>#NAME?</v>
      </c>
      <c r="C2947" s="4">
        <v>43728</v>
      </c>
      <c r="D2947" s="3">
        <v>0.79722222222222217</v>
      </c>
    </row>
    <row r="2948" spans="1:4" x14ac:dyDescent="0.2">
      <c r="A2948">
        <v>268777</v>
      </c>
      <c r="B2948" t="e">
        <f>radioamericahn Honduras Es mi pais gracias a Dios porque nos ha dado una gran bendici√≥n de poder llegar a celebrar el dia de tegucigalpa y su carnaval</f>
        <v>#NAME?</v>
      </c>
      <c r="C2948" s="4">
        <v>43728</v>
      </c>
      <c r="D2948" s="3">
        <v>0.79791666666666661</v>
      </c>
    </row>
    <row r="2949" spans="1:4" x14ac:dyDescent="0.2">
      <c r="A2949">
        <v>270308</v>
      </c>
      <c r="B2949" t="e">
        <f>FrenteaFrenteHN Honduras Es un pa√≠s muy bendecido gracias a Dios Que el da la oportunidad de poder ver tanta belleza muy buena</f>
        <v>#NAME?</v>
      </c>
      <c r="C2949" s="4">
        <v>43728</v>
      </c>
      <c r="D2949" s="3">
        <v>0.56319444444444444</v>
      </c>
    </row>
    <row r="2950" spans="1:4" x14ac:dyDescent="0.2">
      <c r="A2950">
        <v>270485</v>
      </c>
      <c r="B2950" t="e">
        <f>FrenteaFrenteHN admirable mi Honduras mi bella naci√≥n Que ha pesar de los Problemas se ve lo bello Que hay en ella</f>
        <v>#NAME?</v>
      </c>
      <c r="C2950" s="4">
        <v>43728</v>
      </c>
      <c r="D2950" s="3">
        <v>0.5625</v>
      </c>
    </row>
    <row r="2951" spans="1:4" x14ac:dyDescent="0.2">
      <c r="A2951">
        <v>308763</v>
      </c>
      <c r="B2951" t="e">
        <f>DiarioLaPrensa Contento de mi Honduras se ven los grandes avances estamos muy agradecidos</f>
        <v>#NAME?</v>
      </c>
      <c r="C2951" s="4">
        <v>43728</v>
      </c>
      <c r="D2951" s="3">
        <v>0.80138888888888893</v>
      </c>
    </row>
    <row r="2952" spans="1:4" x14ac:dyDescent="0.2">
      <c r="A2952">
        <v>310099</v>
      </c>
      <c r="B2952" t="e">
        <f>_xlfn.SINGLE(NTQ1WzirXWVSm5RELmNPf7jbQXG)+Lu0YgsRt8Xoj7qo= _xlfn.SINGLE(JuanOrlandoH _xlfn.SINGLE(DllSWqjvMbCrtUNGN0CA23hYgwPW83B5aBnYuBnEFZY))= Claro Que vamos a ese maravilloso carnaval Que los espera Que buenas cosas las Que se ven Que se campa√±as en realizar Que bien _xlfn.SINGLE(Canal6Honduras)</f>
        <v>#NAME?</v>
      </c>
      <c r="C2952" s="4">
        <v>43728</v>
      </c>
      <c r="D2952" s="3">
        <v>0.82013888888888886</v>
      </c>
    </row>
    <row r="2953" spans="1:4" x14ac:dyDescent="0.2">
      <c r="A2953">
        <v>310202</v>
      </c>
      <c r="B2953" t="e">
        <f>_xlfn.SINGLE(NTQ1WzirXWVSm5RELmNPf7jbQXG)+Lu0YgsRt8Xoj7qo= _xlfn.SINGLE(JuanOrlandoH _xlfn.SINGLE(DllSWqjvMbCrtUNGN0CA23hYgwPW83B5aBnYuBnEFZY))= Que bien Que se esta brindado estos proyectos para Que la gente vaya disfrutar de lo bello del pais Que bien _xlfn.SINGLE(LaTribunahn)</f>
        <v>#NAME?</v>
      </c>
      <c r="C2953" s="4">
        <v>43728</v>
      </c>
      <c r="D2953" s="3">
        <v>0.81874999999999998</v>
      </c>
    </row>
    <row r="2954" spans="1:4" x14ac:dyDescent="0.2">
      <c r="A2954">
        <v>311041</v>
      </c>
      <c r="B2954" t="e">
        <f>hondudiario lo Que posa Que esta gente hace las cosas y no quieren pagar ya Es demasiado Que paguen por lo Que cometieron</f>
        <v>#NAME?</v>
      </c>
      <c r="C2954" s="4">
        <v>43728</v>
      </c>
      <c r="D2954" s="3">
        <v>0.65972222222222221</v>
      </c>
    </row>
    <row r="2955" spans="1:4" x14ac:dyDescent="0.2">
      <c r="A2955">
        <v>323306</v>
      </c>
      <c r="B2955" t="e">
        <f>elpaishn Es muy bueno lo Que se hace por reforestar arboles en mi pais Que gran trabajo Que se haga lo bueno</f>
        <v>#NAME?</v>
      </c>
      <c r="C2955" s="4">
        <v>43728</v>
      </c>
      <c r="D2955" s="3">
        <v>0.58263888888888882</v>
      </c>
    </row>
    <row r="2956" spans="1:4" x14ac:dyDescent="0.2">
      <c r="A2956">
        <v>323716</v>
      </c>
      <c r="B2956" t="e">
        <f>elpaishn Aplaudimos la buena labor Que hace el gobierno Que importante Que se vea lo bueno para el pais excelente</f>
        <v>#NAME?</v>
      </c>
      <c r="C2956" s="4">
        <v>43728</v>
      </c>
      <c r="D2956" s="3">
        <v>0.55972222222222223</v>
      </c>
    </row>
    <row r="2957" spans="1:4" x14ac:dyDescent="0.2">
      <c r="A2957">
        <v>343379</v>
      </c>
      <c r="B2957" t="e">
        <f>tencanal10 se esta demostrando los bellos lugares Que hay para ir a disfrutar en familia para pasarla bien en estos pueblo</f>
        <v>#NAME?</v>
      </c>
      <c r="C2957" s="4">
        <v>43728</v>
      </c>
      <c r="D2957" s="3">
        <v>0.71736111111111101</v>
      </c>
    </row>
    <row r="2958" spans="1:4" x14ac:dyDescent="0.2">
      <c r="A2958">
        <v>646162</v>
      </c>
      <c r="B2958" t="s">
        <v>633</v>
      </c>
      <c r="C2958" s="4">
        <v>43728</v>
      </c>
      <c r="D2958" s="3">
        <v>7.0833333333333331E-2</v>
      </c>
    </row>
    <row r="2959" spans="1:4" x14ac:dyDescent="0.2">
      <c r="A2959">
        <v>964086</v>
      </c>
      <c r="B2959" t="e">
        <f>_xlfn.SINGLE(HoyMismoTSI _xlfn.SINGLE(PMOP016 Es muy bueno Que se brinde la mayor seguridad para Que ese dia este resguardado todo lo Que se quiera hacer saludos  alas autoridades))</f>
        <v>#NAME?</v>
      </c>
      <c r="C2959" s="4">
        <v>43728</v>
      </c>
      <c r="D2959" s="3">
        <v>0.64444444444444449</v>
      </c>
    </row>
    <row r="2960" spans="1:4" x14ac:dyDescent="0.2">
      <c r="A2960">
        <v>972411</v>
      </c>
      <c r="B2960" t="s">
        <v>733</v>
      </c>
      <c r="C2960" s="4">
        <v>43728</v>
      </c>
      <c r="D2960" s="3">
        <v>2.4999999999999998E-2</v>
      </c>
    </row>
    <row r="2961" spans="1:4" x14ac:dyDescent="0.2">
      <c r="A2961">
        <v>355261</v>
      </c>
      <c r="B2961" t="s">
        <v>605</v>
      </c>
      <c r="C2961" s="4">
        <v>43729</v>
      </c>
      <c r="D2961" s="3">
        <v>3.3333333333333333E-2</v>
      </c>
    </row>
    <row r="2962" spans="1:4" ht="51" x14ac:dyDescent="0.2">
      <c r="A2962">
        <v>63</v>
      </c>
      <c r="B2962" s="2" t="s">
        <v>4</v>
      </c>
      <c r="C2962" s="4">
        <v>43731</v>
      </c>
      <c r="D2962" s="3">
        <v>0.66319444444444442</v>
      </c>
    </row>
    <row r="2963" spans="1:4" x14ac:dyDescent="0.2">
      <c r="A2963">
        <v>2565</v>
      </c>
      <c r="B2963" t="s">
        <v>24</v>
      </c>
      <c r="C2963" s="4">
        <v>43731</v>
      </c>
      <c r="D2963" s="3">
        <v>0.73472222222222217</v>
      </c>
    </row>
    <row r="2964" spans="1:4" ht="51" x14ac:dyDescent="0.2">
      <c r="A2964">
        <v>8055</v>
      </c>
      <c r="B2964" s="2" t="s">
        <v>4</v>
      </c>
      <c r="C2964" s="4">
        <v>43731</v>
      </c>
      <c r="D2964" s="3">
        <v>0.66249999999999998</v>
      </c>
    </row>
    <row r="2965" spans="1:4" x14ac:dyDescent="0.2">
      <c r="A2965">
        <v>16002</v>
      </c>
      <c r="B2965" t="s">
        <v>124</v>
      </c>
      <c r="C2965" s="4">
        <v>43731</v>
      </c>
      <c r="D2965" s="3">
        <v>0.56319444444444444</v>
      </c>
    </row>
    <row r="2966" spans="1:4" x14ac:dyDescent="0.2">
      <c r="A2966">
        <v>24630</v>
      </c>
      <c r="B2966" t="s">
        <v>152</v>
      </c>
      <c r="C2966" s="4">
        <v>43731</v>
      </c>
      <c r="D2966" s="3">
        <v>0.86597222222222225</v>
      </c>
    </row>
    <row r="2967" spans="1:4" x14ac:dyDescent="0.2">
      <c r="A2967">
        <v>26942</v>
      </c>
      <c r="B2967" t="s">
        <v>124</v>
      </c>
      <c r="C2967" s="4">
        <v>43731</v>
      </c>
      <c r="D2967" s="3">
        <v>0.56180555555555556</v>
      </c>
    </row>
    <row r="2968" spans="1:4" x14ac:dyDescent="0.2">
      <c r="A2968">
        <v>28164</v>
      </c>
      <c r="B2968" t="e">
        <f>_xlfn.SINGLE(DllSWqjvMbCrtUNGN0CA23hYgwPW83B5aBnYuBnEFZY)= lo primero Es lo primero Vemos lo importante Que se ha demostrado por apoyar al pais Que gran obras</f>
        <v>#NAME?</v>
      </c>
      <c r="C2968" s="4">
        <v>43731</v>
      </c>
      <c r="D2968" s="3">
        <v>0.82291666666666663</v>
      </c>
    </row>
    <row r="2969" spans="1:4" x14ac:dyDescent="0.2">
      <c r="A2969">
        <v>28628</v>
      </c>
      <c r="B2969" t="e">
        <f>_xlfn.SINGLE(DllSWqjvMbCrtUNGN0CA23hYgwPW83B5aBnYuBnEFZY)= agradecemos lo importante Que demuestra el Presidente junto a su esposa uqe bien Que se haga lo bueno</f>
        <v>#NAME?</v>
      </c>
      <c r="C2969" s="4">
        <v>43731</v>
      </c>
      <c r="D2969" s="3">
        <v>0.69791666666666663</v>
      </c>
    </row>
    <row r="2970" spans="1:4" x14ac:dyDescent="0.2">
      <c r="A2970">
        <v>28654</v>
      </c>
      <c r="B2970" t="e">
        <f>_xlfn.SINGLE(DllSWqjvMbCrtUNGN0CA23hYgwPW83B5aBnYuBnEFZY)= Es grandioso lo Que se ve por Que sabemos Que JOH hace lo mejor por nuestra Honduras vamos por mas</f>
        <v>#NAME?</v>
      </c>
      <c r="C2970" s="4">
        <v>43731</v>
      </c>
      <c r="D2970" s="3">
        <v>0.80972222222222223</v>
      </c>
    </row>
    <row r="2971" spans="1:4" x14ac:dyDescent="0.2">
      <c r="A2971">
        <v>33418</v>
      </c>
      <c r="B2971" t="e">
        <f>hondudiario Sobre todo se esta demostrando Que se ve lo importante para el pais Que grandes maneras las Que se establecen de grandes avances</f>
        <v>#NAME?</v>
      </c>
      <c r="C2971" s="4">
        <v>43731</v>
      </c>
      <c r="D2971" s="3">
        <v>0.65763888888888888</v>
      </c>
    </row>
    <row r="2972" spans="1:4" x14ac:dyDescent="0.2">
      <c r="A2972">
        <v>34077</v>
      </c>
      <c r="B2972" t="e">
        <f>_xlfn.SINGLE(DllSWqjvMbCrtUNGN0CA23hYgwPW83B5aBnYuBnEFZY)= se√±or Presidente usted no haga caso a las habladur√≠as de la gente usted sabe Que usted hace lo correcto por el pa√≠s</f>
        <v>#NAME?</v>
      </c>
      <c r="C2972" s="4">
        <v>43731</v>
      </c>
      <c r="D2972" s="3">
        <v>0.81041666666666667</v>
      </c>
    </row>
    <row r="2973" spans="1:4" x14ac:dyDescent="0.2">
      <c r="A2973">
        <v>34580</v>
      </c>
      <c r="B2973" t="e">
        <f>_xlfn.SINGLE(DllSWqjvMbCrtUNGN0CA23hYgwPW83B5aBnYuBnEFZY)= estas si son grandiosas bendiciones Que gran maneras de ver lo bueno para la naci√≥n Que bien vamos por mas avances</f>
        <v>#NAME?</v>
      </c>
      <c r="C2973" s="4">
        <v>43731</v>
      </c>
      <c r="D2973" s="3">
        <v>0.8222222222222223</v>
      </c>
    </row>
    <row r="2974" spans="1:4" x14ac:dyDescent="0.2">
      <c r="A2974">
        <v>34607</v>
      </c>
      <c r="B2974" t="e">
        <f>_xlfn.SINGLE(DllSWqjvMbCrtUNGN0CA23hYgwPW83B5aBnYuBnEFZY)= Aplaudimos la grandiosa misi√≥n departe de JOH gracias por afirmar lo bueno por mi Honduras</f>
        <v>#NAME?</v>
      </c>
      <c r="C2974" s="4">
        <v>43731</v>
      </c>
      <c r="D2974" s="3">
        <v>0.69861111111111107</v>
      </c>
    </row>
    <row r="2975" spans="1:4" x14ac:dyDescent="0.2">
      <c r="A2975">
        <v>50858</v>
      </c>
      <c r="B2975" t="e">
        <f>DiarioTiempo Vemos Que cada ves esta mas y mas loco este p√†rrtido Que ya no saben ni Que inventar sean cerios porfavor ya basta con tanta payasada</f>
        <v>#NAME?</v>
      </c>
      <c r="C2975" s="4">
        <v>43731</v>
      </c>
      <c r="D2975" s="3">
        <v>0.62777777777777777</v>
      </c>
    </row>
    <row r="2976" spans="1:4" x14ac:dyDescent="0.2">
      <c r="A2976">
        <v>51673</v>
      </c>
      <c r="B2976" t="s">
        <v>224</v>
      </c>
      <c r="C2976" s="4">
        <v>43731</v>
      </c>
      <c r="D2976" s="3">
        <v>0.65</v>
      </c>
    </row>
    <row r="2977" spans="1:4" x14ac:dyDescent="0.2">
      <c r="A2977">
        <v>55939</v>
      </c>
      <c r="B2977" t="e">
        <f>Abriendo_Brecha admirable Que gran desarrollo departe de el gobierno en brindar lo bueno para el pueblo Felicidades a las autoridades</f>
        <v>#NAME?</v>
      </c>
      <c r="C2977" s="4">
        <v>43731</v>
      </c>
      <c r="D2977" s="3">
        <v>0.65069444444444446</v>
      </c>
    </row>
    <row r="2978" spans="1:4" x14ac:dyDescent="0.2">
      <c r="A2978">
        <v>61518</v>
      </c>
      <c r="B2978" t="e">
        <f>_xlfn.SINGLE(JuanOrlandoH _xlfn.SINGLE(Congreso_HND Aplaudimos la buena labor Que ha propuesto JOH por apoya a los Que tienen deudas grandes Que bueno Que se haga eso))</f>
        <v>#NAME?</v>
      </c>
      <c r="C2978" s="4">
        <v>43731</v>
      </c>
      <c r="D2978" s="3">
        <v>0.56805555555555554</v>
      </c>
    </row>
    <row r="2979" spans="1:4" x14ac:dyDescent="0.2">
      <c r="A2979">
        <v>64564</v>
      </c>
      <c r="B2979" t="e">
        <f>hondudiario Es muy bueno lo Que se hace de parte de el gobierno Que grandes inventos los Que hacen con el material de pl√°stico</f>
        <v>#NAME?</v>
      </c>
      <c r="C2979" s="4">
        <v>43731</v>
      </c>
      <c r="D2979" s="3">
        <v>0.65763888888888888</v>
      </c>
    </row>
    <row r="2980" spans="1:4" x14ac:dyDescent="0.2">
      <c r="A2980">
        <v>65596</v>
      </c>
      <c r="B2980" t="s">
        <v>24</v>
      </c>
      <c r="C2980" s="4">
        <v>43731</v>
      </c>
      <c r="D2980" s="3">
        <v>0.73472222222222217</v>
      </c>
    </row>
    <row r="2981" spans="1:4" x14ac:dyDescent="0.2">
      <c r="A2981">
        <v>66275</v>
      </c>
      <c r="B2981" t="s">
        <v>152</v>
      </c>
      <c r="C2981" s="4">
        <v>43731</v>
      </c>
      <c r="D2981" s="3">
        <v>0.86597222222222225</v>
      </c>
    </row>
    <row r="2982" spans="1:4" x14ac:dyDescent="0.2">
      <c r="A2982">
        <v>70679</v>
      </c>
      <c r="B2982" t="e">
        <f>elpaishn Vemos ese gran establecimiento de Que el pais cambia cada dia por las buenas acciones Que ha hecho JOH gracias bendiciones</f>
        <v>#NAME?</v>
      </c>
      <c r="C2982" s="4">
        <v>43731</v>
      </c>
      <c r="D2982" s="3">
        <v>0.64374999999999993</v>
      </c>
    </row>
    <row r="2983" spans="1:4" x14ac:dyDescent="0.2">
      <c r="A2983">
        <v>71522</v>
      </c>
      <c r="B2983" t="e">
        <f>elpaishn estamos muy alegres de Que se demuestra lo bueno para mi Honduras bendiciones JOH gracias</f>
        <v>#NAME?</v>
      </c>
      <c r="C2983" s="4">
        <v>43731</v>
      </c>
      <c r="D2983" s="3">
        <v>0.84583333333333333</v>
      </c>
    </row>
    <row r="2984" spans="1:4" x14ac:dyDescent="0.2">
      <c r="A2984">
        <v>74325</v>
      </c>
      <c r="B2984" t="e">
        <f>_xlfn.SINGLE(NTQ1WzirXWVSm5RELmNPf7jbQXG)+Lu0YgsRt8Xoj7qo= _xlfn.SINGLE(JuanOrlandoH _xlfn.SINGLE(TN5Telenoticias _xlfn.SINGLE(DiarioLaPrensa Es admirable lo Que se ve porque lo bueno se demuestra cada dia Que gran manera de ver el cambio por el pais vamos por mas)))</f>
        <v>#NAME?</v>
      </c>
      <c r="C2984" s="4">
        <v>43731</v>
      </c>
      <c r="D2984" s="3">
        <v>0.81736111111111109</v>
      </c>
    </row>
    <row r="2985" spans="1:4" ht="51" x14ac:dyDescent="0.2">
      <c r="A2985">
        <v>78811</v>
      </c>
      <c r="B2985" s="2" t="s">
        <v>4</v>
      </c>
      <c r="C2985" s="4">
        <v>43731</v>
      </c>
      <c r="D2985" s="3">
        <v>0.66180555555555554</v>
      </c>
    </row>
    <row r="2986" spans="1:4" x14ac:dyDescent="0.2">
      <c r="A2986">
        <v>81824</v>
      </c>
      <c r="B2986" t="s">
        <v>24</v>
      </c>
      <c r="C2986" s="4">
        <v>43731</v>
      </c>
      <c r="D2986" s="3">
        <v>0.73472222222222217</v>
      </c>
    </row>
    <row r="2987" spans="1:4" x14ac:dyDescent="0.2">
      <c r="A2987">
        <v>84977</v>
      </c>
      <c r="B2987" t="e">
        <f>HCHTelevDigital Aplaudimos lo bueno Que JOH hace por mi naci√≥n Que se demuestra un gran apoyo para el pais</f>
        <v>#NAME?</v>
      </c>
      <c r="C2987" s="4">
        <v>43731</v>
      </c>
      <c r="D2987" s="3">
        <v>0.73055555555555562</v>
      </c>
    </row>
    <row r="2988" spans="1:4" x14ac:dyDescent="0.2">
      <c r="A2988">
        <v>85180</v>
      </c>
      <c r="B2988" t="s">
        <v>297</v>
      </c>
      <c r="C2988" s="4">
        <v>43731</v>
      </c>
      <c r="D2988" s="3">
        <v>0.58333333333333337</v>
      </c>
    </row>
    <row r="2989" spans="1:4" x14ac:dyDescent="0.2">
      <c r="A2989">
        <v>90183</v>
      </c>
      <c r="B2989" t="e">
        <f>JuanOrlandoH Definitivamente Vemos lo bueno por mi Honduras Muchas gracias se√±or Presidente Que se demuestre lo bueno para mi pueblo Que bien</f>
        <v>#NAME?</v>
      </c>
      <c r="C2989" s="4">
        <v>43731</v>
      </c>
      <c r="D2989" s="3">
        <v>0.6</v>
      </c>
    </row>
    <row r="2990" spans="1:4" x14ac:dyDescent="0.2">
      <c r="A2990">
        <v>90931</v>
      </c>
      <c r="B2990" t="e">
        <f>elpaishn Que se trate de dar el mayor apoyo ala comunidad de la mosquitia Que necesita ayuda en el tema de la electricidad Que bien</f>
        <v>#NAME?</v>
      </c>
      <c r="C2990" s="4">
        <v>43731</v>
      </c>
      <c r="D2990" s="3">
        <v>0.6430555555555556</v>
      </c>
    </row>
    <row r="2991" spans="1:4" x14ac:dyDescent="0.2">
      <c r="A2991">
        <v>95974</v>
      </c>
      <c r="B2991" t="s">
        <v>152</v>
      </c>
      <c r="C2991" s="4">
        <v>43731</v>
      </c>
      <c r="D2991" s="3">
        <v>0.86597222222222225</v>
      </c>
    </row>
    <row r="2992" spans="1:4" x14ac:dyDescent="0.2">
      <c r="A2992">
        <v>112705</v>
      </c>
      <c r="B2992" t="s">
        <v>24</v>
      </c>
      <c r="C2992" s="4">
        <v>43731</v>
      </c>
      <c r="D2992" s="3">
        <v>0.73472222222222217</v>
      </c>
    </row>
    <row r="2993" spans="1:4" x14ac:dyDescent="0.2">
      <c r="A2993">
        <v>113271</v>
      </c>
      <c r="B2993" t="s">
        <v>152</v>
      </c>
      <c r="C2993" s="4">
        <v>43731</v>
      </c>
      <c r="D2993" s="3">
        <v>0.8666666666666667</v>
      </c>
    </row>
    <row r="2994" spans="1:4" x14ac:dyDescent="0.2">
      <c r="A2994">
        <v>114146</v>
      </c>
      <c r="B2994" t="e">
        <f>_xlfn.SINGLE(JuanOrlandoH _xlfn.SINGLE(radiohrn _xlfn.SINGLE(LaTribunahn _xlfn.SINGLE(TN5Telenoticias _xlfn.SINGLE(diarioelheraldo _xlfn.SINGLE(televicentrohn _xlfn.SINGLE(elpaishn muy bien Que Dios bendiga su vida se√±or JOH gracias por demostrar el cambio por mi naci√≥n)))))))</f>
        <v>#NAME?</v>
      </c>
      <c r="C2994" s="4">
        <v>43731</v>
      </c>
      <c r="D2994" s="3">
        <v>0.67291666666666661</v>
      </c>
    </row>
    <row r="2995" spans="1:4" x14ac:dyDescent="0.2">
      <c r="A2995">
        <v>115721</v>
      </c>
      <c r="B2995" t="s">
        <v>124</v>
      </c>
      <c r="C2995" s="4">
        <v>43731</v>
      </c>
      <c r="D2995" s="3">
        <v>0.56180555555555556</v>
      </c>
    </row>
    <row r="2996" spans="1:4" x14ac:dyDescent="0.2">
      <c r="A2996">
        <v>118577</v>
      </c>
      <c r="B2996" t="e">
        <f>_xlfn.SINGLE(JuanOrlandoH _xlfn.SINGLE(radiohrn _xlfn.SINGLE(LaTribunahn _xlfn.SINGLE(TN5Telenoticias _xlfn.SINGLE(diarioelheraldo _xlfn.SINGLE(televicentrohn _xlfn.SINGLE(elpaishn Esperamos Que se haya tenido excelente reunion y Que cea de gran excito para el pais)))))))</f>
        <v>#NAME?</v>
      </c>
      <c r="C2996" s="4">
        <v>43731</v>
      </c>
      <c r="D2996" s="3">
        <v>0.8027777777777777</v>
      </c>
    </row>
    <row r="2997" spans="1:4" x14ac:dyDescent="0.2">
      <c r="A2997">
        <v>120146</v>
      </c>
      <c r="B2997" t="e">
        <f>_xlfn.SINGLE(JuanOrlandoH _xlfn.SINGLE(radiohrn _xlfn.SINGLE(LaTribunahn _xlfn.SINGLE(TN5Telenoticias _xlfn.SINGLE(diarioelheraldo _xlfn.SINGLE(televicentrohn _xlfn.SINGLE(elpaishn Es importante la labor departe de el Presidente Que ha demostrado lo bueno para el pais Que gran avance se√±or JOH)))))))</f>
        <v>#NAME?</v>
      </c>
      <c r="C2997" s="4">
        <v>43731</v>
      </c>
      <c r="D2997" s="3">
        <v>0.67222222222222217</v>
      </c>
    </row>
    <row r="2998" spans="1:4" x14ac:dyDescent="0.2">
      <c r="A2998">
        <v>125069</v>
      </c>
      <c r="B2998" t="s">
        <v>152</v>
      </c>
      <c r="C2998" s="4">
        <v>43731</v>
      </c>
      <c r="D2998" s="3">
        <v>0.86597222222222225</v>
      </c>
    </row>
    <row r="2999" spans="1:4" x14ac:dyDescent="0.2">
      <c r="A2999">
        <v>134924</v>
      </c>
      <c r="B2999" t="e">
        <f>_xlfn.SINGLE(JuanOrlandoH _xlfn.SINGLE(radiohrn _xlfn.SINGLE(LaTribunahn _xlfn.SINGLE(TN5Telenoticias _xlfn.SINGLE(diarioelheraldo _xlfn.SINGLE(televicentrohn _xlfn.SINGLE(elpaishn Es muy bueno lo Que hace el Presidente por el pa√≠s Que grandes maneras de ver lo bueno por el pais Que bien)))))))</f>
        <v>#NAME?</v>
      </c>
      <c r="C2999" s="4">
        <v>43731</v>
      </c>
      <c r="D2999" s="3">
        <v>0.80138888888888893</v>
      </c>
    </row>
    <row r="3000" spans="1:4" x14ac:dyDescent="0.2">
      <c r="A3000">
        <v>134963</v>
      </c>
      <c r="B3000" t="e">
        <f>_xlfn.SINGLE(JuanOrlandoH _xlfn.SINGLE(radiohrn _xlfn.SINGLE(LaTribunahn _xlfn.SINGLE(TN5Telenoticias _xlfn.SINGLE(diarioelheraldo _xlfn.SINGLE(televicentrohn _xlfn.SINGLE(elpaishn se ve lo bueno Que se hace Que tenga excito JOH gracias por mi pais se ha mejorado cada dia Que gran trabajo estamos muy alegres)))))))</f>
        <v>#NAME?</v>
      </c>
      <c r="C3000" s="4">
        <v>43731</v>
      </c>
      <c r="D3000" s="3">
        <v>0.67361111111111116</v>
      </c>
    </row>
    <row r="3001" spans="1:4" x14ac:dyDescent="0.2">
      <c r="A3001">
        <v>135403</v>
      </c>
      <c r="B3001" t="s">
        <v>124</v>
      </c>
      <c r="C3001" s="4">
        <v>43731</v>
      </c>
      <c r="D3001" s="3">
        <v>0.56180555555555556</v>
      </c>
    </row>
    <row r="3002" spans="1:4" x14ac:dyDescent="0.2">
      <c r="A3002">
        <v>140372</v>
      </c>
      <c r="B3002" t="e">
        <f>_xlfn.SINGLE(JuanOrlandoH _xlfn.SINGLE(radiohrn _xlfn.SINGLE(LaTribunahn _xlfn.SINGLE(TN5Telenoticias _xlfn.SINGLE(diarioelheraldo _xlfn.SINGLE(televicentrohn _xlfn.SINGLE(elpaishn Felicidades a nuestro gobierno por trabajar por una naci√≥n muy diferente Que excelente estamos muy agradecidos gracias mi JOH)))))))</f>
        <v>#NAME?</v>
      </c>
      <c r="C3002" s="4">
        <v>43731</v>
      </c>
      <c r="D3002" s="3">
        <v>0.67361111111111116</v>
      </c>
    </row>
    <row r="3003" spans="1:4" x14ac:dyDescent="0.2">
      <c r="A3003">
        <v>140662</v>
      </c>
      <c r="B3003" t="e">
        <f>_xlfn.SINGLE(JuanOrlandoH _xlfn.SINGLE(radiohrn _xlfn.SINGLE(LaTribunahn _xlfn.SINGLE(TN5Telenoticias _xlfn.SINGLE(diarioelheraldo _xlfn.SINGLE(televicentrohn _xlfn.SINGLE(elpaishn gracias a Dios por lo bueno Que ha demostrado Que bien Que se haga lo bueno por mi pais gracias por Que usted Es una gran persona)))))))</f>
        <v>#NAME?</v>
      </c>
      <c r="C3003" s="4">
        <v>43731</v>
      </c>
      <c r="D3003" s="3">
        <v>0.8027777777777777</v>
      </c>
    </row>
    <row r="3004" spans="1:4" x14ac:dyDescent="0.2">
      <c r="A3004">
        <v>145030</v>
      </c>
      <c r="B3004" t="s">
        <v>24</v>
      </c>
      <c r="C3004" s="4">
        <v>43731</v>
      </c>
      <c r="D3004" s="3">
        <v>0.73541666666666661</v>
      </c>
    </row>
    <row r="3005" spans="1:4" x14ac:dyDescent="0.2">
      <c r="A3005">
        <v>147495</v>
      </c>
      <c r="B3005" t="e">
        <f>_xlfn.SINGLE(JuanOrlandoH _xlfn.SINGLE(radiohrn _xlfn.SINGLE(LaTribunahn _xlfn.SINGLE(TN5Telenoticias _xlfn.SINGLE(diarioelheraldo _xlfn.SINGLE(televicentrohn _xlfn.SINGLE(elpaishn gracias a lo nuevo Que se ve Que el Presidente desempe√±a Que gran inteligencia la suya JOH muy bueno)))))))</f>
        <v>#NAME?</v>
      </c>
      <c r="C3005" s="4">
        <v>43731</v>
      </c>
      <c r="D3005" s="3">
        <v>0.80138888888888893</v>
      </c>
    </row>
    <row r="3006" spans="1:4" x14ac:dyDescent="0.2">
      <c r="A3006">
        <v>151481</v>
      </c>
      <c r="B3006" t="s">
        <v>24</v>
      </c>
      <c r="C3006" s="4">
        <v>43731</v>
      </c>
      <c r="D3006" s="3">
        <v>0.73541666666666661</v>
      </c>
    </row>
    <row r="3007" spans="1:4" x14ac:dyDescent="0.2">
      <c r="A3007">
        <v>152168</v>
      </c>
      <c r="B3007" t="e">
        <f>_xlfn.SINGLE(JuanOrlandoH _xlfn.SINGLE(Congreso_HND importante manera de dar el cambio por nuestra Honduras demostrando lo bueno excelente trabajo se√±or Presidente))</f>
        <v>#NAME?</v>
      </c>
      <c r="C3007" s="4">
        <v>43731</v>
      </c>
      <c r="D3007" s="3">
        <v>0.56736111111111109</v>
      </c>
    </row>
    <row r="3008" spans="1:4" x14ac:dyDescent="0.2">
      <c r="A3008">
        <v>155402</v>
      </c>
      <c r="B3008" t="e">
        <f>ProcesoDigital alegres de Que Honduras cambia se ha demostrado lo importante Que Es apoyar a loas j√≥venes y ni√±os Que gran trabajo Que se haga lo bueno por mi naci√≥n bendiciones</f>
        <v>#NAME?</v>
      </c>
      <c r="C3008" s="4">
        <v>43731</v>
      </c>
      <c r="D3008" s="3">
        <v>0.59652777777777777</v>
      </c>
    </row>
    <row r="3009" spans="1:4" x14ac:dyDescent="0.2">
      <c r="A3009">
        <v>155694</v>
      </c>
      <c r="B3009" t="e">
        <f>ProcesoDigital lo Que pasa Que libre solo son inventos Que busquen Que hacer mejor esta gente rid√≠cula Que solo eso quieren</f>
        <v>#NAME?</v>
      </c>
      <c r="C3009" s="4">
        <v>43731</v>
      </c>
      <c r="D3009" s="3">
        <v>0.83472222222222225</v>
      </c>
    </row>
    <row r="3010" spans="1:4" x14ac:dyDescent="0.2">
      <c r="A3010">
        <v>156219</v>
      </c>
      <c r="B3010" t="e">
        <f>ProcesoDigital Es cierto lo Que dice marvin ponce  Que esta gente solo inventando pobres Que no tienen nada Que hacer de seguro</f>
        <v>#NAME?</v>
      </c>
      <c r="C3010" s="4">
        <v>43731</v>
      </c>
      <c r="D3010" s="3">
        <v>0.8354166666666667</v>
      </c>
    </row>
    <row r="3011" spans="1:4" x14ac:dyDescent="0.2">
      <c r="A3011">
        <v>158888</v>
      </c>
      <c r="B3011" t="s">
        <v>24</v>
      </c>
      <c r="C3011" s="4">
        <v>43731</v>
      </c>
      <c r="D3011" s="3">
        <v>0.73541666666666661</v>
      </c>
    </row>
    <row r="3012" spans="1:4" ht="51" x14ac:dyDescent="0.2">
      <c r="A3012">
        <v>159151</v>
      </c>
      <c r="B3012" s="2" t="s">
        <v>4</v>
      </c>
      <c r="C3012" s="4">
        <v>43731</v>
      </c>
      <c r="D3012" s="3">
        <v>0.66319444444444442</v>
      </c>
    </row>
    <row r="3013" spans="1:4" x14ac:dyDescent="0.2">
      <c r="A3013">
        <v>160993</v>
      </c>
      <c r="B3013" t="s">
        <v>152</v>
      </c>
      <c r="C3013" s="4">
        <v>43731</v>
      </c>
      <c r="D3013" s="3">
        <v>0.8666666666666667</v>
      </c>
    </row>
    <row r="3014" spans="1:4" ht="51" x14ac:dyDescent="0.2">
      <c r="A3014">
        <v>161216</v>
      </c>
      <c r="B3014" s="2" t="s">
        <v>4</v>
      </c>
      <c r="C3014" s="4">
        <v>43731</v>
      </c>
      <c r="D3014" s="3">
        <v>0.66249999999999998</v>
      </c>
    </row>
    <row r="3015" spans="1:4" x14ac:dyDescent="0.2">
      <c r="A3015">
        <v>163102</v>
      </c>
      <c r="B3015" t="e">
        <f>televicentrohn sabemos Que el Presidente ha demostrado Que apoya a todo lo Que se necesita en el pais Vemos Que se hace grandes avances en mi Honduras lo Que pasa Que la gente eso no lo miran solo lo malo</f>
        <v>#NAME?</v>
      </c>
      <c r="C3015" s="4">
        <v>43731</v>
      </c>
      <c r="D3015" s="3">
        <v>0.61319444444444449</v>
      </c>
    </row>
    <row r="3016" spans="1:4" x14ac:dyDescent="0.2">
      <c r="A3016">
        <v>168627</v>
      </c>
      <c r="B3016" t="e">
        <f>tencanal10 Es una gran bendici√≥n lo Que est√°n recibiendo las personas con esta nueva ley alivio de deuda Que bueno lo Que se ve cada dia</f>
        <v>#NAME?</v>
      </c>
      <c r="C3016" s="4">
        <v>43731</v>
      </c>
      <c r="D3016" s="3">
        <v>0.84791666666666676</v>
      </c>
    </row>
    <row r="3017" spans="1:4" x14ac:dyDescent="0.2">
      <c r="A3017">
        <v>168882</v>
      </c>
      <c r="B3017" t="e">
        <f>tencanal10 Dios me lo bendiga JOH por hacer lo bueno por el pueblo con estas importante ayudas vamos de mejor a mejor</f>
        <v>#NAME?</v>
      </c>
      <c r="C3017" s="4">
        <v>43731</v>
      </c>
      <c r="D3017" s="3">
        <v>0.84791666666666676</v>
      </c>
    </row>
    <row r="3018" spans="1:4" x14ac:dyDescent="0.2">
      <c r="A3018">
        <v>170013</v>
      </c>
      <c r="B3018" t="e">
        <f>tencanal10 gracias por demostrar lo bueno gracias por hacer el cambio excelente Que sea de gran apoyo esta acci√≥n</f>
        <v>#NAME?</v>
      </c>
      <c r="C3018" s="4">
        <v>43731</v>
      </c>
      <c r="D3018" s="3">
        <v>0.84861111111111109</v>
      </c>
    </row>
    <row r="3019" spans="1:4" x14ac:dyDescent="0.2">
      <c r="A3019">
        <v>172276</v>
      </c>
      <c r="B3019" t="e">
        <f>_xlfn.SINGLE(JuanOrlandoH _xlfn.SINGLE(Congreso_HND con esta nueva ley Que bueno Que miles de personas les esta hiendo bien por Que Es un gran  apoyo para el pueblo))</f>
        <v>#NAME?</v>
      </c>
      <c r="C3019" s="4">
        <v>43731</v>
      </c>
      <c r="D3019" s="3">
        <v>0.56180555555555556</v>
      </c>
    </row>
    <row r="3020" spans="1:4" x14ac:dyDescent="0.2">
      <c r="A3020">
        <v>172952</v>
      </c>
      <c r="B3020" t="s">
        <v>124</v>
      </c>
      <c r="C3020" s="4">
        <v>43731</v>
      </c>
      <c r="D3020" s="3">
        <v>0.56180555555555556</v>
      </c>
    </row>
    <row r="3021" spans="1:4" x14ac:dyDescent="0.2">
      <c r="A3021">
        <v>173532</v>
      </c>
      <c r="B3021" t="e">
        <f>_xlfn.SINGLE(JuanOrlandoH _xlfn.SINGLE(Congreso_HND no cave duda Que se esta trabajando por lo mejor Que gran manera de Que mi pais avance vamos por mas))</f>
        <v>#NAME?</v>
      </c>
      <c r="C3021" s="4">
        <v>43731</v>
      </c>
      <c r="D3021" s="3">
        <v>0.56111111111111112</v>
      </c>
    </row>
    <row r="3022" spans="1:4" x14ac:dyDescent="0.2">
      <c r="A3022">
        <v>176157</v>
      </c>
      <c r="B3022" t="s">
        <v>152</v>
      </c>
      <c r="C3022" s="4">
        <v>43731</v>
      </c>
      <c r="D3022" s="3">
        <v>0.86597222222222225</v>
      </c>
    </row>
    <row r="3023" spans="1:4" x14ac:dyDescent="0.2">
      <c r="A3023">
        <v>176725</v>
      </c>
      <c r="B3023" t="e">
        <f>_xlfn.SINGLE(NTQ1WzirXWVSm5RELmNPf7jbQXG)+Lu0YgsRt8Xoj7qo= _xlfn.SINGLE(JuanOrlandoH _xlfn.SINGLE(TN5Telenoticias _xlfn.SINGLE(DiarioDiezHn Muchas Felicidades a JOH por afirmar lo importante para el pais Que gran manera de ver lo bueno para nuestra naci√≥n muy bien vamos por mas)))</f>
        <v>#NAME?</v>
      </c>
      <c r="C3023" s="4">
        <v>43731</v>
      </c>
      <c r="D3023" s="3">
        <v>0.81874999999999998</v>
      </c>
    </row>
    <row r="3024" spans="1:4" x14ac:dyDescent="0.2">
      <c r="A3024">
        <v>177047</v>
      </c>
      <c r="B3024" t="e">
        <f>_xlfn.SINGLE(NTQ1WzirXWVSm5RELmNPf7jbQXG)+Lu0YgsRt8Xoj7qo= _xlfn.SINGLE(JuanOrlandoH _xlfn.SINGLE(LaTribunahn Simplemente se esta demostrando lo bueno de p√†rrte de el gobierno gracias Dios lo bendiga JOH gracias mil bendiciones _xlfn.SINGLE(HCHTelevDigital)))</f>
        <v>#NAME?</v>
      </c>
      <c r="C3024" s="4">
        <v>43731</v>
      </c>
      <c r="D3024" s="3">
        <v>0.72777777777777775</v>
      </c>
    </row>
    <row r="3025" spans="1:4" x14ac:dyDescent="0.2">
      <c r="A3025">
        <v>184878</v>
      </c>
      <c r="B3025" t="e">
        <f>_xlfn.SINGLE(JuanOrlandoH _xlfn.SINGLE(radiohrn _xlfn.SINGLE(LaTribunahn _xlfn.SINGLE(TN5Telenoticias _xlfn.SINGLE(diarioelheraldo _xlfn.SINGLE(televicentrohn _xlfn.SINGLE(elpaishn agradecemos Que por Que se demuestra lo importante para la naci√≥n Que bien Que el se√±or JOH viaja para hacer lo bueno para Honduras)))))))</f>
        <v>#NAME?</v>
      </c>
      <c r="C3025" s="4">
        <v>43731</v>
      </c>
      <c r="D3025" s="3">
        <v>0.80208333333333337</v>
      </c>
    </row>
    <row r="3026" spans="1:4" x14ac:dyDescent="0.2">
      <c r="A3026">
        <v>188777</v>
      </c>
      <c r="B3026" t="s">
        <v>124</v>
      </c>
      <c r="C3026" s="4">
        <v>43731</v>
      </c>
      <c r="D3026" s="3">
        <v>0.5625</v>
      </c>
    </row>
    <row r="3027" spans="1:4" x14ac:dyDescent="0.2">
      <c r="A3027">
        <v>199449</v>
      </c>
      <c r="B3027" t="e">
        <f>JuanOrlandoH Honduras avanza gracias a Dios Que se alcanzan grandes maneras de apoyo para el pueblo hondure√±o bendiciones vamos por mucho mas en cambiar al pais</f>
        <v>#NAME?</v>
      </c>
      <c r="C3027" s="4">
        <v>43731</v>
      </c>
      <c r="D3027" s="3">
        <v>0.60069444444444442</v>
      </c>
    </row>
    <row r="3028" spans="1:4" x14ac:dyDescent="0.2">
      <c r="A3028">
        <v>212060</v>
      </c>
      <c r="B3028" t="s">
        <v>24</v>
      </c>
      <c r="C3028" s="4">
        <v>43731</v>
      </c>
      <c r="D3028" s="3">
        <v>0.73472222222222217</v>
      </c>
    </row>
    <row r="3029" spans="1:4" x14ac:dyDescent="0.2">
      <c r="A3029">
        <v>213332</v>
      </c>
      <c r="B3029" t="e">
        <f>_xlfn.SINGLE(DllSWqjvMbCrtUNGN0CA23hYgwPW83B5aBnYuBnEFZY)= Es una gran noticia Que israel se une a la ayuda por el agua Que gran trabajo Que todo salga bien</f>
        <v>#NAME?</v>
      </c>
      <c r="C3029" s="4">
        <v>43731</v>
      </c>
      <c r="D3029" s="3">
        <v>0.82152777777777775</v>
      </c>
    </row>
    <row r="3030" spans="1:4" ht="51" x14ac:dyDescent="0.2">
      <c r="A3030">
        <v>226266</v>
      </c>
      <c r="B3030" s="2" t="s">
        <v>4</v>
      </c>
      <c r="C3030" s="4">
        <v>43731</v>
      </c>
      <c r="D3030" s="3">
        <v>0.66249999999999998</v>
      </c>
    </row>
    <row r="3031" spans="1:4" x14ac:dyDescent="0.2">
      <c r="A3031">
        <v>230895</v>
      </c>
      <c r="B3031" t="s">
        <v>124</v>
      </c>
      <c r="C3031" s="4">
        <v>43731</v>
      </c>
      <c r="D3031" s="3">
        <v>0.5625</v>
      </c>
    </row>
    <row r="3032" spans="1:4" x14ac:dyDescent="0.2">
      <c r="A3032">
        <v>237873</v>
      </c>
      <c r="B3032" t="s">
        <v>24</v>
      </c>
      <c r="C3032" s="4">
        <v>43731</v>
      </c>
      <c r="D3032" s="3">
        <v>0.73541666666666661</v>
      </c>
    </row>
    <row r="3033" spans="1:4" x14ac:dyDescent="0.2">
      <c r="A3033">
        <v>245567</v>
      </c>
      <c r="B3033" t="e">
        <f>DiarioTiempo hay Que triste con esta gente si se ve Que les gusta so√±ar despiertas Que barbaros Que se ponga mano dura por estos √±angaras</f>
        <v>#NAME?</v>
      </c>
      <c r="C3033" s="4">
        <v>43731</v>
      </c>
      <c r="D3033" s="3">
        <v>0.62638888888888888</v>
      </c>
    </row>
    <row r="3034" spans="1:4" x14ac:dyDescent="0.2">
      <c r="A3034">
        <v>246092</v>
      </c>
      <c r="B3034" t="e">
        <f>Abriendo_Brecha Es admirable el gran trabajo Que est√°n haciendo las autoridades para Que no sigan con estas cosas Que perjudica al pais</f>
        <v>#NAME?</v>
      </c>
      <c r="C3034" s="4">
        <v>43731</v>
      </c>
      <c r="D3034" s="3">
        <v>0.64930555555555558</v>
      </c>
    </row>
    <row r="3035" spans="1:4" x14ac:dyDescent="0.2">
      <c r="A3035">
        <v>247466</v>
      </c>
      <c r="B3035" t="e">
        <f>televicentrohn no cave duda Que se trata de hacer lo correcto por el pais antes da con todo lo Que se hace Es demasiada carga p√†ra el y Sin embargo lo hace p√≤r tenet bien la pueblo</f>
        <v>#NAME?</v>
      </c>
      <c r="C3035" s="4">
        <v>43731</v>
      </c>
      <c r="D3035" s="3">
        <v>0.61388888888888882</v>
      </c>
    </row>
    <row r="3036" spans="1:4" x14ac:dyDescent="0.2">
      <c r="A3036">
        <v>249269</v>
      </c>
      <c r="B3036" t="s">
        <v>24</v>
      </c>
      <c r="C3036" s="4">
        <v>43731</v>
      </c>
      <c r="D3036" s="3">
        <v>0.73541666666666661</v>
      </c>
    </row>
    <row r="3037" spans="1:4" x14ac:dyDescent="0.2">
      <c r="A3037">
        <v>256211</v>
      </c>
      <c r="B3037" t="e">
        <f>_xlfn.SINGLE(radioamericahn _xlfn.SINGLE(JuanOrlandoH lo bueno se ve cada dia uqe gran trabajo Que se establezcan grandes cosas por mi Honduras vamos por mas excelente trabajo JOH))</f>
        <v>#NAME?</v>
      </c>
      <c r="C3037" s="4">
        <v>43731</v>
      </c>
      <c r="D3037" s="3">
        <v>0.59027777777777779</v>
      </c>
    </row>
    <row r="3038" spans="1:4" x14ac:dyDescent="0.2">
      <c r="A3038">
        <v>257884</v>
      </c>
      <c r="B3038" t="e">
        <f>DiarioTiempo Pobrecita esta se√±or asi Que esta loca debe de buscar Que hacer mejor en ves de andar hablando tonteras Sinceramente</f>
        <v>#NAME?</v>
      </c>
      <c r="C3038" s="4">
        <v>43731</v>
      </c>
      <c r="D3038" s="3">
        <v>0.62708333333333333</v>
      </c>
    </row>
    <row r="3039" spans="1:4" x14ac:dyDescent="0.2">
      <c r="A3039">
        <v>268147</v>
      </c>
      <c r="B3039" t="e">
        <f>_xlfn.SINGLE(radioamericahn _xlfn.SINGLE(JuanOrlandoH se√±or Presidente buenos d√≠as y Muchas bendiciones para usted y su familia Que cea de gran avance tosdos los planes Que usted tiene para el  pais))</f>
        <v>#NAME?</v>
      </c>
      <c r="C3039" s="4">
        <v>43731</v>
      </c>
      <c r="D3039" s="3">
        <v>0.58958333333333335</v>
      </c>
    </row>
    <row r="3040" spans="1:4" x14ac:dyDescent="0.2">
      <c r="A3040">
        <v>268282</v>
      </c>
      <c r="B3040" t="e">
        <f>_xlfn.SINGLE(radioamericahn _xlfn.SINGLE(JuanOrlandoH Es una grandiosa noticia Que buen trabajo lo Que se ve por mi Honduras Que se demuestre mas y mas por el pais vamos avanzando))</f>
        <v>#NAME?</v>
      </c>
      <c r="C3040" s="4">
        <v>43731</v>
      </c>
      <c r="D3040" s="3">
        <v>0.59027777777777779</v>
      </c>
    </row>
    <row r="3041" spans="1:4" ht="51" x14ac:dyDescent="0.2">
      <c r="A3041">
        <v>269825</v>
      </c>
      <c r="B3041" s="2" t="s">
        <v>4</v>
      </c>
      <c r="C3041" s="4">
        <v>43731</v>
      </c>
      <c r="D3041" s="3">
        <v>0.66180555555555554</v>
      </c>
    </row>
    <row r="3042" spans="1:4" x14ac:dyDescent="0.2">
      <c r="A3042">
        <v>280964</v>
      </c>
      <c r="B3042" t="e">
        <f>HCHTelevDigital excelente trabajo mi Presidente Que su viaje tenga excito Que Dios me lo bendiga grandemente vamos por lo mejor por el pais</f>
        <v>#NAME?</v>
      </c>
      <c r="C3042" s="4">
        <v>43731</v>
      </c>
      <c r="D3042" s="3">
        <v>0.58194444444444449</v>
      </c>
    </row>
    <row r="3043" spans="1:4" x14ac:dyDescent="0.2">
      <c r="A3043">
        <v>281004</v>
      </c>
      <c r="B3043" t="e">
        <f>HCHTelevDigital admirable Que ces esta demostrando Que se dar√° mayor apoyo a la cobertura de salud muy buen desempe√±o</f>
        <v>#NAME?</v>
      </c>
      <c r="C3043" s="4">
        <v>43731</v>
      </c>
      <c r="D3043" s="3">
        <v>0.72986111111111107</v>
      </c>
    </row>
    <row r="3044" spans="1:4" x14ac:dyDescent="0.2">
      <c r="A3044">
        <v>287315</v>
      </c>
      <c r="B3044" t="s">
        <v>124</v>
      </c>
      <c r="C3044" s="4">
        <v>43731</v>
      </c>
      <c r="D3044" s="3">
        <v>0.56319444444444444</v>
      </c>
    </row>
    <row r="3045" spans="1:4" x14ac:dyDescent="0.2">
      <c r="A3045">
        <v>303168</v>
      </c>
      <c r="B3045" t="e">
        <f>ProcesoDigital Es una grandiosa labor de parte de el gobierno Que grandes maneras de Que mio pais cambien gracias al Presidente y a la primera dama Es muy bueno</f>
        <v>#NAME?</v>
      </c>
      <c r="C3045" s="4">
        <v>43731</v>
      </c>
      <c r="D3045" s="3">
        <v>0.59513888888888888</v>
      </c>
    </row>
    <row r="3046" spans="1:4" x14ac:dyDescent="0.2">
      <c r="A3046">
        <v>303169</v>
      </c>
      <c r="B3046" t="e">
        <f>ProcesoDigital Jamas podran con el mejor Presidente del mundo Jamas asi Que les quede Claro ubiquense mejor sean cerios porfavor</f>
        <v>#NAME?</v>
      </c>
      <c r="C3046" s="4">
        <v>43731</v>
      </c>
      <c r="D3046" s="3">
        <v>0.8354166666666667</v>
      </c>
    </row>
    <row r="3047" spans="1:4" x14ac:dyDescent="0.2">
      <c r="A3047">
        <v>304236</v>
      </c>
      <c r="B3047" t="e">
        <f>_xlfn.SINGLE(JorgeCalixHN _xlfn.SINGLE(Tito_alcalde Sinceramente sabemos Que se hace lo mejor por nuestra Honduras pero hay gente envidiosa Que si les gusta opinar Que barbaridad))</f>
        <v>#NAME?</v>
      </c>
      <c r="C3047" s="4">
        <v>43731</v>
      </c>
      <c r="D3047" s="3">
        <v>0.86388888888888893</v>
      </c>
    </row>
    <row r="3048" spans="1:4" x14ac:dyDescent="0.2">
      <c r="A3048">
        <v>304533</v>
      </c>
      <c r="B3048" t="e">
        <f>_xlfn.SINGLE(JorgeCalixHN _xlfn.SINGLE(Tito_alcalde lo principal y importante Es Que el Presidente esta trabajando dia a dia por hacer lo bueno y aunque quieran opinar Es el mejor y punto y todo tendr√° excito))</f>
        <v>#NAME?</v>
      </c>
      <c r="C3048" s="4">
        <v>43731</v>
      </c>
      <c r="D3048" s="3">
        <v>0.86458333333333337</v>
      </c>
    </row>
    <row r="3049" spans="1:4" x14ac:dyDescent="0.2">
      <c r="A3049">
        <v>309757</v>
      </c>
      <c r="B3049" t="e">
        <f>_xlfn.SINGLE(NTQ1WzirXWVSm5RELmNPf7jbQXG)+Lu0YgsRt8Xoj7qo= _xlfn.SINGLE(JuanOrlandoH _xlfn.SINGLE(TN5Telenoticias se le aplaude a lo bueno Que hace por mi naci√≥n Muchas gracias JOH gracias por afirmar lo bueno por mi Honduras Muchas gracias))</f>
        <v>#NAME?</v>
      </c>
      <c r="C3049" s="4">
        <v>43731</v>
      </c>
      <c r="D3049" s="3">
        <v>0.81805555555555554</v>
      </c>
    </row>
    <row r="3050" spans="1:4" x14ac:dyDescent="0.2">
      <c r="A3050">
        <v>309866</v>
      </c>
      <c r="B3050" t="s">
        <v>579</v>
      </c>
      <c r="C3050" s="4">
        <v>43731</v>
      </c>
      <c r="D3050" s="3">
        <v>0.72638888888888886</v>
      </c>
    </row>
    <row r="3051" spans="1:4" x14ac:dyDescent="0.2">
      <c r="A3051">
        <v>310644</v>
      </c>
      <c r="B3051" t="e">
        <f>hondudiario admirable Que se lleven a cavo estos buenos eventos muy bien Que se haga lo mejor por el pais muy bien</f>
        <v>#NAME?</v>
      </c>
      <c r="C3051" s="4">
        <v>43731</v>
      </c>
      <c r="D3051" s="3">
        <v>0.65833333333333333</v>
      </c>
    </row>
    <row r="3052" spans="1:4" x14ac:dyDescent="0.2">
      <c r="A3052">
        <v>320816</v>
      </c>
      <c r="B3052" t="s">
        <v>124</v>
      </c>
      <c r="C3052" s="4">
        <v>43731</v>
      </c>
      <c r="D3052" s="3">
        <v>0.5625</v>
      </c>
    </row>
    <row r="3053" spans="1:4" x14ac:dyDescent="0.2">
      <c r="A3053">
        <v>322762</v>
      </c>
      <c r="B3053" t="s">
        <v>152</v>
      </c>
      <c r="C3053" s="4">
        <v>43731</v>
      </c>
      <c r="D3053" s="3">
        <v>0.86597222222222225</v>
      </c>
    </row>
    <row r="3054" spans="1:4" x14ac:dyDescent="0.2">
      <c r="A3054">
        <v>323449</v>
      </c>
      <c r="B3054" t="e">
        <f>elpaishn Bendecimos ala familia Presidencial Que bien Que se haga lo bueno para mi pais gracias Que se tenga excito en estas ayudas</f>
        <v>#NAME?</v>
      </c>
      <c r="C3054" s="4">
        <v>43731</v>
      </c>
      <c r="D3054" s="3">
        <v>0.68125000000000002</v>
      </c>
    </row>
    <row r="3055" spans="1:4" x14ac:dyDescent="0.2">
      <c r="A3055">
        <v>323475</v>
      </c>
      <c r="B3055" t="e">
        <f>elpaishn muy bueno Que se esta trabajando por el cambio clim√°tico Que gran trabajo se√±or Presidente Que bueno</f>
        <v>#NAME?</v>
      </c>
      <c r="C3055" s="4">
        <v>43731</v>
      </c>
      <c r="D3055" s="3">
        <v>0.84513888888888899</v>
      </c>
    </row>
    <row r="3056" spans="1:4" x14ac:dyDescent="0.2">
      <c r="A3056">
        <v>337272</v>
      </c>
      <c r="B3056" t="e">
        <f>ProcesoDigital Definimos los grandes cambios Que se demuestran cada dia gracias Que Dios bendiga sus ayudas y sus acciones Que hacen por el pueblo</f>
        <v>#NAME?</v>
      </c>
      <c r="C3056" s="4">
        <v>43731</v>
      </c>
      <c r="D3056" s="3">
        <v>0.59583333333333333</v>
      </c>
    </row>
    <row r="3057" spans="1:4" x14ac:dyDescent="0.2">
      <c r="A3057">
        <v>356415</v>
      </c>
      <c r="B3057" t="s">
        <v>152</v>
      </c>
      <c r="C3057" s="4">
        <v>43731</v>
      </c>
      <c r="D3057" s="3">
        <v>0.8666666666666667</v>
      </c>
    </row>
    <row r="3058" spans="1:4" ht="51" x14ac:dyDescent="0.2">
      <c r="A3058">
        <v>371737</v>
      </c>
      <c r="B3058" s="2" t="s">
        <v>4</v>
      </c>
      <c r="C3058" s="4">
        <v>43731</v>
      </c>
      <c r="D3058" s="3">
        <v>0.66249999999999998</v>
      </c>
    </row>
    <row r="3059" spans="1:4" x14ac:dyDescent="0.2">
      <c r="A3059">
        <v>647463</v>
      </c>
      <c r="B3059" t="s">
        <v>152</v>
      </c>
      <c r="C3059" s="4">
        <v>43731</v>
      </c>
      <c r="D3059" s="3">
        <v>0.86597222222222225</v>
      </c>
    </row>
    <row r="3060" spans="1:4" ht="51" x14ac:dyDescent="0.2">
      <c r="A3060">
        <v>650348</v>
      </c>
      <c r="B3060" s="2" t="s">
        <v>4</v>
      </c>
      <c r="C3060" s="4">
        <v>43731</v>
      </c>
      <c r="D3060" s="3">
        <v>0.66249999999999998</v>
      </c>
    </row>
    <row r="3061" spans="1:4" x14ac:dyDescent="0.2">
      <c r="A3061">
        <v>686789</v>
      </c>
      <c r="B3061" t="s">
        <v>124</v>
      </c>
      <c r="C3061" s="4">
        <v>43731</v>
      </c>
      <c r="D3061" s="3">
        <v>0.5625</v>
      </c>
    </row>
    <row r="3062" spans="1:4" x14ac:dyDescent="0.2">
      <c r="A3062">
        <v>691144</v>
      </c>
      <c r="B3062" t="s">
        <v>152</v>
      </c>
      <c r="C3062" s="4">
        <v>43731</v>
      </c>
      <c r="D3062" s="3">
        <v>0.8666666666666667</v>
      </c>
    </row>
    <row r="3063" spans="1:4" x14ac:dyDescent="0.2">
      <c r="A3063">
        <v>708505</v>
      </c>
      <c r="B3063" t="s">
        <v>24</v>
      </c>
      <c r="C3063" s="4">
        <v>43731</v>
      </c>
      <c r="D3063" s="3">
        <v>0.73541666666666661</v>
      </c>
    </row>
    <row r="3064" spans="1:4" x14ac:dyDescent="0.2">
      <c r="A3064">
        <v>732551</v>
      </c>
      <c r="B3064" t="s">
        <v>24</v>
      </c>
      <c r="C3064" s="4">
        <v>43731</v>
      </c>
      <c r="D3064" s="3">
        <v>0.73541666666666661</v>
      </c>
    </row>
    <row r="3065" spans="1:4" x14ac:dyDescent="0.2">
      <c r="A3065">
        <v>733455</v>
      </c>
      <c r="B3065" t="s">
        <v>124</v>
      </c>
      <c r="C3065" s="4">
        <v>43731</v>
      </c>
      <c r="D3065" s="3">
        <v>0.5625</v>
      </c>
    </row>
    <row r="3066" spans="1:4" x14ac:dyDescent="0.2">
      <c r="A3066">
        <v>752900</v>
      </c>
      <c r="B3066" t="s">
        <v>152</v>
      </c>
      <c r="C3066" s="4">
        <v>43731</v>
      </c>
      <c r="D3066" s="3">
        <v>0.86597222222222225</v>
      </c>
    </row>
    <row r="3067" spans="1:4" ht="51" x14ac:dyDescent="0.2">
      <c r="A3067">
        <v>755650</v>
      </c>
      <c r="B3067" s="2" t="s">
        <v>4</v>
      </c>
      <c r="C3067" s="4">
        <v>43731</v>
      </c>
      <c r="D3067" s="3">
        <v>0.66319444444444442</v>
      </c>
    </row>
    <row r="3068" spans="1:4" x14ac:dyDescent="0.2">
      <c r="A3068">
        <v>763131</v>
      </c>
      <c r="B3068" t="s">
        <v>124</v>
      </c>
      <c r="C3068" s="4">
        <v>43731</v>
      </c>
      <c r="D3068" s="3">
        <v>0.56319444444444444</v>
      </c>
    </row>
    <row r="3069" spans="1:4" ht="51" x14ac:dyDescent="0.2">
      <c r="A3069">
        <v>774509</v>
      </c>
      <c r="B3069" s="2" t="s">
        <v>4</v>
      </c>
      <c r="C3069" s="4">
        <v>43731</v>
      </c>
      <c r="D3069" s="3">
        <v>0.66249999999999998</v>
      </c>
    </row>
    <row r="3070" spans="1:4" x14ac:dyDescent="0.2">
      <c r="A3070">
        <v>774510</v>
      </c>
      <c r="B3070" t="s">
        <v>24</v>
      </c>
      <c r="C3070" s="4">
        <v>43731</v>
      </c>
      <c r="D3070" s="3">
        <v>0.73472222222222217</v>
      </c>
    </row>
    <row r="3071" spans="1:4" x14ac:dyDescent="0.2">
      <c r="A3071">
        <v>774511</v>
      </c>
      <c r="B3071" t="s">
        <v>124</v>
      </c>
      <c r="C3071" s="4">
        <v>43731</v>
      </c>
      <c r="D3071" s="3">
        <v>0.5625</v>
      </c>
    </row>
    <row r="3072" spans="1:4" x14ac:dyDescent="0.2">
      <c r="A3072">
        <v>776879</v>
      </c>
      <c r="B3072" t="s">
        <v>24</v>
      </c>
      <c r="C3072" s="4">
        <v>43731</v>
      </c>
      <c r="D3072" s="3">
        <v>0.73541666666666661</v>
      </c>
    </row>
    <row r="3073" spans="1:4" x14ac:dyDescent="0.2">
      <c r="A3073">
        <v>792078</v>
      </c>
      <c r="B3073" t="s">
        <v>124</v>
      </c>
      <c r="C3073" s="4">
        <v>43731</v>
      </c>
      <c r="D3073" s="3">
        <v>0.5625</v>
      </c>
    </row>
    <row r="3074" spans="1:4" x14ac:dyDescent="0.2">
      <c r="A3074">
        <v>792760</v>
      </c>
      <c r="B3074" t="s">
        <v>152</v>
      </c>
      <c r="C3074" s="4">
        <v>43731</v>
      </c>
      <c r="D3074" s="3">
        <v>0.8666666666666667</v>
      </c>
    </row>
    <row r="3075" spans="1:4" ht="51" x14ac:dyDescent="0.2">
      <c r="A3075">
        <v>804553</v>
      </c>
      <c r="B3075" s="2" t="s">
        <v>4</v>
      </c>
      <c r="C3075" s="4">
        <v>43731</v>
      </c>
      <c r="D3075" s="3">
        <v>0.66249999999999998</v>
      </c>
    </row>
    <row r="3076" spans="1:4" x14ac:dyDescent="0.2">
      <c r="A3076">
        <v>806552</v>
      </c>
      <c r="B3076" t="s">
        <v>24</v>
      </c>
      <c r="C3076" s="4">
        <v>43731</v>
      </c>
      <c r="D3076" s="3">
        <v>0.73541666666666661</v>
      </c>
    </row>
    <row r="3077" spans="1:4" x14ac:dyDescent="0.2">
      <c r="A3077">
        <v>806722</v>
      </c>
      <c r="B3077" t="s">
        <v>24</v>
      </c>
      <c r="C3077" s="4">
        <v>43731</v>
      </c>
      <c r="D3077" s="3">
        <v>0.73472222222222217</v>
      </c>
    </row>
    <row r="3078" spans="1:4" x14ac:dyDescent="0.2">
      <c r="A3078">
        <v>808184</v>
      </c>
      <c r="B3078" t="s">
        <v>24</v>
      </c>
      <c r="C3078" s="4">
        <v>43731</v>
      </c>
      <c r="D3078" s="3">
        <v>0.73541666666666661</v>
      </c>
    </row>
    <row r="3079" spans="1:4" x14ac:dyDescent="0.2">
      <c r="A3079">
        <v>811790</v>
      </c>
      <c r="B3079" t="s">
        <v>24</v>
      </c>
      <c r="C3079" s="4">
        <v>43731</v>
      </c>
      <c r="D3079" s="3">
        <v>0.73541666666666661</v>
      </c>
    </row>
    <row r="3080" spans="1:4" x14ac:dyDescent="0.2">
      <c r="A3080">
        <v>852639</v>
      </c>
      <c r="B3080" t="s">
        <v>152</v>
      </c>
      <c r="C3080" s="4">
        <v>43731</v>
      </c>
      <c r="D3080" s="3">
        <v>0.8666666666666667</v>
      </c>
    </row>
    <row r="3081" spans="1:4" ht="51" x14ac:dyDescent="0.2">
      <c r="A3081">
        <v>852689</v>
      </c>
      <c r="B3081" s="2" t="s">
        <v>4</v>
      </c>
      <c r="C3081" s="4">
        <v>43731</v>
      </c>
      <c r="D3081" s="3">
        <v>0.66319444444444442</v>
      </c>
    </row>
    <row r="3082" spans="1:4" ht="51" x14ac:dyDescent="0.2">
      <c r="A3082">
        <v>855735</v>
      </c>
      <c r="B3082" s="2" t="s">
        <v>4</v>
      </c>
      <c r="C3082" s="4">
        <v>43731</v>
      </c>
      <c r="D3082" s="3">
        <v>0.66319444444444442</v>
      </c>
    </row>
    <row r="3083" spans="1:4" ht="51" x14ac:dyDescent="0.2">
      <c r="A3083">
        <v>856874</v>
      </c>
      <c r="B3083" s="2" t="s">
        <v>4</v>
      </c>
      <c r="C3083" s="4">
        <v>43731</v>
      </c>
      <c r="D3083" s="3">
        <v>0.66180555555555554</v>
      </c>
    </row>
    <row r="3084" spans="1:4" x14ac:dyDescent="0.2">
      <c r="A3084">
        <v>881029</v>
      </c>
      <c r="B3084" t="s">
        <v>24</v>
      </c>
      <c r="C3084" s="4">
        <v>43731</v>
      </c>
      <c r="D3084" s="3">
        <v>0.73541666666666661</v>
      </c>
    </row>
    <row r="3085" spans="1:4" ht="51" x14ac:dyDescent="0.2">
      <c r="A3085">
        <v>930728</v>
      </c>
      <c r="B3085" s="2" t="s">
        <v>4</v>
      </c>
      <c r="C3085" s="4">
        <v>43731</v>
      </c>
      <c r="D3085" s="3">
        <v>0.66180555555555554</v>
      </c>
    </row>
    <row r="3086" spans="1:4" ht="51" x14ac:dyDescent="0.2">
      <c r="A3086">
        <v>931125</v>
      </c>
      <c r="B3086" s="2" t="s">
        <v>4</v>
      </c>
      <c r="C3086" s="4">
        <v>43731</v>
      </c>
      <c r="D3086" s="3">
        <v>0.66319444444444442</v>
      </c>
    </row>
    <row r="3087" spans="1:4" x14ac:dyDescent="0.2">
      <c r="A3087">
        <v>935172</v>
      </c>
      <c r="B3087" t="s">
        <v>152</v>
      </c>
      <c r="C3087" s="4">
        <v>43731</v>
      </c>
      <c r="D3087" s="3">
        <v>0.86597222222222225</v>
      </c>
    </row>
    <row r="3088" spans="1:4" x14ac:dyDescent="0.2">
      <c r="A3088">
        <v>938605</v>
      </c>
      <c r="B3088" t="s">
        <v>124</v>
      </c>
      <c r="C3088" s="4">
        <v>43731</v>
      </c>
      <c r="D3088" s="3">
        <v>0.5625</v>
      </c>
    </row>
    <row r="3089" spans="1:4" x14ac:dyDescent="0.2">
      <c r="A3089">
        <v>950694</v>
      </c>
      <c r="B3089" t="e">
        <f>HoyMismoTSI sabemos Que el Presidente Es una gran persona se sabe Que el hace lo bueno para mi Honduras Que ha demostrado Que son de una familia muy decentes Que bien</f>
        <v>#NAME?</v>
      </c>
      <c r="C3089" s="4">
        <v>43731</v>
      </c>
      <c r="D3089" s="3">
        <v>0.62986111111111109</v>
      </c>
    </row>
    <row r="3090" spans="1:4" x14ac:dyDescent="0.2">
      <c r="A3090">
        <v>967140</v>
      </c>
      <c r="B3090" t="e">
        <f>HoyMismoTSI por eso decimos Que el Que nada debe nada teme JOH lo unico Que hace Es apoyar a su hermano por Que cea com o cea Es su sangre JOH Dios lo bendiga</f>
        <v>#NAME?</v>
      </c>
      <c r="C3090" s="4">
        <v>43731</v>
      </c>
      <c r="D3090" s="3">
        <v>0.63055555555555554</v>
      </c>
    </row>
    <row r="3091" spans="1:4" x14ac:dyDescent="0.2">
      <c r="A3091">
        <v>975384</v>
      </c>
      <c r="B3091" t="s">
        <v>24</v>
      </c>
      <c r="C3091" s="4">
        <v>43731</v>
      </c>
      <c r="D3091" s="3">
        <v>0.73472222222222217</v>
      </c>
    </row>
    <row r="3092" spans="1:4" ht="51" x14ac:dyDescent="0.2">
      <c r="A3092">
        <v>982984</v>
      </c>
      <c r="B3092" s="2" t="s">
        <v>4</v>
      </c>
      <c r="C3092" s="4">
        <v>43731</v>
      </c>
      <c r="D3092" s="3">
        <v>0.66249999999999998</v>
      </c>
    </row>
    <row r="3093" spans="1:4" x14ac:dyDescent="0.2">
      <c r="A3093">
        <v>983235</v>
      </c>
      <c r="B3093" t="s">
        <v>124</v>
      </c>
      <c r="C3093" s="4">
        <v>43731</v>
      </c>
      <c r="D3093" s="3">
        <v>0.5625</v>
      </c>
    </row>
    <row r="3094" spans="1:4" x14ac:dyDescent="0.2">
      <c r="A3094">
        <v>985250</v>
      </c>
      <c r="B3094" t="s">
        <v>152</v>
      </c>
      <c r="C3094" s="4">
        <v>43731</v>
      </c>
      <c r="D3094" s="3">
        <v>0.86597222222222225</v>
      </c>
    </row>
    <row r="3095" spans="1:4" x14ac:dyDescent="0.2">
      <c r="A3095">
        <v>985624</v>
      </c>
      <c r="B3095" t="s">
        <v>124</v>
      </c>
      <c r="C3095" s="4">
        <v>43731</v>
      </c>
      <c r="D3095" s="3">
        <v>0.5625</v>
      </c>
    </row>
    <row r="3096" spans="1:4" x14ac:dyDescent="0.2">
      <c r="A3096">
        <v>986224</v>
      </c>
      <c r="B3096" t="s">
        <v>124</v>
      </c>
      <c r="C3096" s="4">
        <v>43731</v>
      </c>
      <c r="D3096" s="3">
        <v>0.5625</v>
      </c>
    </row>
    <row r="3097" spans="1:4" x14ac:dyDescent="0.2">
      <c r="A3097">
        <v>986498</v>
      </c>
      <c r="B3097" t="s">
        <v>124</v>
      </c>
      <c r="C3097" s="4">
        <v>43731</v>
      </c>
      <c r="D3097" s="3">
        <v>0.5625</v>
      </c>
    </row>
    <row r="3098" spans="1:4" ht="51" x14ac:dyDescent="0.2">
      <c r="A3098">
        <v>987284</v>
      </c>
      <c r="B3098" s="2" t="s">
        <v>4</v>
      </c>
      <c r="C3098" s="4">
        <v>43731</v>
      </c>
      <c r="D3098" s="3">
        <v>0.66249999999999998</v>
      </c>
    </row>
    <row r="3099" spans="1:4" x14ac:dyDescent="0.2">
      <c r="A3099">
        <v>987336</v>
      </c>
      <c r="B3099" t="s">
        <v>152</v>
      </c>
      <c r="C3099" s="4">
        <v>43731</v>
      </c>
      <c r="D3099" s="3">
        <v>0.86597222222222225</v>
      </c>
    </row>
    <row r="3100" spans="1:4" x14ac:dyDescent="0.2">
      <c r="A3100">
        <v>1023704</v>
      </c>
      <c r="B3100" t="s">
        <v>24</v>
      </c>
      <c r="C3100" s="4">
        <v>43731</v>
      </c>
      <c r="D3100" s="3">
        <v>0.73541666666666661</v>
      </c>
    </row>
    <row r="3101" spans="1:4" x14ac:dyDescent="0.2">
      <c r="A3101">
        <v>1029315</v>
      </c>
      <c r="B3101" t="s">
        <v>24</v>
      </c>
      <c r="C3101" s="4">
        <v>43731</v>
      </c>
      <c r="D3101" s="3">
        <v>0.73541666666666661</v>
      </c>
    </row>
    <row r="3102" spans="1:4" x14ac:dyDescent="0.2">
      <c r="A3102">
        <v>1029915</v>
      </c>
      <c r="B3102" t="s">
        <v>124</v>
      </c>
      <c r="C3102" s="4">
        <v>43731</v>
      </c>
      <c r="D3102" s="3">
        <v>0.5625</v>
      </c>
    </row>
    <row r="3103" spans="1:4" x14ac:dyDescent="0.2">
      <c r="A3103">
        <v>1030253</v>
      </c>
      <c r="B3103" t="s">
        <v>152</v>
      </c>
      <c r="C3103" s="4">
        <v>43731</v>
      </c>
      <c r="D3103" s="3">
        <v>0.8666666666666667</v>
      </c>
    </row>
    <row r="3104" spans="1:4" ht="51" x14ac:dyDescent="0.2">
      <c r="A3104">
        <v>1033607</v>
      </c>
      <c r="B3104" s="2" t="s">
        <v>4</v>
      </c>
      <c r="C3104" s="4">
        <v>43731</v>
      </c>
      <c r="D3104" s="3">
        <v>0.66249999999999998</v>
      </c>
    </row>
    <row r="3105" spans="1:4" x14ac:dyDescent="0.2">
      <c r="A3105">
        <v>1035069</v>
      </c>
      <c r="B3105" t="s">
        <v>124</v>
      </c>
      <c r="C3105" s="4">
        <v>43731</v>
      </c>
      <c r="D3105" s="3">
        <v>0.5625</v>
      </c>
    </row>
    <row r="3106" spans="1:4" x14ac:dyDescent="0.2">
      <c r="A3106">
        <v>1036626</v>
      </c>
      <c r="B3106" t="s">
        <v>24</v>
      </c>
      <c r="C3106" s="4">
        <v>43731</v>
      </c>
      <c r="D3106" s="3">
        <v>0.73541666666666661</v>
      </c>
    </row>
    <row r="3107" spans="1:4" x14ac:dyDescent="0.2">
      <c r="A3107">
        <v>1036739</v>
      </c>
      <c r="B3107" t="s">
        <v>124</v>
      </c>
      <c r="C3107" s="4">
        <v>43731</v>
      </c>
      <c r="D3107" s="3">
        <v>0.5625</v>
      </c>
    </row>
    <row r="3108" spans="1:4" ht="51" x14ac:dyDescent="0.2">
      <c r="A3108">
        <v>1037771</v>
      </c>
      <c r="B3108" s="2" t="s">
        <v>4</v>
      </c>
      <c r="C3108" s="4">
        <v>43731</v>
      </c>
      <c r="D3108" s="3">
        <v>0.66249999999999998</v>
      </c>
    </row>
    <row r="3109" spans="1:4" x14ac:dyDescent="0.2">
      <c r="A3109">
        <v>1046953</v>
      </c>
      <c r="B3109" t="s">
        <v>152</v>
      </c>
      <c r="C3109" s="4">
        <v>43731</v>
      </c>
      <c r="D3109" s="3">
        <v>0.8666666666666667</v>
      </c>
    </row>
    <row r="3110" spans="1:4" ht="51" x14ac:dyDescent="0.2">
      <c r="A3110">
        <v>1049261</v>
      </c>
      <c r="B3110" s="2" t="s">
        <v>4</v>
      </c>
      <c r="C3110" s="4">
        <v>43731</v>
      </c>
      <c r="D3110" s="3">
        <v>0.66249999999999998</v>
      </c>
    </row>
    <row r="3111" spans="1:4" x14ac:dyDescent="0.2">
      <c r="A3111">
        <v>1052017</v>
      </c>
      <c r="B3111" t="s">
        <v>152</v>
      </c>
      <c r="C3111" s="4">
        <v>43731</v>
      </c>
      <c r="D3111" s="3">
        <v>0.8666666666666667</v>
      </c>
    </row>
    <row r="3112" spans="1:4" x14ac:dyDescent="0.2">
      <c r="A3112">
        <v>1090638</v>
      </c>
      <c r="B3112" t="s">
        <v>152</v>
      </c>
      <c r="C3112" s="4">
        <v>43731</v>
      </c>
      <c r="D3112" s="3">
        <v>0.8666666666666667</v>
      </c>
    </row>
    <row r="3113" spans="1:4" ht="51" x14ac:dyDescent="0.2">
      <c r="A3113">
        <v>1094241</v>
      </c>
      <c r="B3113" s="2" t="s">
        <v>4</v>
      </c>
      <c r="C3113" s="4">
        <v>43731</v>
      </c>
      <c r="D3113" s="3">
        <v>0.66319444444444442</v>
      </c>
    </row>
    <row r="3114" spans="1:4" ht="51" x14ac:dyDescent="0.2">
      <c r="A3114">
        <v>16922</v>
      </c>
      <c r="B3114" s="2" t="s">
        <v>126</v>
      </c>
      <c r="C3114" s="4">
        <v>43732</v>
      </c>
      <c r="D3114" s="3">
        <v>0.83611111111111114</v>
      </c>
    </row>
    <row r="3115" spans="1:4" x14ac:dyDescent="0.2">
      <c r="A3115">
        <v>27414</v>
      </c>
      <c r="B3115" t="e">
        <f>_xlfn.SINGLE(DllSWqjvMbCrtUNGN0CA23hYgwPW83B5aBnYuBnEFZY)= Que se tenga excito de las fabulosas cosas Que hace a favor de mi Honduras Que gran manera de ejercer lo bueno por el pais</f>
        <v>#NAME?</v>
      </c>
      <c r="C3115" s="4">
        <v>43732</v>
      </c>
      <c r="D3115" s="3">
        <v>0.6020833333333333</v>
      </c>
    </row>
    <row r="3116" spans="1:4" x14ac:dyDescent="0.2">
      <c r="A3116">
        <v>27536</v>
      </c>
      <c r="B3116" t="e">
        <f>_xlfn.SINGLE(DllSWqjvMbCrtUNGN0CA23hYgwPW83B5aBnYuBnEFZY)= _xlfn.SINGLE(JuanOrlandoH Espectacular gracias al buen trabajo Que se demuestra por el pais Que bien Que se haga lo bueno por alcanzar grandes cosas)</f>
        <v>#NAME?</v>
      </c>
      <c r="C3116" s="4">
        <v>43732</v>
      </c>
      <c r="D3116" s="3">
        <v>0.63263888888888886</v>
      </c>
    </row>
    <row r="3117" spans="1:4" x14ac:dyDescent="0.2">
      <c r="A3117">
        <v>27551</v>
      </c>
      <c r="B3117" t="e">
        <f>TN5Telenoticias Es damirable departe de el pueblo de israel por Que implementan lo bueno para mi Honduras Que bien</f>
        <v>#NAME?</v>
      </c>
      <c r="C3117" s="4">
        <v>43732</v>
      </c>
      <c r="D3117" s="3">
        <v>0.8027777777777777</v>
      </c>
    </row>
    <row r="3118" spans="1:4" x14ac:dyDescent="0.2">
      <c r="A3118">
        <v>27916</v>
      </c>
      <c r="B3118" t="e">
        <f>_xlfn.SINGLE(DllSWqjvMbCrtUNGN0CA23hYgwPW83B5aBnYuBnEFZY)= _xlfn.SINGLE(JuanOrlandoH mas Que legres de ver Que si esta  trabajando dia con dia por le desarrollo del pais)</f>
        <v>#NAME?</v>
      </c>
      <c r="C3118" s="4">
        <v>43732</v>
      </c>
      <c r="D3118" s="3">
        <v>0.65138888888888891</v>
      </c>
    </row>
    <row r="3119" spans="1:4" x14ac:dyDescent="0.2">
      <c r="A3119">
        <v>28565</v>
      </c>
      <c r="B3119" t="e">
        <f>_xlfn.SINGLE(DllSWqjvMbCrtUNGN0CA23hYgwPW83B5aBnYuBnEFZY)= _xlfn.SINGLE(JuanOrlandoH Definimos los grandes avances Que se han demostrado cada dia Que buenas acciones estamos a lo bueno vamos por mas)</f>
        <v>#NAME?</v>
      </c>
      <c r="C3119" s="4">
        <v>43732</v>
      </c>
      <c r="D3119" s="3">
        <v>0.62986111111111109</v>
      </c>
    </row>
    <row r="3120" spans="1:4" x14ac:dyDescent="0.2">
      <c r="A3120">
        <v>29503</v>
      </c>
      <c r="B3120" t="e">
        <f>radiohrn Es bueno lo Que hacen las autoridades felicitamos ese gran avance Es muy bueno vamos por mas</f>
        <v>#NAME?</v>
      </c>
      <c r="C3120" s="4">
        <v>43732</v>
      </c>
      <c r="D3120" s="3">
        <v>0.72222222222222221</v>
      </c>
    </row>
    <row r="3121" spans="1:4" x14ac:dyDescent="0.2">
      <c r="A3121">
        <v>32511</v>
      </c>
      <c r="B3121" t="e">
        <f>hondudiario muy buen trabajo felicitamos a loas EEUU y a nuestro gobierno Que han demostrado lo bueno por el pais Que genial</f>
        <v>#NAME?</v>
      </c>
      <c r="C3121" s="4">
        <v>43732</v>
      </c>
      <c r="D3121" s="3">
        <v>0.82777777777777783</v>
      </c>
    </row>
    <row r="3122" spans="1:4" x14ac:dyDescent="0.2">
      <c r="A3122">
        <v>34074</v>
      </c>
      <c r="B3122" t="s">
        <v>169</v>
      </c>
      <c r="C3122" s="4">
        <v>43732</v>
      </c>
      <c r="D3122" s="3">
        <v>0.63611111111111118</v>
      </c>
    </row>
    <row r="3123" spans="1:4" x14ac:dyDescent="0.2">
      <c r="A3123">
        <v>34322</v>
      </c>
      <c r="B3123" t="e">
        <f>_xlfn.SINGLE(DllSWqjvMbCrtUNGN0CA23hYgwPW83B5aBnYuBnEFZY)= admirable Es ver como la primera dama hace grandiosas cosas como lo hace JOH felicitaciones por su gran desempe√±o</f>
        <v>#NAME?</v>
      </c>
      <c r="C3123" s="4">
        <v>43732</v>
      </c>
      <c r="D3123" s="3">
        <v>0.61805555555555558</v>
      </c>
    </row>
    <row r="3124" spans="1:4" x14ac:dyDescent="0.2">
      <c r="A3124">
        <v>34483</v>
      </c>
      <c r="B3124" t="e">
        <f>_xlfn.SINGLE(DllSWqjvMbCrtUNGN0CA23hYgwPW83B5aBnYuBnEFZY)= Dios bendiga la pareja Presidencial Que Dios les de mas y mas inteligencia para seguir adelante</f>
        <v>#NAME?</v>
      </c>
      <c r="C3124" s="4">
        <v>43732</v>
      </c>
      <c r="D3124" s="3">
        <v>0.61875000000000002</v>
      </c>
    </row>
    <row r="3125" spans="1:4" x14ac:dyDescent="0.2">
      <c r="A3125">
        <v>34866</v>
      </c>
      <c r="B3125" t="e">
        <f>TN5Telenoticias Sobre todo lo Que importa Es Que mi Honduras avanza Sobre todo Es Que se ve lo importante para la naci√≥n</f>
        <v>#NAME?</v>
      </c>
      <c r="C3125" s="4">
        <v>43732</v>
      </c>
      <c r="D3125" s="3">
        <v>0.80486111111111114</v>
      </c>
    </row>
    <row r="3126" spans="1:4" ht="51" x14ac:dyDescent="0.2">
      <c r="A3126">
        <v>37677</v>
      </c>
      <c r="B3126" s="2" t="s">
        <v>126</v>
      </c>
      <c r="C3126" s="4">
        <v>43732</v>
      </c>
      <c r="D3126" s="3">
        <v>0.83750000000000002</v>
      </c>
    </row>
    <row r="3127" spans="1:4" x14ac:dyDescent="0.2">
      <c r="A3127">
        <v>40049</v>
      </c>
      <c r="B3127" t="e">
        <f>radioamericahn lo importante Es seguir se√±or JOH Honduras ha mejorado gracias a usted por ha demostrado ser el mejor gobernante de pais</f>
        <v>#NAME?</v>
      </c>
      <c r="C3127" s="4">
        <v>43732</v>
      </c>
      <c r="D3127" s="3">
        <v>0.73888888888888893</v>
      </c>
    </row>
    <row r="3128" spans="1:4" x14ac:dyDescent="0.2">
      <c r="A3128">
        <v>40736</v>
      </c>
      <c r="B3128" t="e">
        <f>_xlfn.SINGLE(radioamericahn _xlfn.SINGLE(PMOP016 Aplaudimos al gobierno por su gran trabajo Que bueno lo Que se ve cada dia Que gracias a ellos se esta combatiendo todo lo malo en el pais))</f>
        <v>#NAME?</v>
      </c>
      <c r="C3128" s="4">
        <v>43732</v>
      </c>
      <c r="D3128" s="3">
        <v>0.5625</v>
      </c>
    </row>
    <row r="3129" spans="1:4" x14ac:dyDescent="0.2">
      <c r="A3129">
        <v>40873</v>
      </c>
      <c r="B3129" t="e">
        <f>radioamericahn as√≠ Es estamos con usted mi Presidente gracias por demostrar lo bueno por nuestra Honduras Dios lo bendiga</f>
        <v>#NAME?</v>
      </c>
      <c r="C3129" s="4">
        <v>43732</v>
      </c>
      <c r="D3129" s="3">
        <v>0.73819444444444438</v>
      </c>
    </row>
    <row r="3130" spans="1:4" x14ac:dyDescent="0.2">
      <c r="A3130">
        <v>44232</v>
      </c>
      <c r="B3130" t="e">
        <f>_xlfn.SINGLE(radioamericahn _xlfn.SINGLE(PMOP016 Es muy bueno lo Que hacen las autoridades Que desempe√±an lo bueno para el pais y brindar la mayor seguridad))</f>
        <v>#NAME?</v>
      </c>
      <c r="C3130" s="4">
        <v>43732</v>
      </c>
      <c r="D3130" s="3">
        <v>0.56180555555555556</v>
      </c>
    </row>
    <row r="3131" spans="1:4" x14ac:dyDescent="0.2">
      <c r="A3131">
        <v>64164</v>
      </c>
      <c r="B3131" t="e">
        <f>hondudiario muy importante manear de ver lo bueno por nuestra Honduras Que gran trabajo Que se les de apoyo a los migrantes</f>
        <v>#NAME?</v>
      </c>
      <c r="C3131" s="4">
        <v>43732</v>
      </c>
      <c r="D3131" s="3">
        <v>0.82847222222222217</v>
      </c>
    </row>
    <row r="3132" spans="1:4" x14ac:dyDescent="0.2">
      <c r="A3132">
        <v>64959</v>
      </c>
      <c r="B3132" t="e">
        <f>hondudiario Es excelente Que se trate de hacer lo bueno por el pais por Que se hace Que ya no viajan los inmigrantes para Que no corran peligro</f>
        <v>#NAME?</v>
      </c>
      <c r="C3132" s="4">
        <v>43732</v>
      </c>
      <c r="D3132" s="3">
        <v>0.82708333333333339</v>
      </c>
    </row>
    <row r="3133" spans="1:4" ht="51" x14ac:dyDescent="0.2">
      <c r="A3133">
        <v>66024</v>
      </c>
      <c r="B3133" s="2" t="s">
        <v>126</v>
      </c>
      <c r="C3133" s="4">
        <v>43732</v>
      </c>
      <c r="D3133" s="3">
        <v>0.83680555555555547</v>
      </c>
    </row>
    <row r="3134" spans="1:4" x14ac:dyDescent="0.2">
      <c r="A3134">
        <v>71780</v>
      </c>
      <c r="B3134" t="e">
        <f>SalvaPresidente Que triste con este √±angara Que lo √∫nico Que hace Es criticar al pais Pucha Sinceramente ubicate por favor y deja en paz al gobierno</f>
        <v>#NAME?</v>
      </c>
      <c r="C3134" s="4">
        <v>43732</v>
      </c>
      <c r="D3134" s="3">
        <v>0.58194444444444449</v>
      </c>
    </row>
    <row r="3135" spans="1:4" x14ac:dyDescent="0.2">
      <c r="A3135">
        <v>72592</v>
      </c>
      <c r="B3135" t="e">
        <f>_xlfn.SINGLE(NTQ1WzirXWVSm5RELmNPf7jbQXG)+Lu0YgsRt8Xoj7qo= _xlfn.SINGLE(JuanOrlandoH _xlfn.SINGLE(DiarioLaPrensa sabemos Que en pais hay lugares hermosos Que se pueden ir a disfrutar en familia Que bueno Que se demuestra eso _xlfn.SINGLE(HCHTelevDigital)))</f>
        <v>#NAME?</v>
      </c>
      <c r="C3135" s="4">
        <v>43732</v>
      </c>
      <c r="D3135" s="3">
        <v>0.8125</v>
      </c>
    </row>
    <row r="3136" spans="1:4" x14ac:dyDescent="0.2">
      <c r="A3136">
        <v>73194</v>
      </c>
      <c r="B3136" t="e">
        <f>_xlfn.SINGLE(NTQ1WzirXWVSm5RELmNPf7jbQXG)+Lu0YgsRt8Xoj7qo= _xlfn.SINGLE(JuanOrlandoH _xlfn.SINGLE(DiarioLaPrensa vamonos para ojojona a disfrutar de la maravillosas pozas lugares bellos vamos lo espera la semana moraz√°nica
                                                                                                                                                                                                                                                                _xlfn.SINGLE(DiarioLaPrensa)))</f>
        <v>#NAME?</v>
      </c>
      <c r="C3136" s="4">
        <v>43732</v>
      </c>
      <c r="D3136" s="3">
        <v>0.81180555555555556</v>
      </c>
    </row>
    <row r="3137" spans="1:4" x14ac:dyDescent="0.2">
      <c r="A3137">
        <v>74556</v>
      </c>
      <c r="B3137" t="e">
        <f>_xlfn.SINGLE(NTQ1WzirXWVSm5RELmNPf7jbQXG)+Lu0YgsRt8Xoj7qo= _xlfn.SINGLE(JuanOrlandoH _xlfn.SINGLE(BecasHN2020 _xlfn.SINGLE(radiohrn Es admirable Que gran proyecto de las becas gracias JOH por hacer lo bueno por ayudar al pueblo Muchas gracias _xlfn.SINGLE(LaTribunahn))))</f>
        <v>#NAME?</v>
      </c>
      <c r="C3137" s="4">
        <v>43732</v>
      </c>
      <c r="D3137" s="3">
        <v>0.70277777777777783</v>
      </c>
    </row>
    <row r="3138" spans="1:4" ht="51" x14ac:dyDescent="0.2">
      <c r="A3138">
        <v>76478</v>
      </c>
      <c r="B3138" s="2" t="s">
        <v>126</v>
      </c>
      <c r="C3138" s="4">
        <v>43732</v>
      </c>
      <c r="D3138" s="3">
        <v>0.83680555555555547</v>
      </c>
    </row>
    <row r="3139" spans="1:4" x14ac:dyDescent="0.2">
      <c r="A3139">
        <v>91527</v>
      </c>
      <c r="B3139" t="e">
        <f>elpaishn Aplaudimos la buena labor departe de el Presidente Que esta demostrando lo bueno por mi Honduras Es un gran trabajo estamos muy contentos Que se fumigue</f>
        <v>#NAME?</v>
      </c>
      <c r="C3139" s="4">
        <v>43732</v>
      </c>
      <c r="D3139" s="3">
        <v>0.56736111111111109</v>
      </c>
    </row>
    <row r="3140" spans="1:4" x14ac:dyDescent="0.2">
      <c r="A3140">
        <v>94281</v>
      </c>
      <c r="B3140" t="e">
        <f>HCHTelevDigital felicitamos al gobierno Damos las gracias por sus grandes desempe√±os en el pa√≠s Que gran trabajo Que se siga asi por la naci√≥n</f>
        <v>#NAME?</v>
      </c>
      <c r="C3140" s="4">
        <v>43732</v>
      </c>
      <c r="D3140" s="3">
        <v>0.86249999999999993</v>
      </c>
    </row>
    <row r="3141" spans="1:4" x14ac:dyDescent="0.2">
      <c r="A3141">
        <v>97093</v>
      </c>
      <c r="B3141" t="e">
        <f>_xlfn.SINGLE(HCHTelevDigital _xlfn.SINGLE(antonioguterres vamos por la mejor ruta))</f>
        <v>#NAME?</v>
      </c>
      <c r="C3141" s="4">
        <v>43732</v>
      </c>
      <c r="D3141" s="3">
        <v>0.94374999999999998</v>
      </c>
    </row>
    <row r="3142" spans="1:4" ht="51" x14ac:dyDescent="0.2">
      <c r="A3142">
        <v>113294</v>
      </c>
      <c r="B3142" s="2" t="s">
        <v>126</v>
      </c>
      <c r="C3142" s="4">
        <v>43732</v>
      </c>
      <c r="D3142" s="3">
        <v>0.83680555555555547</v>
      </c>
    </row>
    <row r="3143" spans="1:4" x14ac:dyDescent="0.2">
      <c r="A3143">
        <v>119377</v>
      </c>
      <c r="B3143" t="e">
        <f>SalvaPresidente Definimos Que el gobierno Es el mejor y se sabe Que trabaja por lo bueno en el pais Que se demuestra las grandiosas cosas por mi Honduras</f>
        <v>#NAME?</v>
      </c>
      <c r="C3143" s="4">
        <v>43732</v>
      </c>
      <c r="D3143" s="3">
        <v>0.58333333333333337</v>
      </c>
    </row>
    <row r="3144" spans="1:4" x14ac:dyDescent="0.2">
      <c r="A3144">
        <v>125945</v>
      </c>
      <c r="B3144" t="s">
        <v>364</v>
      </c>
      <c r="C3144" s="4">
        <v>43732</v>
      </c>
      <c r="D3144" s="3">
        <v>0.66597222222222219</v>
      </c>
    </row>
    <row r="3145" spans="1:4" ht="51" x14ac:dyDescent="0.2">
      <c r="A3145">
        <v>128669</v>
      </c>
      <c r="B3145" s="2" t="s">
        <v>126</v>
      </c>
      <c r="C3145" s="4">
        <v>43732</v>
      </c>
      <c r="D3145" s="3">
        <v>0.83680555555555547</v>
      </c>
    </row>
    <row r="3146" spans="1:4" x14ac:dyDescent="0.2">
      <c r="A3146">
        <v>153509</v>
      </c>
      <c r="B3146" t="e">
        <f>_xlfn.SINGLE(DllSWqjvMbCrtUNGN0CA23hYgwPW83B5aBnYuBnEFZY)= _xlfn.SINGLE(JuanOrlandoH esta si Es una gran noticia Que grandes avances los Que se ven en el pais gracias JOH por hacer lo correcto por mi Honduras)</f>
        <v>#NAME?</v>
      </c>
      <c r="C3146" s="4">
        <v>43732</v>
      </c>
      <c r="D3146" s="3">
        <v>0.62986111111111109</v>
      </c>
    </row>
    <row r="3147" spans="1:4" x14ac:dyDescent="0.2">
      <c r="A3147">
        <v>154422</v>
      </c>
      <c r="B3147" t="e">
        <f>_xlfn.SINGLE(DllSWqjvMbCrtUNGN0CA23hYgwPW83B5aBnYuBnEFZY)= no cave duda Que nuestro gobierno ha demostrado lo bueno por el pais Que grandes alcances estamos muy contentos estamos agradecidos vamos por mas</f>
        <v>#NAME?</v>
      </c>
      <c r="C3147" s="4">
        <v>43732</v>
      </c>
      <c r="D3147" s="3">
        <v>0.61875000000000002</v>
      </c>
    </row>
    <row r="3148" spans="1:4" x14ac:dyDescent="0.2">
      <c r="A3148">
        <v>154803</v>
      </c>
      <c r="B3148" t="e">
        <f>_xlfn.SINGLE(DllSWqjvMbCrtUNGN0CA23hYgwPW83B5aBnYuBnEFZY)= muy bien lo Que hace se√±or Presidente usted demuestra lo bueno por el pais Que gran trabajo vamos por mas avances</f>
        <v>#NAME?</v>
      </c>
      <c r="C3148" s="4">
        <v>43732</v>
      </c>
      <c r="D3148" s="3">
        <v>0.60138888888888886</v>
      </c>
    </row>
    <row r="3149" spans="1:4" x14ac:dyDescent="0.2">
      <c r="A3149">
        <v>156022</v>
      </c>
      <c r="B3149" t="e">
        <f>ProcesoDigital Es muy bien lo Que se hace para el feriado moraz√°nico estamos muy contentos de Que se brinde la mayor seguridad</f>
        <v>#NAME?</v>
      </c>
      <c r="C3149" s="4">
        <v>43732</v>
      </c>
      <c r="D3149" s="3">
        <v>0.59166666666666667</v>
      </c>
    </row>
    <row r="3150" spans="1:4" x14ac:dyDescent="0.2">
      <c r="A3150">
        <v>157451</v>
      </c>
      <c r="B3150" t="e">
        <f>_xlfn.SINGLE(JuanOrlandoH _xlfn.SINGLE(DiarioLaPrensa _xlfn.SINGLE(LaTribunahn _xlfn.SINGLE(radiohrn _xlfn.SINGLE(televicentrohn _xlfn.SINGLE(TN5Telenoticias _xlfn.SINGLE(elpaishn se realinean las grandiosas cosas para el pais estamos alegres por Que si tenemos al mejor gobierno Que bien)))))))</f>
        <v>#NAME?</v>
      </c>
      <c r="C3150" s="4">
        <v>43732</v>
      </c>
      <c r="D3150" s="3">
        <v>0.6645833333333333</v>
      </c>
    </row>
    <row r="3151" spans="1:4" x14ac:dyDescent="0.2">
      <c r="A3151">
        <v>158608</v>
      </c>
      <c r="B3151" t="e">
        <f>_xlfn.SINGLE(JuanOrlandoH _xlfn.SINGLE(DiarioLaPrensa _xlfn.SINGLE(LaTribunahn _xlfn.SINGLE(radiohrn _xlfn.SINGLE(televicentrohn _xlfn.SINGLE(TN5Telenoticias _xlfn.SINGLE(elpaishn Que se tenga lo Que se tenga Que hacer Es muy bueno Que se actualicen estas acciones con la onu Es importante para la naci√≥n)))))))</f>
        <v>#NAME?</v>
      </c>
      <c r="C3151" s="4">
        <v>43732</v>
      </c>
      <c r="D3151" s="3">
        <v>0.66527777777777775</v>
      </c>
    </row>
    <row r="3152" spans="1:4" x14ac:dyDescent="0.2">
      <c r="A3152">
        <v>162063</v>
      </c>
      <c r="B3152" t="e">
        <f>televicentrohn admitimos lo bueno Que Que desempe√±ando cada dia la seguridad para este feriado y se pueda disfrutar a lo m√°ximo</f>
        <v>#NAME?</v>
      </c>
      <c r="C3152" s="4">
        <v>43732</v>
      </c>
      <c r="D3152" s="3">
        <v>0.7055555555555556</v>
      </c>
    </row>
    <row r="3153" spans="1:4" x14ac:dyDescent="0.2">
      <c r="A3153">
        <v>163705</v>
      </c>
      <c r="B3153" t="e">
        <f>televicentrohn Es muy bueno lo Que hacen las autoridades Que se haga lo bueno por mi Honduras excelente Que se trabaje por mas seguridad</f>
        <v>#NAME?</v>
      </c>
      <c r="C3153" s="4">
        <v>43732</v>
      </c>
      <c r="D3153" s="3">
        <v>0.70486111111111116</v>
      </c>
    </row>
    <row r="3154" spans="1:4" x14ac:dyDescent="0.2">
      <c r="A3154">
        <v>176533</v>
      </c>
      <c r="B3154" t="e">
        <f>_xlfn.SINGLE(NTQ1WzirXWVSm5RELmNPf7jbQXG)+Lu0YgsRt8Xoj7qo= _xlfn.SINGLE(JuanOrlandoH _xlfn.SINGLE(BecasHN2020 _xlfn.SINGLE(radiohrn Es muy bueno los apoyos Que se les esta brindando a la juventud Que gran trabajo Que se haga lo bueno por nuestra Honduras _xlfn.SINGLE(DiarioLaPrensa))))</f>
        <v>#NAME?</v>
      </c>
      <c r="C3154" s="4">
        <v>43732</v>
      </c>
      <c r="D3154" s="3">
        <v>0.70000000000000007</v>
      </c>
    </row>
    <row r="3155" spans="1:4" x14ac:dyDescent="0.2">
      <c r="A3155">
        <v>176679</v>
      </c>
      <c r="B3155" t="s">
        <v>452</v>
      </c>
      <c r="C3155" s="4">
        <v>43732</v>
      </c>
      <c r="D3155" s="3">
        <v>0.80902777777777779</v>
      </c>
    </row>
    <row r="3156" spans="1:4" x14ac:dyDescent="0.2">
      <c r="A3156">
        <v>176806</v>
      </c>
      <c r="B3156" t="e">
        <f>_xlfn.SINGLE(NTQ1WzirXWVSm5RELmNPf7jbQXG)+Lu0YgsRt8Xoj7qo= _xlfn.SINGLE(JuanOrlandoH _xlfn.SINGLE(DiarioLaPrensa Que bello Que se aproxima la semana moraz√°nica Que bien estamos muy alegres de ver bien las cosas en el pais y lo bello _xlfn.SINGLE(diarioelheraldo)))</f>
        <v>#NAME?</v>
      </c>
      <c r="C3156" s="4">
        <v>43732</v>
      </c>
      <c r="D3156" s="3">
        <v>0.80833333333333324</v>
      </c>
    </row>
    <row r="3157" spans="1:4" x14ac:dyDescent="0.2">
      <c r="A3157">
        <v>177324</v>
      </c>
      <c r="B3157" t="e">
        <f>_xlfn.SINGLE(NTQ1WzirXWVSm5RELmNPf7jbQXG)+Lu0YgsRt8Xoj7qo= _xlfn.SINGLE(JuanOrlandoH _xlfn.SINGLE(BecasHN2020 _xlfn.SINGLE(radiohrn estamos muy alegres de Que se afirme lo bueno gracias a Dios Que se ayuda al los j√≥venes a cumplir sus sue√±os _xlfn.SINGLE(diarioelheraldo))))</f>
        <v>#NAME?</v>
      </c>
      <c r="C3157" s="4">
        <v>43732</v>
      </c>
      <c r="D3157" s="3">
        <v>0.7006944444444444</v>
      </c>
    </row>
    <row r="3158" spans="1:4" x14ac:dyDescent="0.2">
      <c r="A3158">
        <v>213535</v>
      </c>
      <c r="B3158" t="e">
        <f>_xlfn.SINGLE(DllSWqjvMbCrtUNGN0CA23hYgwPW83B5aBnYuBnEFZY)= _xlfn.SINGLE(JuanOrlandoH acciones so las Que no tienen precio Que admiracion mas favorable Es un buen desempe√±o Que gran manera de Que mi pais  cambien)</f>
        <v>#NAME?</v>
      </c>
      <c r="C3158" s="4">
        <v>43732</v>
      </c>
      <c r="D3158" s="3">
        <v>0.63680555555555551</v>
      </c>
    </row>
    <row r="3159" spans="1:4" x14ac:dyDescent="0.2">
      <c r="A3159">
        <v>247506</v>
      </c>
      <c r="B3159" t="e">
        <f>televicentrohn buena labor Es agradable saber Que JOH hace lo bueno para dar y brindar lo mejor por Honduras Que gran cambio</f>
        <v>#NAME?</v>
      </c>
      <c r="C3159" s="4">
        <v>43732</v>
      </c>
      <c r="D3159" s="3">
        <v>0.70486111111111116</v>
      </c>
    </row>
    <row r="3160" spans="1:4" x14ac:dyDescent="0.2">
      <c r="A3160">
        <v>252560</v>
      </c>
      <c r="B3160" t="s">
        <v>539</v>
      </c>
      <c r="C3160" s="4">
        <v>43732</v>
      </c>
      <c r="D3160" s="3">
        <v>0.72152777777777777</v>
      </c>
    </row>
    <row r="3161" spans="1:4" x14ac:dyDescent="0.2">
      <c r="A3161">
        <v>280704</v>
      </c>
      <c r="B3161" t="e">
        <f>HCHTelevDigital Es muy bueno lo Que se esta haciendo departe de el gobierno Que gran trabajo Que se hag lo bueno por mi Honduras</f>
        <v>#NAME?</v>
      </c>
      <c r="C3161" s="4">
        <v>43732</v>
      </c>
      <c r="D3161" s="3">
        <v>0.86249999999999993</v>
      </c>
    </row>
    <row r="3162" spans="1:4" x14ac:dyDescent="0.2">
      <c r="A3162">
        <v>281443</v>
      </c>
      <c r="B3162" t="e">
        <f>HCHTelevDigital Es un gran noticia Que gran manera de Que se haga lo bueno gracias se√±or Presidente estamos contentos vamos por mas</f>
        <v>#NAME?</v>
      </c>
      <c r="C3162" s="4">
        <v>43732</v>
      </c>
      <c r="D3162" s="3">
        <v>0.65972222222222221</v>
      </c>
    </row>
    <row r="3163" spans="1:4" x14ac:dyDescent="0.2">
      <c r="A3163">
        <v>281499</v>
      </c>
      <c r="B3163" t="e">
        <f>_xlfn.SINGLE(HCHTelevDigital _xlfn.SINGLE(antonioguterres estamos muy contentos por su gran trabajo Que hace Presidente))</f>
        <v>#NAME?</v>
      </c>
      <c r="C3163" s="4">
        <v>43732</v>
      </c>
      <c r="D3163" s="3">
        <v>0.94374999999999998</v>
      </c>
    </row>
    <row r="3164" spans="1:4" x14ac:dyDescent="0.2">
      <c r="A3164">
        <v>308598</v>
      </c>
      <c r="B3164" t="e">
        <f>radiohrn se√±or Presidente gracias por afirmar el cambio en el pais gracias bendiciones</f>
        <v>#NAME?</v>
      </c>
      <c r="C3164" s="4">
        <v>43732</v>
      </c>
      <c r="D3164" s="3">
        <v>0.72222222222222221</v>
      </c>
    </row>
    <row r="3165" spans="1:4" x14ac:dyDescent="0.2">
      <c r="A3165">
        <v>310115</v>
      </c>
      <c r="B3165" t="e">
        <f>_xlfn.SINGLE(NTQ1WzirXWVSm5RELmNPf7jbQXG)+Lu0YgsRt8Xoj7qo= _xlfn.SINGLE(JuanOrlandoH _xlfn.SINGLE(DiarioLaPrensa gracias JOH por demostrar Que en el pais hay lo mas hermoso gracias a Dios por darnos esta bella tierra par vivir y disfrutar _xlfn.SINGLE(Canal6Honduras)))</f>
        <v>#NAME?</v>
      </c>
      <c r="C3165" s="4">
        <v>43732</v>
      </c>
      <c r="D3165" s="3">
        <v>0.81319444444444444</v>
      </c>
    </row>
    <row r="3166" spans="1:4" x14ac:dyDescent="0.2">
      <c r="A3166">
        <v>310531</v>
      </c>
      <c r="B3166" t="e">
        <f>_xlfn.SINGLE(NTQ1WzirXWVSm5RELmNPf7jbQXG)+Lu0YgsRt8Xoj7qo= _xlfn.SINGLE(JuanOrlandoH _xlfn.SINGLE(BecasHN2020 _xlfn.SINGLE(radiohrn Primeramente agradecemos lo bueno Que se ve estamos muy alegres de el gran trabajo Que desempe√±an po mi pa√≠s Que se haga lo mejor _xlfn.SINGLE(tencanal10))))</f>
        <v>#NAME?</v>
      </c>
      <c r="C3166" s="4">
        <v>43732</v>
      </c>
      <c r="D3166" s="3">
        <v>0.70208333333333339</v>
      </c>
    </row>
    <row r="3167" spans="1:4" x14ac:dyDescent="0.2">
      <c r="A3167">
        <v>311094</v>
      </c>
      <c r="B3167" t="e">
        <f>hondudiario Aplaudimos los grandes proyectos Que se alcanzan para el pais por parte de el Presidente gracias Dios me lo bendiga grande mente</f>
        <v>#NAME?</v>
      </c>
      <c r="C3167" s="4">
        <v>43732</v>
      </c>
      <c r="D3167" s="3">
        <v>0.64444444444444449</v>
      </c>
    </row>
    <row r="3168" spans="1:4" x14ac:dyDescent="0.2">
      <c r="A3168">
        <v>311245</v>
      </c>
      <c r="B3168" t="e">
        <f>hondudiario Definimos los grandes trabajos Que desempe√±a el Presidente Que gran manera las Que se ven par el p√†oyo de Honduras gran trabajo JOH</f>
        <v>#NAME?</v>
      </c>
      <c r="C3168" s="4">
        <v>43732</v>
      </c>
      <c r="D3168" s="3">
        <v>0.64374999999999993</v>
      </c>
    </row>
    <row r="3169" spans="1:4" x14ac:dyDescent="0.2">
      <c r="A3169">
        <v>323745</v>
      </c>
      <c r="B3169" t="e">
        <f>elpaishn Es muy excelente lo Que se esta haciendo para evitar las enfermedad de dengue por Que limpiando y en fumigaci√≥n se puede evitar esta epidemia</f>
        <v>#NAME?</v>
      </c>
      <c r="C3169" s="4">
        <v>43732</v>
      </c>
      <c r="D3169" s="3">
        <v>0.56666666666666665</v>
      </c>
    </row>
    <row r="3170" spans="1:4" x14ac:dyDescent="0.2">
      <c r="A3170">
        <v>337410</v>
      </c>
      <c r="B3170" t="e">
        <f>ProcesoDigital felicitaciones Que Dios bendiga a cada policia por demostrar Que hay seguridad para el pueblo vamos avanzando</f>
        <v>#NAME?</v>
      </c>
      <c r="C3170" s="4">
        <v>43732</v>
      </c>
      <c r="D3170" s="3">
        <v>0.59236111111111112</v>
      </c>
    </row>
    <row r="3171" spans="1:4" ht="51" x14ac:dyDescent="0.2">
      <c r="A3171">
        <v>652191</v>
      </c>
      <c r="B3171" s="2" t="s">
        <v>126</v>
      </c>
      <c r="C3171" s="4">
        <v>43732</v>
      </c>
      <c r="D3171" s="3">
        <v>0.83680555555555547</v>
      </c>
    </row>
    <row r="3172" spans="1:4" ht="51" x14ac:dyDescent="0.2">
      <c r="A3172">
        <v>710660</v>
      </c>
      <c r="B3172" s="2" t="s">
        <v>126</v>
      </c>
      <c r="C3172" s="4">
        <v>43732</v>
      </c>
      <c r="D3172" s="3">
        <v>0.83680555555555547</v>
      </c>
    </row>
    <row r="3173" spans="1:4" ht="51" x14ac:dyDescent="0.2">
      <c r="A3173">
        <v>740011</v>
      </c>
      <c r="B3173" s="2" t="s">
        <v>126</v>
      </c>
      <c r="C3173" s="4">
        <v>43732</v>
      </c>
      <c r="D3173" s="3">
        <v>0.83680555555555547</v>
      </c>
    </row>
    <row r="3174" spans="1:4" ht="51" x14ac:dyDescent="0.2">
      <c r="A3174">
        <v>765065</v>
      </c>
      <c r="B3174" s="2" t="s">
        <v>126</v>
      </c>
      <c r="C3174" s="4">
        <v>43732</v>
      </c>
      <c r="D3174" s="3">
        <v>0.83680555555555547</v>
      </c>
    </row>
    <row r="3175" spans="1:4" ht="51" x14ac:dyDescent="0.2">
      <c r="A3175">
        <v>788040</v>
      </c>
      <c r="B3175" s="2" t="s">
        <v>126</v>
      </c>
      <c r="C3175" s="4">
        <v>43732</v>
      </c>
      <c r="D3175" s="3">
        <v>0.83611111111111114</v>
      </c>
    </row>
    <row r="3176" spans="1:4" ht="51" x14ac:dyDescent="0.2">
      <c r="A3176">
        <v>828252</v>
      </c>
      <c r="B3176" s="2" t="s">
        <v>126</v>
      </c>
      <c r="C3176" s="4">
        <v>43732</v>
      </c>
      <c r="D3176" s="3">
        <v>0.83680555555555547</v>
      </c>
    </row>
    <row r="3177" spans="1:4" ht="51" x14ac:dyDescent="0.2">
      <c r="A3177">
        <v>848842</v>
      </c>
      <c r="B3177" s="2" t="s">
        <v>126</v>
      </c>
      <c r="C3177" s="4">
        <v>43732</v>
      </c>
      <c r="D3177" s="3">
        <v>0.83611111111111114</v>
      </c>
    </row>
    <row r="3178" spans="1:4" ht="51" x14ac:dyDescent="0.2">
      <c r="A3178">
        <v>874710</v>
      </c>
      <c r="B3178" s="2" t="s">
        <v>126</v>
      </c>
      <c r="C3178" s="4">
        <v>43732</v>
      </c>
      <c r="D3178" s="3">
        <v>0.83750000000000002</v>
      </c>
    </row>
    <row r="3179" spans="1:4" ht="51" x14ac:dyDescent="0.2">
      <c r="A3179">
        <v>885772</v>
      </c>
      <c r="B3179" s="2" t="s">
        <v>126</v>
      </c>
      <c r="C3179" s="4">
        <v>43732</v>
      </c>
      <c r="D3179" s="3">
        <v>0.83680555555555547</v>
      </c>
    </row>
    <row r="3180" spans="1:4" ht="51" x14ac:dyDescent="0.2">
      <c r="A3180">
        <v>937879</v>
      </c>
      <c r="B3180" s="2" t="s">
        <v>126</v>
      </c>
      <c r="C3180" s="4">
        <v>43732</v>
      </c>
      <c r="D3180" s="3">
        <v>0.83750000000000002</v>
      </c>
    </row>
    <row r="3181" spans="1:4" ht="51" x14ac:dyDescent="0.2">
      <c r="A3181">
        <v>1041606</v>
      </c>
      <c r="B3181" s="2" t="s">
        <v>126</v>
      </c>
      <c r="C3181" s="4">
        <v>43732</v>
      </c>
      <c r="D3181" s="3">
        <v>0.83750000000000002</v>
      </c>
    </row>
    <row r="3182" spans="1:4" x14ac:dyDescent="0.2">
      <c r="A3182">
        <v>5841</v>
      </c>
      <c r="B3182" t="s">
        <v>50</v>
      </c>
      <c r="C3182" s="4">
        <v>43733</v>
      </c>
      <c r="D3182" s="3">
        <v>0.63194444444444442</v>
      </c>
    </row>
    <row r="3183" spans="1:4" x14ac:dyDescent="0.2">
      <c r="A3183">
        <v>7757</v>
      </c>
      <c r="B3183" t="s">
        <v>61</v>
      </c>
      <c r="C3183" s="4">
        <v>43733</v>
      </c>
      <c r="D3183" s="3">
        <v>0.79722222222222217</v>
      </c>
    </row>
    <row r="3184" spans="1:4" x14ac:dyDescent="0.2">
      <c r="A3184">
        <v>11420</v>
      </c>
      <c r="B3184" t="s">
        <v>61</v>
      </c>
      <c r="C3184" s="4">
        <v>43733</v>
      </c>
      <c r="D3184" s="3">
        <v>0.79861111111111116</v>
      </c>
    </row>
    <row r="3185" spans="1:4" x14ac:dyDescent="0.2">
      <c r="A3185">
        <v>12068</v>
      </c>
      <c r="B3185" t="s">
        <v>97</v>
      </c>
      <c r="C3185" s="4">
        <v>43733</v>
      </c>
      <c r="D3185" s="3">
        <v>0.70763888888888893</v>
      </c>
    </row>
    <row r="3186" spans="1:4" x14ac:dyDescent="0.2">
      <c r="A3186">
        <v>13458</v>
      </c>
      <c r="B3186" t="s">
        <v>100</v>
      </c>
      <c r="C3186" s="4">
        <v>43733</v>
      </c>
      <c r="D3186" s="3">
        <v>0.85763888888888884</v>
      </c>
    </row>
    <row r="3187" spans="1:4" x14ac:dyDescent="0.2">
      <c r="A3187">
        <v>14235</v>
      </c>
      <c r="B3187" t="s">
        <v>100</v>
      </c>
      <c r="C3187" s="4">
        <v>43733</v>
      </c>
      <c r="D3187" s="3">
        <v>0.85625000000000007</v>
      </c>
    </row>
    <row r="3188" spans="1:4" x14ac:dyDescent="0.2">
      <c r="A3188">
        <v>14375</v>
      </c>
      <c r="B3188" t="s">
        <v>100</v>
      </c>
      <c r="C3188" s="4">
        <v>43733</v>
      </c>
      <c r="D3188" s="3">
        <v>0.85625000000000007</v>
      </c>
    </row>
    <row r="3189" spans="1:4" x14ac:dyDescent="0.2">
      <c r="A3189">
        <v>15998</v>
      </c>
      <c r="B3189" t="s">
        <v>97</v>
      </c>
      <c r="C3189" s="4">
        <v>43733</v>
      </c>
      <c r="D3189" s="3">
        <v>0.70833333333333337</v>
      </c>
    </row>
    <row r="3190" spans="1:4" x14ac:dyDescent="0.2">
      <c r="A3190">
        <v>16039</v>
      </c>
      <c r="B3190" t="s">
        <v>61</v>
      </c>
      <c r="C3190" s="4">
        <v>43733</v>
      </c>
      <c r="D3190" s="3">
        <v>0.79722222222222217</v>
      </c>
    </row>
    <row r="3191" spans="1:4" x14ac:dyDescent="0.2">
      <c r="A3191">
        <v>19795</v>
      </c>
      <c r="B3191" t="e">
        <f>_xlfn.SINGLE(HoyMismoTSI _xlfn.SINGLE(melgar3030 agradecemos la buena labor de parte del Presidente Que se tenga excito en todo vamos por mas))</f>
        <v>#NAME?</v>
      </c>
      <c r="C3191" s="4">
        <v>43733</v>
      </c>
      <c r="D3191" s="3">
        <v>0.56874999999999998</v>
      </c>
    </row>
    <row r="3192" spans="1:4" x14ac:dyDescent="0.2">
      <c r="A3192">
        <v>20258</v>
      </c>
      <c r="B3192" t="s">
        <v>50</v>
      </c>
      <c r="C3192" s="4">
        <v>43733</v>
      </c>
      <c r="D3192" s="3">
        <v>0.63263888888888886</v>
      </c>
    </row>
    <row r="3193" spans="1:4" x14ac:dyDescent="0.2">
      <c r="A3193">
        <v>20586</v>
      </c>
      <c r="B3193" t="s">
        <v>61</v>
      </c>
      <c r="C3193" s="4">
        <v>43733</v>
      </c>
      <c r="D3193" s="3">
        <v>0.79722222222222217</v>
      </c>
    </row>
    <row r="3194" spans="1:4" x14ac:dyDescent="0.2">
      <c r="A3194">
        <v>22009</v>
      </c>
      <c r="B3194" t="e">
        <f>JuanOrlandoH este Es un gran alcance Que se haga mas y mas por el pais Que grandes maneras de JOH de hacer por Honduras</f>
        <v>#NAME?</v>
      </c>
      <c r="C3194" s="4">
        <v>43733</v>
      </c>
      <c r="D3194" s="3">
        <v>0.80555555555555547</v>
      </c>
    </row>
    <row r="3195" spans="1:4" x14ac:dyDescent="0.2">
      <c r="A3195">
        <v>30442</v>
      </c>
      <c r="B3195" t="e">
        <f>HoyMismoTSI vamos avanzando con estos operativos qe bien Es admirable lo Que se desarrolla por mi naci√≥n  estamos muy alegres de ver lo bueno en seguridad</f>
        <v>#NAME?</v>
      </c>
      <c r="C3195" s="4">
        <v>43733</v>
      </c>
      <c r="D3195" s="3">
        <v>0.65833333333333333</v>
      </c>
    </row>
    <row r="3196" spans="1:4" x14ac:dyDescent="0.2">
      <c r="A3196">
        <v>33238</v>
      </c>
      <c r="B3196" t="e">
        <f>hondudiario grandes beneficios de compradores de mariscos Que sus compras tenga excio muy bien Que genial lo Que se ve cada dia</f>
        <v>#NAME?</v>
      </c>
      <c r="C3196" s="4">
        <v>43733</v>
      </c>
      <c r="D3196" s="3">
        <v>0.72916666666666663</v>
      </c>
    </row>
    <row r="3197" spans="1:4" x14ac:dyDescent="0.2">
      <c r="A3197">
        <v>33305</v>
      </c>
      <c r="B3197" t="e">
        <f>hondudiario muy bueno Que se est√°n comprando mariscos para Que puedan desempe√±ar una gran venta para Que todo mejore en la econom√≠a del pa√≠s</f>
        <v>#NAME?</v>
      </c>
      <c r="C3197" s="4">
        <v>43733</v>
      </c>
      <c r="D3197" s="3">
        <v>0.7284722222222223</v>
      </c>
    </row>
    <row r="3198" spans="1:4" x14ac:dyDescent="0.2">
      <c r="A3198">
        <v>38477</v>
      </c>
      <c r="B3198" t="e">
        <f>JuanOrlandoH Esperamos Que estas asambleas tenga excit Que gran trabajo Que se haga lo bueno en el pais</f>
        <v>#NAME?</v>
      </c>
      <c r="C3198" s="4">
        <v>43733</v>
      </c>
      <c r="D3198" s="3">
        <v>0.80555555555555547</v>
      </c>
    </row>
    <row r="3199" spans="1:4" x14ac:dyDescent="0.2">
      <c r="A3199">
        <v>39480</v>
      </c>
      <c r="B3199" t="e">
        <f>_xlfn.SINGLE(JuanOrlandoH _xlfn.SINGLE(yannickglemarec _xlfn.SINGLE(TelemundoNews _xlfn.SINGLE(LaTribunahn _xlfn.SINGLE(radiohrn _xlfn.SINGLE(TN5Telenoticias _xlfn.SINGLE(diarioelheraldo _xlfn.SINGLE(televicentrohn _xlfn.SINGLE(DiarioLaPrensa _xlfn.SINGLE(elpaishn _xlfn.SINGLE(AlPunto Honduras avanza gracias por Que se ha demostrado lo bueno estamos muy alegres de ver Que el pais ha mejorado de cada problem Aplaudimos mi se√±or Presidente)))))))))))</f>
        <v>#NAME?</v>
      </c>
      <c r="C3199" s="4">
        <v>43733</v>
      </c>
      <c r="D3199" s="3">
        <v>0.61736111111111114</v>
      </c>
    </row>
    <row r="3200" spans="1:4" x14ac:dyDescent="0.2">
      <c r="A3200">
        <v>42597</v>
      </c>
      <c r="B3200" t="s">
        <v>50</v>
      </c>
      <c r="C3200" s="4">
        <v>43733</v>
      </c>
      <c r="D3200" s="3">
        <v>0.6333333333333333</v>
      </c>
    </row>
    <row r="3201" spans="1:4" x14ac:dyDescent="0.2">
      <c r="A3201">
        <v>43273</v>
      </c>
      <c r="B3201" t="s">
        <v>100</v>
      </c>
      <c r="C3201" s="4">
        <v>43733</v>
      </c>
      <c r="D3201" s="3">
        <v>0.85625000000000007</v>
      </c>
    </row>
    <row r="3202" spans="1:4" x14ac:dyDescent="0.2">
      <c r="A3202">
        <v>43532</v>
      </c>
      <c r="B3202" t="s">
        <v>50</v>
      </c>
      <c r="C3202" s="4">
        <v>43733</v>
      </c>
      <c r="D3202" s="3">
        <v>0.63194444444444442</v>
      </c>
    </row>
    <row r="3203" spans="1:4" x14ac:dyDescent="0.2">
      <c r="A3203">
        <v>63444</v>
      </c>
      <c r="B3203" t="e">
        <f>hondudiario Simplemente se ha demostrado lo bueno Que mi naci√≥n ha alcanzado grandes bendiciones Que bien vamos por mas</f>
        <v>#NAME?</v>
      </c>
      <c r="C3203" s="4">
        <v>43733</v>
      </c>
      <c r="D3203" s="3">
        <v>0.62430555555555556</v>
      </c>
    </row>
    <row r="3204" spans="1:4" x14ac:dyDescent="0.2">
      <c r="A3204">
        <v>65020</v>
      </c>
      <c r="B3204" t="e">
        <f>hondudiario Es un gran avance Que se haya logrado lo bueno para la onu Que genial Es muy grande a favor del pueblo</f>
        <v>#NAME?</v>
      </c>
      <c r="C3204" s="4">
        <v>43733</v>
      </c>
      <c r="D3204" s="3">
        <v>0.62430555555555556</v>
      </c>
    </row>
    <row r="3205" spans="1:4" x14ac:dyDescent="0.2">
      <c r="A3205">
        <v>66339</v>
      </c>
      <c r="B3205" t="s">
        <v>50</v>
      </c>
      <c r="C3205" s="4">
        <v>43733</v>
      </c>
      <c r="D3205" s="3">
        <v>0.6333333333333333</v>
      </c>
    </row>
    <row r="3206" spans="1:4" x14ac:dyDescent="0.2">
      <c r="A3206">
        <v>72957</v>
      </c>
      <c r="B3206" t="e">
        <f>_xlfn.SINGLE(NTQ1WzirXWVSm5RELmNPf7jbQXG)+Lu0YgsRt8Xoj7qo= _xlfn.SINGLE(JuanOrlandoH _xlfn.SINGLE(radiohrn _xlfn.SINGLE(CNNEE Es muy bueno lo Que se hace por ayudar a los micro empresarios Que bien Que gran trabajo mi Presidente)))</f>
        <v>#NAME?</v>
      </c>
      <c r="C3206" s="4">
        <v>43733</v>
      </c>
      <c r="D3206" s="3">
        <v>0.8520833333333333</v>
      </c>
    </row>
    <row r="3207" spans="1:4" x14ac:dyDescent="0.2">
      <c r="A3207">
        <v>73279</v>
      </c>
      <c r="B3207" t="e">
        <f>_xlfn.SINGLE(NTQ1WzirXWVSm5RELmNPf7jbQXG)+Lu0YgsRt8Xoj7qo= _xlfn.SINGLE(JuanOrlandoH _xlfn.SINGLE(radiohrn agradecemos esta gran ayuda para todo el Que se quiera superar y quiera poner su micro empresa Que bien _xlfn.SINGLE(televicentrohn)))</f>
        <v>#NAME?</v>
      </c>
      <c r="C3207" s="4">
        <v>43733</v>
      </c>
      <c r="D3207" s="3">
        <v>0.8520833333333333</v>
      </c>
    </row>
    <row r="3208" spans="1:4" x14ac:dyDescent="0.2">
      <c r="A3208">
        <v>74028</v>
      </c>
      <c r="B3208" t="e">
        <f>_xlfn.SINGLE(NTQ1WzirXWVSm5RELmNPf7jbQXG)+Lu0YgsRt8Xoj7qo= _xlfn.SINGLE(JuanOrlandoH _xlfn.SINGLE(radiohrn favorable Es ver como se da ese apoyo al pueblo Que se trabaje mas y mas por ayudar al micro empresario _xlfn.SINGLE(TN5Telenoticias)))</f>
        <v>#NAME?</v>
      </c>
      <c r="C3208" s="4">
        <v>43733</v>
      </c>
      <c r="D3208" s="3">
        <v>0.85416666666666663</v>
      </c>
    </row>
    <row r="3209" spans="1:4" x14ac:dyDescent="0.2">
      <c r="A3209">
        <v>74213</v>
      </c>
      <c r="B3209" t="e">
        <f>_xlfn.SINGLE(NTQ1WzirXWVSm5RELmNPf7jbQXG)+Lu0YgsRt8Xoj7qo= _xlfn.SINGLE(anagarciacarias _xlfn.SINGLE(JuanOrlandoH _xlfn.SINGLE(radiohrn Bravo felicitaciones Que Dios los bendiga grandemente y Que todo salga super bien como lo planean _xlfn.SINGLE(diarioelheraldo))))</f>
        <v>#NAME?</v>
      </c>
      <c r="C3209" s="4">
        <v>43733</v>
      </c>
      <c r="D3209" s="3">
        <v>0.72083333333333333</v>
      </c>
    </row>
    <row r="3210" spans="1:4" x14ac:dyDescent="0.2">
      <c r="A3210">
        <v>74323</v>
      </c>
      <c r="B3210" t="e">
        <f>_xlfn.SINGLE(NTQ1WzirXWVSm5RELmNPf7jbQXG)+Lu0YgsRt8Xoj7qo= _xlfn.SINGLE(anagarciacarias _xlfn.SINGLE(JuanOrlandoH _xlfn.SINGLE(radiohrn Que gran establecimiento Que gran maneras de Que mi Honduras se mejora Que bien Que se ve lo bueno por el cambio _xlfn.SINGLE(tencanal10))))</f>
        <v>#NAME?</v>
      </c>
      <c r="C3210" s="4">
        <v>43733</v>
      </c>
      <c r="D3210" s="3">
        <v>0.72083333333333333</v>
      </c>
    </row>
    <row r="3211" spans="1:4" x14ac:dyDescent="0.2">
      <c r="A3211">
        <v>75688</v>
      </c>
      <c r="B3211" t="e">
        <f>TSiHonduras excelente noticia Que se haga lo correcto por arreglar la inmigraci√≥n Que bueno lo Que se ve cada dia en el apuis vamos por mas</f>
        <v>#NAME?</v>
      </c>
      <c r="C3211" s="4">
        <v>43733</v>
      </c>
      <c r="D3211" s="3">
        <v>0.83958333333333324</v>
      </c>
    </row>
    <row r="3212" spans="1:4" x14ac:dyDescent="0.2">
      <c r="A3212">
        <v>75807</v>
      </c>
      <c r="B3212" t="e">
        <f>TSiHonduras Esperamos Que se tenga excito en esta grandioso reuni√≥n Que gran trabajo Que se haga lo bueno por el pa√≠s</f>
        <v>#NAME?</v>
      </c>
      <c r="C3212" s="4">
        <v>43733</v>
      </c>
      <c r="D3212" s="3">
        <v>0.83958333333333324</v>
      </c>
    </row>
    <row r="3213" spans="1:4" x14ac:dyDescent="0.2">
      <c r="A3213">
        <v>79630</v>
      </c>
      <c r="B3213" t="e">
        <f>_xlfn.SINGLE(JuanOrlandoH _xlfn.SINGLE(realDonaldTrump se ven grandes objetivos nuevos Que buenas cosas excelente trabajo al gobierno de EEUU y de Honduras))</f>
        <v>#NAME?</v>
      </c>
      <c r="C3213" s="4">
        <v>43733</v>
      </c>
      <c r="D3213" s="3">
        <v>0.7270833333333333</v>
      </c>
    </row>
    <row r="3214" spans="1:4" x14ac:dyDescent="0.2">
      <c r="A3214">
        <v>81772</v>
      </c>
      <c r="B3214" t="s">
        <v>61</v>
      </c>
      <c r="C3214" s="4">
        <v>43733</v>
      </c>
      <c r="D3214" s="3">
        <v>0.79722222222222217</v>
      </c>
    </row>
    <row r="3215" spans="1:4" x14ac:dyDescent="0.2">
      <c r="A3215">
        <v>87417</v>
      </c>
      <c r="B3215" t="e">
        <f>_xlfn.SINGLE(JuanOrlandoH _xlfn.SINGLE(realDonaldTrump Que bien Que cada dia se esta tocando el tema de la migraci√≥n del pais y Que se pueda ayudar a la gente Que inmigra))</f>
        <v>#NAME?</v>
      </c>
      <c r="C3215" s="4">
        <v>43733</v>
      </c>
      <c r="D3215" s="3">
        <v>0.72430555555555554</v>
      </c>
    </row>
    <row r="3216" spans="1:4" x14ac:dyDescent="0.2">
      <c r="A3216">
        <v>95892</v>
      </c>
      <c r="B3216" t="s">
        <v>50</v>
      </c>
      <c r="C3216" s="4">
        <v>43733</v>
      </c>
      <c r="D3216" s="3">
        <v>0.63263888888888886</v>
      </c>
    </row>
    <row r="3217" spans="1:4" x14ac:dyDescent="0.2">
      <c r="A3217">
        <v>117678</v>
      </c>
      <c r="B3217" t="e">
        <f>JuanOrlandoH contentos de ver los grandes alcances Que hace el Presidente por Honduras Que se tenga el mayor excito Que bien</f>
        <v>#NAME?</v>
      </c>
      <c r="C3217" s="4">
        <v>43733</v>
      </c>
      <c r="D3217" s="3">
        <v>0.80694444444444446</v>
      </c>
    </row>
    <row r="3218" spans="1:4" x14ac:dyDescent="0.2">
      <c r="A3218">
        <v>117775</v>
      </c>
      <c r="B3218" t="e">
        <f>_xlfn.SINGLE(JuanOrlandoH _xlfn.SINGLE(yannickglemarec _xlfn.SINGLE(TelemundoNews _xlfn.SINGLE(LaTribunahn _xlfn.SINGLE(radiohrn _xlfn.SINGLE(TN5Telenoticias _xlfn.SINGLE(diarioelheraldo _xlfn.SINGLE(televicentrohn _xlfn.SINGLE(DiarioLaPrensa _xlfn.SINGLE(elpaishn _xlfn.SINGLE(AlPunto cada di ase ve lo bueno para mi naci√≥n Es un gran trabajo lo Que se hace por mi Honduras)))))))))))</f>
        <v>#NAME?</v>
      </c>
      <c r="C3218" s="4">
        <v>43733</v>
      </c>
      <c r="D3218" s="3">
        <v>0.61597222222222225</v>
      </c>
    </row>
    <row r="3219" spans="1:4" x14ac:dyDescent="0.2">
      <c r="A3219">
        <v>119730</v>
      </c>
      <c r="B3219" t="e">
        <f>_xlfn.SINGLE(JuanOrlandoH _xlfn.SINGLE(yannickglemarec _xlfn.SINGLE(TelemundoNews _xlfn.SINGLE(LaTribunahn _xlfn.SINGLE(radiohrn _xlfn.SINGLE(TN5Telenoticias _xlfn.SINGLE(diarioelheraldo _xlfn.SINGLE(televicentrohn _xlfn.SINGLE(DiarioLaPrensa _xlfn.SINGLE(elpaishn _xlfn.SINGLE(AlPunto felicitaciones y bendiciones gracias porque se ve lo importante Que se lucha por mejorar la vida del hondure√±o Que gran trabajo)))))))))))</f>
        <v>#NAME?</v>
      </c>
      <c r="C3219" s="4">
        <v>43733</v>
      </c>
      <c r="D3219" s="3">
        <v>0.61805555555555558</v>
      </c>
    </row>
    <row r="3220" spans="1:4" x14ac:dyDescent="0.2">
      <c r="A3220">
        <v>129940</v>
      </c>
      <c r="B3220" t="s">
        <v>97</v>
      </c>
      <c r="C3220" s="4">
        <v>43733</v>
      </c>
      <c r="D3220" s="3">
        <v>0.70833333333333337</v>
      </c>
    </row>
    <row r="3221" spans="1:4" x14ac:dyDescent="0.2">
      <c r="A3221">
        <v>130408</v>
      </c>
      <c r="B3221" t="s">
        <v>373</v>
      </c>
      <c r="C3221" s="4">
        <v>43733</v>
      </c>
      <c r="D3221" s="3">
        <v>0.11944444444444445</v>
      </c>
    </row>
    <row r="3222" spans="1:4" x14ac:dyDescent="0.2">
      <c r="A3222">
        <v>134443</v>
      </c>
      <c r="B3222" t="s">
        <v>100</v>
      </c>
      <c r="C3222" s="4">
        <v>43733</v>
      </c>
      <c r="D3222" s="3">
        <v>0.85625000000000007</v>
      </c>
    </row>
    <row r="3223" spans="1:4" x14ac:dyDescent="0.2">
      <c r="A3223">
        <v>134627</v>
      </c>
      <c r="B3223" t="e">
        <f>_xlfn.SINGLE(JuanOrlandoH _xlfn.SINGLE(yannickglemarec _xlfn.SINGLE(TelemundoNews _xlfn.SINGLE(LaTribunahn _xlfn.SINGLE(radiohrn _xlfn.SINGLE(TN5Telenoticias _xlfn.SINGLE(diarioelheraldo _xlfn.SINGLE(televicentrohn _xlfn.SINGLE(DiarioLaPrensa _xlfn.SINGLE(elpaishn _xlfn.SINGLE(AlPunto Que bien Que se busca poder ayudar estas arias por Que son importantes para el pueblo Que bien estamos alegres)))))))))))</f>
        <v>#NAME?</v>
      </c>
      <c r="C3223" s="4">
        <v>43733</v>
      </c>
      <c r="D3223" s="3">
        <v>0.6166666666666667</v>
      </c>
    </row>
    <row r="3224" spans="1:4" x14ac:dyDescent="0.2">
      <c r="A3224">
        <v>135749</v>
      </c>
      <c r="B3224" t="s">
        <v>97</v>
      </c>
      <c r="C3224" s="4">
        <v>43733</v>
      </c>
      <c r="D3224" s="3">
        <v>0.70763888888888893</v>
      </c>
    </row>
    <row r="3225" spans="1:4" x14ac:dyDescent="0.2">
      <c r="A3225">
        <v>153735</v>
      </c>
      <c r="B3225" t="s">
        <v>397</v>
      </c>
      <c r="C3225" s="4">
        <v>43733</v>
      </c>
      <c r="D3225" s="3">
        <v>0.57500000000000007</v>
      </c>
    </row>
    <row r="3226" spans="1:4" x14ac:dyDescent="0.2">
      <c r="A3226">
        <v>157304</v>
      </c>
      <c r="B3226" t="e">
        <f>_xlfn.SINGLE(JuanOrlandoH _xlfn.SINGLE(IvanDuque _xlfn.SINGLE(TelemundoNews _xlfn.SINGLE(radiohrn _xlfn.SINGLE(LaTribunahn _xlfn.SINGLE(Telemundo _xlfn.SINGLE(TN5Telenoticias _xlfn.SINGLE(televicentrohn _xlfn.SINGLE(DiarioLaPrensa _xlfn.SINGLE(elpaishn son ciertas maneras de ver lo Que se desarrolla d√≠a con dia lo bueno se ha demostrado gracias al gobierno de mi pais))))))))))</f>
        <v>#NAME?</v>
      </c>
      <c r="C3226" s="4">
        <v>43733</v>
      </c>
      <c r="D3226" s="3">
        <v>0.6118055555555556</v>
      </c>
    </row>
    <row r="3227" spans="1:4" x14ac:dyDescent="0.2">
      <c r="A3227">
        <v>157625</v>
      </c>
      <c r="B3227" t="e">
        <f>_xlfn.SINGLE(JuanOrlandoH _xlfn.SINGLE(realDonaldTrump esto se esta logrando Vemos lo importante Que Es para el pais Que se cambie para lo mejor gracias))</f>
        <v>#NAME?</v>
      </c>
      <c r="C3227" s="4">
        <v>43733</v>
      </c>
      <c r="D3227" s="3">
        <v>0.72361111111111109</v>
      </c>
    </row>
    <row r="3228" spans="1:4" x14ac:dyDescent="0.2">
      <c r="A3228">
        <v>161549</v>
      </c>
      <c r="B3228" t="s">
        <v>100</v>
      </c>
      <c r="C3228" s="4">
        <v>43733</v>
      </c>
      <c r="D3228" s="3">
        <v>0.85763888888888884</v>
      </c>
    </row>
    <row r="3229" spans="1:4" x14ac:dyDescent="0.2">
      <c r="A3229">
        <v>164622</v>
      </c>
      <c r="B3229" t="s">
        <v>427</v>
      </c>
      <c r="C3229" s="4">
        <v>43733</v>
      </c>
      <c r="D3229" s="3">
        <v>0.61319444444444449</v>
      </c>
    </row>
    <row r="3230" spans="1:4" x14ac:dyDescent="0.2">
      <c r="A3230">
        <v>172752</v>
      </c>
      <c r="B3230" t="s">
        <v>61</v>
      </c>
      <c r="C3230" s="4">
        <v>43733</v>
      </c>
      <c r="D3230" s="3">
        <v>0.79861111111111116</v>
      </c>
    </row>
    <row r="3231" spans="1:4" x14ac:dyDescent="0.2">
      <c r="A3231">
        <v>172817</v>
      </c>
      <c r="B3231" t="s">
        <v>100</v>
      </c>
      <c r="C3231" s="4">
        <v>43733</v>
      </c>
      <c r="D3231" s="3">
        <v>0.8569444444444444</v>
      </c>
    </row>
    <row r="3232" spans="1:4" x14ac:dyDescent="0.2">
      <c r="A3232">
        <v>187523</v>
      </c>
      <c r="B3232" t="s">
        <v>61</v>
      </c>
      <c r="C3232" s="4">
        <v>43733</v>
      </c>
      <c r="D3232" s="3">
        <v>0.79722222222222217</v>
      </c>
    </row>
    <row r="3233" spans="1:4" x14ac:dyDescent="0.2">
      <c r="A3233">
        <v>190189</v>
      </c>
      <c r="B3233" t="e">
        <f>_xlfn.SINGLE(JuanOrlandoH _xlfn.SINGLE(IvanDuque _xlfn.SINGLE(TelemundoNews _xlfn.SINGLE(radiohrn _xlfn.SINGLE(LaTribunahn _xlfn.SINGLE(Telemundo _xlfn.SINGLE(TN5Telenoticias _xlfn.SINGLE(televicentrohn _xlfn.SINGLE(DiarioLaPrensa _xlfn.SINGLE(elpaishn Aplaudimos la buena labor de el gobierno Que hacen el mayor cambio Es muy buen trabajo excelente))))))))))</f>
        <v>#NAME?</v>
      </c>
      <c r="C3233" s="4">
        <v>43733</v>
      </c>
      <c r="D3233" s="3">
        <v>0.61111111111111105</v>
      </c>
    </row>
    <row r="3234" spans="1:4" x14ac:dyDescent="0.2">
      <c r="A3234">
        <v>192576</v>
      </c>
      <c r="B3234" t="s">
        <v>100</v>
      </c>
      <c r="C3234" s="4">
        <v>43733</v>
      </c>
      <c r="D3234" s="3">
        <v>0.85625000000000007</v>
      </c>
    </row>
    <row r="3235" spans="1:4" x14ac:dyDescent="0.2">
      <c r="A3235">
        <v>195424</v>
      </c>
      <c r="B3235" t="s">
        <v>97</v>
      </c>
      <c r="C3235" s="4">
        <v>43733</v>
      </c>
      <c r="D3235" s="3">
        <v>0.70763888888888893</v>
      </c>
    </row>
    <row r="3236" spans="1:4" x14ac:dyDescent="0.2">
      <c r="A3236">
        <v>195574</v>
      </c>
      <c r="B3236" t="s">
        <v>97</v>
      </c>
      <c r="C3236" s="4">
        <v>43733</v>
      </c>
      <c r="D3236" s="3">
        <v>0.70763888888888893</v>
      </c>
    </row>
    <row r="3237" spans="1:4" x14ac:dyDescent="0.2">
      <c r="A3237">
        <v>204477</v>
      </c>
      <c r="B3237" t="e">
        <f>JuanOrlandoH estas si son grandiosas asambleas en el pa√≠s Que bueno lo Que se ve gracias Que se hag mas y mas</f>
        <v>#NAME?</v>
      </c>
      <c r="C3237" s="4">
        <v>43733</v>
      </c>
      <c r="D3237" s="3">
        <v>0.80625000000000002</v>
      </c>
    </row>
    <row r="3238" spans="1:4" x14ac:dyDescent="0.2">
      <c r="A3238">
        <v>226540</v>
      </c>
      <c r="B3238" t="e">
        <f>_xlfn.SINGLE(JuanOrlandoH _xlfn.SINGLE(yannickglemarec _xlfn.SINGLE(TelemundoNews _xlfn.SINGLE(LaTribunahn _xlfn.SINGLE(radiohrn _xlfn.SINGLE(TN5Telenoticias _xlfn.SINGLE(diarioelheraldo _xlfn.SINGLE(televicentrohn _xlfn.SINGLE(DiarioLaPrensa _xlfn.SINGLE(elpaishn _xlfn.SINGLE(AlPunto muy bien Que se haga lo bueno por Que si se ve el cambio desde Que esta el gobierno de JOH)))))))))))</f>
        <v>#NAME?</v>
      </c>
      <c r="C3238" s="4">
        <v>43733</v>
      </c>
      <c r="D3238" s="3">
        <v>0.6166666666666667</v>
      </c>
    </row>
    <row r="3239" spans="1:4" x14ac:dyDescent="0.2">
      <c r="A3239">
        <v>227005</v>
      </c>
      <c r="B3239" t="s">
        <v>50</v>
      </c>
      <c r="C3239" s="4">
        <v>43733</v>
      </c>
      <c r="D3239" s="3">
        <v>0.63194444444444442</v>
      </c>
    </row>
    <row r="3240" spans="1:4" x14ac:dyDescent="0.2">
      <c r="A3240">
        <v>231231</v>
      </c>
      <c r="B3240" t="s">
        <v>100</v>
      </c>
      <c r="C3240" s="4">
        <v>43733</v>
      </c>
      <c r="D3240" s="3">
        <v>0.8569444444444444</v>
      </c>
    </row>
    <row r="3241" spans="1:4" x14ac:dyDescent="0.2">
      <c r="A3241">
        <v>231335</v>
      </c>
      <c r="B3241" t="s">
        <v>61</v>
      </c>
      <c r="C3241" s="4">
        <v>43733</v>
      </c>
      <c r="D3241" s="3">
        <v>0.79791666666666661</v>
      </c>
    </row>
    <row r="3242" spans="1:4" x14ac:dyDescent="0.2">
      <c r="A3242">
        <v>237064</v>
      </c>
      <c r="B3242" t="s">
        <v>50</v>
      </c>
      <c r="C3242" s="4">
        <v>43733</v>
      </c>
      <c r="D3242" s="3">
        <v>0.63194444444444442</v>
      </c>
    </row>
    <row r="3243" spans="1:4" x14ac:dyDescent="0.2">
      <c r="A3243">
        <v>241971</v>
      </c>
      <c r="B3243" t="s">
        <v>100</v>
      </c>
      <c r="C3243" s="4">
        <v>43733</v>
      </c>
      <c r="D3243" s="3">
        <v>0.85763888888888884</v>
      </c>
    </row>
    <row r="3244" spans="1:4" x14ac:dyDescent="0.2">
      <c r="A3244">
        <v>242204</v>
      </c>
      <c r="B3244" t="s">
        <v>100</v>
      </c>
      <c r="C3244" s="4">
        <v>43733</v>
      </c>
      <c r="D3244" s="3">
        <v>0.85625000000000007</v>
      </c>
    </row>
    <row r="3245" spans="1:4" x14ac:dyDescent="0.2">
      <c r="A3245">
        <v>243943</v>
      </c>
      <c r="B3245" t="s">
        <v>100</v>
      </c>
      <c r="C3245" s="4">
        <v>43733</v>
      </c>
      <c r="D3245" s="3">
        <v>0.85625000000000007</v>
      </c>
    </row>
    <row r="3246" spans="1:4" x14ac:dyDescent="0.2">
      <c r="A3246">
        <v>252792</v>
      </c>
      <c r="B3246" t="e">
        <f>radiohrn nueva mente Vemos los grandes trabajos Que se han demostrado por Que lo Que importa Es Que Honduras se le brinda una gran seguridada</f>
        <v>#NAME?</v>
      </c>
      <c r="C3246" s="4">
        <v>43733</v>
      </c>
      <c r="D3246" s="3">
        <v>0.57152777777777775</v>
      </c>
    </row>
    <row r="3247" spans="1:4" x14ac:dyDescent="0.2">
      <c r="A3247">
        <v>252935</v>
      </c>
      <c r="B3247" t="e">
        <f>radiohrn estamos con usted mi Presidente Que se demuestre lo bueno por el pais Que buen trabajo el pueblo lo apoya</f>
        <v>#NAME?</v>
      </c>
      <c r="C3247" s="4">
        <v>43733</v>
      </c>
      <c r="D3247" s="3">
        <v>0.8256944444444444</v>
      </c>
    </row>
    <row r="3248" spans="1:4" x14ac:dyDescent="0.2">
      <c r="A3248">
        <v>252959</v>
      </c>
      <c r="B3248" t="e">
        <f>radiohrn muy buenas cosas las Que se ven Que bien estamos alegres de Que mi pais mejore Es muy bueno lo Que hace el gobierno</f>
        <v>#NAME?</v>
      </c>
      <c r="C3248" s="4">
        <v>43733</v>
      </c>
      <c r="D3248" s="3">
        <v>0.57222222222222219</v>
      </c>
    </row>
    <row r="3249" spans="1:4" x14ac:dyDescent="0.2">
      <c r="A3249">
        <v>253359</v>
      </c>
      <c r="B3249" t="e">
        <f>radiohrn Es muy bueno lo Que usted hace JOH esta bueno Que se ponga el peso de la ley para manuel Zelaya Que bien</f>
        <v>#NAME?</v>
      </c>
      <c r="C3249" s="4">
        <v>43733</v>
      </c>
      <c r="D3249" s="3">
        <v>0.82430555555555562</v>
      </c>
    </row>
    <row r="3250" spans="1:4" x14ac:dyDescent="0.2">
      <c r="A3250">
        <v>253522</v>
      </c>
      <c r="B3250" t="s">
        <v>540</v>
      </c>
      <c r="C3250" s="4">
        <v>43733</v>
      </c>
      <c r="D3250" s="3">
        <v>0.10208333333333335</v>
      </c>
    </row>
    <row r="3251" spans="1:4" x14ac:dyDescent="0.2">
      <c r="A3251">
        <v>256159</v>
      </c>
      <c r="B3251" t="e">
        <f>radioamericahn Es muy bueno lo Que esta demostrando el pa√≠s de israel a ayudar al pais Honduras</f>
        <v>#NAME?</v>
      </c>
      <c r="C3251" s="4">
        <v>43733</v>
      </c>
      <c r="D3251" s="3">
        <v>0.60347222222222219</v>
      </c>
    </row>
    <row r="3252" spans="1:4" x14ac:dyDescent="0.2">
      <c r="A3252">
        <v>265875</v>
      </c>
      <c r="B3252" t="s">
        <v>61</v>
      </c>
      <c r="C3252" s="4">
        <v>43733</v>
      </c>
      <c r="D3252" s="3">
        <v>0.79861111111111116</v>
      </c>
    </row>
    <row r="3253" spans="1:4" x14ac:dyDescent="0.2">
      <c r="A3253">
        <v>285389</v>
      </c>
      <c r="B3253" t="e">
        <f>TSiHonduras esta si Es una buena estrategia Que bien Que Dios los bendiga y Que se llegue al mayor acuerdo al favor del inmigrante</f>
        <v>#NAME?</v>
      </c>
      <c r="C3253" s="4">
        <v>43733</v>
      </c>
      <c r="D3253" s="3">
        <v>0.84027777777777779</v>
      </c>
    </row>
    <row r="3254" spans="1:4" x14ac:dyDescent="0.2">
      <c r="A3254">
        <v>294041</v>
      </c>
      <c r="B3254" t="s">
        <v>100</v>
      </c>
      <c r="C3254" s="4">
        <v>43733</v>
      </c>
      <c r="D3254" s="3">
        <v>0.85625000000000007</v>
      </c>
    </row>
    <row r="3255" spans="1:4" x14ac:dyDescent="0.2">
      <c r="A3255">
        <v>310374</v>
      </c>
      <c r="B3255" t="e">
        <f>_xlfn.SINGLE(NTQ1WzirXWVSm5RELmNPf7jbQXG)+Lu0YgsRt8Xoj7qo= _xlfn.SINGLE(anagarciacarias _xlfn.SINGLE(JuanOrlandoH _xlfn.SINGLE(radiohrn unidos los Dos han logrado grandes avances para la naci√≥n Que bueno son la pareja elegida por Dios Que todos los planes salgan bien _xlfn.SINGLE(HCHTelevDigital))))</f>
        <v>#NAME?</v>
      </c>
      <c r="C3255" s="4">
        <v>43733</v>
      </c>
      <c r="D3255" s="3">
        <v>0.72222222222222221</v>
      </c>
    </row>
    <row r="3256" spans="1:4" x14ac:dyDescent="0.2">
      <c r="A3256">
        <v>310814</v>
      </c>
      <c r="B3256" t="e">
        <f>hondudiario si se quiere se puede se ha visto lo bueno Que Es hacer el cambio en mi pais estamos alegres de grandes benef√≠cios</f>
        <v>#NAME?</v>
      </c>
      <c r="C3256" s="4">
        <v>43733</v>
      </c>
      <c r="D3256" s="3">
        <v>0.625</v>
      </c>
    </row>
    <row r="3257" spans="1:4" x14ac:dyDescent="0.2">
      <c r="A3257">
        <v>311018</v>
      </c>
      <c r="B3257" t="e">
        <f>hondudiario se puede ver lo bueno para mi Honduras Que gran trabajo Que se siga mejorando cada dia con lo bueno</f>
        <v>#NAME?</v>
      </c>
      <c r="C3257" s="4">
        <v>43733</v>
      </c>
      <c r="D3257" s="3">
        <v>0.72916666666666663</v>
      </c>
    </row>
    <row r="3258" spans="1:4" x14ac:dyDescent="0.2">
      <c r="A3258">
        <v>315465</v>
      </c>
      <c r="B3258" t="s">
        <v>97</v>
      </c>
      <c r="C3258" s="4">
        <v>43733</v>
      </c>
      <c r="D3258" s="3">
        <v>0.70833333333333337</v>
      </c>
    </row>
    <row r="3259" spans="1:4" x14ac:dyDescent="0.2">
      <c r="A3259">
        <v>320184</v>
      </c>
      <c r="B3259" t="s">
        <v>50</v>
      </c>
      <c r="C3259" s="4">
        <v>43733</v>
      </c>
      <c r="D3259" s="3">
        <v>0.63263888888888886</v>
      </c>
    </row>
    <row r="3260" spans="1:4" x14ac:dyDescent="0.2">
      <c r="A3260">
        <v>322760</v>
      </c>
      <c r="B3260" t="s">
        <v>61</v>
      </c>
      <c r="C3260" s="4">
        <v>43733</v>
      </c>
      <c r="D3260" s="3">
        <v>0.79791666666666661</v>
      </c>
    </row>
    <row r="3261" spans="1:4" x14ac:dyDescent="0.2">
      <c r="A3261">
        <v>337929</v>
      </c>
      <c r="B3261" t="s">
        <v>100</v>
      </c>
      <c r="C3261" s="4">
        <v>43733</v>
      </c>
      <c r="D3261" s="3">
        <v>0.8569444444444444</v>
      </c>
    </row>
    <row r="3262" spans="1:4" x14ac:dyDescent="0.2">
      <c r="A3262">
        <v>356023</v>
      </c>
      <c r="B3262" t="s">
        <v>50</v>
      </c>
      <c r="C3262" s="4">
        <v>43733</v>
      </c>
      <c r="D3262" s="3">
        <v>0.6333333333333333</v>
      </c>
    </row>
    <row r="3263" spans="1:4" x14ac:dyDescent="0.2">
      <c r="A3263">
        <v>356686</v>
      </c>
      <c r="B3263" t="s">
        <v>61</v>
      </c>
      <c r="C3263" s="4">
        <v>43733</v>
      </c>
      <c r="D3263" s="3">
        <v>0.79722222222222217</v>
      </c>
    </row>
    <row r="3264" spans="1:4" x14ac:dyDescent="0.2">
      <c r="A3264">
        <v>379605</v>
      </c>
      <c r="B3264" t="e">
        <f>_xlfn.SINGLE(HoyMismoTSI _xlfn.SINGLE(melgar3030 no cave duda Que JOH esta trabajando por lo esperado para el pais Que gran trabajo Que mi Honduras cambia vamos por grandes metas))</f>
        <v>#NAME?</v>
      </c>
      <c r="C3264" s="4">
        <v>43733</v>
      </c>
      <c r="D3264" s="3">
        <v>0.56805555555555554</v>
      </c>
    </row>
    <row r="3265" spans="1:4" x14ac:dyDescent="0.2">
      <c r="A3265">
        <v>438521</v>
      </c>
      <c r="B3265" t="e">
        <f>HoyMismoTSI siempre se ve los grandes avances Que Dios me lo bendiga se√±or Presidente gracias</f>
        <v>#NAME?</v>
      </c>
      <c r="C3265" s="4">
        <v>43733</v>
      </c>
      <c r="D3265" s="3">
        <v>0.71875</v>
      </c>
    </row>
    <row r="3266" spans="1:4" x14ac:dyDescent="0.2">
      <c r="A3266">
        <v>652617</v>
      </c>
      <c r="B3266" t="s">
        <v>50</v>
      </c>
      <c r="C3266" s="4">
        <v>43733</v>
      </c>
      <c r="D3266" s="3">
        <v>0.6333333333333333</v>
      </c>
    </row>
    <row r="3267" spans="1:4" x14ac:dyDescent="0.2">
      <c r="A3267">
        <v>683926</v>
      </c>
      <c r="B3267" t="s">
        <v>97</v>
      </c>
      <c r="C3267" s="4">
        <v>43733</v>
      </c>
      <c r="D3267" s="3">
        <v>0.70763888888888893</v>
      </c>
    </row>
    <row r="3268" spans="1:4" x14ac:dyDescent="0.2">
      <c r="A3268">
        <v>701693</v>
      </c>
      <c r="B3268" t="s">
        <v>61</v>
      </c>
      <c r="C3268" s="4">
        <v>43733</v>
      </c>
      <c r="D3268" s="3">
        <v>0.79791666666666661</v>
      </c>
    </row>
    <row r="3269" spans="1:4" x14ac:dyDescent="0.2">
      <c r="A3269">
        <v>722429</v>
      </c>
      <c r="B3269" t="e">
        <f>HoyMismoTSI Es muy importante lo Que se esta desempe√±ando para lo mejor en el pais Que se trabaje por la deforestaci√≥n Que bien</f>
        <v>#NAME?</v>
      </c>
      <c r="C3269" s="4">
        <v>43733</v>
      </c>
      <c r="D3269" s="3">
        <v>0.71736111111111101</v>
      </c>
    </row>
    <row r="3270" spans="1:4" x14ac:dyDescent="0.2">
      <c r="A3270">
        <v>723483</v>
      </c>
      <c r="B3270" t="s">
        <v>61</v>
      </c>
      <c r="C3270" s="4">
        <v>43733</v>
      </c>
      <c r="D3270" s="3">
        <v>0.79791666666666661</v>
      </c>
    </row>
    <row r="3271" spans="1:4" x14ac:dyDescent="0.2">
      <c r="A3271">
        <v>728054</v>
      </c>
      <c r="B3271" t="e">
        <f>HoyMismoTSI lo primero Es lo primero se ha alcanzado lo importante por Que se hagan operativos importantes Que grandioso muy bueno</f>
        <v>#NAME?</v>
      </c>
      <c r="C3271" s="4">
        <v>43733</v>
      </c>
      <c r="D3271" s="3">
        <v>0.65902777777777777</v>
      </c>
    </row>
    <row r="3272" spans="1:4" x14ac:dyDescent="0.2">
      <c r="A3272">
        <v>745163</v>
      </c>
      <c r="B3272" t="s">
        <v>100</v>
      </c>
      <c r="C3272" s="4">
        <v>43733</v>
      </c>
      <c r="D3272" s="3">
        <v>0.8569444444444444</v>
      </c>
    </row>
    <row r="3273" spans="1:4" x14ac:dyDescent="0.2">
      <c r="A3273">
        <v>751341</v>
      </c>
      <c r="B3273" t="s">
        <v>100</v>
      </c>
      <c r="C3273" s="4">
        <v>43733</v>
      </c>
      <c r="D3273" s="3">
        <v>0.8569444444444444</v>
      </c>
    </row>
    <row r="3274" spans="1:4" x14ac:dyDescent="0.2">
      <c r="A3274">
        <v>762102</v>
      </c>
      <c r="B3274" t="s">
        <v>50</v>
      </c>
      <c r="C3274" s="4">
        <v>43733</v>
      </c>
      <c r="D3274" s="3">
        <v>0.6333333333333333</v>
      </c>
    </row>
    <row r="3275" spans="1:4" x14ac:dyDescent="0.2">
      <c r="A3275">
        <v>764498</v>
      </c>
      <c r="B3275" t="s">
        <v>669</v>
      </c>
      <c r="C3275" s="4">
        <v>43733</v>
      </c>
      <c r="D3275" s="3">
        <v>6.805555555555555E-2</v>
      </c>
    </row>
    <row r="3276" spans="1:4" x14ac:dyDescent="0.2">
      <c r="A3276">
        <v>767392</v>
      </c>
      <c r="B3276" t="s">
        <v>61</v>
      </c>
      <c r="C3276" s="4">
        <v>43733</v>
      </c>
      <c r="D3276" s="3">
        <v>0.79791666666666661</v>
      </c>
    </row>
    <row r="3277" spans="1:4" x14ac:dyDescent="0.2">
      <c r="A3277">
        <v>773111</v>
      </c>
      <c r="B3277" t="s">
        <v>50</v>
      </c>
      <c r="C3277" s="4">
        <v>43733</v>
      </c>
      <c r="D3277" s="3">
        <v>0.63263888888888886</v>
      </c>
    </row>
    <row r="3278" spans="1:4" x14ac:dyDescent="0.2">
      <c r="A3278">
        <v>775354</v>
      </c>
      <c r="B3278" t="s">
        <v>50</v>
      </c>
      <c r="C3278" s="4">
        <v>43733</v>
      </c>
      <c r="D3278" s="3">
        <v>0.63263888888888886</v>
      </c>
    </row>
    <row r="3279" spans="1:4" x14ac:dyDescent="0.2">
      <c r="A3279">
        <v>777725</v>
      </c>
      <c r="B3279" t="s">
        <v>100</v>
      </c>
      <c r="C3279" s="4">
        <v>43733</v>
      </c>
      <c r="D3279" s="3">
        <v>0.8569444444444444</v>
      </c>
    </row>
    <row r="3280" spans="1:4" x14ac:dyDescent="0.2">
      <c r="A3280">
        <v>809226</v>
      </c>
      <c r="B3280" t="s">
        <v>50</v>
      </c>
      <c r="C3280" s="4">
        <v>43733</v>
      </c>
      <c r="D3280" s="3">
        <v>0.63263888888888886</v>
      </c>
    </row>
    <row r="3281" spans="1:4" x14ac:dyDescent="0.2">
      <c r="A3281">
        <v>827148</v>
      </c>
      <c r="B3281" t="s">
        <v>100</v>
      </c>
      <c r="C3281" s="4">
        <v>43733</v>
      </c>
      <c r="D3281" s="3">
        <v>0.85763888888888884</v>
      </c>
    </row>
    <row r="3282" spans="1:4" x14ac:dyDescent="0.2">
      <c r="A3282">
        <v>831748</v>
      </c>
      <c r="B3282" t="s">
        <v>100</v>
      </c>
      <c r="C3282" s="4">
        <v>43733</v>
      </c>
      <c r="D3282" s="3">
        <v>0.8569444444444444</v>
      </c>
    </row>
    <row r="3283" spans="1:4" x14ac:dyDescent="0.2">
      <c r="A3283">
        <v>852197</v>
      </c>
      <c r="B3283" t="s">
        <v>61</v>
      </c>
      <c r="C3283" s="4">
        <v>43733</v>
      </c>
      <c r="D3283" s="3">
        <v>0.79722222222222217</v>
      </c>
    </row>
    <row r="3284" spans="1:4" x14ac:dyDescent="0.2">
      <c r="A3284">
        <v>855328</v>
      </c>
      <c r="B3284" t="s">
        <v>61</v>
      </c>
      <c r="C3284" s="4">
        <v>43733</v>
      </c>
      <c r="D3284" s="3">
        <v>0.79861111111111116</v>
      </c>
    </row>
    <row r="3285" spans="1:4" x14ac:dyDescent="0.2">
      <c r="A3285">
        <v>856770</v>
      </c>
      <c r="B3285" t="s">
        <v>50</v>
      </c>
      <c r="C3285" s="4">
        <v>43733</v>
      </c>
      <c r="D3285" s="3">
        <v>0.6333333333333333</v>
      </c>
    </row>
    <row r="3286" spans="1:4" x14ac:dyDescent="0.2">
      <c r="A3286">
        <v>856873</v>
      </c>
      <c r="B3286" t="s">
        <v>50</v>
      </c>
      <c r="C3286" s="4">
        <v>43733</v>
      </c>
      <c r="D3286" s="3">
        <v>0.63194444444444442</v>
      </c>
    </row>
    <row r="3287" spans="1:4" x14ac:dyDescent="0.2">
      <c r="A3287">
        <v>857368</v>
      </c>
      <c r="B3287" t="s">
        <v>50</v>
      </c>
      <c r="C3287" s="4">
        <v>43733</v>
      </c>
      <c r="D3287" s="3">
        <v>0.63263888888888886</v>
      </c>
    </row>
    <row r="3288" spans="1:4" x14ac:dyDescent="0.2">
      <c r="A3288">
        <v>881588</v>
      </c>
      <c r="B3288" t="s">
        <v>97</v>
      </c>
      <c r="C3288" s="4">
        <v>43733</v>
      </c>
      <c r="D3288" s="3">
        <v>0.70833333333333337</v>
      </c>
    </row>
    <row r="3289" spans="1:4" x14ac:dyDescent="0.2">
      <c r="A3289">
        <v>883335</v>
      </c>
      <c r="B3289" t="s">
        <v>100</v>
      </c>
      <c r="C3289" s="4">
        <v>43733</v>
      </c>
      <c r="D3289" s="3">
        <v>0.85763888888888884</v>
      </c>
    </row>
    <row r="3290" spans="1:4" x14ac:dyDescent="0.2">
      <c r="A3290">
        <v>885581</v>
      </c>
      <c r="B3290" t="s">
        <v>61</v>
      </c>
      <c r="C3290" s="4">
        <v>43733</v>
      </c>
      <c r="D3290" s="3">
        <v>0.79791666666666661</v>
      </c>
    </row>
    <row r="3291" spans="1:4" x14ac:dyDescent="0.2">
      <c r="A3291">
        <v>888390</v>
      </c>
      <c r="B3291" t="s">
        <v>50</v>
      </c>
      <c r="C3291" s="4">
        <v>43733</v>
      </c>
      <c r="D3291" s="3">
        <v>0.6333333333333333</v>
      </c>
    </row>
    <row r="3292" spans="1:4" x14ac:dyDescent="0.2">
      <c r="A3292">
        <v>933358</v>
      </c>
      <c r="B3292" t="s">
        <v>50</v>
      </c>
      <c r="C3292" s="4">
        <v>43733</v>
      </c>
      <c r="D3292" s="3">
        <v>0.6333333333333333</v>
      </c>
    </row>
    <row r="3293" spans="1:4" x14ac:dyDescent="0.2">
      <c r="A3293">
        <v>933365</v>
      </c>
      <c r="B3293" t="s">
        <v>97</v>
      </c>
      <c r="C3293" s="4">
        <v>43733</v>
      </c>
      <c r="D3293" s="3">
        <v>0.70833333333333337</v>
      </c>
    </row>
    <row r="3294" spans="1:4" x14ac:dyDescent="0.2">
      <c r="A3294">
        <v>934377</v>
      </c>
      <c r="B3294" t="s">
        <v>61</v>
      </c>
      <c r="C3294" s="4">
        <v>43733</v>
      </c>
      <c r="D3294" s="3">
        <v>0.79722222222222217</v>
      </c>
    </row>
    <row r="3295" spans="1:4" x14ac:dyDescent="0.2">
      <c r="A3295">
        <v>937305</v>
      </c>
      <c r="B3295" t="s">
        <v>61</v>
      </c>
      <c r="C3295" s="4">
        <v>43733</v>
      </c>
      <c r="D3295" s="3">
        <v>0.79722222222222217</v>
      </c>
    </row>
    <row r="3296" spans="1:4" x14ac:dyDescent="0.2">
      <c r="A3296">
        <v>938234</v>
      </c>
      <c r="B3296" t="s">
        <v>50</v>
      </c>
      <c r="C3296" s="4">
        <v>43733</v>
      </c>
      <c r="D3296" s="3">
        <v>0.63263888888888886</v>
      </c>
    </row>
    <row r="3297" spans="1:4" x14ac:dyDescent="0.2">
      <c r="A3297">
        <v>941109</v>
      </c>
      <c r="B3297" t="s">
        <v>61</v>
      </c>
      <c r="C3297" s="4">
        <v>43733</v>
      </c>
      <c r="D3297" s="3">
        <v>0.79861111111111116</v>
      </c>
    </row>
    <row r="3298" spans="1:4" x14ac:dyDescent="0.2">
      <c r="A3298">
        <v>941432</v>
      </c>
      <c r="B3298" t="s">
        <v>97</v>
      </c>
      <c r="C3298" s="4">
        <v>43733</v>
      </c>
      <c r="D3298" s="3">
        <v>0.70833333333333337</v>
      </c>
    </row>
    <row r="3299" spans="1:4" x14ac:dyDescent="0.2">
      <c r="A3299">
        <v>966714</v>
      </c>
      <c r="B3299" t="e">
        <f>HoyMismoTSI Es muy bueno lo Que est√° iniciando fusi√≥n Que gran trabajo Que se haga lo bueno por el pais Que grandes avances</f>
        <v>#NAME?</v>
      </c>
      <c r="C3299" s="4">
        <v>43733</v>
      </c>
      <c r="D3299" s="3">
        <v>0.65763888888888888</v>
      </c>
    </row>
    <row r="3300" spans="1:4" x14ac:dyDescent="0.2">
      <c r="A3300">
        <v>974136</v>
      </c>
      <c r="B3300" t="s">
        <v>61</v>
      </c>
      <c r="C3300" s="4">
        <v>43733</v>
      </c>
      <c r="D3300" s="3">
        <v>0.79791666666666661</v>
      </c>
    </row>
    <row r="3301" spans="1:4" x14ac:dyDescent="0.2">
      <c r="A3301">
        <v>980721</v>
      </c>
      <c r="B3301" t="s">
        <v>61</v>
      </c>
      <c r="C3301" s="4">
        <v>43733</v>
      </c>
      <c r="D3301" s="3">
        <v>0.79791666666666661</v>
      </c>
    </row>
    <row r="3302" spans="1:4" x14ac:dyDescent="0.2">
      <c r="A3302">
        <v>984183</v>
      </c>
      <c r="B3302" t="s">
        <v>100</v>
      </c>
      <c r="C3302" s="4">
        <v>43733</v>
      </c>
      <c r="D3302" s="3">
        <v>0.8569444444444444</v>
      </c>
    </row>
    <row r="3303" spans="1:4" x14ac:dyDescent="0.2">
      <c r="A3303">
        <v>985544</v>
      </c>
      <c r="B3303" t="s">
        <v>100</v>
      </c>
      <c r="C3303" s="4">
        <v>43733</v>
      </c>
      <c r="D3303" s="3">
        <v>0.85625000000000007</v>
      </c>
    </row>
    <row r="3304" spans="1:4" x14ac:dyDescent="0.2">
      <c r="A3304">
        <v>987337</v>
      </c>
      <c r="B3304" t="s">
        <v>50</v>
      </c>
      <c r="C3304" s="4">
        <v>43733</v>
      </c>
      <c r="D3304" s="3">
        <v>0.63263888888888886</v>
      </c>
    </row>
    <row r="3305" spans="1:4" x14ac:dyDescent="0.2">
      <c r="A3305">
        <v>987472</v>
      </c>
      <c r="B3305" t="s">
        <v>50</v>
      </c>
      <c r="C3305" s="4">
        <v>43733</v>
      </c>
      <c r="D3305" s="3">
        <v>0.63263888888888886</v>
      </c>
    </row>
    <row r="3306" spans="1:4" x14ac:dyDescent="0.2">
      <c r="A3306">
        <v>988785</v>
      </c>
      <c r="B3306" t="s">
        <v>100</v>
      </c>
      <c r="C3306" s="4">
        <v>43733</v>
      </c>
      <c r="D3306" s="3">
        <v>0.85763888888888884</v>
      </c>
    </row>
    <row r="3307" spans="1:4" x14ac:dyDescent="0.2">
      <c r="A3307">
        <v>1025827</v>
      </c>
      <c r="B3307" t="s">
        <v>100</v>
      </c>
      <c r="C3307" s="4">
        <v>43733</v>
      </c>
      <c r="D3307" s="3">
        <v>0.8569444444444444</v>
      </c>
    </row>
    <row r="3308" spans="1:4" x14ac:dyDescent="0.2">
      <c r="A3308">
        <v>1026954</v>
      </c>
      <c r="B3308" t="s">
        <v>61</v>
      </c>
      <c r="C3308" s="4">
        <v>43733</v>
      </c>
      <c r="D3308" s="3">
        <v>0.79791666666666661</v>
      </c>
    </row>
    <row r="3309" spans="1:4" x14ac:dyDescent="0.2">
      <c r="A3309">
        <v>1028212</v>
      </c>
      <c r="B3309" t="s">
        <v>61</v>
      </c>
      <c r="C3309" s="4">
        <v>43733</v>
      </c>
      <c r="D3309" s="3">
        <v>0.79861111111111116</v>
      </c>
    </row>
    <row r="3310" spans="1:4" x14ac:dyDescent="0.2">
      <c r="A3310">
        <v>1030295</v>
      </c>
      <c r="B3310" t="s">
        <v>100</v>
      </c>
      <c r="C3310" s="4">
        <v>43733</v>
      </c>
      <c r="D3310" s="3">
        <v>0.85763888888888884</v>
      </c>
    </row>
    <row r="3311" spans="1:4" x14ac:dyDescent="0.2">
      <c r="A3311">
        <v>1036161</v>
      </c>
      <c r="B3311" t="s">
        <v>50</v>
      </c>
      <c r="C3311" s="4">
        <v>43733</v>
      </c>
      <c r="D3311" s="3">
        <v>0.63263888888888886</v>
      </c>
    </row>
    <row r="3312" spans="1:4" x14ac:dyDescent="0.2">
      <c r="A3312">
        <v>1041065</v>
      </c>
      <c r="B3312" t="s">
        <v>50</v>
      </c>
      <c r="C3312" s="4">
        <v>43733</v>
      </c>
      <c r="D3312" s="3">
        <v>0.6333333333333333</v>
      </c>
    </row>
    <row r="3313" spans="1:4" x14ac:dyDescent="0.2">
      <c r="A3313">
        <v>1043685</v>
      </c>
      <c r="B3313" t="s">
        <v>100</v>
      </c>
      <c r="C3313" s="4">
        <v>43733</v>
      </c>
      <c r="D3313" s="3">
        <v>0.8569444444444444</v>
      </c>
    </row>
    <row r="3314" spans="1:4" x14ac:dyDescent="0.2">
      <c r="A3314">
        <v>1044915</v>
      </c>
      <c r="B3314" t="s">
        <v>50</v>
      </c>
      <c r="C3314" s="4">
        <v>43733</v>
      </c>
      <c r="D3314" s="3">
        <v>0.63263888888888886</v>
      </c>
    </row>
    <row r="3315" spans="1:4" x14ac:dyDescent="0.2">
      <c r="A3315">
        <v>1048369</v>
      </c>
      <c r="B3315" t="s">
        <v>61</v>
      </c>
      <c r="C3315" s="4">
        <v>43733</v>
      </c>
      <c r="D3315" s="3">
        <v>0.79861111111111116</v>
      </c>
    </row>
    <row r="3316" spans="1:4" x14ac:dyDescent="0.2">
      <c r="A3316">
        <v>1091131</v>
      </c>
      <c r="B3316" t="s">
        <v>61</v>
      </c>
      <c r="C3316" s="4">
        <v>43733</v>
      </c>
      <c r="D3316" s="3">
        <v>0.79861111111111116</v>
      </c>
    </row>
    <row r="3317" spans="1:4" x14ac:dyDescent="0.2">
      <c r="A3317">
        <v>1141386</v>
      </c>
      <c r="B3317" t="e">
        <f>HoyMismoTSI contentos de mi pais esta dando los mayores resultados para Que todo se desenvuelve grandemente Que bien vamos por mas</f>
        <v>#NAME?</v>
      </c>
      <c r="C3317" s="4">
        <v>43733</v>
      </c>
      <c r="D3317" s="3">
        <v>0.71805555555555556</v>
      </c>
    </row>
    <row r="3318" spans="1:4" x14ac:dyDescent="0.2">
      <c r="A3318">
        <v>15832</v>
      </c>
      <c r="B3318" t="s">
        <v>119</v>
      </c>
      <c r="C3318" s="4">
        <v>43734</v>
      </c>
      <c r="D3318" s="3">
        <v>0.63888888888888895</v>
      </c>
    </row>
    <row r="3319" spans="1:4" x14ac:dyDescent="0.2">
      <c r="A3319">
        <v>19434</v>
      </c>
      <c r="B3319" t="e">
        <f>HoyMismoTSI Impresionante aneras de Que mi Honduras cambia Que bien lo Que se hace en min pas Que excelente</f>
        <v>#NAME?</v>
      </c>
      <c r="C3319" s="4">
        <v>43734</v>
      </c>
      <c r="D3319" s="3">
        <v>0.55625000000000002</v>
      </c>
    </row>
    <row r="3320" spans="1:4" x14ac:dyDescent="0.2">
      <c r="A3320">
        <v>27412</v>
      </c>
      <c r="B3320" t="e">
        <f>TN5Telenoticias alegres de ver lo bueno por el pais Que gran avances nueva mente se establece lo correspondiente para mi Honduras</f>
        <v>#NAME?</v>
      </c>
      <c r="C3320" s="4">
        <v>43734</v>
      </c>
      <c r="D3320" s="3">
        <v>0.6645833333333333</v>
      </c>
    </row>
    <row r="3321" spans="1:4" x14ac:dyDescent="0.2">
      <c r="A3321">
        <v>28626</v>
      </c>
      <c r="B3321" t="e">
        <f>TN5Telenoticias este Hombre solo quiere Que el pais fracase y eso no ce le p√πede permitir se√±or JOH estamos con usted para lo Que sea sabemos Que usted hace lo correcto el pueblo lo apoya</f>
        <v>#NAME?</v>
      </c>
      <c r="C3321" s="4">
        <v>43734</v>
      </c>
      <c r="D3321" s="3">
        <v>0.81666666666666676</v>
      </c>
    </row>
    <row r="3322" spans="1:4" x14ac:dyDescent="0.2">
      <c r="A3322">
        <v>34383</v>
      </c>
      <c r="B3322" t="e">
        <f>_xlfn.SINGLE(DllSWqjvMbCrtUNGN0CA23hYgwPW83B5aBnYuBnEFZY)= _xlfn.SINGLE(JuanOrlandoH Es muy bueno lo Que dice el Presidente en el pa√≠s Que gran trabajo lo Que se ve por mi Honduras Que se trabaje mas y mas)</f>
        <v>#NAME?</v>
      </c>
      <c r="C3322" s="4">
        <v>43734</v>
      </c>
      <c r="D3322" s="3">
        <v>0.85763888888888884</v>
      </c>
    </row>
    <row r="3323" spans="1:4" x14ac:dyDescent="0.2">
      <c r="A3323">
        <v>34876</v>
      </c>
      <c r="B3323" t="e">
        <f>_xlfn.SINGLE(DllSWqjvMbCrtUNGN0CA23hYgwPW83B5aBnYuBnEFZY)= _xlfn.SINGLE(JuanOrlandoH Claro Que lo Que dice el Presidente Es verdad ya no somos el pais mas peligroso por Que se ha puesto mano dura para losa narcotraficantes y los delincuentes maras y pandillas)</f>
        <v>#NAME?</v>
      </c>
      <c r="C3323" s="4">
        <v>43734</v>
      </c>
      <c r="D3323" s="3">
        <v>0.85902777777777783</v>
      </c>
    </row>
    <row r="3324" spans="1:4" x14ac:dyDescent="0.2">
      <c r="A3324">
        <v>35059</v>
      </c>
      <c r="B3324" t="e">
        <f>_xlfn.SINGLE(DllSWqjvMbCrtUNGN0CA23hYgwPW83B5aBnYuBnEFZY)= _xlfn.SINGLE(JuanOrlandoH _xlfn.SINGLE(DaniOqueli muy bien lo Que hace el Presidente Vemos lo bueno Que el hace para Que Honduras mejore cada dia))</f>
        <v>#NAME?</v>
      </c>
      <c r="C3324" s="4">
        <v>43734</v>
      </c>
      <c r="D3324" s="3">
        <v>0.59236111111111112</v>
      </c>
    </row>
    <row r="3325" spans="1:4" x14ac:dyDescent="0.2">
      <c r="A3325">
        <v>38135</v>
      </c>
      <c r="B3325" t="e">
        <f>SalvaPresidente Es indiscutible Que este Hombre solo lo malo miara Que barbaridad ya deber√≠a de madura se cerio nasralla</f>
        <v>#NAME?</v>
      </c>
      <c r="C3325" s="4">
        <v>43734</v>
      </c>
      <c r="D3325" s="3">
        <v>0.70624999999999993</v>
      </c>
    </row>
    <row r="3326" spans="1:4" x14ac:dyDescent="0.2">
      <c r="A3326">
        <v>50551</v>
      </c>
      <c r="B3326" t="e">
        <f>Abriendo_Brecha Es muy buen logro Que gran manera de Que se haga lo bueno para mi Honduras Muchas felicitaciones al gobierno y a las autoridades</f>
        <v>#NAME?</v>
      </c>
      <c r="C3326" s="4">
        <v>43734</v>
      </c>
      <c r="D3326" s="3">
        <v>0.61527777777777781</v>
      </c>
    </row>
    <row r="3327" spans="1:4" x14ac:dyDescent="0.2">
      <c r="A3327">
        <v>51082</v>
      </c>
      <c r="B3327" t="e">
        <f>DiarioTiempo Es cierto lo Que dice el Presidente se sabe Que se hace lo Que se puede pero tampoco se le puede dar toda la responsabilidad a el de todo lo apoyamos JOH</f>
        <v>#NAME?</v>
      </c>
      <c r="C3327" s="4">
        <v>43734</v>
      </c>
      <c r="D3327" s="3">
        <v>0.59861111111111109</v>
      </c>
    </row>
    <row r="3328" spans="1:4" x14ac:dyDescent="0.2">
      <c r="A3328">
        <v>54944</v>
      </c>
      <c r="B3328" t="e">
        <f>Abriendo_Brecha Es un gran trabajo lo Que hacen las autoridades Que se mejora la seguridad para el pueblo estamos muy bien</f>
        <v>#NAME?</v>
      </c>
      <c r="C3328" s="4">
        <v>43734</v>
      </c>
      <c r="D3328" s="3">
        <v>0.61319444444444449</v>
      </c>
    </row>
    <row r="3329" spans="1:4" x14ac:dyDescent="0.2">
      <c r="A3329">
        <v>55264</v>
      </c>
      <c r="B3329" t="e">
        <f>Abriendo_Brecha se ha avanzado por grandes maneras Que bien excelente trabajo Que se trabaje asi mas y mas para lo mejor para lo seguro de el pueblo</f>
        <v>#NAME?</v>
      </c>
      <c r="C3329" s="4">
        <v>43734</v>
      </c>
      <c r="D3329" s="3">
        <v>0.61388888888888882</v>
      </c>
    </row>
    <row r="3330" spans="1:4" x14ac:dyDescent="0.2">
      <c r="A3330">
        <v>55274</v>
      </c>
      <c r="B3330" t="e">
        <f>DiarioTiempo se han demostrado grandes resultados Que gran trabajo el Que se ve cada dia vamos viendo lo bueno y estamos a su apoyo al Presidente el pueblo lo apoya</f>
        <v>#NAME?</v>
      </c>
      <c r="C3330" s="4">
        <v>43734</v>
      </c>
      <c r="D3330" s="3">
        <v>0.59930555555555554</v>
      </c>
    </row>
    <row r="3331" spans="1:4" x14ac:dyDescent="0.2">
      <c r="A3331">
        <v>56010</v>
      </c>
      <c r="B3331" t="e">
        <f>Abriendo_Brecha agradecemos lo bueno Que hace el gobierno se ven grandes resultados para Que se siga trabajando en detener estas bandas criminales</f>
        <v>#NAME?</v>
      </c>
      <c r="C3331" s="4">
        <v>43734</v>
      </c>
      <c r="D3331" s="3">
        <v>0.61388888888888882</v>
      </c>
    </row>
    <row r="3332" spans="1:4" x14ac:dyDescent="0.2">
      <c r="A3332">
        <v>63777</v>
      </c>
      <c r="B3332" t="e">
        <f>hondudiario Que gran trabajo lo Que est√°n haciendo las autoridades y el gobierno Que est√°n trabajando para mejorar la vida de el inmigrantes Que bueno Es esto</f>
        <v>#NAME?</v>
      </c>
      <c r="C3332" s="4">
        <v>43734</v>
      </c>
      <c r="D3332" s="3">
        <v>0.7895833333333333</v>
      </c>
    </row>
    <row r="3333" spans="1:4" x14ac:dyDescent="0.2">
      <c r="A3333">
        <v>63797</v>
      </c>
      <c r="B3333" t="s">
        <v>254</v>
      </c>
      <c r="C3333" s="4">
        <v>43734</v>
      </c>
      <c r="D3333" s="3">
        <v>0.70347222222222217</v>
      </c>
    </row>
    <row r="3334" spans="1:4" x14ac:dyDescent="0.2">
      <c r="A3334">
        <v>64238</v>
      </c>
      <c r="B3334" t="e">
        <f>hondudiario Que bueno Que se esta trabajando para evitar el dengue en el pais Que gran trabajo departe de nuestro gobierno</f>
        <v>#NAME?</v>
      </c>
      <c r="C3334" s="4">
        <v>43734</v>
      </c>
      <c r="D3334" s="3">
        <v>0.70138888888888884</v>
      </c>
    </row>
    <row r="3335" spans="1:4" x14ac:dyDescent="0.2">
      <c r="A3335">
        <v>71230</v>
      </c>
      <c r="B3335" t="e">
        <f>elpaishn Honduras avanza se ha demostrado lo bueno par el pais Que gran trabajo Es muy bien lo Que se mira cada dia gracias a Dios Que gran bendicion</f>
        <v>#NAME?</v>
      </c>
      <c r="C3335" s="4">
        <v>43734</v>
      </c>
      <c r="D3335" s="3">
        <v>0.80555555555555547</v>
      </c>
    </row>
    <row r="3336" spans="1:4" x14ac:dyDescent="0.2">
      <c r="A3336">
        <v>72039</v>
      </c>
      <c r="B3336" t="e">
        <f>JuanOrlandoH Que admirable manera del Presidente Que todo les salga bien Presidente en su viaje Que gran manera de ver lo bueno para el pais</f>
        <v>#NAME?</v>
      </c>
      <c r="C3336" s="4">
        <v>43734</v>
      </c>
      <c r="D3336" s="3">
        <v>0.6333333333333333</v>
      </c>
    </row>
    <row r="3337" spans="1:4" x14ac:dyDescent="0.2">
      <c r="A3337">
        <v>73111</v>
      </c>
      <c r="B3337" t="e">
        <f>_xlfn.SINGLE(NTQ1WzirXWVSm5RELmNPf7jbQXG)+Lu0YgsRt8Xoj7qo= _xlfn.SINGLE(TN5Telenoticias _xlfn.SINGLE(JuanOrlandoH Es muy importante lo Que se ve cada dia ya se aproxima la semana moraz√°nica Que bien veremos lo maravilloso Que hay en el pais _xlfn.SINGLE(DiarioElDiez)))</f>
        <v>#NAME?</v>
      </c>
      <c r="C3337" s="4">
        <v>43734</v>
      </c>
      <c r="D3337" s="3">
        <v>0.71319444444444446</v>
      </c>
    </row>
    <row r="3338" spans="1:4" x14ac:dyDescent="0.2">
      <c r="A3338">
        <v>73199</v>
      </c>
      <c r="B3338" t="e">
        <f>_xlfn.SINGLE(NTQ1WzirXWVSm5RELmNPf7jbQXG)+Lu0YgsRt8Xoj7qo= _xlfn.SINGLE(TN5Telenoticias _xlfn.SINGLE(JuanOrlandoH Damos las gracias al gobierno por darnos esta maravillos ainvitacion vamos para y tocoa a disfruta _xlfn.SINGLE(elpaishn)))</f>
        <v>#NAME?</v>
      </c>
      <c r="C3338" s="4">
        <v>43734</v>
      </c>
      <c r="D3338" s="3">
        <v>0.71250000000000002</v>
      </c>
    </row>
    <row r="3339" spans="1:4" x14ac:dyDescent="0.2">
      <c r="A3339">
        <v>73877</v>
      </c>
      <c r="B3339" t="s">
        <v>272</v>
      </c>
      <c r="C3339" s="4">
        <v>43734</v>
      </c>
      <c r="D3339" s="3">
        <v>0.71388888888888891</v>
      </c>
    </row>
    <row r="3340" spans="1:4" x14ac:dyDescent="0.2">
      <c r="A3340">
        <v>74712</v>
      </c>
      <c r="B3340" t="e">
        <f>_xlfn.SINGLE(NTQ1WzirXWVSm5RELmNPf7jbQXG)+Lu0YgsRt8Xoj7qo= _xlfn.SINGLE(TN5Telenoticias _xlfn.SINGLE(JuanOrlandoH _xlfn.SINGLE(LaTribunahn Es muy bueno lo Que se esta demostrando en tocoa Que bello lugar para salir a disfrutar con la familia)))</f>
        <v>#NAME?</v>
      </c>
      <c r="C3340" s="4">
        <v>43734</v>
      </c>
      <c r="D3340" s="3">
        <v>0.71250000000000002</v>
      </c>
    </row>
    <row r="3341" spans="1:4" x14ac:dyDescent="0.2">
      <c r="A3341">
        <v>74923</v>
      </c>
      <c r="B3341" t="e">
        <f>_xlfn.SINGLE(TSiHonduras _xlfn.SINGLE(anagarciacarias estamos muy alegres de ver el cambio por el pais Que gran trabajo vamos por grandes alcances y se apoyara al inmigrante muy bien))</f>
        <v>#NAME?</v>
      </c>
      <c r="C3341" s="4">
        <v>43734</v>
      </c>
      <c r="D3341" s="3">
        <v>0.82986111111111116</v>
      </c>
    </row>
    <row r="3342" spans="1:4" x14ac:dyDescent="0.2">
      <c r="A3342">
        <v>75590</v>
      </c>
      <c r="B3342" t="e">
        <f>_xlfn.SINGLE(TSiHonduras _xlfn.SINGLE(anagarciacarias gracias a la buena labor Que ha demostrado los gobiernos en hacer lo bueno por el pueblo Hondure√±os Dios los bendiga))</f>
        <v>#NAME?</v>
      </c>
      <c r="C3342" s="4">
        <v>43734</v>
      </c>
      <c r="D3342" s="3">
        <v>0.8305555555555556</v>
      </c>
    </row>
    <row r="3343" spans="1:4" x14ac:dyDescent="0.2">
      <c r="A3343">
        <v>91466</v>
      </c>
      <c r="B3343" t="e">
        <f>elpaishn felicitaciones a los maestros Que tengan un dia Espectacular gracias por demostrar lo bueno para la educaci√≥n</f>
        <v>#NAME?</v>
      </c>
      <c r="C3343" s="4">
        <v>43734</v>
      </c>
      <c r="D3343" s="3">
        <v>0.55902777777777779</v>
      </c>
    </row>
    <row r="3344" spans="1:4" x14ac:dyDescent="0.2">
      <c r="A3344">
        <v>97008</v>
      </c>
      <c r="B3344" t="e">
        <f>HCHTelevDigital no cave duda Que se esta realizando ese gran apoyo para Que los Productores no abandonen sus fincas</f>
        <v>#NAME?</v>
      </c>
      <c r="C3344" s="4">
        <v>43734</v>
      </c>
      <c r="D3344" s="3">
        <v>0.58402777777777781</v>
      </c>
    </row>
    <row r="3345" spans="1:4" x14ac:dyDescent="0.2">
      <c r="A3345">
        <v>112986</v>
      </c>
      <c r="B3345" t="s">
        <v>119</v>
      </c>
      <c r="C3345" s="4">
        <v>43734</v>
      </c>
      <c r="D3345" s="3">
        <v>0.63958333333333328</v>
      </c>
    </row>
    <row r="3346" spans="1:4" x14ac:dyDescent="0.2">
      <c r="A3346">
        <v>125398</v>
      </c>
      <c r="B3346" t="s">
        <v>119</v>
      </c>
      <c r="C3346" s="4">
        <v>43734</v>
      </c>
      <c r="D3346" s="3">
        <v>0.63888888888888895</v>
      </c>
    </row>
    <row r="3347" spans="1:4" x14ac:dyDescent="0.2">
      <c r="A3347">
        <v>133313</v>
      </c>
      <c r="B3347" t="e">
        <f>_xlfn.SINGLE(JuanOrlandoH _xlfn.SINGLE(TN5Telenoticias _xlfn.SINGLE(televicentrohn _xlfn.SINGLE(HCHTelevDigital _xlfn.SINGLE(DiarioLaPrensa _xlfn.SINGLE(LaTribunahn _xlfn.SINGLE(diarioelheraldo _xlfn.SINGLE(elpaishn se ha demostrado grandes avances para mi naci√≥n Que grandes apoyos de parte de el Presidente))))))))</f>
        <v>#NAME?</v>
      </c>
      <c r="C3347" s="4">
        <v>43734</v>
      </c>
      <c r="D3347" s="3">
        <v>0.62569444444444444</v>
      </c>
    </row>
    <row r="3348" spans="1:4" x14ac:dyDescent="0.2">
      <c r="A3348">
        <v>135544</v>
      </c>
      <c r="B3348" t="s">
        <v>119</v>
      </c>
      <c r="C3348" s="4">
        <v>43734</v>
      </c>
      <c r="D3348" s="3">
        <v>0.63888888888888895</v>
      </c>
    </row>
    <row r="3349" spans="1:4" x14ac:dyDescent="0.2">
      <c r="A3349">
        <v>153447</v>
      </c>
      <c r="B3349" t="e">
        <f>_xlfn.SINGLE(DllSWqjvMbCrtUNGN0CA23hYgwPW83B5aBnYuBnEFZY)= se√±or Presidente estamos con usted Que Dios lo bendiga todo saldr√° bien como siempre lo Bendecimos grandemente</f>
        <v>#NAME?</v>
      </c>
      <c r="C3349" s="4">
        <v>43734</v>
      </c>
      <c r="D3349" s="3">
        <v>0.7104166666666667</v>
      </c>
    </row>
    <row r="3350" spans="1:4" x14ac:dyDescent="0.2">
      <c r="A3350">
        <v>153631</v>
      </c>
      <c r="B3350" t="e">
        <f>_xlfn.SINGLE(DllSWqjvMbCrtUNGN0CA23hYgwPW83B5aBnYuBnEFZY)= _xlfn.SINGLE(JuanOrlandoH Honduras Es importante por Que Es genial gracias Que se esta mejorando en el aria de la seguridad asi somos un pa√≠s seguro)</f>
        <v>#NAME?</v>
      </c>
      <c r="C3350" s="4">
        <v>43734</v>
      </c>
      <c r="D3350" s="3">
        <v>0.85833333333333339</v>
      </c>
    </row>
    <row r="3351" spans="1:4" x14ac:dyDescent="0.2">
      <c r="A3351">
        <v>153974</v>
      </c>
      <c r="B3351" t="s">
        <v>399</v>
      </c>
      <c r="C3351" s="4">
        <v>43734</v>
      </c>
      <c r="D3351" s="3">
        <v>0.81805555555555554</v>
      </c>
    </row>
    <row r="3352" spans="1:4" x14ac:dyDescent="0.2">
      <c r="A3352">
        <v>154783</v>
      </c>
      <c r="B3352" t="e">
        <f>TN5Telenoticias Impresionante Es ver como mi Honduras mejora Que gran trabajo lo importante se demuestra y aunque haya gente como este √±angara de Mel JOH Es el mejor</f>
        <v>#NAME?</v>
      </c>
      <c r="C3352" s="4">
        <v>43734</v>
      </c>
      <c r="D3352" s="3">
        <v>0.81736111111111109</v>
      </c>
    </row>
    <row r="3353" spans="1:4" x14ac:dyDescent="0.2">
      <c r="A3353">
        <v>154851</v>
      </c>
      <c r="B3353" t="e">
        <f>ProcesoDigital no cave duda Que las autoridades hacen muy bien su trabajo estamos a lo maximo muy bien</f>
        <v>#NAME?</v>
      </c>
      <c r="C3353" s="4">
        <v>43734</v>
      </c>
      <c r="D3353" s="3">
        <v>0.68263888888888891</v>
      </c>
    </row>
    <row r="3354" spans="1:4" x14ac:dyDescent="0.2">
      <c r="A3354">
        <v>157317</v>
      </c>
      <c r="B3354" t="e">
        <f>_xlfn.SINGLE(JuanOrlandoH _xlfn.SINGLE(TN5Telenoticias _xlfn.SINGLE(televicentrohn _xlfn.SINGLE(HCHTelevDigital _xlfn.SINGLE(DiarioLaPrensa _xlfn.SINGLE(LaTribunahn _xlfn.SINGLE(diarioelheraldo _xlfn.SINGLE(elpaishn no cave duda Definimos Que se esta trabajando para Que mejore la econom√≠a de la naci√≥n Que se hag lo correcto para mejorarla muy bien))))))))</f>
        <v>#NAME?</v>
      </c>
      <c r="C3354" s="4">
        <v>43734</v>
      </c>
      <c r="D3354" s="3">
        <v>0.62638888888888888</v>
      </c>
    </row>
    <row r="3355" spans="1:4" x14ac:dyDescent="0.2">
      <c r="A3355">
        <v>158717</v>
      </c>
      <c r="B3355" t="s">
        <v>410</v>
      </c>
      <c r="C3355" s="4">
        <v>43734</v>
      </c>
      <c r="D3355" s="3">
        <v>0.63402777777777775</v>
      </c>
    </row>
    <row r="3356" spans="1:4" x14ac:dyDescent="0.2">
      <c r="A3356">
        <v>162377</v>
      </c>
      <c r="B3356" t="e">
        <f>televicentrohn a lo unico Que se encarga Es en enbenenar al pueblo por Que lo Que a este tipo le importa Es ver al pais en malas condiciones</f>
        <v>#NAME?</v>
      </c>
      <c r="C3356" s="4">
        <v>43734</v>
      </c>
      <c r="D3356" s="3">
        <v>0.60486111111111118</v>
      </c>
    </row>
    <row r="3357" spans="1:4" x14ac:dyDescent="0.2">
      <c r="A3357">
        <v>183886</v>
      </c>
      <c r="B3357" t="e">
        <f>JuanOrlandoH gracias  ala buen labor de JOH ha demostrado Que se mejorara en Muchas oportunidades para el pais Que gran avance estamos muy alegres Que Dios me lo bendiga</f>
        <v>#NAME?</v>
      </c>
      <c r="C3357" s="4">
        <v>43734</v>
      </c>
      <c r="D3357" s="3">
        <v>0.63541666666666663</v>
      </c>
    </row>
    <row r="3358" spans="1:4" x14ac:dyDescent="0.2">
      <c r="A3358">
        <v>196383</v>
      </c>
      <c r="B3358" t="e">
        <f>SalvaPresidente para mi Es un gran trabajo lo Que hace JOH por el pais aunque miren solo lo negativo el pueblo lo apoya JOH</f>
        <v>#NAME?</v>
      </c>
      <c r="C3358" s="4">
        <v>43734</v>
      </c>
      <c r="D3358" s="3">
        <v>0.70694444444444438</v>
      </c>
    </row>
    <row r="3359" spans="1:4" x14ac:dyDescent="0.2">
      <c r="A3359">
        <v>196562</v>
      </c>
      <c r="B3359" t="e">
        <f>_xlfn.SINGLE(JuanOrlandoH _xlfn.SINGLE(TN5Telenoticias _xlfn.SINGLE(televicentrohn _xlfn.SINGLE(HCHTelevDigital _xlfn.SINGLE(DiarioLaPrensa _xlfn.SINGLE(LaTribunahn _xlfn.SINGLE(diarioelheraldo _xlfn.SINGLE(elpaishn Que esta visita cea de gran excito para Que el pais avance Que bueno Esperamos los mas grandes resultados))))))))</f>
        <v>#NAME?</v>
      </c>
      <c r="C3359" s="4">
        <v>43734</v>
      </c>
      <c r="D3359" s="3">
        <v>0.625</v>
      </c>
    </row>
    <row r="3360" spans="1:4" x14ac:dyDescent="0.2">
      <c r="A3360">
        <v>200019</v>
      </c>
      <c r="B3360" t="e">
        <f>SalvaPresidente gracias al Presidente se dar√°n estos apoyos lo Que pasa Que este nasralla solo le gusta ver lo malo Que hace el Presidente ya basta de Tanto veneno</f>
        <v>#NAME?</v>
      </c>
      <c r="C3360" s="4">
        <v>43734</v>
      </c>
      <c r="D3360" s="3">
        <v>0.70763888888888893</v>
      </c>
    </row>
    <row r="3361" spans="1:4" x14ac:dyDescent="0.2">
      <c r="A3361">
        <v>213125</v>
      </c>
      <c r="B3361" t="e">
        <f>_xlfn.SINGLE(DllSWqjvMbCrtUNGN0CA23hYgwPW83B5aBnYuBnEFZY)= Es cierto lo Que pasa Que la oposici√≥n no aceptan Que JOH Es lo mejor Que le ha pasado al pa√≠s ya vamos con grandes avances</f>
        <v>#NAME?</v>
      </c>
      <c r="C3361" s="4">
        <v>43734</v>
      </c>
      <c r="D3361" s="3">
        <v>0.70972222222222225</v>
      </c>
    </row>
    <row r="3362" spans="1:4" x14ac:dyDescent="0.2">
      <c r="A3362">
        <v>213503</v>
      </c>
      <c r="B3362" t="e">
        <f>_xlfn.SINGLE(DllSWqjvMbCrtUNGN0CA23hYgwPW83B5aBnYuBnEFZY)= Definitivamente los de libres lo Que les gusta Es dar temos la pais pero no lo lograran porque tenemos la mayor seguridad para Honduras</f>
        <v>#NAME?</v>
      </c>
      <c r="C3362" s="4">
        <v>43734</v>
      </c>
      <c r="D3362" s="3">
        <v>0.70972222222222225</v>
      </c>
    </row>
    <row r="3363" spans="1:4" x14ac:dyDescent="0.2">
      <c r="A3363">
        <v>225919</v>
      </c>
      <c r="B3363" t="s">
        <v>119</v>
      </c>
      <c r="C3363" s="4">
        <v>43734</v>
      </c>
      <c r="D3363" s="3">
        <v>0.63888888888888895</v>
      </c>
    </row>
    <row r="3364" spans="1:4" x14ac:dyDescent="0.2">
      <c r="A3364">
        <v>246456</v>
      </c>
      <c r="B3364" t="e">
        <f>televicentrohn Vemos Que este se√±or solo hablando incoherencias por favor Mel Zelaya ya basta de Tanto ego√≠smo</f>
        <v>#NAME?</v>
      </c>
      <c r="C3364" s="4">
        <v>43734</v>
      </c>
      <c r="D3364" s="3">
        <v>0.60416666666666663</v>
      </c>
    </row>
    <row r="3365" spans="1:4" x14ac:dyDescent="0.2">
      <c r="A3365">
        <v>246514</v>
      </c>
      <c r="B3365" t="e">
        <f>televicentrohn Que no se permita la negatividad de estas personas Que solo hacer lo malo para el pais ven ya no basta queremos lo mejor por nuestra Honduras</f>
        <v>#NAME?</v>
      </c>
      <c r="C3365" s="4">
        <v>43734</v>
      </c>
      <c r="D3365" s="3">
        <v>0.60555555555555551</v>
      </c>
    </row>
    <row r="3366" spans="1:4" x14ac:dyDescent="0.2">
      <c r="A3366">
        <v>249731</v>
      </c>
      <c r="B3366" t="e">
        <f>hondudiario Es muy bueno Que se hagan estas fumigaci√≥n Es asi evitaremos esta enfermedad Que bien</f>
        <v>#NAME?</v>
      </c>
      <c r="C3366" s="4">
        <v>43734</v>
      </c>
      <c r="D3366" s="3">
        <v>0.70208333333333339</v>
      </c>
    </row>
    <row r="3367" spans="1:4" x14ac:dyDescent="0.2">
      <c r="A3367">
        <v>252681</v>
      </c>
      <c r="B3367" t="e">
        <f>radiohrn se han logrado grandes objetivos por parte de el Presidente Que ha demostrado lo bueno para mi Honduras gracias se√±or Presidente sigamos adelante</f>
        <v>#NAME?</v>
      </c>
      <c r="C3367" s="4">
        <v>43734</v>
      </c>
      <c r="D3367" s="3">
        <v>0.8666666666666667</v>
      </c>
    </row>
    <row r="3368" spans="1:4" x14ac:dyDescent="0.2">
      <c r="A3368">
        <v>257652</v>
      </c>
      <c r="B3368" t="e">
        <f>DiarioTiempo Honduras Es muy importante par el gobierno Sobre todo sabemos Que JOH ha demostrado Que hace lo Que puede estamos contentpos de Que cea nuestros Presidente JOH bendiciones</f>
        <v>#NAME?</v>
      </c>
      <c r="C3368" s="4">
        <v>43734</v>
      </c>
      <c r="D3368" s="3">
        <v>0.6</v>
      </c>
    </row>
    <row r="3369" spans="1:4" x14ac:dyDescent="0.2">
      <c r="A3369">
        <v>273271</v>
      </c>
      <c r="B3369" t="s">
        <v>119</v>
      </c>
      <c r="C3369" s="4">
        <v>43734</v>
      </c>
      <c r="D3369" s="3">
        <v>0.63888888888888895</v>
      </c>
    </row>
    <row r="3370" spans="1:4" x14ac:dyDescent="0.2">
      <c r="A3370">
        <v>281305</v>
      </c>
      <c r="B3370" t="e">
        <f>HCHTelevDigital Es muy bueno lo Que dice el Presidente Que se haga lo bueno para mi Honduras y Que se apoye a los Productores de cafe</f>
        <v>#NAME?</v>
      </c>
      <c r="C3370" s="4">
        <v>43734</v>
      </c>
      <c r="D3370" s="3">
        <v>0.58402777777777781</v>
      </c>
    </row>
    <row r="3371" spans="1:4" x14ac:dyDescent="0.2">
      <c r="A3371">
        <v>281490</v>
      </c>
      <c r="B3371" t="e">
        <f>HCHTelevDigital Honduras mejora cada dia Que gran trabajo lo Que se ve estamos a lo bueno de nuestra econom√≠a Que bien Que se de este gran avance</f>
        <v>#NAME?</v>
      </c>
      <c r="C3371" s="4">
        <v>43734</v>
      </c>
      <c r="D3371" s="3">
        <v>0.58472222222222225</v>
      </c>
    </row>
    <row r="3372" spans="1:4" x14ac:dyDescent="0.2">
      <c r="A3372">
        <v>285469</v>
      </c>
      <c r="B3372" t="e">
        <f>_xlfn.SINGLE(TSiHonduras _xlfn.SINGLE(anagarciacarias Es muy bueno Que ya se haya llegado aun gran acuerdo por Que Es importante Que se haga lo bueno por el pais Que bien))</f>
        <v>#NAME?</v>
      </c>
      <c r="C3372" s="4">
        <v>43734</v>
      </c>
      <c r="D3372" s="3">
        <v>0.82986111111111116</v>
      </c>
    </row>
    <row r="3373" spans="1:4" x14ac:dyDescent="0.2">
      <c r="A3373">
        <v>293485</v>
      </c>
      <c r="B3373" t="s">
        <v>119</v>
      </c>
      <c r="C3373" s="4">
        <v>43734</v>
      </c>
      <c r="D3373" s="3">
        <v>0.63958333333333328</v>
      </c>
    </row>
    <row r="3374" spans="1:4" x14ac:dyDescent="0.2">
      <c r="A3374">
        <v>308224</v>
      </c>
      <c r="B3374" t="s">
        <v>577</v>
      </c>
      <c r="C3374" s="4">
        <v>43734</v>
      </c>
      <c r="D3374" s="3">
        <v>0.56458333333333333</v>
      </c>
    </row>
    <row r="3375" spans="1:4" x14ac:dyDescent="0.2">
      <c r="A3375">
        <v>310987</v>
      </c>
      <c r="B3375" t="e">
        <f>hondudiario Que excelente Que se impulsen nuevas oportunidades de educaci√≥n para los j√≥venes y ni√±os Que genial lo Que se hace</f>
        <v>#NAME?</v>
      </c>
      <c r="C3375" s="4">
        <v>43734</v>
      </c>
      <c r="D3375" s="3">
        <v>0.70277777777777783</v>
      </c>
    </row>
    <row r="3376" spans="1:4" x14ac:dyDescent="0.2">
      <c r="A3376">
        <v>316109</v>
      </c>
      <c r="B3376" t="s">
        <v>119</v>
      </c>
      <c r="C3376" s="4">
        <v>43734</v>
      </c>
      <c r="D3376" s="3">
        <v>0.63958333333333328</v>
      </c>
    </row>
    <row r="3377" spans="1:4" x14ac:dyDescent="0.2">
      <c r="A3377">
        <v>323613</v>
      </c>
      <c r="B3377" t="e">
        <f>elpaishn muy buen trabajo lo Que hace el maestro Es Impresionante por Que hacen lo mejor por la educaci√≥n gran trabajo</f>
        <v>#NAME?</v>
      </c>
      <c r="C3377" s="4">
        <v>43734</v>
      </c>
      <c r="D3377" s="3">
        <v>0.55902777777777779</v>
      </c>
    </row>
    <row r="3378" spans="1:4" x14ac:dyDescent="0.2">
      <c r="A3378">
        <v>651459</v>
      </c>
      <c r="B3378" t="s">
        <v>119</v>
      </c>
      <c r="C3378" s="4">
        <v>43734</v>
      </c>
      <c r="D3378" s="3">
        <v>0.63888888888888895</v>
      </c>
    </row>
    <row r="3379" spans="1:4" x14ac:dyDescent="0.2">
      <c r="A3379">
        <v>701105</v>
      </c>
      <c r="B3379" t="s">
        <v>119</v>
      </c>
      <c r="C3379" s="4">
        <v>43734</v>
      </c>
      <c r="D3379" s="3">
        <v>0.63888888888888895</v>
      </c>
    </row>
    <row r="3380" spans="1:4" x14ac:dyDescent="0.2">
      <c r="A3380">
        <v>737799</v>
      </c>
      <c r="B3380" t="s">
        <v>119</v>
      </c>
      <c r="C3380" s="4">
        <v>43734</v>
      </c>
      <c r="D3380" s="3">
        <v>0.63888888888888895</v>
      </c>
    </row>
    <row r="3381" spans="1:4" x14ac:dyDescent="0.2">
      <c r="A3381">
        <v>749138</v>
      </c>
      <c r="B3381" t="s">
        <v>119</v>
      </c>
      <c r="C3381" s="4">
        <v>43734</v>
      </c>
      <c r="D3381" s="3">
        <v>0.63958333333333328</v>
      </c>
    </row>
    <row r="3382" spans="1:4" x14ac:dyDescent="0.2">
      <c r="A3382">
        <v>796022</v>
      </c>
      <c r="B3382" t="s">
        <v>119</v>
      </c>
      <c r="C3382" s="4">
        <v>43734</v>
      </c>
      <c r="D3382" s="3">
        <v>0.63958333333333328</v>
      </c>
    </row>
    <row r="3383" spans="1:4" x14ac:dyDescent="0.2">
      <c r="A3383">
        <v>805849</v>
      </c>
      <c r="B3383" t="s">
        <v>119</v>
      </c>
      <c r="C3383" s="4">
        <v>43734</v>
      </c>
      <c r="D3383" s="3">
        <v>0.63958333333333328</v>
      </c>
    </row>
    <row r="3384" spans="1:4" x14ac:dyDescent="0.2">
      <c r="A3384">
        <v>854768</v>
      </c>
      <c r="B3384" t="s">
        <v>119</v>
      </c>
      <c r="C3384" s="4">
        <v>43734</v>
      </c>
      <c r="D3384" s="3">
        <v>0.63958333333333328</v>
      </c>
    </row>
    <row r="3385" spans="1:4" x14ac:dyDescent="0.2">
      <c r="A3385">
        <v>876852</v>
      </c>
      <c r="B3385" t="s">
        <v>119</v>
      </c>
      <c r="C3385" s="4">
        <v>43734</v>
      </c>
      <c r="D3385" s="3">
        <v>0.63958333333333328</v>
      </c>
    </row>
    <row r="3386" spans="1:4" x14ac:dyDescent="0.2">
      <c r="A3386">
        <v>884616</v>
      </c>
      <c r="B3386" t="s">
        <v>119</v>
      </c>
      <c r="C3386" s="4">
        <v>43734</v>
      </c>
      <c r="D3386" s="3">
        <v>0.63888888888888895</v>
      </c>
    </row>
    <row r="3387" spans="1:4" x14ac:dyDescent="0.2">
      <c r="A3387">
        <v>933364</v>
      </c>
      <c r="B3387" t="s">
        <v>119</v>
      </c>
      <c r="C3387" s="4">
        <v>43734</v>
      </c>
      <c r="D3387" s="3">
        <v>0.63888888888888895</v>
      </c>
    </row>
    <row r="3388" spans="1:4" x14ac:dyDescent="0.2">
      <c r="A3388">
        <v>934515</v>
      </c>
      <c r="B3388" t="s">
        <v>119</v>
      </c>
      <c r="C3388" s="4">
        <v>43734</v>
      </c>
      <c r="D3388" s="3">
        <v>0.63888888888888895</v>
      </c>
    </row>
    <row r="3389" spans="1:4" x14ac:dyDescent="0.2">
      <c r="A3389">
        <v>943707</v>
      </c>
      <c r="B3389" t="s">
        <v>119</v>
      </c>
      <c r="C3389" s="4">
        <v>43734</v>
      </c>
      <c r="D3389" s="3">
        <v>0.63958333333333328</v>
      </c>
    </row>
    <row r="3390" spans="1:4" x14ac:dyDescent="0.2">
      <c r="A3390">
        <v>946464</v>
      </c>
      <c r="B3390" t="s">
        <v>119</v>
      </c>
      <c r="C3390" s="4">
        <v>43734</v>
      </c>
      <c r="D3390" s="3">
        <v>0.63958333333333328</v>
      </c>
    </row>
    <row r="3391" spans="1:4" x14ac:dyDescent="0.2">
      <c r="A3391">
        <v>971888</v>
      </c>
      <c r="B3391" t="e">
        <f>HoyMismoTSI Es muy bueno lo Que se ve en el pai uqe gran trabajo Que se haya firmado este gran acuerdo para el bien estar de los inmigrantes</f>
        <v>#NAME?</v>
      </c>
      <c r="C3391" s="4">
        <v>43734</v>
      </c>
      <c r="D3391" s="3">
        <v>0.55625000000000002</v>
      </c>
    </row>
    <row r="3392" spans="1:4" x14ac:dyDescent="0.2">
      <c r="A3392">
        <v>993884</v>
      </c>
      <c r="B3392" t="s">
        <v>119</v>
      </c>
      <c r="C3392" s="4">
        <v>43734</v>
      </c>
      <c r="D3392" s="3">
        <v>0.63958333333333328</v>
      </c>
    </row>
    <row r="3393" spans="1:4" x14ac:dyDescent="0.2">
      <c r="A3393">
        <v>1030252</v>
      </c>
      <c r="B3393" t="s">
        <v>119</v>
      </c>
      <c r="C3393" s="4">
        <v>43734</v>
      </c>
      <c r="D3393" s="3">
        <v>0.63958333333333328</v>
      </c>
    </row>
    <row r="3394" spans="1:4" x14ac:dyDescent="0.2">
      <c r="A3394">
        <v>1093940</v>
      </c>
      <c r="B3394" t="s">
        <v>119</v>
      </c>
      <c r="C3394" s="4">
        <v>43734</v>
      </c>
      <c r="D3394" s="3">
        <v>0.63958333333333328</v>
      </c>
    </row>
    <row r="3395" spans="1:4" x14ac:dyDescent="0.2">
      <c r="A3395">
        <v>8040</v>
      </c>
      <c r="B3395" t="s">
        <v>64</v>
      </c>
      <c r="C3395" s="4">
        <v>43735</v>
      </c>
      <c r="D3395" s="3">
        <v>0.71388888888888891</v>
      </c>
    </row>
    <row r="3396" spans="1:4" x14ac:dyDescent="0.2">
      <c r="A3396">
        <v>8949</v>
      </c>
      <c r="B3396" t="s">
        <v>64</v>
      </c>
      <c r="C3396" s="4">
        <v>43735</v>
      </c>
      <c r="D3396" s="3">
        <v>0.71388888888888891</v>
      </c>
    </row>
    <row r="3397" spans="1:4" x14ac:dyDescent="0.2">
      <c r="A3397">
        <v>20257</v>
      </c>
      <c r="B3397" t="s">
        <v>64</v>
      </c>
      <c r="C3397" s="4">
        <v>43735</v>
      </c>
      <c r="D3397" s="3">
        <v>0.71319444444444446</v>
      </c>
    </row>
    <row r="3398" spans="1:4" x14ac:dyDescent="0.2">
      <c r="A3398">
        <v>26230</v>
      </c>
      <c r="B3398" t="e">
        <f>_xlfn.SINGLE(JuanOrlandoH _xlfn.SINGLE(WHAAsstSecty muy bueno lo Que hace el Presidente Que bien Que se mejore en Muchas arias en el pa√≠s por Que lo Que importa Es lo mejor para el pueblo))</f>
        <v>#NAME?</v>
      </c>
      <c r="C3398" s="4">
        <v>43735</v>
      </c>
      <c r="D3398" s="3">
        <v>0.69374999999999998</v>
      </c>
    </row>
    <row r="3399" spans="1:4" x14ac:dyDescent="0.2">
      <c r="A3399">
        <v>28309</v>
      </c>
      <c r="B3399" t="s">
        <v>159</v>
      </c>
      <c r="C3399" s="4">
        <v>43735</v>
      </c>
      <c r="D3399" s="3">
        <v>0.58680555555555558</v>
      </c>
    </row>
    <row r="3400" spans="1:4" x14ac:dyDescent="0.2">
      <c r="A3400">
        <v>28617</v>
      </c>
      <c r="B3400" t="e">
        <f>_xlfn.SINGLE(DllSWqjvMbCrtUNGN0CA23hYgwPW83B5aBnYuBnEFZY)= sabemos Que estos Es en beneficio de el ambiente para Que no haya mas contaminaci√≥n en nuestras playas</f>
        <v>#NAME?</v>
      </c>
      <c r="C3400" s="4">
        <v>43735</v>
      </c>
      <c r="D3400" s="3">
        <v>0.83333333333333337</v>
      </c>
    </row>
    <row r="3401" spans="1:4" x14ac:dyDescent="0.2">
      <c r="A3401">
        <v>28643</v>
      </c>
      <c r="B3401" t="e">
        <f>_xlfn.SINGLE(DllSWqjvMbCrtUNGN0CA23hYgwPW83B5aBnYuBnEFZY)= estamos alegres de Que se trabaja por mantener limpios los lugares Que iremos a disfrutar muy bien</f>
        <v>#NAME?</v>
      </c>
      <c r="C3401" s="4">
        <v>43735</v>
      </c>
      <c r="D3401" s="3">
        <v>0.84097222222222223</v>
      </c>
    </row>
    <row r="3402" spans="1:4" x14ac:dyDescent="0.2">
      <c r="A3402">
        <v>33488</v>
      </c>
      <c r="B3402" t="e">
        <f>hondudiario excelente todo lo Que se busca en el pais Muchas gracias por todo</f>
        <v>#NAME?</v>
      </c>
      <c r="C3402" s="4">
        <v>43735</v>
      </c>
      <c r="D3402" s="3">
        <v>0.86875000000000002</v>
      </c>
    </row>
    <row r="3403" spans="1:4" x14ac:dyDescent="0.2">
      <c r="A3403">
        <v>34458</v>
      </c>
      <c r="B3403" t="e">
        <f>_xlfn.SINGLE(DllSWqjvMbCrtUNGN0CA23hYgwPW83B5aBnYuBnEFZY)= no cave duda Que se esta demostrando Que se trabaja por Que el feriado cea el mejor Que gran alcance vamos por lo bueno para el pais</f>
        <v>#NAME?</v>
      </c>
      <c r="C3403" s="4">
        <v>43735</v>
      </c>
      <c r="D3403" s="3">
        <v>0.84027777777777779</v>
      </c>
    </row>
    <row r="3404" spans="1:4" x14ac:dyDescent="0.2">
      <c r="A3404">
        <v>37674</v>
      </c>
      <c r="B3404" t="s">
        <v>64</v>
      </c>
      <c r="C3404" s="4">
        <v>43735</v>
      </c>
      <c r="D3404" s="3">
        <v>0.71319444444444446</v>
      </c>
    </row>
    <row r="3405" spans="1:4" x14ac:dyDescent="0.2">
      <c r="A3405">
        <v>37884</v>
      </c>
      <c r="B3405" t="s">
        <v>187</v>
      </c>
      <c r="C3405" s="4">
        <v>43735</v>
      </c>
      <c r="D3405" s="3">
        <v>0.67013888888888884</v>
      </c>
    </row>
    <row r="3406" spans="1:4" x14ac:dyDescent="0.2">
      <c r="A3406">
        <v>40072</v>
      </c>
      <c r="B3406" t="e">
        <f>radioamericahn estamos alegres de ver Que grandes bendiciones vienen para el pais Que gran maneras de ver lo bueno por el pais</f>
        <v>#NAME?</v>
      </c>
      <c r="C3406" s="4">
        <v>43735</v>
      </c>
      <c r="D3406" s="3">
        <v>0.62986111111111109</v>
      </c>
    </row>
    <row r="3407" spans="1:4" x14ac:dyDescent="0.2">
      <c r="A3407">
        <v>53899</v>
      </c>
      <c r="B3407" t="s">
        <v>231</v>
      </c>
      <c r="C3407" s="4">
        <v>43735</v>
      </c>
      <c r="D3407" s="3">
        <v>0.64374999999999993</v>
      </c>
    </row>
    <row r="3408" spans="1:4" x14ac:dyDescent="0.2">
      <c r="A3408">
        <v>63480</v>
      </c>
      <c r="B3408" t="e">
        <f>hondudiario muy bueno Que se esta desempe√±ando estas invenciones por Que lo bueno se hace departe de nuestro gobierno Que gran trabajo</f>
        <v>#NAME?</v>
      </c>
      <c r="C3408" s="4">
        <v>43735</v>
      </c>
      <c r="D3408" s="3">
        <v>0.66041666666666665</v>
      </c>
    </row>
    <row r="3409" spans="1:4" x14ac:dyDescent="0.2">
      <c r="A3409">
        <v>64253</v>
      </c>
      <c r="B3409" t="e">
        <f>hondudiario muy bueno lo Que se hace en el pais Que grandes apoyos sec regeneran Que bien estamos contentos de ver lo bueno</f>
        <v>#NAME?</v>
      </c>
      <c r="C3409" s="4">
        <v>43735</v>
      </c>
      <c r="D3409" s="3">
        <v>0.65902777777777777</v>
      </c>
    </row>
    <row r="3410" spans="1:4" x14ac:dyDescent="0.2">
      <c r="A3410">
        <v>67018</v>
      </c>
      <c r="B3410" t="s">
        <v>64</v>
      </c>
      <c r="C3410" s="4">
        <v>43735</v>
      </c>
      <c r="D3410" s="3">
        <v>0.71388888888888891</v>
      </c>
    </row>
    <row r="3411" spans="1:4" x14ac:dyDescent="0.2">
      <c r="A3411">
        <v>71319</v>
      </c>
      <c r="B3411" t="e">
        <f>elpaishn Espectacular manera de Que se desarrolle lo bueno en el pais vamos por mas Definimos lo bueno para Honduras</f>
        <v>#NAME?</v>
      </c>
      <c r="C3411" s="4">
        <v>43735</v>
      </c>
      <c r="D3411" s="3">
        <v>0.55555555555555558</v>
      </c>
    </row>
    <row r="3412" spans="1:4" x14ac:dyDescent="0.2">
      <c r="A3412">
        <v>71425</v>
      </c>
      <c r="B3412" t="e">
        <f>elpaishn no cave duda Que se ha demostrado los buenos avances para Honduras muy bien vamos por lo bueno</f>
        <v>#NAME?</v>
      </c>
      <c r="C3412" s="4">
        <v>43735</v>
      </c>
      <c r="D3412" s="3">
        <v>0.74305555555555547</v>
      </c>
    </row>
    <row r="3413" spans="1:4" x14ac:dyDescent="0.2">
      <c r="A3413">
        <v>84662</v>
      </c>
      <c r="B3413" t="e">
        <f>HCHTelevDigital Es muy bueno Que se hagan estas cosas en el pais para Que la econom√≠a avance Que bien Que se haga lo bueno por nuestra Honduras</f>
        <v>#NAME?</v>
      </c>
      <c r="C3413" s="4">
        <v>43735</v>
      </c>
      <c r="D3413" s="3">
        <v>0.59652777777777777</v>
      </c>
    </row>
    <row r="3414" spans="1:4" x14ac:dyDescent="0.2">
      <c r="A3414">
        <v>89265</v>
      </c>
      <c r="B3414" t="e">
        <f>_xlfn.SINGLE(JuanOrlandoH _xlfn.SINGLE(HND_Activate Dedenmos de cuidarnos de cualquier enfermedad por Que Es importante para nuestra vida estar bien de salud muy bien))</f>
        <v>#NAME?</v>
      </c>
      <c r="C3414" s="4">
        <v>43735</v>
      </c>
      <c r="D3414" s="3">
        <v>0.64652777777777781</v>
      </c>
    </row>
    <row r="3415" spans="1:4" x14ac:dyDescent="0.2">
      <c r="A3415">
        <v>90606</v>
      </c>
      <c r="B3415" t="e">
        <f>elpaishn Es un importante tema de la inmigraci√≥n Que gran trabajo lo Que se hace por mi pais Que bien</f>
        <v>#NAME?</v>
      </c>
      <c r="C3415" s="4">
        <v>43735</v>
      </c>
      <c r="D3415" s="3">
        <v>0.74305555555555547</v>
      </c>
    </row>
    <row r="3416" spans="1:4" x14ac:dyDescent="0.2">
      <c r="A3416">
        <v>94203</v>
      </c>
      <c r="B3416" t="e">
        <f>HCHTelevDigital muy buenas acciones las  Que se ven estamos mejorando dia con dia Que bien excelente trabajo</f>
        <v>#NAME?</v>
      </c>
      <c r="C3416" s="4">
        <v>43735</v>
      </c>
      <c r="D3416" s="3">
        <v>0.84166666666666667</v>
      </c>
    </row>
    <row r="3417" spans="1:4" x14ac:dyDescent="0.2">
      <c r="A3417">
        <v>97285</v>
      </c>
      <c r="B3417" t="e">
        <f>HCHTelevDigital muy bien Que se transformen estas maravillosas cosas por Que lo bueno se ha visto Que gran trabajo al gobierno</f>
        <v>#NAME?</v>
      </c>
      <c r="C3417" s="4">
        <v>43735</v>
      </c>
      <c r="D3417" s="3">
        <v>0.84236111111111101</v>
      </c>
    </row>
    <row r="3418" spans="1:4" x14ac:dyDescent="0.2">
      <c r="A3418">
        <v>110454</v>
      </c>
      <c r="B3418" t="e">
        <f>_xlfn.SINGLE(Forbes_CA _xlfn.SINGLE(JuanOrlandoH Que bueno Que se sigan abriendo puertas para nuestros caficultores en el pais))</f>
        <v>#NAME?</v>
      </c>
      <c r="C3418" s="4">
        <v>43735</v>
      </c>
      <c r="D3418" s="3">
        <v>0.93263888888888891</v>
      </c>
    </row>
    <row r="3419" spans="1:4" x14ac:dyDescent="0.2">
      <c r="A3419">
        <v>110676</v>
      </c>
      <c r="B3419" t="e">
        <f>_xlfn.SINGLE(Forbes_CA _xlfn.SINGLE(JuanOrlandoH no cabe duda Que nuestras autoridades siguen trabajando fuerte para Que sigamos mejorando))</f>
        <v>#NAME?</v>
      </c>
      <c r="C3419" s="4">
        <v>43735</v>
      </c>
      <c r="D3419" s="3">
        <v>0.93333333333333324</v>
      </c>
    </row>
    <row r="3420" spans="1:4" x14ac:dyDescent="0.2">
      <c r="A3420">
        <v>134857</v>
      </c>
      <c r="B3420" t="e">
        <f>_xlfn.SINGLE(JuanOrlandoH _xlfn.SINGLE(HND_Activate Es muy buen ejemplo el Que da el Presidente Es bueno hacer ejercicio para mantenerlos saludables y mejor))</f>
        <v>#NAME?</v>
      </c>
      <c r="C3420" s="4">
        <v>43735</v>
      </c>
      <c r="D3420" s="3">
        <v>0.6430555555555556</v>
      </c>
    </row>
    <row r="3421" spans="1:4" x14ac:dyDescent="0.2">
      <c r="A3421">
        <v>153753</v>
      </c>
      <c r="B3421" t="e">
        <f>_xlfn.SINGLE(DllSWqjvMbCrtUNGN0CA23hYgwPW83B5aBnYuBnEFZY)= Que bien Que se hagan estos operativos para este  feriado Que gran trabajo lo Que se hace por el medio ambiente</f>
        <v>#NAME?</v>
      </c>
      <c r="C3421" s="4">
        <v>43735</v>
      </c>
      <c r="D3421" s="3">
        <v>0.84027777777777779</v>
      </c>
    </row>
    <row r="3422" spans="1:4" x14ac:dyDescent="0.2">
      <c r="A3422">
        <v>158690</v>
      </c>
      <c r="B3422" t="e">
        <f>_xlfn.SINGLE(JuanOrlandoH _xlfn.SINGLE(HND_Activate Honduras Es un pais muy bello y mas uqe tenemos esa grandes ense√±anzas de parte de el Presidente Que ha demostrado Que hace espacio para todo))</f>
        <v>#NAME?</v>
      </c>
      <c r="C3422" s="4">
        <v>43735</v>
      </c>
      <c r="D3422" s="3">
        <v>0.64444444444444449</v>
      </c>
    </row>
    <row r="3423" spans="1:4" x14ac:dyDescent="0.2">
      <c r="A3423">
        <v>159506</v>
      </c>
      <c r="B3423" t="s">
        <v>64</v>
      </c>
      <c r="C3423" s="4">
        <v>43735</v>
      </c>
      <c r="D3423" s="3">
        <v>0.71388888888888891</v>
      </c>
    </row>
    <row r="3424" spans="1:4" x14ac:dyDescent="0.2">
      <c r="A3424">
        <v>161730</v>
      </c>
      <c r="B3424" t="s">
        <v>187</v>
      </c>
      <c r="C3424" s="4">
        <v>43735</v>
      </c>
      <c r="D3424" s="3">
        <v>0.67083333333333339</v>
      </c>
    </row>
    <row r="3425" spans="1:4" x14ac:dyDescent="0.2">
      <c r="A3425">
        <v>168618</v>
      </c>
      <c r="B3425" t="e">
        <f>tencanal10 Que bueno Que se siga apoyando a los Productores de cafe y de cacao en el pais</f>
        <v>#NAME?</v>
      </c>
      <c r="C3425" s="4">
        <v>43735</v>
      </c>
      <c r="D3425" s="3">
        <v>0.68472222222222223</v>
      </c>
    </row>
    <row r="3426" spans="1:4" x14ac:dyDescent="0.2">
      <c r="A3426">
        <v>168721</v>
      </c>
      <c r="B3426" t="e">
        <f>tencanal10 Muchas gracias Presidente sabemos Que lo Que usted busca Es Que dia a dia sigamos mejorando y avanzando</f>
        <v>#NAME?</v>
      </c>
      <c r="C3426" s="4">
        <v>43735</v>
      </c>
      <c r="D3426" s="3">
        <v>0.68541666666666667</v>
      </c>
    </row>
    <row r="3427" spans="1:4" x14ac:dyDescent="0.2">
      <c r="A3427">
        <v>168807</v>
      </c>
      <c r="B3427" t="s">
        <v>441</v>
      </c>
      <c r="C3427" s="4">
        <v>43735</v>
      </c>
      <c r="D3427" s="3">
        <v>0.68958333333333333</v>
      </c>
    </row>
    <row r="3428" spans="1:4" x14ac:dyDescent="0.2">
      <c r="A3428">
        <v>169817</v>
      </c>
      <c r="B3428" t="e">
        <f>tencanal10 no cave duda Que son importantes maneras de demostrar el cambio para mi Honduras Que se siga regenerando para lo bueno</f>
        <v>#NAME?</v>
      </c>
      <c r="C3428" s="4">
        <v>43735</v>
      </c>
      <c r="D3428" s="3">
        <v>0.68888888888888899</v>
      </c>
    </row>
    <row r="3429" spans="1:4" x14ac:dyDescent="0.2">
      <c r="A3429">
        <v>172363</v>
      </c>
      <c r="B3429" t="e">
        <f>_xlfn.SINGLE(JuanOrlandoH _xlfn.SINGLE(HND_Activate Es muy importante cuidar nuestra salud ya Que asi podemos evitar Muchas enfermedades))</f>
        <v>#NAME?</v>
      </c>
      <c r="C3429" s="4">
        <v>43735</v>
      </c>
      <c r="D3429" s="3">
        <v>0.64930555555555558</v>
      </c>
    </row>
    <row r="3430" spans="1:4" x14ac:dyDescent="0.2">
      <c r="A3430">
        <v>185818</v>
      </c>
      <c r="B3430" t="e">
        <f>_xlfn.SINGLE(JuanOrlandoH _xlfn.SINGLE(WHAAsstSecty muy bueno Que promuevan estas inversiones Que gran trabajo lo Que se hace por mi Honduras Que genial gracias mi Presidente))</f>
        <v>#NAME?</v>
      </c>
      <c r="C3430" s="4">
        <v>43735</v>
      </c>
      <c r="D3430" s="3">
        <v>0.69444444444444453</v>
      </c>
    </row>
    <row r="3431" spans="1:4" x14ac:dyDescent="0.2">
      <c r="A3431">
        <v>195426</v>
      </c>
      <c r="B3431" t="s">
        <v>187</v>
      </c>
      <c r="C3431" s="4">
        <v>43735</v>
      </c>
      <c r="D3431" s="3">
        <v>0.67083333333333339</v>
      </c>
    </row>
    <row r="3432" spans="1:4" x14ac:dyDescent="0.2">
      <c r="A3432">
        <v>195573</v>
      </c>
      <c r="B3432" t="s">
        <v>187</v>
      </c>
      <c r="C3432" s="4">
        <v>43735</v>
      </c>
      <c r="D3432" s="3">
        <v>0.67083333333333339</v>
      </c>
    </row>
    <row r="3433" spans="1:4" x14ac:dyDescent="0.2">
      <c r="A3433">
        <v>198475</v>
      </c>
      <c r="B3433" t="e">
        <f>_xlfn.SINGLE(JuanOrlandoH _xlfn.SINGLE(WHAAsstSecty muy bueno Que se trabaje por la seguridad del pais Que bien estamos muy alegres de ver el cambio))</f>
        <v>#NAME?</v>
      </c>
      <c r="C3433" s="4">
        <v>43735</v>
      </c>
      <c r="D3433" s="3">
        <v>0.69444444444444453</v>
      </c>
    </row>
    <row r="3434" spans="1:4" x14ac:dyDescent="0.2">
      <c r="A3434">
        <v>214682</v>
      </c>
      <c r="B3434" t="e">
        <f>_xlfn.SINGLE(JuanOrlandoH _xlfn.SINGLE(WHAAsstSecty sabemos Que dia a dia esta buscando lo mejor para nuestro pais Es por ello Que agradecemos los grandes avances))</f>
        <v>#NAME?</v>
      </c>
      <c r="C3434" s="4">
        <v>43735</v>
      </c>
      <c r="D3434" s="3">
        <v>0.69513888888888886</v>
      </c>
    </row>
    <row r="3435" spans="1:4" x14ac:dyDescent="0.2">
      <c r="A3435">
        <v>216187</v>
      </c>
      <c r="B3435" t="s">
        <v>64</v>
      </c>
      <c r="C3435" s="4">
        <v>43735</v>
      </c>
      <c r="D3435" s="3">
        <v>0.71319444444444446</v>
      </c>
    </row>
    <row r="3436" spans="1:4" x14ac:dyDescent="0.2">
      <c r="A3436">
        <v>241966</v>
      </c>
      <c r="B3436" t="s">
        <v>187</v>
      </c>
      <c r="C3436" s="4">
        <v>43735</v>
      </c>
      <c r="D3436" s="3">
        <v>0.67083333333333339</v>
      </c>
    </row>
    <row r="3437" spans="1:4" x14ac:dyDescent="0.2">
      <c r="A3437">
        <v>249818</v>
      </c>
      <c r="B3437" t="e">
        <f>hondudiario muy buen trabajo ebal d√≠az Que bien Que ustedes se preocupan porque la seguridad del pais este mejor cada dia</f>
        <v>#NAME?</v>
      </c>
      <c r="C3437" s="4">
        <v>43735</v>
      </c>
      <c r="D3437" s="3">
        <v>0.86597222222222225</v>
      </c>
    </row>
    <row r="3438" spans="1:4" x14ac:dyDescent="0.2">
      <c r="A3438">
        <v>259159</v>
      </c>
      <c r="B3438" t="s">
        <v>64</v>
      </c>
      <c r="C3438" s="4">
        <v>43735</v>
      </c>
      <c r="D3438" s="3">
        <v>0.71319444444444446</v>
      </c>
    </row>
    <row r="3439" spans="1:4" x14ac:dyDescent="0.2">
      <c r="A3439">
        <v>280730</v>
      </c>
      <c r="B3439" t="e">
        <f>HCHTelevDigital Aplaudimos lo bueno Que se esta apoyando para Que en los Hospitales no falten estas cosas Que bien Que gran trabajo</f>
        <v>#NAME?</v>
      </c>
      <c r="C3439" s="4">
        <v>43735</v>
      </c>
      <c r="D3439" s="3">
        <v>0.59722222222222221</v>
      </c>
    </row>
    <row r="3440" spans="1:4" x14ac:dyDescent="0.2">
      <c r="A3440">
        <v>280827</v>
      </c>
      <c r="B3440" t="e">
        <f>HCHTelevDigital estamos alegres de ver el cambio por nuestra naci√≥n Que grandes avances Que se haga lo posible por Que Es de gran beneficio para el pueblo</f>
        <v>#NAME?</v>
      </c>
      <c r="C3440" s="4">
        <v>43735</v>
      </c>
      <c r="D3440" s="3">
        <v>0.59652777777777777</v>
      </c>
    </row>
    <row r="3441" spans="1:4" x14ac:dyDescent="0.2">
      <c r="A3441">
        <v>281060</v>
      </c>
      <c r="B3441" t="e">
        <f>HCHTelevDigital Que buen trabajo hacen las actoridad
 por el pais Que bien Que se demuestra el gran cambio Que bien estamos muy contentos</f>
        <v>#NAME?</v>
      </c>
      <c r="C3441" s="4">
        <v>43735</v>
      </c>
      <c r="D3441" s="3">
        <v>0.84375</v>
      </c>
    </row>
    <row r="3442" spans="1:4" x14ac:dyDescent="0.2">
      <c r="A3442">
        <v>310939</v>
      </c>
      <c r="B3442" t="e">
        <f>hondudiario muy buena lavor
 Que bien Que se trabaje en la aria de los macro riesgo Que gran trabajo estamos muy bien</f>
        <v>#NAME?</v>
      </c>
      <c r="C3442" s="4">
        <v>43735</v>
      </c>
      <c r="D3442" s="3">
        <v>0.66111111111111109</v>
      </c>
    </row>
    <row r="3443" spans="1:4" x14ac:dyDescent="0.2">
      <c r="A3443">
        <v>311415</v>
      </c>
      <c r="B3443" t="e">
        <f>hondudiario Muchas gracias a a nuestras autoridades por seguir demostrando su compromiso de mejora la calidad de la salud Que se brinda en el m√°ximo centro asistencial del pais</f>
        <v>#NAME?</v>
      </c>
      <c r="C3443" s="4">
        <v>43735</v>
      </c>
      <c r="D3443" s="3">
        <v>0.9277777777777777</v>
      </c>
    </row>
    <row r="3444" spans="1:4" x14ac:dyDescent="0.2">
      <c r="A3444">
        <v>311837</v>
      </c>
      <c r="B3444" t="e">
        <f>hondudiario Es muy bueno Que se est√°n estableciendo los grandes cambios en el pais Que gran manera de ver lo bueno en el pa√≠s</f>
        <v>#NAME?</v>
      </c>
      <c r="C3444" s="4">
        <v>43735</v>
      </c>
      <c r="D3444" s="3">
        <v>0.8666666666666667</v>
      </c>
    </row>
    <row r="3445" spans="1:4" x14ac:dyDescent="0.2">
      <c r="A3445">
        <v>316056</v>
      </c>
      <c r="B3445" t="s">
        <v>187</v>
      </c>
      <c r="C3445" s="4">
        <v>43735</v>
      </c>
      <c r="D3445" s="3">
        <v>0.67152777777777783</v>
      </c>
    </row>
    <row r="3446" spans="1:4" x14ac:dyDescent="0.2">
      <c r="A3446">
        <v>320183</v>
      </c>
      <c r="B3446" t="s">
        <v>187</v>
      </c>
      <c r="C3446" s="4">
        <v>43735</v>
      </c>
      <c r="D3446" s="3">
        <v>0.67152777777777783</v>
      </c>
    </row>
    <row r="3447" spans="1:4" x14ac:dyDescent="0.2">
      <c r="A3447">
        <v>323207</v>
      </c>
      <c r="B3447" t="e">
        <f>elpaishn Aplaudimos la buena labor Que se hace por mi Honduras Que se hagan estas exportaciones para el pais Que gran manera de ver lo bueno para la naci√≥n</f>
        <v>#NAME?</v>
      </c>
      <c r="C3447" s="4">
        <v>43735</v>
      </c>
      <c r="D3447" s="3">
        <v>0.61319444444444449</v>
      </c>
    </row>
    <row r="3448" spans="1:4" x14ac:dyDescent="0.2">
      <c r="A3448">
        <v>323630</v>
      </c>
      <c r="B3448" t="e">
        <f>elpaishn Definimos lo Que se ve se esta demostrando Que el pais cambia cada dia Que excelente vamos por mas</f>
        <v>#NAME?</v>
      </c>
      <c r="C3448" s="4">
        <v>43735</v>
      </c>
      <c r="D3448" s="3">
        <v>0.74375000000000002</v>
      </c>
    </row>
    <row r="3449" spans="1:4" x14ac:dyDescent="0.2">
      <c r="A3449">
        <v>323769</v>
      </c>
      <c r="B3449" t="e">
        <f>elpaishn estamos contentos de lo bueno Que gran trabajo Que se haga lo Que se tenga Que hacer en apoyo</f>
        <v>#NAME?</v>
      </c>
      <c r="C3449" s="4">
        <v>43735</v>
      </c>
      <c r="D3449" s="3">
        <v>0.55625000000000002</v>
      </c>
    </row>
    <row r="3450" spans="1:4" x14ac:dyDescent="0.2">
      <c r="A3450">
        <v>329516</v>
      </c>
      <c r="B3450" t="e">
        <f>HoyMismoTSI Es muy bueno Que iremos a disfrutar en esta semana moraz√°nica Que gran trabajo lo bueno se demuestra cada dia</f>
        <v>#NAME?</v>
      </c>
      <c r="C3450" s="4">
        <v>43735</v>
      </c>
      <c r="D3450" s="3">
        <v>0.82152777777777775</v>
      </c>
    </row>
    <row r="3451" spans="1:4" x14ac:dyDescent="0.2">
      <c r="A3451">
        <v>343838</v>
      </c>
      <c r="B3451" t="e">
        <f>tencanal10 Es muy bueno lo Que esta diciendo nuestro Presidente haciendo lo buen o por el pais Que se trabaje mas para lo mejor</f>
        <v>#NAME?</v>
      </c>
      <c r="C3451" s="4">
        <v>43735</v>
      </c>
      <c r="D3451" s="3">
        <v>0.68888888888888899</v>
      </c>
    </row>
    <row r="3452" spans="1:4" x14ac:dyDescent="0.2">
      <c r="A3452">
        <v>385507</v>
      </c>
      <c r="B3452" t="s">
        <v>64</v>
      </c>
      <c r="C3452" s="4">
        <v>43735</v>
      </c>
      <c r="D3452" s="3">
        <v>0.71388888888888891</v>
      </c>
    </row>
    <row r="3453" spans="1:4" x14ac:dyDescent="0.2">
      <c r="A3453">
        <v>399279</v>
      </c>
      <c r="B3453" t="s">
        <v>64</v>
      </c>
      <c r="C3453" s="4">
        <v>43735</v>
      </c>
      <c r="D3453" s="3">
        <v>0.71319444444444446</v>
      </c>
    </row>
    <row r="3454" spans="1:4" x14ac:dyDescent="0.2">
      <c r="A3454">
        <v>683924</v>
      </c>
      <c r="B3454" t="s">
        <v>187</v>
      </c>
      <c r="C3454" s="4">
        <v>43735</v>
      </c>
      <c r="D3454" s="3">
        <v>0.67083333333333339</v>
      </c>
    </row>
    <row r="3455" spans="1:4" x14ac:dyDescent="0.2">
      <c r="A3455">
        <v>683927</v>
      </c>
      <c r="B3455" t="s">
        <v>64</v>
      </c>
      <c r="C3455" s="4">
        <v>43735</v>
      </c>
      <c r="D3455" s="3">
        <v>0.71319444444444446</v>
      </c>
    </row>
    <row r="3456" spans="1:4" x14ac:dyDescent="0.2">
      <c r="A3456">
        <v>696827</v>
      </c>
      <c r="B3456" t="s">
        <v>64</v>
      </c>
      <c r="C3456" s="4">
        <v>43735</v>
      </c>
      <c r="D3456" s="3">
        <v>0.71319444444444446</v>
      </c>
    </row>
    <row r="3457" spans="1:4" x14ac:dyDescent="0.2">
      <c r="A3457">
        <v>700474</v>
      </c>
      <c r="B3457" t="e">
        <f>HoyMismoTSI Muchas felicitaciones a el gobierno por hacer lo importante por el pais Que grande cosas las Que estabilizan por la seguridad del pa√≠s</f>
        <v>#NAME?</v>
      </c>
      <c r="C3457" s="4">
        <v>43735</v>
      </c>
      <c r="D3457" s="3">
        <v>0.56805555555555554</v>
      </c>
    </row>
    <row r="3458" spans="1:4" x14ac:dyDescent="0.2">
      <c r="A3458">
        <v>710659</v>
      </c>
      <c r="B3458" t="s">
        <v>187</v>
      </c>
      <c r="C3458" s="4">
        <v>43735</v>
      </c>
      <c r="D3458" s="3">
        <v>0.67083333333333339</v>
      </c>
    </row>
    <row r="3459" spans="1:4" x14ac:dyDescent="0.2">
      <c r="A3459">
        <v>711549</v>
      </c>
      <c r="B3459" t="s">
        <v>187</v>
      </c>
      <c r="C3459" s="4">
        <v>43735</v>
      </c>
      <c r="D3459" s="3">
        <v>0.67083333333333339</v>
      </c>
    </row>
    <row r="3460" spans="1:4" x14ac:dyDescent="0.2">
      <c r="A3460">
        <v>738872</v>
      </c>
      <c r="B3460" t="s">
        <v>64</v>
      </c>
      <c r="C3460" s="4">
        <v>43735</v>
      </c>
      <c r="D3460" s="3">
        <v>0.71388888888888891</v>
      </c>
    </row>
    <row r="3461" spans="1:4" x14ac:dyDescent="0.2">
      <c r="A3461">
        <v>742134</v>
      </c>
      <c r="B3461" t="e">
        <f>HoyMismoTSI agradecemos Que la polic√≠a luchan por combatir todo lo malo en el pais Que grandes avances</f>
        <v>#NAME?</v>
      </c>
      <c r="C3461" s="4">
        <v>43735</v>
      </c>
      <c r="D3461" s="3">
        <v>0.56805555555555554</v>
      </c>
    </row>
    <row r="3462" spans="1:4" x14ac:dyDescent="0.2">
      <c r="A3462">
        <v>763400</v>
      </c>
      <c r="B3462" t="s">
        <v>187</v>
      </c>
      <c r="C3462" s="4">
        <v>43735</v>
      </c>
      <c r="D3462" s="3">
        <v>0.67152777777777783</v>
      </c>
    </row>
    <row r="3463" spans="1:4" x14ac:dyDescent="0.2">
      <c r="A3463">
        <v>779343</v>
      </c>
      <c r="B3463" t="s">
        <v>64</v>
      </c>
      <c r="C3463" s="4">
        <v>43735</v>
      </c>
      <c r="D3463" s="3">
        <v>0.71319444444444446</v>
      </c>
    </row>
    <row r="3464" spans="1:4" x14ac:dyDescent="0.2">
      <c r="A3464">
        <v>790440</v>
      </c>
      <c r="B3464" t="s">
        <v>64</v>
      </c>
      <c r="C3464" s="4">
        <v>43735</v>
      </c>
      <c r="D3464" s="3">
        <v>0.71319444444444446</v>
      </c>
    </row>
    <row r="3465" spans="1:4" x14ac:dyDescent="0.2">
      <c r="A3465">
        <v>824132</v>
      </c>
      <c r="B3465" t="s">
        <v>64</v>
      </c>
      <c r="C3465" s="4">
        <v>43735</v>
      </c>
      <c r="D3465" s="3">
        <v>0.71388888888888891</v>
      </c>
    </row>
    <row r="3466" spans="1:4" x14ac:dyDescent="0.2">
      <c r="A3466">
        <v>824876</v>
      </c>
      <c r="B3466" t="s">
        <v>64</v>
      </c>
      <c r="C3466" s="4">
        <v>43735</v>
      </c>
      <c r="D3466" s="3">
        <v>0.71319444444444446</v>
      </c>
    </row>
    <row r="3467" spans="1:4" x14ac:dyDescent="0.2">
      <c r="A3467">
        <v>859740</v>
      </c>
      <c r="B3467" t="s">
        <v>64</v>
      </c>
      <c r="C3467" s="4">
        <v>43735</v>
      </c>
      <c r="D3467" s="3">
        <v>0.71319444444444446</v>
      </c>
    </row>
    <row r="3468" spans="1:4" x14ac:dyDescent="0.2">
      <c r="A3468">
        <v>884600</v>
      </c>
      <c r="B3468" t="s">
        <v>64</v>
      </c>
      <c r="C3468" s="4">
        <v>43735</v>
      </c>
      <c r="D3468" s="3">
        <v>0.71388888888888891</v>
      </c>
    </row>
    <row r="3469" spans="1:4" x14ac:dyDescent="0.2">
      <c r="A3469">
        <v>937186</v>
      </c>
      <c r="B3469" t="s">
        <v>64</v>
      </c>
      <c r="C3469" s="4">
        <v>43735</v>
      </c>
      <c r="D3469" s="3">
        <v>0.71388888888888891</v>
      </c>
    </row>
    <row r="3470" spans="1:4" x14ac:dyDescent="0.2">
      <c r="A3470">
        <v>938235</v>
      </c>
      <c r="B3470" t="s">
        <v>187</v>
      </c>
      <c r="C3470" s="4">
        <v>43735</v>
      </c>
      <c r="D3470" s="3">
        <v>0.67152777777777783</v>
      </c>
    </row>
    <row r="3471" spans="1:4" x14ac:dyDescent="0.2">
      <c r="A3471">
        <v>976909</v>
      </c>
      <c r="B3471" t="s">
        <v>64</v>
      </c>
      <c r="C3471" s="4">
        <v>43735</v>
      </c>
      <c r="D3471" s="3">
        <v>0.71388888888888891</v>
      </c>
    </row>
    <row r="3472" spans="1:4" x14ac:dyDescent="0.2">
      <c r="A3472">
        <v>977160</v>
      </c>
      <c r="B3472" t="s">
        <v>64</v>
      </c>
      <c r="C3472" s="4">
        <v>43735</v>
      </c>
      <c r="D3472" s="3">
        <v>0.71388888888888891</v>
      </c>
    </row>
    <row r="3473" spans="1:4" x14ac:dyDescent="0.2">
      <c r="A3473">
        <v>980770</v>
      </c>
      <c r="B3473" t="s">
        <v>64</v>
      </c>
      <c r="C3473" s="4">
        <v>43735</v>
      </c>
      <c r="D3473" s="3">
        <v>0.71319444444444446</v>
      </c>
    </row>
    <row r="3474" spans="1:4" x14ac:dyDescent="0.2">
      <c r="A3474">
        <v>1026623</v>
      </c>
      <c r="B3474" t="s">
        <v>187</v>
      </c>
      <c r="C3474" s="4">
        <v>43735</v>
      </c>
      <c r="D3474" s="3">
        <v>0.67083333333333339</v>
      </c>
    </row>
    <row r="3475" spans="1:4" x14ac:dyDescent="0.2">
      <c r="A3475">
        <v>1028916</v>
      </c>
      <c r="B3475" t="s">
        <v>187</v>
      </c>
      <c r="C3475" s="4">
        <v>43735</v>
      </c>
      <c r="D3475" s="3">
        <v>0.67152777777777783</v>
      </c>
    </row>
    <row r="3476" spans="1:4" x14ac:dyDescent="0.2">
      <c r="A3476">
        <v>1045142</v>
      </c>
      <c r="B3476" t="s">
        <v>187</v>
      </c>
      <c r="C3476" s="4">
        <v>43735</v>
      </c>
      <c r="D3476" s="3">
        <v>0.67152777777777783</v>
      </c>
    </row>
    <row r="3477" spans="1:4" x14ac:dyDescent="0.2">
      <c r="A3477">
        <v>1049547</v>
      </c>
      <c r="B3477" t="s">
        <v>64</v>
      </c>
      <c r="C3477" s="4">
        <v>43735</v>
      </c>
      <c r="D3477" s="3">
        <v>0.71388888888888891</v>
      </c>
    </row>
    <row r="3478" spans="1:4" x14ac:dyDescent="0.2">
      <c r="A3478">
        <v>1094129</v>
      </c>
      <c r="B3478" t="s">
        <v>64</v>
      </c>
      <c r="C3478" s="4">
        <v>43735</v>
      </c>
      <c r="D3478" s="3">
        <v>0.71388888888888891</v>
      </c>
    </row>
    <row r="3479" spans="1:4" x14ac:dyDescent="0.2">
      <c r="A3479">
        <v>1110524</v>
      </c>
      <c r="B3479" t="e">
        <f>HoyMismoTSI vamonos para cualquiera de estos lugares a disfrutar par Que los divaguemos muy bien Que se haga lo mejor</f>
        <v>#NAME?</v>
      </c>
      <c r="C3479" s="4">
        <v>43735</v>
      </c>
      <c r="D3479" s="3">
        <v>0.8222222222222223</v>
      </c>
    </row>
    <row r="3480" spans="1:4" x14ac:dyDescent="0.2">
      <c r="A3480">
        <v>1120746</v>
      </c>
      <c r="B3480" t="e">
        <f>HoyMismoTSI Es importante saber Que se ha hecho ver Que en el pa√≠s hay lugares bellos para disfrutar con la familia</f>
        <v>#NAME?</v>
      </c>
      <c r="C3480" s="4">
        <v>43735</v>
      </c>
      <c r="D3480" s="3">
        <v>0.82152777777777775</v>
      </c>
    </row>
    <row r="3481" spans="1:4" x14ac:dyDescent="0.2">
      <c r="A3481">
        <v>320022</v>
      </c>
      <c r="B3481" t="s">
        <v>589</v>
      </c>
      <c r="C3481" s="4">
        <v>43736</v>
      </c>
      <c r="D3481" s="3">
        <v>0.95972222222222225</v>
      </c>
    </row>
    <row r="3482" spans="1:4" x14ac:dyDescent="0.2">
      <c r="A3482">
        <v>487623</v>
      </c>
      <c r="B3482" t="s">
        <v>626</v>
      </c>
      <c r="C3482" s="4">
        <v>43736</v>
      </c>
      <c r="D3482" s="3">
        <v>0.83680555555555547</v>
      </c>
    </row>
    <row r="3483" spans="1:4" x14ac:dyDescent="0.2">
      <c r="A3483">
        <v>194506</v>
      </c>
      <c r="B3483" t="s">
        <v>480</v>
      </c>
      <c r="C3483" s="4">
        <v>43737</v>
      </c>
      <c r="D3483" s="3">
        <v>0.11319444444444444</v>
      </c>
    </row>
    <row r="3484" spans="1:4" x14ac:dyDescent="0.2">
      <c r="A3484">
        <v>792621</v>
      </c>
      <c r="B3484" t="s">
        <v>681</v>
      </c>
      <c r="C3484" s="4">
        <v>43737</v>
      </c>
      <c r="D3484" s="3">
        <v>3.4027777777777775E-2</v>
      </c>
    </row>
    <row r="3485" spans="1:4" x14ac:dyDescent="0.2">
      <c r="A3485">
        <v>830494</v>
      </c>
      <c r="B3485" t="s">
        <v>697</v>
      </c>
      <c r="C3485" s="4">
        <v>43737</v>
      </c>
      <c r="D3485" s="3">
        <v>0.78333333333333333</v>
      </c>
    </row>
    <row r="3486" spans="1:4" ht="51" x14ac:dyDescent="0.2">
      <c r="A3486">
        <v>882711</v>
      </c>
      <c r="B3486" s="2" t="s">
        <v>712</v>
      </c>
      <c r="C3486" s="4">
        <v>43737</v>
      </c>
      <c r="D3486" s="3">
        <v>0.90486111111111101</v>
      </c>
    </row>
    <row r="3487" spans="1:4" x14ac:dyDescent="0.2">
      <c r="A3487">
        <v>16994</v>
      </c>
      <c r="B3487" t="s">
        <v>129</v>
      </c>
      <c r="C3487" s="4">
        <v>43738</v>
      </c>
      <c r="D3487" s="3">
        <v>0.70486111111111116</v>
      </c>
    </row>
    <row r="3488" spans="1:4" x14ac:dyDescent="0.2">
      <c r="A3488">
        <v>23267</v>
      </c>
      <c r="B3488" t="s">
        <v>129</v>
      </c>
      <c r="C3488" s="4">
        <v>43738</v>
      </c>
      <c r="D3488" s="3">
        <v>0.70486111111111116</v>
      </c>
    </row>
    <row r="3489" spans="1:4" x14ac:dyDescent="0.2">
      <c r="A3489">
        <v>27517</v>
      </c>
      <c r="B3489" t="e">
        <f>_xlfn.SINGLE(DllSWqjvMbCrtUNGN0CA23hYgwPW83B5aBnYuBnEFZY)= Que bien Que se hayan llegado a grandes acuerdos Que bien estamos muy alegres de Que el pais cambia</f>
        <v>#NAME?</v>
      </c>
      <c r="C3489" s="4">
        <v>43738</v>
      </c>
      <c r="D3489" s="3">
        <v>0.66041666666666665</v>
      </c>
    </row>
    <row r="3490" spans="1:4" x14ac:dyDescent="0.2">
      <c r="A3490">
        <v>30226</v>
      </c>
      <c r="B3490" t="e">
        <f>radiohrn Es muy bien Que se trabaje por desempe√±ar lo bueno porque se ha demostrado Que Es un bien para los ni√±os Que bien estamos alegres de estos grandes desarrollos</f>
        <v>#NAME?</v>
      </c>
      <c r="C3490" s="4">
        <v>43738</v>
      </c>
      <c r="D3490" s="3">
        <v>0.56736111111111109</v>
      </c>
    </row>
    <row r="3491" spans="1:4" x14ac:dyDescent="0.2">
      <c r="A3491">
        <v>30486</v>
      </c>
      <c r="B3491" t="e">
        <f>HoyMismoTSI excelente Que se esta trabajando por lo bueno Que gran trabajo estamos muy alegres de ver ese gran empe√±o gracias se√±or Presidente</f>
        <v>#NAME?</v>
      </c>
      <c r="C3491" s="4">
        <v>43738</v>
      </c>
      <c r="D3491" s="3">
        <v>0.56180555555555556</v>
      </c>
    </row>
    <row r="3492" spans="1:4" x14ac:dyDescent="0.2">
      <c r="A3492">
        <v>39526</v>
      </c>
      <c r="B3492" t="e">
        <f>radioamericahn sabemos Que se esta demostrando lo bueno por el pais Que gran trabajo Que se haga lo bueno par Que se desarrolle un mayor turismo</f>
        <v>#NAME?</v>
      </c>
      <c r="C3492" s="4">
        <v>43738</v>
      </c>
      <c r="D3492" s="3">
        <v>0.80763888888888891</v>
      </c>
    </row>
    <row r="3493" spans="1:4" x14ac:dyDescent="0.2">
      <c r="A3493">
        <v>40587</v>
      </c>
      <c r="B3493" t="e">
        <f>radioamericahn admiramos y felicitamos lo bueno Que Es de partee de el gobierno y de parte de las autoridades Que gran trabajo vamos por mas</f>
        <v>#NAME?</v>
      </c>
      <c r="C3493" s="4">
        <v>43738</v>
      </c>
      <c r="D3493" s="3">
        <v>0.61388888888888882</v>
      </c>
    </row>
    <row r="3494" spans="1:4" x14ac:dyDescent="0.2">
      <c r="A3494">
        <v>41503</v>
      </c>
      <c r="B3494" t="e">
        <f>_xlfn.SINGLE(radioamericahn dam),os esas grandiosas acciones de parte de el gobierno Que gran trabajo el Que se demuestra por capturar estas personas Que lo Que hacen Es poner mal al paisa Que bien</f>
        <v>#NAME?</v>
      </c>
      <c r="C3494" s="4">
        <v>43738</v>
      </c>
      <c r="D3494" s="3">
        <v>0.61388888888888882</v>
      </c>
    </row>
    <row r="3495" spans="1:4" x14ac:dyDescent="0.2">
      <c r="A3495">
        <v>51902</v>
      </c>
      <c r="B3495" t="e">
        <f>DiarioTiempo yo digo Que Es una  gran opcion por Que Es necesario Que se haga recuperar el tiempo perdido Que bien</f>
        <v>#NAME?</v>
      </c>
      <c r="C3495" s="4">
        <v>43738</v>
      </c>
      <c r="D3495" s="3">
        <v>0.65694444444444444</v>
      </c>
    </row>
    <row r="3496" spans="1:4" x14ac:dyDescent="0.2">
      <c r="A3496">
        <v>51940</v>
      </c>
      <c r="B3496" t="e">
        <f>DiarioTiempo Es un gran trabajo lo Que esta haciendo el gobierno Que bueno yo digo Que esta bien Que trabajen</f>
        <v>#NAME?</v>
      </c>
      <c r="C3496" s="4">
        <v>43738</v>
      </c>
      <c r="D3496" s="3">
        <v>0.65416666666666667</v>
      </c>
    </row>
    <row r="3497" spans="1:4" x14ac:dyDescent="0.2">
      <c r="A3497">
        <v>56186</v>
      </c>
      <c r="B3497" t="e">
        <f>DiarioTiempo no cave duda Que se ha demostrado lo bueno para nuestra Honduras Es muy bueno Que se den clases</f>
        <v>#NAME?</v>
      </c>
      <c r="C3497" s="4">
        <v>43738</v>
      </c>
      <c r="D3497" s="3">
        <v>0.65486111111111112</v>
      </c>
    </row>
    <row r="3498" spans="1:4" x14ac:dyDescent="0.2">
      <c r="A3498">
        <v>66406</v>
      </c>
      <c r="B3498" t="s">
        <v>129</v>
      </c>
      <c r="C3498" s="4">
        <v>43738</v>
      </c>
      <c r="D3498" s="3">
        <v>0.70486111111111116</v>
      </c>
    </row>
    <row r="3499" spans="1:4" x14ac:dyDescent="0.2">
      <c r="A3499">
        <v>70170</v>
      </c>
      <c r="B3499" t="e">
        <f>elpaishn Es muy bueno lo Que se ve en el pais Que bien Que se mejoren las carreteras para Que puedan viajar</f>
        <v>#NAME?</v>
      </c>
      <c r="C3499" s="4">
        <v>43738</v>
      </c>
      <c r="D3499" s="3">
        <v>0.69166666666666676</v>
      </c>
    </row>
    <row r="3500" spans="1:4" x14ac:dyDescent="0.2">
      <c r="A3500">
        <v>71520</v>
      </c>
      <c r="B3500" t="e">
        <f>elpaishn no cabe duda Que ha demostrado el gran trabajo Que hacen las autoridades de sanidad para mejorar en estas arias Que bien</f>
        <v>#NAME?</v>
      </c>
      <c r="C3500" s="4">
        <v>43738</v>
      </c>
      <c r="D3500" s="3">
        <v>0.63194444444444442</v>
      </c>
    </row>
    <row r="3501" spans="1:4" x14ac:dyDescent="0.2">
      <c r="A3501">
        <v>74925</v>
      </c>
      <c r="B3501" t="e">
        <f>TSiHonduras muy contentos de ver lo bueno para la naci√≥n Que bien lo Que ha hecho el gobierno Que gran trabajo vamos por mas</f>
        <v>#NAME?</v>
      </c>
      <c r="C3501" s="4">
        <v>43738</v>
      </c>
      <c r="D3501" s="3">
        <v>0.59722222222222221</v>
      </c>
    </row>
    <row r="3502" spans="1:4" x14ac:dyDescent="0.2">
      <c r="A3502">
        <v>75175</v>
      </c>
      <c r="B3502" t="e">
        <f>TSiHonduras Es un gran trabajo lo Que est√°n haciendo las autoridades porque si necesitamos una semana moraz√°nica excelente y si accidentes</f>
        <v>#NAME?</v>
      </c>
      <c r="C3502" s="4">
        <v>43738</v>
      </c>
      <c r="D3502" s="3">
        <v>0.59652777777777777</v>
      </c>
    </row>
    <row r="3503" spans="1:4" x14ac:dyDescent="0.2">
      <c r="A3503">
        <v>87345</v>
      </c>
      <c r="B3503" t="e">
        <f>JuanOrlandoH muy buen alavor departe de nuestro gobierno dando las mayores oportunidades de p√≤der salir adelante Que bien</f>
        <v>#NAME?</v>
      </c>
      <c r="C3503" s="4">
        <v>43738</v>
      </c>
      <c r="D3503" s="3">
        <v>0.85486111111111107</v>
      </c>
    </row>
    <row r="3504" spans="1:4" x14ac:dyDescent="0.2">
      <c r="A3504">
        <v>89649</v>
      </c>
      <c r="B3504" t="e">
        <f>JuanOrlandoH se mejora la vida de miles de familia Que gran apoyo se les da para Que se haga lo bueno para cada uno de ellas</f>
        <v>#NAME?</v>
      </c>
      <c r="C3504" s="4">
        <v>43738</v>
      </c>
      <c r="D3504" s="3">
        <v>0.85625000000000007</v>
      </c>
    </row>
    <row r="3505" spans="1:4" x14ac:dyDescent="0.2">
      <c r="A3505">
        <v>91137</v>
      </c>
      <c r="B3505" t="e">
        <f>elpaishn muy buen trabajo lo Que hace el gobierno por mejores carreteras para Que se haya uan semana moraz√°nica mejor</f>
        <v>#NAME?</v>
      </c>
      <c r="C3505" s="4">
        <v>43738</v>
      </c>
      <c r="D3505" s="3">
        <v>0.69305555555555554</v>
      </c>
    </row>
    <row r="3506" spans="1:4" x14ac:dyDescent="0.2">
      <c r="A3506">
        <v>97199</v>
      </c>
      <c r="B3506" t="e">
        <f>HCHTelevDigital muy buen alavor lo Que est√°n haciendo los gobiernos en el √†is Que gran trabajo y Es muy bueno Que se hayan unido los lazos los gobiernos de panam√° y de Honduras</f>
        <v>#NAME?</v>
      </c>
      <c r="C3506" s="4">
        <v>43738</v>
      </c>
      <c r="D3506" s="3">
        <v>0.59027777777777779</v>
      </c>
    </row>
    <row r="3507" spans="1:4" x14ac:dyDescent="0.2">
      <c r="A3507">
        <v>98164</v>
      </c>
      <c r="B3507" t="e">
        <f>HoyMismoTSI grandiosas palabras las de leonardo dicaprio por Que se sabe Que en nuestra naci√≥n hay lugares hermosos Que bien</f>
        <v>#NAME?</v>
      </c>
      <c r="C3507" s="4">
        <v>43738</v>
      </c>
      <c r="D3507" s="3">
        <v>0.5756944444444444</v>
      </c>
    </row>
    <row r="3508" spans="1:4" x14ac:dyDescent="0.2">
      <c r="A3508">
        <v>121600</v>
      </c>
      <c r="B3508" t="s">
        <v>358</v>
      </c>
      <c r="C3508" s="4">
        <v>43738</v>
      </c>
      <c r="D3508" s="3">
        <v>0.98819444444444438</v>
      </c>
    </row>
    <row r="3509" spans="1:4" x14ac:dyDescent="0.2">
      <c r="A3509">
        <v>133232</v>
      </c>
      <c r="B3509" t="e">
        <f>JuanOrlandoH muy buen trabajo mi Presidente gracias por hacer lo bueno en el pais estamos alegres de ver el cambio vamos por mas</f>
        <v>#NAME?</v>
      </c>
      <c r="C3509" s="4">
        <v>43738</v>
      </c>
      <c r="D3509" s="3">
        <v>0.85416666666666663</v>
      </c>
    </row>
    <row r="3510" spans="1:4" x14ac:dyDescent="0.2">
      <c r="A3510">
        <v>133367</v>
      </c>
      <c r="B3510" t="e">
        <f>JuanOrlandoH muy buenas acciones Que bueno Es ver lo bueno para Honduras Muchas Felicidades JOH</f>
        <v>#NAME?</v>
      </c>
      <c r="C3510" s="4">
        <v>43738</v>
      </c>
      <c r="D3510" s="3">
        <v>0.66875000000000007</v>
      </c>
    </row>
    <row r="3511" spans="1:4" x14ac:dyDescent="0.2">
      <c r="A3511">
        <v>147226</v>
      </c>
      <c r="B3511" t="e">
        <f>JuanOrlandoH grandiosa noticia vamos por mejores cambios ers muy bueno lo Que se ve para mi Honduras Que excelente vamos por mas</f>
        <v>#NAME?</v>
      </c>
      <c r="C3511" s="4">
        <v>43738</v>
      </c>
      <c r="D3511" s="3">
        <v>0.66736111111111107</v>
      </c>
    </row>
    <row r="3512" spans="1:4" x14ac:dyDescent="0.2">
      <c r="A3512">
        <v>152391</v>
      </c>
      <c r="B3512" t="e">
        <f>JuanOrlandoH se√±or Presidente Muchas gracias por Que usted Es una gran persona Que Dios me lo bendiga</f>
        <v>#NAME?</v>
      </c>
      <c r="C3512" s="4">
        <v>43738</v>
      </c>
      <c r="D3512" s="3">
        <v>0.85555555555555562</v>
      </c>
    </row>
    <row r="3513" spans="1:4" x14ac:dyDescent="0.2">
      <c r="A3513">
        <v>153609</v>
      </c>
      <c r="B3513" t="e">
        <f>_xlfn.SINGLE(DllSWqjvMbCrtUNGN0CA23hYgwPW83B5aBnYuBnEFZY)= se ven grandes resultados vamos por lo bueno para el pais Que bien</f>
        <v>#NAME?</v>
      </c>
      <c r="C3513" s="4">
        <v>43738</v>
      </c>
      <c r="D3513" s="3">
        <v>0.66388888888888886</v>
      </c>
    </row>
    <row r="3514" spans="1:4" x14ac:dyDescent="0.2">
      <c r="A3514">
        <v>153686</v>
      </c>
      <c r="B3514" t="e">
        <f>_xlfn.SINGLE(DllSWqjvMbCrtUNGN0CA23hYgwPW83B5aBnYuBnEFZY)= estamos contentos de Que se esta trabajando por dar lo mejor para el pais Que gran trabajo estamos a lo bueno</f>
        <v>#NAME?</v>
      </c>
      <c r="C3514" s="4">
        <v>43738</v>
      </c>
      <c r="D3514" s="3">
        <v>0.65972222222222221</v>
      </c>
    </row>
    <row r="3515" spans="1:4" x14ac:dyDescent="0.2">
      <c r="A3515">
        <v>154352</v>
      </c>
      <c r="B3515" t="e">
        <f>_xlfn.SINGLE(DllSWqjvMbCrtUNGN0CA23hYgwPW83B5aBnYuBnEFZY)= se ha demostrado lo importante Que hace JOH para el pa√≠s vamos por mas excelente</f>
        <v>#NAME?</v>
      </c>
      <c r="C3515" s="4">
        <v>43738</v>
      </c>
      <c r="D3515" s="3">
        <v>0.66041666666666665</v>
      </c>
    </row>
    <row r="3516" spans="1:4" x14ac:dyDescent="0.2">
      <c r="A3516">
        <v>154488</v>
      </c>
      <c r="B3516" t="e">
        <f>_xlfn.SINGLE(DllSWqjvMbCrtUNGN0CA23hYgwPW83B5aBnYuBnEFZY)= muy bien Que se mejoren las carreteras en el pais Que gran trabajo estamos alegres de ver los grandes desarrollos</f>
        <v>#NAME?</v>
      </c>
      <c r="C3516" s="4">
        <v>43738</v>
      </c>
      <c r="D3516" s="3">
        <v>0.66319444444444442</v>
      </c>
    </row>
    <row r="3517" spans="1:4" x14ac:dyDescent="0.2">
      <c r="A3517">
        <v>154665</v>
      </c>
      <c r="B3517" t="e">
        <f>_xlfn.SINGLE(DllSWqjvMbCrtUNGN0CA23hYgwPW83B5aBnYuBnEFZY)= admirable manera los trabajos departe de el gobierno muy bien Que excelente Es ver esto para la naci√≥n</f>
        <v>#NAME?</v>
      </c>
      <c r="C3517" s="4">
        <v>43738</v>
      </c>
      <c r="D3517" s="3">
        <v>0.66319444444444442</v>
      </c>
    </row>
    <row r="3518" spans="1:4" x14ac:dyDescent="0.2">
      <c r="A3518">
        <v>161927</v>
      </c>
      <c r="B3518" t="e">
        <f>televicentrohn Honduras avanza con estas granes ayudas Que bien estamos contentos de ver lo bueno para mi pais Que gran apoyo</f>
        <v>#NAME?</v>
      </c>
      <c r="C3518" s="4">
        <v>43738</v>
      </c>
      <c r="D3518" s="3">
        <v>0.67569444444444438</v>
      </c>
    </row>
    <row r="3519" spans="1:4" x14ac:dyDescent="0.2">
      <c r="A3519">
        <v>162086</v>
      </c>
      <c r="B3519" t="e">
        <f>televicentrohn Vemos los grandes resultados Que buena acci√≥n Que bien Que se trabaje por mas y mas</f>
        <v>#NAME?</v>
      </c>
      <c r="C3519" s="4">
        <v>43738</v>
      </c>
      <c r="D3519" s="3">
        <v>0.67569444444444438</v>
      </c>
    </row>
    <row r="3520" spans="1:4" x14ac:dyDescent="0.2">
      <c r="A3520">
        <v>171222</v>
      </c>
      <c r="B3520" t="e">
        <f>_xlfn.SINGLE(HoyMismoTSI Que se tenga excito en estas m),maravillosas cosa Que gran trabajo estamos a lo bueno vamos por mas gracias al gobierno estadounidense</f>
        <v>#NAME?</v>
      </c>
      <c r="C3520" s="4">
        <v>43738</v>
      </c>
      <c r="D3520" s="3">
        <v>0.73749999999999993</v>
      </c>
    </row>
    <row r="3521" spans="1:4" x14ac:dyDescent="0.2">
      <c r="A3521">
        <v>191584</v>
      </c>
      <c r="B3521" t="e">
        <f>JuanOrlandoH se esta trabajando cada dia a favor de la seguridad Que buen trabajo excelente se√±or JOH</f>
        <v>#NAME?</v>
      </c>
      <c r="C3521" s="4">
        <v>43738</v>
      </c>
      <c r="D3521" s="3">
        <v>0.66805555555555562</v>
      </c>
    </row>
    <row r="3522" spans="1:4" x14ac:dyDescent="0.2">
      <c r="A3522">
        <v>219736</v>
      </c>
      <c r="B3522" t="e">
        <f>HoyMismoTSI muy bien Que se haga nuestras rebajas por Que se ha establecido lo bueno para el pueblo muy bien felicitaciones</f>
        <v>#NAME?</v>
      </c>
      <c r="C3522" s="4">
        <v>43738</v>
      </c>
      <c r="D3522" s="3">
        <v>0.5625</v>
      </c>
    </row>
    <row r="3523" spans="1:4" x14ac:dyDescent="0.2">
      <c r="A3523">
        <v>246467</v>
      </c>
      <c r="B3523" t="e">
        <f>televicentrohn Aplaudimos la buen labor   departe de JOH gracias a Dios por Que se esta regenerando lo bueno para el pais</f>
        <v>#NAME?</v>
      </c>
      <c r="C3523" s="4">
        <v>43738</v>
      </c>
      <c r="D3523" s="3">
        <v>0.67638888888888893</v>
      </c>
    </row>
    <row r="3524" spans="1:4" x14ac:dyDescent="0.2">
      <c r="A3524">
        <v>255972</v>
      </c>
      <c r="B3524" t="e">
        <f>radioamericahn Es muy buen trabajo lo Que se ve Que este feriado tenga excito y Que se mejoren las cosas Que bien</f>
        <v>#NAME?</v>
      </c>
      <c r="C3524" s="4">
        <v>43738</v>
      </c>
      <c r="D3524" s="3">
        <v>0.80972222222222223</v>
      </c>
    </row>
    <row r="3525" spans="1:4" x14ac:dyDescent="0.2">
      <c r="A3525">
        <v>268309</v>
      </c>
      <c r="B3525" t="e">
        <f>radioamericahn Que se haga lo Que se tenga Que hacer Que admirable manera de ver lo importante parta el pis Que excelente</f>
        <v>#NAME?</v>
      </c>
      <c r="C3525" s="4">
        <v>43738</v>
      </c>
      <c r="D3525" s="3">
        <v>0.62222222222222223</v>
      </c>
    </row>
    <row r="3526" spans="1:4" x14ac:dyDescent="0.2">
      <c r="A3526">
        <v>268359</v>
      </c>
      <c r="B3526" t="e">
        <f>radioamericahn muy bien Que en nuestra Honduras haya n esas exportaciones para mejorar la economia del pais Que grandes avances Vemos en el pais Que bien</f>
        <v>#NAME?</v>
      </c>
      <c r="C3526" s="4">
        <v>43738</v>
      </c>
      <c r="D3526" s="3">
        <v>0.62152777777777779</v>
      </c>
    </row>
    <row r="3527" spans="1:4" x14ac:dyDescent="0.2">
      <c r="A3527">
        <v>268616</v>
      </c>
      <c r="B3527" t="e">
        <f>radioamericahn Es un gran alcance Que se haga lo bueno por mi naci√≥n vamos por los grandes desarrollos para el pueblo</f>
        <v>#NAME?</v>
      </c>
      <c r="C3527" s="4">
        <v>43738</v>
      </c>
      <c r="D3527" s="3">
        <v>0.62152777777777779</v>
      </c>
    </row>
    <row r="3528" spans="1:4" x14ac:dyDescent="0.2">
      <c r="A3528">
        <v>280885</v>
      </c>
      <c r="B3528" t="e">
        <f>HCHTelevDigital felicitaciones Que Dios los bendiga Que se haga lo bueno por nuestra naci√≥n vamos por lo mejor para Honduras</f>
        <v>#NAME?</v>
      </c>
      <c r="C3528" s="4">
        <v>43738</v>
      </c>
      <c r="D3528" s="3">
        <v>0.59097222222222223</v>
      </c>
    </row>
    <row r="3529" spans="1:4" x14ac:dyDescent="0.2">
      <c r="A3529">
        <v>308325</v>
      </c>
      <c r="B3529" t="e">
        <f>radiohrn Aplaudimos lo bueno Que hace el gobierno en hacer y poner estas favorables reglas para lo mejor para la educaci√≥n</f>
        <v>#NAME?</v>
      </c>
      <c r="C3529" s="4">
        <v>43738</v>
      </c>
      <c r="D3529" s="3">
        <v>0.56805555555555554</v>
      </c>
    </row>
    <row r="3530" spans="1:4" x14ac:dyDescent="0.2">
      <c r="A3530">
        <v>311626</v>
      </c>
      <c r="B3530" t="e">
        <f>hondudiario admirable Es ver como nuestro gobierno hace lo correcto para el pais Que grandes avances muy bien</f>
        <v>#NAME?</v>
      </c>
      <c r="C3530" s="4">
        <v>43738</v>
      </c>
      <c r="D3530" s="3">
        <v>0.85</v>
      </c>
    </row>
    <row r="3531" spans="1:4" x14ac:dyDescent="0.2">
      <c r="A3531">
        <v>311630</v>
      </c>
      <c r="B3531" t="e">
        <f>hondudiario Es muy bien lo Que se ve estamos muy Contento Que gran trabajo lo Que se ve Es muy bueno Que se pongan estas reglas de seguridad e el pa√≠s</f>
        <v>#NAME?</v>
      </c>
      <c r="C3531" s="4">
        <v>43738</v>
      </c>
      <c r="D3531" s="3">
        <v>0.84722222222222221</v>
      </c>
    </row>
    <row r="3532" spans="1:4" x14ac:dyDescent="0.2">
      <c r="A3532">
        <v>323492</v>
      </c>
      <c r="B3532" t="e">
        <f>elpaishn Es muy Impresionante lo Que se ve para el pais toda las cosas se han demostrado lo bueno Que gran trabajo</f>
        <v>#NAME?</v>
      </c>
      <c r="C3532" s="4">
        <v>43738</v>
      </c>
      <c r="D3532" s="3">
        <v>0.69236111111111109</v>
      </c>
    </row>
    <row r="3533" spans="1:4" x14ac:dyDescent="0.2">
      <c r="A3533">
        <v>323561</v>
      </c>
      <c r="B3533" t="e">
        <f>elpaishn estamos alegres de Que se demuestre lo bueno para mi pais Que bien Es un gran trabajo vamos por mejores cambios muy bien</f>
        <v>#NAME?</v>
      </c>
      <c r="C3533" s="4">
        <v>43738</v>
      </c>
      <c r="D3533" s="3">
        <v>0.6333333333333333</v>
      </c>
    </row>
    <row r="3534" spans="1:4" x14ac:dyDescent="0.2">
      <c r="A3534">
        <v>323892</v>
      </c>
      <c r="B3534" t="e">
        <f>elpaishn Honduras se esta demostrando esos grandes avances para la mejora de la alimentaci√≥n Que gran trabajo Que se haga lo bueno por mi Honduras</f>
        <v>#NAME?</v>
      </c>
      <c r="C3534" s="4">
        <v>43738</v>
      </c>
      <c r="D3534" s="3">
        <v>0.63124999999999998</v>
      </c>
    </row>
    <row r="3535" spans="1:4" x14ac:dyDescent="0.2">
      <c r="A3535">
        <v>324199</v>
      </c>
      <c r="B3535" t="s">
        <v>129</v>
      </c>
      <c r="C3535" s="4">
        <v>43738</v>
      </c>
      <c r="D3535" s="3">
        <v>0.70486111111111116</v>
      </c>
    </row>
    <row r="3536" spans="1:4" x14ac:dyDescent="0.2">
      <c r="A3536">
        <v>331857</v>
      </c>
      <c r="B3536" t="s">
        <v>129</v>
      </c>
      <c r="C3536" s="4">
        <v>43738</v>
      </c>
      <c r="D3536" s="3">
        <v>0.70486111111111116</v>
      </c>
    </row>
    <row r="3537" spans="1:4" x14ac:dyDescent="0.2">
      <c r="A3537">
        <v>937471</v>
      </c>
      <c r="B3537" t="s">
        <v>727</v>
      </c>
      <c r="C3537" s="4">
        <v>43738</v>
      </c>
      <c r="D3537" s="3">
        <v>7.6388888888888895E-2</v>
      </c>
    </row>
    <row r="3538" spans="1:4" x14ac:dyDescent="0.2">
      <c r="A3538">
        <v>1063174</v>
      </c>
      <c r="B3538" t="e">
        <f>HoyMismoTSI importante manera de ver las cosas uqe bien Que mi pais esta mejorando Que se tenga excito en esta semana y vacaciones</f>
        <v>#NAME?</v>
      </c>
      <c r="C3538" s="4">
        <v>43738</v>
      </c>
      <c r="D3538" s="3">
        <v>0.82638888888888884</v>
      </c>
    </row>
    <row r="3539" spans="1:4" x14ac:dyDescent="0.2">
      <c r="A3539">
        <v>771</v>
      </c>
      <c r="B3539" t="s">
        <v>10</v>
      </c>
      <c r="C3539" s="4">
        <v>43739</v>
      </c>
      <c r="D3539" s="3">
        <v>0.71180555555555547</v>
      </c>
    </row>
    <row r="3540" spans="1:4" x14ac:dyDescent="0.2">
      <c r="A3540">
        <v>8039</v>
      </c>
      <c r="B3540" t="s">
        <v>10</v>
      </c>
      <c r="C3540" s="4">
        <v>43739</v>
      </c>
      <c r="D3540" s="3">
        <v>0.71250000000000002</v>
      </c>
    </row>
    <row r="3541" spans="1:4" x14ac:dyDescent="0.2">
      <c r="A3541">
        <v>25618</v>
      </c>
      <c r="B3541" t="e">
        <f>diarioelheraldo Honduras Es un pais muy rico y maravilloso porque hay mucha riqueza en cultura Que bueno Que se esta demostrando lo bello del pais</f>
        <v>#NAME?</v>
      </c>
      <c r="C3541" s="4">
        <v>43739</v>
      </c>
      <c r="D3541" s="3">
        <v>0.65138888888888891</v>
      </c>
    </row>
    <row r="3542" spans="1:4" x14ac:dyDescent="0.2">
      <c r="A3542">
        <v>33621</v>
      </c>
      <c r="B3542" t="e">
        <f>hondudiario Vemos Que se esta brindando ese gran apoyo Que gran desempe√±o para el pais y se mejorar la economia</f>
        <v>#NAME?</v>
      </c>
      <c r="C3542" s="4">
        <v>43739</v>
      </c>
      <c r="D3542" s="3">
        <v>0.64930555555555558</v>
      </c>
    </row>
    <row r="3543" spans="1:4" x14ac:dyDescent="0.2">
      <c r="A3543">
        <v>35633</v>
      </c>
      <c r="B3543" t="s">
        <v>10</v>
      </c>
      <c r="C3543" s="4">
        <v>43739</v>
      </c>
      <c r="D3543" s="3">
        <v>0.71180555555555547</v>
      </c>
    </row>
    <row r="3544" spans="1:4" x14ac:dyDescent="0.2">
      <c r="A3544">
        <v>41738</v>
      </c>
      <c r="B3544" t="s">
        <v>194</v>
      </c>
      <c r="C3544" s="4">
        <v>43739</v>
      </c>
      <c r="D3544" s="3">
        <v>0.93402777777777779</v>
      </c>
    </row>
    <row r="3545" spans="1:4" x14ac:dyDescent="0.2">
      <c r="A3545">
        <v>43272</v>
      </c>
      <c r="B3545" t="s">
        <v>10</v>
      </c>
      <c r="C3545" s="4">
        <v>43739</v>
      </c>
      <c r="D3545" s="3">
        <v>0.71250000000000002</v>
      </c>
    </row>
    <row r="3546" spans="1:4" x14ac:dyDescent="0.2">
      <c r="A3546">
        <v>53795</v>
      </c>
      <c r="B3546" t="s">
        <v>230</v>
      </c>
      <c r="C3546" s="4">
        <v>43739</v>
      </c>
      <c r="D3546" s="3">
        <v>0.64652777777777781</v>
      </c>
    </row>
    <row r="3547" spans="1:4" x14ac:dyDescent="0.2">
      <c r="A3547">
        <v>71669</v>
      </c>
      <c r="B3547" t="e">
        <f>_xlfn.SINGLE(JuanOrlandoH _xlfn.SINGLE(diarioelheraldo _xlfn.SINGLE(elpaishn _xlfn.SINGLE(televicentrohn _xlfn.SINGLE(radiohrn _xlfn.SINGLE(HoyMismoTSI _xlfn.SINGLE(DiarioLaPrensa _xlfn.SINGLE(LaTribunahn Es muy bueno Que se ha demostrado Que en el pais hay bellas cultura y Que hay lo mejor))))))))</f>
        <v>#NAME?</v>
      </c>
      <c r="C3547" s="4">
        <v>43739</v>
      </c>
      <c r="D3547" s="3">
        <v>0.88680555555555562</v>
      </c>
    </row>
    <row r="3548" spans="1:4" x14ac:dyDescent="0.2">
      <c r="A3548">
        <v>94035</v>
      </c>
      <c r="B3548" t="e">
        <f>HCHTelevDigital Vemos los mejores triunfos Que se han logrado Que gran trabajo estamos muy agradecidos por mi pais</f>
        <v>#NAME?</v>
      </c>
      <c r="C3548" s="4">
        <v>43739</v>
      </c>
      <c r="D3548" s="3">
        <v>0.92361111111111116</v>
      </c>
    </row>
    <row r="3549" spans="1:4" x14ac:dyDescent="0.2">
      <c r="A3549">
        <v>96623</v>
      </c>
      <c r="B3549" t="s">
        <v>10</v>
      </c>
      <c r="C3549" s="4">
        <v>43739</v>
      </c>
      <c r="D3549" s="3">
        <v>0.71180555555555547</v>
      </c>
    </row>
    <row r="3550" spans="1:4" x14ac:dyDescent="0.2">
      <c r="A3550">
        <v>116459</v>
      </c>
      <c r="B3550" t="e">
        <f>JuanOrlandoH muy buen trabajo de parte de nuestro gobierno Que bueno Que se ve lo bueno para el paisa Que gran trabajo vamos por mas</f>
        <v>#NAME?</v>
      </c>
      <c r="C3550" s="4">
        <v>43739</v>
      </c>
      <c r="D3550" s="3">
        <v>0.65486111111111112</v>
      </c>
    </row>
    <row r="3551" spans="1:4" x14ac:dyDescent="0.2">
      <c r="A3551">
        <v>117195</v>
      </c>
      <c r="B3551" t="s">
        <v>10</v>
      </c>
      <c r="C3551" s="4">
        <v>43739</v>
      </c>
      <c r="D3551" s="3">
        <v>0.71250000000000002</v>
      </c>
    </row>
    <row r="3552" spans="1:4" x14ac:dyDescent="0.2">
      <c r="A3552">
        <v>117990</v>
      </c>
      <c r="B3552" t="e">
        <f>_xlfn.SINGLE(JuanOrlandoH _xlfn.SINGLE(LaTribunahn _xlfn.SINGLE(DiarioLaPrensa _xlfn.SINGLE(radiohrn _xlfn.SINGLE(HoyMismoTSI _xlfn.SINGLE(televicentrohn _xlfn.SINGLE(Telemundo _xlfn.SINGLE(diarioelheraldo _xlfn.SINGLE(elpaishn muy bien por Que asi cera un gran beneficio para el pueblo por Que demuestra Que as√≠ tendr√° un gran precio el cafe)))))))))</f>
        <v>#NAME?</v>
      </c>
      <c r="C3552" s="4">
        <v>43739</v>
      </c>
      <c r="D3552" s="3">
        <v>0.69513888888888886</v>
      </c>
    </row>
    <row r="3553" spans="1:4" x14ac:dyDescent="0.2">
      <c r="A3553">
        <v>149918</v>
      </c>
      <c r="B3553" t="e">
        <f>JuanOrlandoH Es un gran apoyo lo Que se demuestra departe de vida mejor Que bien Es una gran ayuda p√†ra el pueblo</f>
        <v>#NAME?</v>
      </c>
      <c r="C3553" s="4">
        <v>43739</v>
      </c>
      <c r="D3553" s="3">
        <v>0.65555555555555556</v>
      </c>
    </row>
    <row r="3554" spans="1:4" x14ac:dyDescent="0.2">
      <c r="A3554">
        <v>152784</v>
      </c>
      <c r="B3554" t="s">
        <v>396</v>
      </c>
      <c r="C3554" s="4">
        <v>43739</v>
      </c>
      <c r="D3554" s="3">
        <v>0.64583333333333337</v>
      </c>
    </row>
    <row r="3555" spans="1:4" x14ac:dyDescent="0.2">
      <c r="A3555">
        <v>153292</v>
      </c>
      <c r="B3555" t="e">
        <f>JuanOrlandoH gran testimonio el de este se√±or porque el si reconoce los grandes trabajos de JOH por apoyar al pueblo</f>
        <v>#NAME?</v>
      </c>
      <c r="C3555" s="4">
        <v>43739</v>
      </c>
      <c r="D3555" s="3">
        <v>0.65555555555555556</v>
      </c>
    </row>
    <row r="3556" spans="1:4" x14ac:dyDescent="0.2">
      <c r="A3556">
        <v>154061</v>
      </c>
      <c r="B3556" t="e">
        <f>_xlfn.SINGLE(TN5Telenoticias _xlfn.SINGLE(JuanOrlandoH Aplaudimos la buena labor departe de el gobierno Que desempe√±a lo importante para el pais muy bien))</f>
        <v>#NAME?</v>
      </c>
      <c r="C3556" s="4">
        <v>43739</v>
      </c>
      <c r="D3556" s="3">
        <v>0.91319444444444453</v>
      </c>
    </row>
    <row r="3557" spans="1:4" x14ac:dyDescent="0.2">
      <c r="A3557">
        <v>154626</v>
      </c>
      <c r="B3557" t="e">
        <f>_xlfn.SINGLE(TN5Telenoticias _xlfn.SINGLE(JuanOrlandoH muy buen trabajo lo Que esta haciendo el gobierno para mi pa√≠s Que gran trabajo lo Que se ve para mi Honduras))</f>
        <v>#NAME?</v>
      </c>
      <c r="C3557" s="4">
        <v>43739</v>
      </c>
      <c r="D3557" s="3">
        <v>0.91249999999999998</v>
      </c>
    </row>
    <row r="3558" spans="1:4" x14ac:dyDescent="0.2">
      <c r="A3558">
        <v>169559</v>
      </c>
      <c r="B3558" t="e">
        <f>tencanal10 Honduras avanza bienvenidos a disfrutar de esta bella Honduras gracias por se ha demostrado lo bueno para la naci√≥n muy bien</f>
        <v>#NAME?</v>
      </c>
      <c r="C3558" s="4">
        <v>43739</v>
      </c>
      <c r="D3558" s="3">
        <v>0.82152777777777775</v>
      </c>
    </row>
    <row r="3559" spans="1:4" x14ac:dyDescent="0.2">
      <c r="A3559">
        <v>169566</v>
      </c>
      <c r="B3559" t="e">
        <f>tencanal10 Que bueno Que ya se vino la semana moraz√°nica Que gran trabajo lo Que se hace en el pais Que todo salga bien</f>
        <v>#NAME?</v>
      </c>
      <c r="C3559" s="4">
        <v>43739</v>
      </c>
      <c r="D3559" s="3">
        <v>0.81944444444444453</v>
      </c>
    </row>
    <row r="3560" spans="1:4" x14ac:dyDescent="0.2">
      <c r="A3560">
        <v>170153</v>
      </c>
      <c r="B3560" t="e">
        <f>tencanal10 Vemos Que se demuestra lo bueno departe del gobierno porque se ha mejorado en el aria de dar y brindar la mayor seguridad para el pais</f>
        <v>#NAME?</v>
      </c>
      <c r="C3560" s="4">
        <v>43739</v>
      </c>
      <c r="D3560" s="3">
        <v>0.83333333333333337</v>
      </c>
    </row>
    <row r="3561" spans="1:4" x14ac:dyDescent="0.2">
      <c r="A3561">
        <v>177764</v>
      </c>
      <c r="B3561" t="e">
        <f>_xlfn.SINGLE(JuanOrlandoH _xlfn.SINGLE(diarioelheraldo _xlfn.SINGLE(elpaishn _xlfn.SINGLE(televicentrohn _xlfn.SINGLE(radiohrn _xlfn.SINGLE(HoyMismoTSI _xlfn.SINGLE(DiarioLaPrensa _xlfn.SINGLE(LaTribunahn Que bueno Que se cuenta con bellas arias de turismo Que bien Que se da ese gran desempe√±o por demostrar lo bello por el pais))))))))</f>
        <v>#NAME?</v>
      </c>
      <c r="C3561" s="4">
        <v>43739</v>
      </c>
      <c r="D3561" s="3">
        <v>0.8881944444444444</v>
      </c>
    </row>
    <row r="3562" spans="1:4" x14ac:dyDescent="0.2">
      <c r="A3562">
        <v>179118</v>
      </c>
      <c r="B3562" t="e">
        <f>_xlfn.SINGLE(JuanOrlandoH _xlfn.SINGLE(LaTribunahn _xlfn.SINGLE(DiarioLaPrensa _xlfn.SINGLE(radiohrn _xlfn.SINGLE(HoyMismoTSI _xlfn.SINGLE(televicentrohn _xlfn.SINGLE(Telemundo _xlfn.SINGLE(diarioelheraldo _xlfn.SINGLE(elpaishn Que bueno lo Que se ve en nuestro pais Que grandes avances para mi pais Que bien Que se haga lo bueno por mi Honduras)))))))))</f>
        <v>#NAME?</v>
      </c>
      <c r="C3562" s="4">
        <v>43739</v>
      </c>
      <c r="D3562" s="3">
        <v>0.69444444444444453</v>
      </c>
    </row>
    <row r="3563" spans="1:4" x14ac:dyDescent="0.2">
      <c r="A3563">
        <v>194556</v>
      </c>
      <c r="B3563" t="s">
        <v>10</v>
      </c>
      <c r="C3563" s="4">
        <v>43739</v>
      </c>
      <c r="D3563" s="3">
        <v>0.71250000000000002</v>
      </c>
    </row>
    <row r="3564" spans="1:4" x14ac:dyDescent="0.2">
      <c r="A3564">
        <v>198474</v>
      </c>
      <c r="B3564" t="e">
        <f>_xlfn.SINGLE(JuanOrlandoH _xlfn.SINGLE(LaTribunahn _xlfn.SINGLE(DiarioLaPrensa _xlfn.SINGLE(radiohrn _xlfn.SINGLE(HoyMismoTSI _xlfn.SINGLE(televicentrohn _xlfn.SINGLE(Telemundo _xlfn.SINGLE(diarioelheraldo _xlfn.SINGLE(elpaishn Que bien Que se sigue con la cruzada de Que se mejoren los productos Que gran manera de ver lo bueno para mi Honduras)))))))))</f>
        <v>#NAME?</v>
      </c>
      <c r="C3564" s="4">
        <v>43739</v>
      </c>
      <c r="D3564" s="3">
        <v>0.69444444444444453</v>
      </c>
    </row>
    <row r="3565" spans="1:4" x14ac:dyDescent="0.2">
      <c r="A3565">
        <v>226548</v>
      </c>
      <c r="B3565" t="e">
        <f>_xlfn.SINGLE(JuanOrlandoH _xlfn.SINGLE(diarioelheraldo _xlfn.SINGLE(elpaishn _xlfn.SINGLE(televicentrohn _xlfn.SINGLE(radiohrn _xlfn.SINGLE(HoyMismoTSI _xlfn.SINGLE(DiarioLaPrensa _xlfn.SINGLE(LaTribunahn si se ven grandes resultados Que bien Que se haga lo importante estamos alegres  de ver mi Honduras bien))))))))</f>
        <v>#NAME?</v>
      </c>
      <c r="C3565" s="4">
        <v>43739</v>
      </c>
      <c r="D3565" s="3">
        <v>0.88888888888888884</v>
      </c>
    </row>
    <row r="3566" spans="1:4" x14ac:dyDescent="0.2">
      <c r="A3566">
        <v>246496</v>
      </c>
      <c r="B3566" t="e">
        <f>televicentrohn se esta mejorando en la agricultura para el pais Que buenas acciones Que buen desempe√±o vamos por lo mejor en econom√≠a para el pais</f>
        <v>#NAME?</v>
      </c>
      <c r="C3566" s="4">
        <v>43739</v>
      </c>
      <c r="D3566" s="3">
        <v>0.6694444444444444</v>
      </c>
    </row>
    <row r="3567" spans="1:4" x14ac:dyDescent="0.2">
      <c r="A3567">
        <v>246848</v>
      </c>
      <c r="B3567" t="e">
        <f>televicentrohn se le agradece al gobierno por demostrar el cambio por nuestra Honduras vamos por mas excelente trabajo</f>
        <v>#NAME?</v>
      </c>
      <c r="C3567" s="4">
        <v>43739</v>
      </c>
      <c r="D3567" s="3">
        <v>0.6694444444444444</v>
      </c>
    </row>
    <row r="3568" spans="1:4" x14ac:dyDescent="0.2">
      <c r="A3568">
        <v>246897</v>
      </c>
      <c r="B3568" t="e">
        <f>televicentrohn Es un gran trabajo departe de el gobierno Vemos lo bueno para el pais Que bien Que se mejore en Muchas arias</f>
        <v>#NAME?</v>
      </c>
      <c r="C3568" s="4">
        <v>43739</v>
      </c>
      <c r="D3568" s="3">
        <v>0.66875000000000007</v>
      </c>
    </row>
    <row r="3569" spans="1:4" x14ac:dyDescent="0.2">
      <c r="A3569">
        <v>252934</v>
      </c>
      <c r="B3569" t="e">
        <f>radiohrn demostrando Que Honduras tiene los mas y espectaculares lugares bellos en el pais Que bueno lo Que se ve cada dia Dios bendiga mi hermosa Honduras</f>
        <v>#NAME?</v>
      </c>
      <c r="C3569" s="4">
        <v>43739</v>
      </c>
      <c r="D3569" s="3">
        <v>0.67986111111111114</v>
      </c>
    </row>
    <row r="3570" spans="1:4" x14ac:dyDescent="0.2">
      <c r="A3570">
        <v>258287</v>
      </c>
      <c r="B3570" t="e">
        <f>radioamericahn muy bien Que se mejore en esta aria para ver lo mejor para Honduras Que bien Que se trabaje por lo bueno para Honduras</f>
        <v>#NAME?</v>
      </c>
      <c r="C3570" s="4">
        <v>43739</v>
      </c>
      <c r="D3570" s="3">
        <v>0.93333333333333324</v>
      </c>
    </row>
    <row r="3571" spans="1:4" x14ac:dyDescent="0.2">
      <c r="A3571">
        <v>258996</v>
      </c>
      <c r="B3571" t="s">
        <v>10</v>
      </c>
      <c r="C3571" s="4">
        <v>43739</v>
      </c>
      <c r="D3571" s="3">
        <v>0.71250000000000002</v>
      </c>
    </row>
    <row r="3572" spans="1:4" x14ac:dyDescent="0.2">
      <c r="A3572">
        <v>259000</v>
      </c>
      <c r="B3572" t="s">
        <v>548</v>
      </c>
      <c r="C3572" s="4">
        <v>43739</v>
      </c>
      <c r="D3572" s="3">
        <v>8.8888888888888892E-2</v>
      </c>
    </row>
    <row r="3573" spans="1:4" x14ac:dyDescent="0.2">
      <c r="A3573">
        <v>269237</v>
      </c>
      <c r="B3573" t="e">
        <f>radioamericahn no cave duda Que se ha trabajado por lo merjor por mejorar los centros educativos Que bien Que se hace lo bueno en el pais</f>
        <v>#NAME?</v>
      </c>
      <c r="C3573" s="4">
        <v>43739</v>
      </c>
      <c r="D3573" s="3">
        <v>0.93263888888888891</v>
      </c>
    </row>
    <row r="3574" spans="1:4" x14ac:dyDescent="0.2">
      <c r="A3574">
        <v>280714</v>
      </c>
      <c r="B3574" t="e">
        <f>HCHTelevDigital muy bueno estamos muy contentos de ver Que cada dia se administra para los Productores lo bueno Que gran manera de ver grandes desarrollos para la naci√≥n muy bien</f>
        <v>#NAME?</v>
      </c>
      <c r="C3574" s="4">
        <v>43739</v>
      </c>
      <c r="D3574" s="3">
        <v>0.92361111111111116</v>
      </c>
    </row>
    <row r="3575" spans="1:4" x14ac:dyDescent="0.2">
      <c r="A3575">
        <v>281370</v>
      </c>
      <c r="B3575" t="e">
        <f>HCHTelevDigital Es muy bueno Que se ha mejorado lo importante por Que se ha visto Que se han logrado grandes desarrollos en el pa√≠s Que bien</f>
        <v>#NAME?</v>
      </c>
      <c r="C3575" s="4">
        <v>43739</v>
      </c>
      <c r="D3575" s="3">
        <v>0.92291666666666661</v>
      </c>
    </row>
    <row r="3576" spans="1:4" x14ac:dyDescent="0.2">
      <c r="A3576">
        <v>307240</v>
      </c>
      <c r="B3576" t="e">
        <f>radiohrn mil maneras Que se ha demostrado Que tenemos un pais muy rico y bello Que en Honduras se ve lo mejor en arqueolog√≠a y turismo Que bien</f>
        <v>#NAME?</v>
      </c>
      <c r="C3576" s="4">
        <v>43739</v>
      </c>
      <c r="D3576" s="3">
        <v>0.82361111111111107</v>
      </c>
    </row>
    <row r="3577" spans="1:4" x14ac:dyDescent="0.2">
      <c r="A3577">
        <v>307664</v>
      </c>
      <c r="B3577" t="e">
        <f>radiohrn muy bueno lo Que se demuestra en mi pais Que gran manera de ver lo bueno para mi Honduras Que excelente</f>
        <v>#NAME?</v>
      </c>
      <c r="C3577" s="4">
        <v>43739</v>
      </c>
      <c r="D3577" s="3">
        <v>0.67986111111111114</v>
      </c>
    </row>
    <row r="3578" spans="1:4" x14ac:dyDescent="0.2">
      <c r="A3578">
        <v>307769</v>
      </c>
      <c r="B3578" t="e">
        <f>radiohrn feliz aniversario ala comunidad de nacaome Que est√°n de fiestas felicitaciones Que todo les salga bien</f>
        <v>#NAME?</v>
      </c>
      <c r="C3578" s="4">
        <v>43739</v>
      </c>
      <c r="D3578" s="3">
        <v>0.6791666666666667</v>
      </c>
    </row>
    <row r="3579" spans="1:4" x14ac:dyDescent="0.2">
      <c r="A3579">
        <v>311835</v>
      </c>
      <c r="B3579" t="e">
        <f>hondudiario Aplaudimos la buena labor Que se desarrolle lo bueno por el pais vamos por lo mas bueno para nuestra Honduras vamos por mas</f>
        <v>#NAME?</v>
      </c>
      <c r="C3579" s="4">
        <v>43739</v>
      </c>
      <c r="D3579" s="3">
        <v>0.65</v>
      </c>
    </row>
    <row r="3580" spans="1:4" x14ac:dyDescent="0.2">
      <c r="A3580">
        <v>320716</v>
      </c>
      <c r="B3580" t="s">
        <v>10</v>
      </c>
      <c r="C3580" s="4">
        <v>43739</v>
      </c>
      <c r="D3580" s="3">
        <v>0.71250000000000002</v>
      </c>
    </row>
    <row r="3581" spans="1:4" x14ac:dyDescent="0.2">
      <c r="A3581">
        <v>339624</v>
      </c>
      <c r="B3581" t="s">
        <v>599</v>
      </c>
      <c r="C3581" s="4">
        <v>43739</v>
      </c>
      <c r="D3581" s="3">
        <v>0.82013888888888886</v>
      </c>
    </row>
    <row r="3582" spans="1:4" x14ac:dyDescent="0.2">
      <c r="A3582">
        <v>343858</v>
      </c>
      <c r="B3582" t="e">
        <f>tencanal10 Que buen trabajo lo Que est√°n haciendo las autoridades por Que se ve lo bueno en el pais por Que se esta demostrando mas y mas por la seguridad</f>
        <v>#NAME?</v>
      </c>
      <c r="C3582" s="4">
        <v>43739</v>
      </c>
      <c r="D3582" s="3">
        <v>0.83263888888888893</v>
      </c>
    </row>
    <row r="3583" spans="1:4" x14ac:dyDescent="0.2">
      <c r="A3583">
        <v>399537</v>
      </c>
      <c r="B3583" t="s">
        <v>10</v>
      </c>
      <c r="C3583" s="4">
        <v>43739</v>
      </c>
      <c r="D3583" s="3">
        <v>0.71180555555555547</v>
      </c>
    </row>
    <row r="3584" spans="1:4" x14ac:dyDescent="0.2">
      <c r="A3584">
        <v>648346</v>
      </c>
      <c r="B3584" t="s">
        <v>10</v>
      </c>
      <c r="C3584" s="4">
        <v>43739</v>
      </c>
      <c r="D3584" s="3">
        <v>0.71319444444444446</v>
      </c>
    </row>
    <row r="3585" spans="1:4" x14ac:dyDescent="0.2">
      <c r="A3585">
        <v>649734</v>
      </c>
      <c r="B3585" t="s">
        <v>10</v>
      </c>
      <c r="C3585" s="4">
        <v>43739</v>
      </c>
      <c r="D3585" s="3">
        <v>0.71180555555555547</v>
      </c>
    </row>
    <row r="3586" spans="1:4" x14ac:dyDescent="0.2">
      <c r="A3586">
        <v>649901</v>
      </c>
      <c r="B3586" t="s">
        <v>10</v>
      </c>
      <c r="C3586" s="4">
        <v>43739</v>
      </c>
      <c r="D3586" s="3">
        <v>0.71250000000000002</v>
      </c>
    </row>
    <row r="3587" spans="1:4" x14ac:dyDescent="0.2">
      <c r="A3587">
        <v>715544</v>
      </c>
      <c r="B3587" t="s">
        <v>10</v>
      </c>
      <c r="C3587" s="4">
        <v>43739</v>
      </c>
      <c r="D3587" s="3">
        <v>0.71250000000000002</v>
      </c>
    </row>
    <row r="3588" spans="1:4" x14ac:dyDescent="0.2">
      <c r="A3588">
        <v>740574</v>
      </c>
      <c r="B3588" t="s">
        <v>10</v>
      </c>
      <c r="C3588" s="4">
        <v>43739</v>
      </c>
      <c r="D3588" s="3">
        <v>0.71180555555555547</v>
      </c>
    </row>
    <row r="3589" spans="1:4" x14ac:dyDescent="0.2">
      <c r="A3589">
        <v>764224</v>
      </c>
      <c r="B3589" t="s">
        <v>10</v>
      </c>
      <c r="C3589" s="4">
        <v>43739</v>
      </c>
      <c r="D3589" s="3">
        <v>0.71250000000000002</v>
      </c>
    </row>
    <row r="3590" spans="1:4" x14ac:dyDescent="0.2">
      <c r="A3590">
        <v>806365</v>
      </c>
      <c r="B3590" t="s">
        <v>10</v>
      </c>
      <c r="C3590" s="4">
        <v>43739</v>
      </c>
      <c r="D3590" s="3">
        <v>0.71250000000000002</v>
      </c>
    </row>
    <row r="3591" spans="1:4" x14ac:dyDescent="0.2">
      <c r="A3591">
        <v>807903</v>
      </c>
      <c r="B3591" t="s">
        <v>10</v>
      </c>
      <c r="C3591" s="4">
        <v>43739</v>
      </c>
      <c r="D3591" s="3">
        <v>0.71250000000000002</v>
      </c>
    </row>
    <row r="3592" spans="1:4" x14ac:dyDescent="0.2">
      <c r="A3592">
        <v>827149</v>
      </c>
      <c r="B3592" t="s">
        <v>10</v>
      </c>
      <c r="C3592" s="4">
        <v>43739</v>
      </c>
      <c r="D3592" s="3">
        <v>0.71319444444444446</v>
      </c>
    </row>
    <row r="3593" spans="1:4" x14ac:dyDescent="0.2">
      <c r="A3593">
        <v>850332</v>
      </c>
      <c r="B3593" t="s">
        <v>10</v>
      </c>
      <c r="C3593" s="4">
        <v>43739</v>
      </c>
      <c r="D3593" s="3">
        <v>0.71250000000000002</v>
      </c>
    </row>
    <row r="3594" spans="1:4" x14ac:dyDescent="0.2">
      <c r="A3594">
        <v>881258</v>
      </c>
      <c r="B3594" t="s">
        <v>10</v>
      </c>
      <c r="C3594" s="4">
        <v>43739</v>
      </c>
      <c r="D3594" s="3">
        <v>0.71250000000000002</v>
      </c>
    </row>
    <row r="3595" spans="1:4" x14ac:dyDescent="0.2">
      <c r="A3595">
        <v>886398</v>
      </c>
      <c r="B3595" t="s">
        <v>10</v>
      </c>
      <c r="C3595" s="4">
        <v>43739</v>
      </c>
      <c r="D3595" s="3">
        <v>0.71250000000000002</v>
      </c>
    </row>
    <row r="3596" spans="1:4" x14ac:dyDescent="0.2">
      <c r="A3596">
        <v>936623</v>
      </c>
      <c r="B3596" t="s">
        <v>10</v>
      </c>
      <c r="C3596" s="4">
        <v>43739</v>
      </c>
      <c r="D3596" s="3">
        <v>0.71250000000000002</v>
      </c>
    </row>
    <row r="3597" spans="1:4" x14ac:dyDescent="0.2">
      <c r="A3597">
        <v>945699</v>
      </c>
      <c r="B3597" t="s">
        <v>10</v>
      </c>
      <c r="C3597" s="4">
        <v>43739</v>
      </c>
      <c r="D3597" s="3">
        <v>0.71250000000000002</v>
      </c>
    </row>
    <row r="3598" spans="1:4" x14ac:dyDescent="0.2">
      <c r="A3598">
        <v>979999</v>
      </c>
      <c r="B3598" t="s">
        <v>10</v>
      </c>
      <c r="C3598" s="4">
        <v>43739</v>
      </c>
      <c r="D3598" s="3">
        <v>0.71250000000000002</v>
      </c>
    </row>
    <row r="3599" spans="1:4" x14ac:dyDescent="0.2">
      <c r="A3599">
        <v>161338</v>
      </c>
      <c r="B3599" t="s">
        <v>418</v>
      </c>
      <c r="C3599" s="4">
        <v>43740</v>
      </c>
      <c r="D3599" s="3">
        <v>2.361111111111111E-2</v>
      </c>
    </row>
    <row r="3600" spans="1:4" x14ac:dyDescent="0.2">
      <c r="A3600">
        <v>708503</v>
      </c>
      <c r="B3600" t="s">
        <v>656</v>
      </c>
      <c r="C3600" s="4">
        <v>43740</v>
      </c>
      <c r="D3600" s="3">
        <v>0.90625</v>
      </c>
    </row>
    <row r="3601" spans="1:4" x14ac:dyDescent="0.2">
      <c r="A3601">
        <v>128559</v>
      </c>
      <c r="B3601" t="s">
        <v>367</v>
      </c>
      <c r="C3601" s="4">
        <v>43741</v>
      </c>
      <c r="D3601" s="3">
        <v>0.15</v>
      </c>
    </row>
    <row r="3602" spans="1:4" ht="34" x14ac:dyDescent="0.2">
      <c r="A3602">
        <v>130407</v>
      </c>
      <c r="B3602" s="2" t="s">
        <v>372</v>
      </c>
      <c r="C3602" s="4">
        <v>43741</v>
      </c>
      <c r="D3602" s="3">
        <v>0.67222222222222217</v>
      </c>
    </row>
    <row r="3603" spans="1:4" x14ac:dyDescent="0.2">
      <c r="A3603">
        <v>157413</v>
      </c>
      <c r="B3603" t="s">
        <v>408</v>
      </c>
      <c r="C3603" s="4">
        <v>43741</v>
      </c>
      <c r="D3603" s="3">
        <v>0.97291666666666676</v>
      </c>
    </row>
    <row r="3604" spans="1:4" ht="34" x14ac:dyDescent="0.2">
      <c r="A3604">
        <v>194505</v>
      </c>
      <c r="B3604" s="2" t="s">
        <v>479</v>
      </c>
      <c r="C3604" s="4">
        <v>43741</v>
      </c>
      <c r="D3604" s="3">
        <v>0.91666666666666663</v>
      </c>
    </row>
    <row r="3605" spans="1:4" x14ac:dyDescent="0.2">
      <c r="A3605">
        <v>204240</v>
      </c>
      <c r="B3605" t="s">
        <v>504</v>
      </c>
      <c r="C3605" s="4">
        <v>43741</v>
      </c>
      <c r="D3605" s="3">
        <v>5.9027777777777783E-2</v>
      </c>
    </row>
    <row r="3606" spans="1:4" x14ac:dyDescent="0.2">
      <c r="A3606">
        <v>226551</v>
      </c>
      <c r="B3606" t="s">
        <v>525</v>
      </c>
      <c r="C3606" s="4">
        <v>43741</v>
      </c>
      <c r="D3606" s="3">
        <v>6.1805555555555558E-2</v>
      </c>
    </row>
    <row r="3607" spans="1:4" x14ac:dyDescent="0.2">
      <c r="A3607">
        <v>686786</v>
      </c>
      <c r="B3607" t="s">
        <v>644</v>
      </c>
      <c r="C3607" s="4">
        <v>43741</v>
      </c>
      <c r="D3607" s="3">
        <v>3.2638888888888891E-2</v>
      </c>
    </row>
    <row r="3608" spans="1:4" x14ac:dyDescent="0.2">
      <c r="A3608">
        <v>882712</v>
      </c>
      <c r="B3608" t="s">
        <v>713</v>
      </c>
      <c r="C3608" s="4">
        <v>43741</v>
      </c>
      <c r="D3608" s="3">
        <v>0.18124999999999999</v>
      </c>
    </row>
    <row r="3609" spans="1:4" x14ac:dyDescent="0.2">
      <c r="A3609">
        <v>886453</v>
      </c>
      <c r="B3609" t="s">
        <v>715</v>
      </c>
      <c r="C3609" s="4">
        <v>43741</v>
      </c>
      <c r="D3609" s="3">
        <v>0.60555555555555551</v>
      </c>
    </row>
    <row r="3610" spans="1:4" x14ac:dyDescent="0.2">
      <c r="A3610">
        <v>931124</v>
      </c>
      <c r="B3610" t="s">
        <v>719</v>
      </c>
      <c r="C3610" s="4">
        <v>43741</v>
      </c>
      <c r="D3610" s="3">
        <v>0.70277777777777783</v>
      </c>
    </row>
    <row r="3611" spans="1:4" x14ac:dyDescent="0.2">
      <c r="A3611">
        <v>988568</v>
      </c>
      <c r="B3611" t="s">
        <v>743</v>
      </c>
      <c r="C3611" s="4">
        <v>43742</v>
      </c>
      <c r="D3611" s="3">
        <v>2.6388888888888889E-2</v>
      </c>
    </row>
    <row r="3612" spans="1:4" x14ac:dyDescent="0.2">
      <c r="A3612">
        <v>1047917</v>
      </c>
      <c r="B3612" t="s">
        <v>750</v>
      </c>
      <c r="C3612" s="4">
        <v>43742</v>
      </c>
      <c r="D3612" s="3">
        <v>0.10208333333333335</v>
      </c>
    </row>
    <row r="3613" spans="1:4" x14ac:dyDescent="0.2">
      <c r="A3613">
        <v>8053</v>
      </c>
      <c r="B3613" t="s">
        <v>66</v>
      </c>
      <c r="C3613" s="4">
        <v>43745</v>
      </c>
      <c r="D3613" s="3">
        <v>0.65138888888888891</v>
      </c>
    </row>
    <row r="3614" spans="1:4" x14ac:dyDescent="0.2">
      <c r="A3614">
        <v>11126</v>
      </c>
      <c r="B3614" t="s">
        <v>91</v>
      </c>
      <c r="C3614" s="4">
        <v>43745</v>
      </c>
      <c r="D3614" s="3">
        <v>0.72361111111111109</v>
      </c>
    </row>
    <row r="3615" spans="1:4" x14ac:dyDescent="0.2">
      <c r="A3615">
        <v>11781</v>
      </c>
      <c r="B3615" t="s">
        <v>96</v>
      </c>
      <c r="C3615" s="4">
        <v>43745</v>
      </c>
      <c r="D3615" s="3">
        <v>0.85972222222222217</v>
      </c>
    </row>
    <row r="3616" spans="1:4" x14ac:dyDescent="0.2">
      <c r="A3616">
        <v>16003</v>
      </c>
      <c r="B3616" t="s">
        <v>91</v>
      </c>
      <c r="C3616" s="4">
        <v>43745</v>
      </c>
      <c r="D3616" s="3">
        <v>0.72430555555555554</v>
      </c>
    </row>
    <row r="3617" spans="1:4" x14ac:dyDescent="0.2">
      <c r="A3617">
        <v>27018</v>
      </c>
      <c r="B3617" t="s">
        <v>66</v>
      </c>
      <c r="C3617" s="4">
        <v>43745</v>
      </c>
      <c r="D3617" s="3">
        <v>0.65138888888888891</v>
      </c>
    </row>
    <row r="3618" spans="1:4" x14ac:dyDescent="0.2">
      <c r="A3618">
        <v>27615</v>
      </c>
      <c r="B3618" t="e">
        <f>TN5Telenoticias Sin duda alguna sabemos Que a este tip√≤ no ce Que se trama si de la boca yo puedo decir miles de cosa pero Que se demuestren pruebas haber si Es cierto sabemnos Que JOH Es uinocente</f>
        <v>#NAME?</v>
      </c>
      <c r="C3618" s="4">
        <v>43745</v>
      </c>
      <c r="D3618" s="3">
        <v>0.76388888888888884</v>
      </c>
    </row>
    <row r="3619" spans="1:4" x14ac:dyDescent="0.2">
      <c r="A3619">
        <v>27880</v>
      </c>
      <c r="B3619" t="e">
        <f>TN5Telenoticias JOH Honduras Es un pais Que ha mejorado y todo gracias a ud por Que esta demostrando lo bueno para nuestra naci√≥n sabemos Que se sigue mejorando por el pais aunque se le acuse de Muchas cosas sabemos Que se ha hecho lo mejor y Es inocente</f>
        <v>#NAME?</v>
      </c>
      <c r="C3619" s="4">
        <v>43745</v>
      </c>
      <c r="D3619" s="3">
        <v>0.76458333333333339</v>
      </c>
    </row>
    <row r="3620" spans="1:4" x14ac:dyDescent="0.2">
      <c r="A3620">
        <v>28330</v>
      </c>
      <c r="B3620" t="e">
        <f>_xlfn.SINGLE(TN5Telenoticias SE3220 hicieron estas grandes ca),mp√†√±as y sabemos Que se han hecho limpiamente aunque quieran decir lo contrario sabemos Que JOH ha demostrado su inocencia y el pueblo lo apoya</f>
        <v>#NAME?</v>
      </c>
      <c r="C3620" s="4">
        <v>43745</v>
      </c>
      <c r="D3620" s="3">
        <v>0.76597222222222217</v>
      </c>
    </row>
    <row r="3621" spans="1:4" x14ac:dyDescent="0.2">
      <c r="A3621">
        <v>28402</v>
      </c>
      <c r="B3621" t="e">
        <f>TN5Telenoticias Tanto odio el Que tiran deber√°n de buscar Que hacer estas personas por si se sabe Que quieren poner en mal al Presidente pero el pueblo lo apoya</f>
        <v>#NAME?</v>
      </c>
      <c r="C3621" s="4">
        <v>43745</v>
      </c>
      <c r="D3621" s="3">
        <v>0.8881944444444444</v>
      </c>
    </row>
    <row r="3622" spans="1:4" x14ac:dyDescent="0.2">
      <c r="A3622">
        <v>31941</v>
      </c>
      <c r="B3622" t="s">
        <v>91</v>
      </c>
      <c r="C3622" s="4">
        <v>43745</v>
      </c>
      <c r="D3622" s="3">
        <v>0.72361111111111109</v>
      </c>
    </row>
    <row r="3623" spans="1:4" x14ac:dyDescent="0.2">
      <c r="A3623">
        <v>33137</v>
      </c>
      <c r="B3623" t="e">
        <f>hondudiario Es muy bien Que se haya demostrado lo bueno en este feriado moraz√°nico Que bien</f>
        <v>#NAME?</v>
      </c>
      <c r="C3623" s="4">
        <v>43745</v>
      </c>
      <c r="D3623" s="3">
        <v>0.73402777777777783</v>
      </c>
    </row>
    <row r="3624" spans="1:4" x14ac:dyDescent="0.2">
      <c r="A3624">
        <v>33873</v>
      </c>
      <c r="B3624" t="e">
        <f>TN5Telenoticias Es muy cierto lo Que dice mi Presidente  Que ense√±en pruebas por Que eso Es lo Que les interesa destruir a nuestro gobernante pero no lo van a lograr</f>
        <v>#NAME?</v>
      </c>
      <c r="C3624" s="4">
        <v>43745</v>
      </c>
      <c r="D3624" s="3">
        <v>0.88750000000000007</v>
      </c>
    </row>
    <row r="3625" spans="1:4" x14ac:dyDescent="0.2">
      <c r="A3625">
        <v>37793</v>
      </c>
      <c r="B3625" t="s">
        <v>66</v>
      </c>
      <c r="C3625" s="4">
        <v>43745</v>
      </c>
      <c r="D3625" s="3">
        <v>0.65277777777777779</v>
      </c>
    </row>
    <row r="3626" spans="1:4" x14ac:dyDescent="0.2">
      <c r="A3626">
        <v>38764</v>
      </c>
      <c r="B3626" t="s">
        <v>190</v>
      </c>
      <c r="C3626" s="4">
        <v>43745</v>
      </c>
      <c r="D3626" s="3">
        <v>0.63750000000000007</v>
      </c>
    </row>
    <row r="3627" spans="1:4" x14ac:dyDescent="0.2">
      <c r="A3627">
        <v>39391</v>
      </c>
      <c r="B3627" t="e">
        <f>_xlfn.SINGLE(JuanOrlandoH _xlfn.SINGLE(Congreso_HND excelente Que se trabaje mas y mas por dar ese gran apoyo Que gran manera de ver las cosas Que bien estamos contentos gracias por hacer lo bueno por el pueblo bendiciones))</f>
        <v>#NAME?</v>
      </c>
      <c r="C3627" s="4">
        <v>43745</v>
      </c>
      <c r="D3627" s="3">
        <v>0.63888888888888895</v>
      </c>
    </row>
    <row r="3628" spans="1:4" x14ac:dyDescent="0.2">
      <c r="A3628">
        <v>40902</v>
      </c>
      <c r="B3628" t="e">
        <f>radioamericahn esta √±angara lo Que hace Es oponer al pais patas arriba Que barbaridad con gente chusma como nasralla Que barbaro deber√≠a de darle verg√ºenza a este tipo</f>
        <v>#NAME?</v>
      </c>
      <c r="C3628" s="4">
        <v>43745</v>
      </c>
      <c r="D3628" s="3">
        <v>0.76944444444444438</v>
      </c>
    </row>
    <row r="3629" spans="1:4" x14ac:dyDescent="0.2">
      <c r="A3629">
        <v>40943</v>
      </c>
      <c r="B3629" t="e">
        <f>radioamericahn no se debe de permitir lo malo para nuestra naci√≥n queremos la paz por nuestra Honduras y nasralla solo eso hace mal por Honduras</f>
        <v>#NAME?</v>
      </c>
      <c r="C3629" s="4">
        <v>43745</v>
      </c>
      <c r="D3629" s="3">
        <v>0.90486111111111101</v>
      </c>
    </row>
    <row r="3630" spans="1:4" x14ac:dyDescent="0.2">
      <c r="A3630">
        <v>41217</v>
      </c>
      <c r="B3630" t="e">
        <f>radioamericahn no dejaremos Que este tipo siga molestando Que se ponga mano dura para Que deje de chingar y dejen en paz a Honduras</f>
        <v>#NAME?</v>
      </c>
      <c r="C3630" s="4">
        <v>43745</v>
      </c>
      <c r="D3630" s="3">
        <v>0.77013888888888893</v>
      </c>
    </row>
    <row r="3631" spans="1:4" x14ac:dyDescent="0.2">
      <c r="A3631">
        <v>41991</v>
      </c>
      <c r="B3631" t="s">
        <v>96</v>
      </c>
      <c r="C3631" s="4">
        <v>43745</v>
      </c>
      <c r="D3631" s="3">
        <v>0.85833333333333339</v>
      </c>
    </row>
    <row r="3632" spans="1:4" x14ac:dyDescent="0.2">
      <c r="A3632">
        <v>43776</v>
      </c>
      <c r="B3632" t="s">
        <v>96</v>
      </c>
      <c r="C3632" s="4">
        <v>43745</v>
      </c>
      <c r="D3632" s="3">
        <v>0.85972222222222217</v>
      </c>
    </row>
    <row r="3633" spans="1:4" x14ac:dyDescent="0.2">
      <c r="A3633">
        <v>51323</v>
      </c>
      <c r="B3633" t="e">
        <f>Abriendo_Brecha Que bien lo Que se ve cada dia Es un gran trabajo  Que se ayude a la persona inmigrante Que bien Que se siga trabajando por mas</f>
        <v>#NAME?</v>
      </c>
      <c r="C3633" s="4">
        <v>43745</v>
      </c>
      <c r="D3633" s="3">
        <v>0.72013888888888899</v>
      </c>
    </row>
    <row r="3634" spans="1:4" x14ac:dyDescent="0.2">
      <c r="A3634">
        <v>51873</v>
      </c>
      <c r="B3634" t="e">
        <f>Abriendo_Brecha no cave duda Que se esta demostrando lo importante para nuestra naci√≥n Muchas gracias Presidente Que Dios lo bendiga</f>
        <v>#NAME?</v>
      </c>
      <c r="C3634" s="4">
        <v>43745</v>
      </c>
      <c r="D3634" s="3">
        <v>0.72152777777777777</v>
      </c>
    </row>
    <row r="3635" spans="1:4" x14ac:dyDescent="0.2">
      <c r="A3635">
        <v>61242</v>
      </c>
      <c r="B3635" t="e">
        <f>_xlfn.SINGLE(JuanOrlandoH _xlfn.SINGLE(Congreso_HND con esta nueva ley de alivio de deuda se esta dando lo mejor para mi Honduras Muchas gracias a nuestro Presidente Que ha trabajado por lo bueno para el pais))</f>
        <v>#NAME?</v>
      </c>
      <c r="C3635" s="4">
        <v>43745</v>
      </c>
      <c r="D3635" s="3">
        <v>0.6381944444444444</v>
      </c>
    </row>
    <row r="3636" spans="1:4" x14ac:dyDescent="0.2">
      <c r="A3636">
        <v>66295</v>
      </c>
      <c r="B3636" t="s">
        <v>96</v>
      </c>
      <c r="C3636" s="4">
        <v>43745</v>
      </c>
      <c r="D3636" s="3">
        <v>0.85833333333333339</v>
      </c>
    </row>
    <row r="3637" spans="1:4" x14ac:dyDescent="0.2">
      <c r="A3637">
        <v>83233</v>
      </c>
      <c r="B3637" t="e">
        <f>HCHTelevDigital otro Que solo busca las desgracias para el pueblo ya basta ya Es demaciado con ustedes ya no mas porfavor</f>
        <v>#NAME?</v>
      </c>
      <c r="C3637" s="4">
        <v>43745</v>
      </c>
      <c r="D3637" s="3">
        <v>0.84236111111111101</v>
      </c>
    </row>
    <row r="3638" spans="1:4" x14ac:dyDescent="0.2">
      <c r="A3638">
        <v>83482</v>
      </c>
      <c r="B3638" t="e">
        <f>HCHTelevDigital lo mas triste Es Que como el le ha robado todo a la nana si no trabaja el tiempo Que dure el vergueo Que desean por saciar su sed politica a ellos Que les vale</f>
        <v>#NAME?</v>
      </c>
      <c r="C3638" s="4">
        <v>43745</v>
      </c>
      <c r="D3638" s="3">
        <v>0.84375</v>
      </c>
    </row>
    <row r="3639" spans="1:4" x14ac:dyDescent="0.2">
      <c r="A3639">
        <v>84698</v>
      </c>
      <c r="B3639" t="e">
        <f>_xlfn.SINGLE(HCHTelevDigital _xlfn.SINGLE(manuelzr LLore quien LLore sabemos Que se esta haciendo lo correcto sabemos qwue JOH Es muy buena persona Que hace lo bueno por el pais famosa por mas))</f>
        <v>#NAME?</v>
      </c>
      <c r="C3639" s="4">
        <v>43745</v>
      </c>
      <c r="D3639" s="3">
        <v>0.8354166666666667</v>
      </c>
    </row>
    <row r="3640" spans="1:4" x14ac:dyDescent="0.2">
      <c r="A3640">
        <v>84700</v>
      </c>
      <c r="B3640" t="s">
        <v>295</v>
      </c>
      <c r="C3640" s="4">
        <v>43745</v>
      </c>
      <c r="D3640" s="3">
        <v>0.85</v>
      </c>
    </row>
    <row r="3641" spans="1:4" x14ac:dyDescent="0.2">
      <c r="A3641">
        <v>85481</v>
      </c>
      <c r="B3641" t="s">
        <v>66</v>
      </c>
      <c r="C3641" s="4">
        <v>43745</v>
      </c>
      <c r="D3641" s="3">
        <v>0.65208333333333335</v>
      </c>
    </row>
    <row r="3642" spans="1:4" x14ac:dyDescent="0.2">
      <c r="A3642">
        <v>89264</v>
      </c>
      <c r="B3642" t="e">
        <f>_xlfn.SINGLE(JuanOrlandoH _xlfn.SINGLE(Congreso_HND Honduras Es un pais Es muy bendecido Que gran manera de Que mi pais esta demostrando lo bueno para la naci√≥n Muchas gracias JOH muy bien))</f>
        <v>#NAME?</v>
      </c>
      <c r="C3642" s="4">
        <v>43745</v>
      </c>
      <c r="D3642" s="3">
        <v>0.64930555555555558</v>
      </c>
    </row>
    <row r="3643" spans="1:4" x14ac:dyDescent="0.2">
      <c r="A3643">
        <v>90173</v>
      </c>
      <c r="B3643" t="s">
        <v>303</v>
      </c>
      <c r="C3643" s="4">
        <v>43745</v>
      </c>
      <c r="D3643" s="3">
        <v>0.6479166666666667</v>
      </c>
    </row>
    <row r="3644" spans="1:4" x14ac:dyDescent="0.2">
      <c r="A3644">
        <v>93661</v>
      </c>
      <c r="B3644" t="e">
        <f>HCHTelevDigital se sabe Que siempre se hace lo mejor por Honduras y esta gente lo Que quiere Es ver al pais fracasado ya no JOH ya no permitan eso Que se ponga mano dura</f>
        <v>#NAME?</v>
      </c>
      <c r="C3644" s="4">
        <v>43745</v>
      </c>
      <c r="D3644" s="3">
        <v>0.84375</v>
      </c>
    </row>
    <row r="3645" spans="1:4" x14ac:dyDescent="0.2">
      <c r="A3645">
        <v>95363</v>
      </c>
      <c r="B3645" t="s">
        <v>66</v>
      </c>
      <c r="C3645" s="4">
        <v>43745</v>
      </c>
      <c r="D3645" s="3">
        <v>0.65138888888888891</v>
      </c>
    </row>
    <row r="3646" spans="1:4" x14ac:dyDescent="0.2">
      <c r="A3646">
        <v>97208</v>
      </c>
      <c r="B3646" t="s">
        <v>315</v>
      </c>
      <c r="C3646" s="4">
        <v>43745</v>
      </c>
      <c r="D3646" s="3">
        <v>0.85138888888888886</v>
      </c>
    </row>
    <row r="3647" spans="1:4" x14ac:dyDescent="0.2">
      <c r="A3647">
        <v>120007</v>
      </c>
      <c r="B3647" t="e">
        <f>JuanOrlandoH gracias JOH estamos muy contentos de ver el cambio Que se siga demostrando lo bueno por mi Honduras vamos por mas</f>
        <v>#NAME?</v>
      </c>
      <c r="C3647" s="4">
        <v>43745</v>
      </c>
      <c r="D3647" s="3">
        <v>0.78194444444444444</v>
      </c>
    </row>
    <row r="3648" spans="1:4" x14ac:dyDescent="0.2">
      <c r="A3648">
        <v>144479</v>
      </c>
      <c r="B3648" t="e">
        <f>JuanOrlandoH gran trabajo Que estos recorridos tenga el mayor de los excio Que bueno lo Que se ve cada dia JOH gracias por hacer el cambio</f>
        <v>#NAME?</v>
      </c>
      <c r="C3648" s="4">
        <v>43745</v>
      </c>
      <c r="D3648" s="3">
        <v>0.78333333333333333</v>
      </c>
    </row>
    <row r="3649" spans="1:4" x14ac:dyDescent="0.2">
      <c r="A3649">
        <v>151450</v>
      </c>
      <c r="B3649" t="s">
        <v>66</v>
      </c>
      <c r="C3649" s="4">
        <v>43745</v>
      </c>
      <c r="D3649" s="3">
        <v>0.65208333333333335</v>
      </c>
    </row>
    <row r="3650" spans="1:4" x14ac:dyDescent="0.2">
      <c r="A3650">
        <v>154573</v>
      </c>
      <c r="B3650" t="e">
        <f>TN5Telenoticias Es cierto lo Que pasa con este tipo Es eso por Que eso Es lo Que les interesa poner mal a nuestro gobernante ya no ya vasta de Tanto odio en contra de nuestro gobernante</f>
        <v>#NAME?</v>
      </c>
      <c r="C3650" s="4">
        <v>43745</v>
      </c>
      <c r="D3650" s="3">
        <v>0.88680555555555562</v>
      </c>
    </row>
    <row r="3651" spans="1:4" x14ac:dyDescent="0.2">
      <c r="A3651">
        <v>161928</v>
      </c>
      <c r="B3651" t="e">
        <f>televicentrohn esto se hace raro Que este tipo venga con  semejantes tonteras Que se ponga mano dura Sobre el por andar levantando calumnias</f>
        <v>#NAME?</v>
      </c>
      <c r="C3651" s="4">
        <v>43745</v>
      </c>
      <c r="D3651" s="3">
        <v>0.74375000000000002</v>
      </c>
    </row>
    <row r="3652" spans="1:4" x14ac:dyDescent="0.2">
      <c r="A3652">
        <v>163505</v>
      </c>
      <c r="B3652" t="e">
        <f>televicentrohn Que se ponga mano dura con gente Que solo les gusta inventar en contra de nuestro gobernante y su hermano sabemos Que estamos a favor de su inocencia</f>
        <v>#NAME?</v>
      </c>
      <c r="C3652" s="4">
        <v>43745</v>
      </c>
      <c r="D3652" s="3">
        <v>0.74444444444444446</v>
      </c>
    </row>
    <row r="3653" spans="1:4" x14ac:dyDescent="0.2">
      <c r="A3653">
        <v>166365</v>
      </c>
      <c r="B3653" t="s">
        <v>66</v>
      </c>
      <c r="C3653" s="4">
        <v>43745</v>
      </c>
      <c r="D3653" s="3">
        <v>0.65138888888888891</v>
      </c>
    </row>
    <row r="3654" spans="1:4" x14ac:dyDescent="0.2">
      <c r="A3654">
        <v>169813</v>
      </c>
      <c r="B3654" t="e">
        <f>tencanal10 Que bien porque asi se mira lo mejor para nuestra econom√≠a Que bien excelente</f>
        <v>#NAME?</v>
      </c>
      <c r="C3654" s="4">
        <v>43745</v>
      </c>
      <c r="D3654" s="3">
        <v>0.71666666666666667</v>
      </c>
    </row>
    <row r="3655" spans="1:4" x14ac:dyDescent="0.2">
      <c r="A3655">
        <v>174034</v>
      </c>
      <c r="B3655" t="e">
        <f>_xlfn.SINGLE(JuanOrlandoH _xlfn.SINGLE(Congreso_HND Es muy bueno lo Que se esta haciendo en mi pais Que gran trabajo Que se esta demostrando por la economia del pais Que bien))</f>
        <v>#NAME?</v>
      </c>
      <c r="C3655" s="4">
        <v>43745</v>
      </c>
      <c r="D3655" s="3">
        <v>0.64722222222222225</v>
      </c>
    </row>
    <row r="3656" spans="1:4" x14ac:dyDescent="0.2">
      <c r="A3656">
        <v>195350</v>
      </c>
      <c r="B3656" t="s">
        <v>91</v>
      </c>
      <c r="C3656" s="4">
        <v>43745</v>
      </c>
      <c r="D3656" s="3">
        <v>0.72361111111111109</v>
      </c>
    </row>
    <row r="3657" spans="1:4" x14ac:dyDescent="0.2">
      <c r="A3657">
        <v>195536</v>
      </c>
      <c r="B3657" t="s">
        <v>96</v>
      </c>
      <c r="C3657" s="4">
        <v>43745</v>
      </c>
      <c r="D3657" s="3">
        <v>0.85902777777777783</v>
      </c>
    </row>
    <row r="3658" spans="1:4" x14ac:dyDescent="0.2">
      <c r="A3658">
        <v>200358</v>
      </c>
      <c r="B3658" t="e">
        <f>JuanOrlandoH felicitamos a JOH por demostrar lo bueno por la naci√≥n Que gran manera de ver lo importante Que Es dar seguridad al pais</f>
        <v>#NAME?</v>
      </c>
      <c r="C3658" s="4">
        <v>43745</v>
      </c>
      <c r="D3658" s="3">
        <v>0.78194444444444444</v>
      </c>
    </row>
    <row r="3659" spans="1:4" x14ac:dyDescent="0.2">
      <c r="A3659">
        <v>216644</v>
      </c>
      <c r="B3659" t="s">
        <v>91</v>
      </c>
      <c r="C3659" s="4">
        <v>43745</v>
      </c>
      <c r="D3659" s="3">
        <v>0.72361111111111109</v>
      </c>
    </row>
    <row r="3660" spans="1:4" x14ac:dyDescent="0.2">
      <c r="A3660">
        <v>218481</v>
      </c>
      <c r="B3660" t="s">
        <v>91</v>
      </c>
      <c r="C3660" s="4">
        <v>43745</v>
      </c>
      <c r="D3660" s="3">
        <v>0.72430555555555554</v>
      </c>
    </row>
    <row r="3661" spans="1:4" x14ac:dyDescent="0.2">
      <c r="A3661">
        <v>226263</v>
      </c>
      <c r="B3661" t="s">
        <v>66</v>
      </c>
      <c r="C3661" s="4">
        <v>43745</v>
      </c>
      <c r="D3661" s="3">
        <v>0.65208333333333335</v>
      </c>
    </row>
    <row r="3662" spans="1:4" x14ac:dyDescent="0.2">
      <c r="A3662">
        <v>237409</v>
      </c>
      <c r="B3662" t="s">
        <v>91</v>
      </c>
      <c r="C3662" s="4">
        <v>43745</v>
      </c>
      <c r="D3662" s="3">
        <v>0.72361111111111109</v>
      </c>
    </row>
    <row r="3663" spans="1:4" x14ac:dyDescent="0.2">
      <c r="A3663">
        <v>241964</v>
      </c>
      <c r="B3663" t="s">
        <v>91</v>
      </c>
      <c r="C3663" s="4">
        <v>43745</v>
      </c>
      <c r="D3663" s="3">
        <v>0.72430555555555554</v>
      </c>
    </row>
    <row r="3664" spans="1:4" x14ac:dyDescent="0.2">
      <c r="A3664">
        <v>242314</v>
      </c>
      <c r="B3664" t="s">
        <v>96</v>
      </c>
      <c r="C3664" s="4">
        <v>43745</v>
      </c>
      <c r="D3664" s="3">
        <v>0.85833333333333339</v>
      </c>
    </row>
    <row r="3665" spans="1:4" x14ac:dyDescent="0.2">
      <c r="A3665">
        <v>245194</v>
      </c>
      <c r="B3665" t="e">
        <f>Abriendo_Brecha alegres de ver Que grandes ayudas las Que hace el gobierno y nuestro gobierno de Honduras con el de EEUU a favor del pueblo</f>
        <v>#NAME?</v>
      </c>
      <c r="C3665" s="4">
        <v>43745</v>
      </c>
      <c r="D3665" s="3">
        <v>0.72083333333333333</v>
      </c>
    </row>
    <row r="3666" spans="1:4" x14ac:dyDescent="0.2">
      <c r="A3666">
        <v>246846</v>
      </c>
      <c r="B3666" t="e">
        <f>televicentrohn no cave duda Que a este le estan pagando para Que se ponga hacer ridiculeces pero sabemos Que tenemos alas personas mas inocentes en nuestra naci√≥n y el pueblo lo apoya JOH</f>
        <v>#NAME?</v>
      </c>
      <c r="C3666" s="4">
        <v>43745</v>
      </c>
      <c r="D3666" s="3">
        <v>0.74513888888888891</v>
      </c>
    </row>
    <row r="3667" spans="1:4" x14ac:dyDescent="0.2">
      <c r="A3667">
        <v>253894</v>
      </c>
      <c r="B3667" t="s">
        <v>91</v>
      </c>
      <c r="C3667" s="4">
        <v>43745</v>
      </c>
      <c r="D3667" s="3">
        <v>0.72361111111111109</v>
      </c>
    </row>
    <row r="3668" spans="1:4" x14ac:dyDescent="0.2">
      <c r="A3668">
        <v>256158</v>
      </c>
      <c r="B3668" t="e">
        <f>radioamericahn lo Que pasa Que nasralla vive dolido por Que se sabe Que JOH ha mejorado todas las cosas en el pais ya basta de Tanto odio nasralla deberias de dar el ejemplo</f>
        <v>#NAME?</v>
      </c>
      <c r="C3668" s="4">
        <v>43745</v>
      </c>
      <c r="D3668" s="3">
        <v>0.76874999999999993</v>
      </c>
    </row>
    <row r="3669" spans="1:4" x14ac:dyDescent="0.2">
      <c r="A3669">
        <v>268914</v>
      </c>
      <c r="B3669" t="e">
        <f>radioamericahn no mas malas cosas para la naci√≥n se√±or JOH Que se ponga mano dura con estas personas Que solo quieren Que el pais en ves de ir para adelante vaya para atr√°s</f>
        <v>#NAME?</v>
      </c>
      <c r="C3669" s="4">
        <v>43745</v>
      </c>
      <c r="D3669" s="3">
        <v>0.90555555555555556</v>
      </c>
    </row>
    <row r="3670" spans="1:4" x14ac:dyDescent="0.2">
      <c r="A3670">
        <v>281027</v>
      </c>
      <c r="B3670" t="e">
        <f>_xlfn.SINGLE(HCHTelevDigital _xlfn.SINGLE(manuelzr mira nasralla busca Que hacer mejor en ves de andarte metiendo en lo Que no te importa por favor busca Que hacer ya basta))</f>
        <v>#NAME?</v>
      </c>
      <c r="C3670" s="4">
        <v>43745</v>
      </c>
      <c r="D3670" s="3">
        <v>0.83611111111111114</v>
      </c>
    </row>
    <row r="3671" spans="1:4" x14ac:dyDescent="0.2">
      <c r="A3671">
        <v>281581</v>
      </c>
      <c r="B3671" t="e">
        <f>HCHTelevDigital vaya se meti√≥ el agua Sin llover Que metiche este Que solo les interesa ver mal al pais ya no Que se permita esto</f>
        <v>#NAME?</v>
      </c>
      <c r="C3671" s="4">
        <v>43745</v>
      </c>
      <c r="D3671" s="3">
        <v>0.84305555555555556</v>
      </c>
    </row>
    <row r="3672" spans="1:4" x14ac:dyDescent="0.2">
      <c r="A3672">
        <v>286690</v>
      </c>
      <c r="B3672" t="e">
        <f>Canal6Honduras Entendamos Que JOH ha demostrado lo mejor para el pais Que grandes avances se ven por mi Honduras aunque acusen a JOH Es inocente y el pueblo esta con el</f>
        <v>#NAME?</v>
      </c>
      <c r="C3672" s="4">
        <v>43745</v>
      </c>
      <c r="D3672" s="3">
        <v>0.91736111111111107</v>
      </c>
    </row>
    <row r="3673" spans="1:4" x14ac:dyDescent="0.2">
      <c r="A3673">
        <v>286755</v>
      </c>
      <c r="B3673" t="e">
        <f>criteriohn miren quien habla Que triste con este tipo Pobre deberian de sacarlo del pa√≠s mejor este √±angara ya Es demasiado</f>
        <v>#NAME?</v>
      </c>
      <c r="C3673" s="4">
        <v>43745</v>
      </c>
      <c r="D3673" s="3">
        <v>0.93263888888888891</v>
      </c>
    </row>
    <row r="3674" spans="1:4" x14ac:dyDescent="0.2">
      <c r="A3674">
        <v>298939</v>
      </c>
      <c r="B3674" t="s">
        <v>96</v>
      </c>
      <c r="C3674" s="4">
        <v>43745</v>
      </c>
      <c r="D3674" s="3">
        <v>0.85972222222222217</v>
      </c>
    </row>
    <row r="3675" spans="1:4" x14ac:dyDescent="0.2">
      <c r="A3675">
        <v>306718</v>
      </c>
      <c r="B3675" t="s">
        <v>96</v>
      </c>
      <c r="C3675" s="4">
        <v>43745</v>
      </c>
      <c r="D3675" s="3">
        <v>0.85833333333333339</v>
      </c>
    </row>
    <row r="3676" spans="1:4" x14ac:dyDescent="0.2">
      <c r="A3676">
        <v>311340</v>
      </c>
      <c r="B3676" t="e">
        <f>hondudiario agradecemos Que los turistas hayan podido disfrutar lo bello Que tiene nuestra bella naci√≥n Que bien Que se haga lo bueno por mi naci√≥n</f>
        <v>#NAME?</v>
      </c>
      <c r="C3676" s="4">
        <v>43745</v>
      </c>
      <c r="D3676" s="3">
        <v>0.73472222222222217</v>
      </c>
    </row>
    <row r="3677" spans="1:4" x14ac:dyDescent="0.2">
      <c r="A3677">
        <v>311657</v>
      </c>
      <c r="B3677" t="e">
        <f>hondudiario muy bien sabemos Que nuestra econom√≠a mejore Que bien Que se haga lo bueno por el pais Que gran trabajo</f>
        <v>#NAME?</v>
      </c>
      <c r="C3677" s="4">
        <v>43745</v>
      </c>
      <c r="D3677" s="3">
        <v>0.73541666666666661</v>
      </c>
    </row>
    <row r="3678" spans="1:4" x14ac:dyDescent="0.2">
      <c r="A3678">
        <v>318867</v>
      </c>
      <c r="B3678" t="e">
        <f>diarioelheraldo este se√±or no se cansa Que barbaridad deben de mandarlo al pozo para Que vea como son las leyes en el pais ya no mas porfavor ya vasta nasralla</f>
        <v>#NAME?</v>
      </c>
      <c r="C3678" s="4">
        <v>43745</v>
      </c>
      <c r="D3678" s="3">
        <v>0.84027777777777779</v>
      </c>
    </row>
    <row r="3679" spans="1:4" x14ac:dyDescent="0.2">
      <c r="A3679">
        <v>319731</v>
      </c>
      <c r="B3679" t="e">
        <f>diarioelheraldo se sabe Que se trabaja por lo mejor para Honduras aunque nasralla no acepte el pueblo esta con JOH mas paz y menos desorden</f>
        <v>#NAME?</v>
      </c>
      <c r="C3679" s="4">
        <v>43745</v>
      </c>
      <c r="D3679" s="3">
        <v>0.84097222222222223</v>
      </c>
    </row>
    <row r="3680" spans="1:4" x14ac:dyDescent="0.2">
      <c r="A3680">
        <v>320546</v>
      </c>
      <c r="B3680" t="s">
        <v>66</v>
      </c>
      <c r="C3680" s="4">
        <v>43745</v>
      </c>
      <c r="D3680" s="3">
        <v>0.65277777777777779</v>
      </c>
    </row>
    <row r="3681" spans="1:4" x14ac:dyDescent="0.2">
      <c r="A3681">
        <v>322763</v>
      </c>
      <c r="B3681" t="s">
        <v>66</v>
      </c>
      <c r="C3681" s="4">
        <v>43745</v>
      </c>
      <c r="D3681" s="3">
        <v>0.65208333333333335</v>
      </c>
    </row>
    <row r="3682" spans="1:4" x14ac:dyDescent="0.2">
      <c r="A3682">
        <v>344082</v>
      </c>
      <c r="B3682" t="e">
        <f>tencanal10 Es muy buena noticia Que el feriado moraz√°nico haya dejado lo bueno para el pais Que gran trabajo</f>
        <v>#NAME?</v>
      </c>
      <c r="C3682" s="4">
        <v>43745</v>
      </c>
      <c r="D3682" s="3">
        <v>0.71666666666666667</v>
      </c>
    </row>
    <row r="3683" spans="1:4" x14ac:dyDescent="0.2">
      <c r="A3683">
        <v>344283</v>
      </c>
      <c r="B3683" t="e">
        <f>tencanal10 gracias a este feriado se esta viendo lo bueno para mi pais agradecemos Que bien estamos por mas</f>
        <v>#NAME?</v>
      </c>
      <c r="C3683" s="4">
        <v>43745</v>
      </c>
      <c r="D3683" s="3">
        <v>0.71736111111111101</v>
      </c>
    </row>
    <row r="3684" spans="1:4" x14ac:dyDescent="0.2">
      <c r="A3684">
        <v>351640</v>
      </c>
      <c r="B3684" t="s">
        <v>96</v>
      </c>
      <c r="C3684" s="4">
        <v>43745</v>
      </c>
      <c r="D3684" s="3">
        <v>0.85902777777777783</v>
      </c>
    </row>
    <row r="3685" spans="1:4" x14ac:dyDescent="0.2">
      <c r="A3685">
        <v>356021</v>
      </c>
      <c r="B3685" t="s">
        <v>66</v>
      </c>
      <c r="C3685" s="4">
        <v>43745</v>
      </c>
      <c r="D3685" s="3">
        <v>0.65277777777777779</v>
      </c>
    </row>
    <row r="3686" spans="1:4" x14ac:dyDescent="0.2">
      <c r="A3686">
        <v>356022</v>
      </c>
      <c r="B3686" t="s">
        <v>96</v>
      </c>
      <c r="C3686" s="4">
        <v>43745</v>
      </c>
      <c r="D3686" s="3">
        <v>0.85972222222222217</v>
      </c>
    </row>
    <row r="3687" spans="1:4" x14ac:dyDescent="0.2">
      <c r="A3687">
        <v>364272</v>
      </c>
      <c r="B3687" t="s">
        <v>66</v>
      </c>
      <c r="C3687" s="4">
        <v>43745</v>
      </c>
      <c r="D3687" s="3">
        <v>0.65138888888888891</v>
      </c>
    </row>
    <row r="3688" spans="1:4" x14ac:dyDescent="0.2">
      <c r="A3688">
        <v>445103</v>
      </c>
      <c r="B3688" t="s">
        <v>66</v>
      </c>
      <c r="C3688" s="4">
        <v>43745</v>
      </c>
      <c r="D3688" s="3">
        <v>0.65208333333333335</v>
      </c>
    </row>
    <row r="3689" spans="1:4" x14ac:dyDescent="0.2">
      <c r="A3689">
        <v>445375</v>
      </c>
      <c r="B3689" t="s">
        <v>66</v>
      </c>
      <c r="C3689" s="4">
        <v>43745</v>
      </c>
      <c r="D3689" s="3">
        <v>0.65208333333333335</v>
      </c>
    </row>
    <row r="3690" spans="1:4" x14ac:dyDescent="0.2">
      <c r="A3690">
        <v>648281</v>
      </c>
      <c r="B3690" t="s">
        <v>66</v>
      </c>
      <c r="C3690" s="4">
        <v>43745</v>
      </c>
      <c r="D3690" s="3">
        <v>0.65138888888888891</v>
      </c>
    </row>
    <row r="3691" spans="1:4" x14ac:dyDescent="0.2">
      <c r="A3691">
        <v>686346</v>
      </c>
      <c r="B3691" t="s">
        <v>66</v>
      </c>
      <c r="C3691" s="4">
        <v>43745</v>
      </c>
      <c r="D3691" s="3">
        <v>0.65208333333333335</v>
      </c>
    </row>
    <row r="3692" spans="1:4" x14ac:dyDescent="0.2">
      <c r="A3692">
        <v>689202</v>
      </c>
      <c r="B3692" t="s">
        <v>66</v>
      </c>
      <c r="C3692" s="4">
        <v>43745</v>
      </c>
      <c r="D3692" s="3">
        <v>0.65208333333333335</v>
      </c>
    </row>
    <row r="3693" spans="1:4" x14ac:dyDescent="0.2">
      <c r="A3693">
        <v>699521</v>
      </c>
      <c r="B3693" t="s">
        <v>91</v>
      </c>
      <c r="C3693" s="4">
        <v>43745</v>
      </c>
      <c r="D3693" s="3">
        <v>0.72430555555555554</v>
      </c>
    </row>
    <row r="3694" spans="1:4" x14ac:dyDescent="0.2">
      <c r="A3694">
        <v>699932</v>
      </c>
      <c r="B3694" t="s">
        <v>91</v>
      </c>
      <c r="C3694" s="4">
        <v>43745</v>
      </c>
      <c r="D3694" s="3">
        <v>0.72430555555555554</v>
      </c>
    </row>
    <row r="3695" spans="1:4" x14ac:dyDescent="0.2">
      <c r="A3695">
        <v>701071</v>
      </c>
      <c r="B3695" t="s">
        <v>96</v>
      </c>
      <c r="C3695" s="4">
        <v>43745</v>
      </c>
      <c r="D3695" s="3">
        <v>0.85972222222222217</v>
      </c>
    </row>
    <row r="3696" spans="1:4" x14ac:dyDescent="0.2">
      <c r="A3696">
        <v>716038</v>
      </c>
      <c r="B3696" t="s">
        <v>66</v>
      </c>
      <c r="C3696" s="4">
        <v>43745</v>
      </c>
      <c r="D3696" s="3">
        <v>0.65208333333333335</v>
      </c>
    </row>
    <row r="3697" spans="1:4" x14ac:dyDescent="0.2">
      <c r="A3697">
        <v>716039</v>
      </c>
      <c r="B3697" t="s">
        <v>91</v>
      </c>
      <c r="C3697" s="4">
        <v>43745</v>
      </c>
      <c r="D3697" s="3">
        <v>0.72430555555555554</v>
      </c>
    </row>
    <row r="3698" spans="1:4" x14ac:dyDescent="0.2">
      <c r="A3698">
        <v>730619</v>
      </c>
      <c r="B3698" t="s">
        <v>66</v>
      </c>
      <c r="C3698" s="4">
        <v>43745</v>
      </c>
      <c r="D3698" s="3">
        <v>0.65208333333333335</v>
      </c>
    </row>
    <row r="3699" spans="1:4" x14ac:dyDescent="0.2">
      <c r="A3699">
        <v>732098</v>
      </c>
      <c r="B3699" t="s">
        <v>66</v>
      </c>
      <c r="C3699" s="4">
        <v>43745</v>
      </c>
      <c r="D3699" s="3">
        <v>0.65208333333333335</v>
      </c>
    </row>
    <row r="3700" spans="1:4" x14ac:dyDescent="0.2">
      <c r="A3700">
        <v>732341</v>
      </c>
      <c r="B3700" t="s">
        <v>96</v>
      </c>
      <c r="C3700" s="4">
        <v>43745</v>
      </c>
      <c r="D3700" s="3">
        <v>0.85902777777777783</v>
      </c>
    </row>
    <row r="3701" spans="1:4" x14ac:dyDescent="0.2">
      <c r="A3701">
        <v>736158</v>
      </c>
      <c r="B3701" t="s">
        <v>91</v>
      </c>
      <c r="C3701" s="4">
        <v>43745</v>
      </c>
      <c r="D3701" s="3">
        <v>0.72430555555555554</v>
      </c>
    </row>
    <row r="3702" spans="1:4" x14ac:dyDescent="0.2">
      <c r="A3702">
        <v>756192</v>
      </c>
      <c r="B3702" t="s">
        <v>96</v>
      </c>
      <c r="C3702" s="4">
        <v>43745</v>
      </c>
      <c r="D3702" s="3">
        <v>0.85902777777777783</v>
      </c>
    </row>
    <row r="3703" spans="1:4" x14ac:dyDescent="0.2">
      <c r="A3703">
        <v>766892</v>
      </c>
      <c r="B3703" t="s">
        <v>96</v>
      </c>
      <c r="C3703" s="4">
        <v>43745</v>
      </c>
      <c r="D3703" s="3">
        <v>0.85972222222222217</v>
      </c>
    </row>
    <row r="3704" spans="1:4" x14ac:dyDescent="0.2">
      <c r="A3704">
        <v>773553</v>
      </c>
      <c r="B3704" t="s">
        <v>96</v>
      </c>
      <c r="C3704" s="4">
        <v>43745</v>
      </c>
      <c r="D3704" s="3">
        <v>0.85972222222222217</v>
      </c>
    </row>
    <row r="3705" spans="1:4" x14ac:dyDescent="0.2">
      <c r="A3705">
        <v>773554</v>
      </c>
      <c r="B3705" t="s">
        <v>66</v>
      </c>
      <c r="C3705" s="4">
        <v>43745</v>
      </c>
      <c r="D3705" s="3">
        <v>0.65277777777777779</v>
      </c>
    </row>
    <row r="3706" spans="1:4" x14ac:dyDescent="0.2">
      <c r="A3706">
        <v>774873</v>
      </c>
      <c r="B3706" t="s">
        <v>96</v>
      </c>
      <c r="C3706" s="4">
        <v>43745</v>
      </c>
      <c r="D3706" s="3">
        <v>0.85902777777777783</v>
      </c>
    </row>
    <row r="3707" spans="1:4" x14ac:dyDescent="0.2">
      <c r="A3707">
        <v>789847</v>
      </c>
      <c r="B3707" t="s">
        <v>91</v>
      </c>
      <c r="C3707" s="4">
        <v>43745</v>
      </c>
      <c r="D3707" s="3">
        <v>0.72361111111111109</v>
      </c>
    </row>
    <row r="3708" spans="1:4" x14ac:dyDescent="0.2">
      <c r="A3708">
        <v>805089</v>
      </c>
      <c r="B3708" t="s">
        <v>96</v>
      </c>
      <c r="C3708" s="4">
        <v>43745</v>
      </c>
      <c r="D3708" s="3">
        <v>0.85902777777777783</v>
      </c>
    </row>
    <row r="3709" spans="1:4" x14ac:dyDescent="0.2">
      <c r="A3709">
        <v>805398</v>
      </c>
      <c r="B3709" t="s">
        <v>91</v>
      </c>
      <c r="C3709" s="4">
        <v>43745</v>
      </c>
      <c r="D3709" s="3">
        <v>0.72430555555555554</v>
      </c>
    </row>
    <row r="3710" spans="1:4" x14ac:dyDescent="0.2">
      <c r="A3710">
        <v>809225</v>
      </c>
      <c r="B3710" t="s">
        <v>91</v>
      </c>
      <c r="C3710" s="4">
        <v>43745</v>
      </c>
      <c r="D3710" s="3">
        <v>0.72430555555555554</v>
      </c>
    </row>
    <row r="3711" spans="1:4" x14ac:dyDescent="0.2">
      <c r="A3711">
        <v>823777</v>
      </c>
      <c r="B3711" t="s">
        <v>96</v>
      </c>
      <c r="C3711" s="4">
        <v>43745</v>
      </c>
      <c r="D3711" s="3">
        <v>0.85902777777777783</v>
      </c>
    </row>
    <row r="3712" spans="1:4" x14ac:dyDescent="0.2">
      <c r="A3712">
        <v>826850</v>
      </c>
      <c r="B3712" t="s">
        <v>91</v>
      </c>
      <c r="C3712" s="4">
        <v>43745</v>
      </c>
      <c r="D3712" s="3">
        <v>0.72430555555555554</v>
      </c>
    </row>
    <row r="3713" spans="1:4" x14ac:dyDescent="0.2">
      <c r="A3713">
        <v>831150</v>
      </c>
      <c r="B3713" t="s">
        <v>96</v>
      </c>
      <c r="C3713" s="4">
        <v>43745</v>
      </c>
      <c r="D3713" s="3">
        <v>0.85972222222222217</v>
      </c>
    </row>
    <row r="3714" spans="1:4" x14ac:dyDescent="0.2">
      <c r="A3714">
        <v>831151</v>
      </c>
      <c r="B3714" t="s">
        <v>66</v>
      </c>
      <c r="C3714" s="4">
        <v>43745</v>
      </c>
      <c r="D3714" s="3">
        <v>0.65277777777777779</v>
      </c>
    </row>
    <row r="3715" spans="1:4" x14ac:dyDescent="0.2">
      <c r="A3715">
        <v>845800</v>
      </c>
      <c r="B3715" t="e">
        <f>_xlfn.SINGLE(HoyMismoTSI _xlfn.SINGLE(TSiHonduras muy bien Que se esta desempe√±ando lo bueno por el pais Que grandes avances Que gran manera de ver el cambio por la seguridad del pueblo))</f>
        <v>#NAME?</v>
      </c>
      <c r="C3715" s="4">
        <v>43745</v>
      </c>
      <c r="D3715" s="3">
        <v>0.77916666666666667</v>
      </c>
    </row>
    <row r="3716" spans="1:4" x14ac:dyDescent="0.2">
      <c r="A3716">
        <v>850805</v>
      </c>
      <c r="B3716" t="s">
        <v>96</v>
      </c>
      <c r="C3716" s="4">
        <v>43745</v>
      </c>
      <c r="D3716" s="3">
        <v>0.85902777777777783</v>
      </c>
    </row>
    <row r="3717" spans="1:4" x14ac:dyDescent="0.2">
      <c r="A3717">
        <v>852113</v>
      </c>
      <c r="B3717" t="s">
        <v>66</v>
      </c>
      <c r="C3717" s="4">
        <v>43745</v>
      </c>
      <c r="D3717" s="3">
        <v>0.65208333333333335</v>
      </c>
    </row>
    <row r="3718" spans="1:4" x14ac:dyDescent="0.2">
      <c r="A3718">
        <v>852123</v>
      </c>
      <c r="B3718" t="s">
        <v>96</v>
      </c>
      <c r="C3718" s="4">
        <v>43745</v>
      </c>
      <c r="D3718" s="3">
        <v>0.85902777777777783</v>
      </c>
    </row>
    <row r="3719" spans="1:4" x14ac:dyDescent="0.2">
      <c r="A3719">
        <v>875074</v>
      </c>
      <c r="B3719" t="s">
        <v>91</v>
      </c>
      <c r="C3719" s="4">
        <v>43745</v>
      </c>
      <c r="D3719" s="3">
        <v>0.72361111111111109</v>
      </c>
    </row>
    <row r="3720" spans="1:4" x14ac:dyDescent="0.2">
      <c r="A3720">
        <v>887360</v>
      </c>
      <c r="B3720" t="s">
        <v>66</v>
      </c>
      <c r="C3720" s="4">
        <v>43745</v>
      </c>
      <c r="D3720" s="3">
        <v>0.65208333333333335</v>
      </c>
    </row>
    <row r="3721" spans="1:4" x14ac:dyDescent="0.2">
      <c r="A3721">
        <v>931282</v>
      </c>
      <c r="B3721" t="s">
        <v>96</v>
      </c>
      <c r="C3721" s="4">
        <v>43745</v>
      </c>
      <c r="D3721" s="3">
        <v>0.85902777777777783</v>
      </c>
    </row>
    <row r="3722" spans="1:4" x14ac:dyDescent="0.2">
      <c r="A3722">
        <v>935609</v>
      </c>
      <c r="B3722" t="s">
        <v>91</v>
      </c>
      <c r="C3722" s="4">
        <v>43745</v>
      </c>
      <c r="D3722" s="3">
        <v>0.72430555555555554</v>
      </c>
    </row>
    <row r="3723" spans="1:4" x14ac:dyDescent="0.2">
      <c r="A3723">
        <v>938603</v>
      </c>
      <c r="B3723" t="s">
        <v>96</v>
      </c>
      <c r="C3723" s="4">
        <v>43745</v>
      </c>
      <c r="D3723" s="3">
        <v>0.85902777777777783</v>
      </c>
    </row>
    <row r="3724" spans="1:4" x14ac:dyDescent="0.2">
      <c r="A3724">
        <v>942080</v>
      </c>
      <c r="B3724" t="s">
        <v>96</v>
      </c>
      <c r="C3724" s="4">
        <v>43745</v>
      </c>
      <c r="D3724" s="3">
        <v>0.85902777777777783</v>
      </c>
    </row>
    <row r="3725" spans="1:4" x14ac:dyDescent="0.2">
      <c r="A3725">
        <v>946351</v>
      </c>
      <c r="B3725" t="s">
        <v>66</v>
      </c>
      <c r="C3725" s="4">
        <v>43745</v>
      </c>
      <c r="D3725" s="3">
        <v>0.65208333333333335</v>
      </c>
    </row>
    <row r="3726" spans="1:4" x14ac:dyDescent="0.2">
      <c r="A3726">
        <v>976702</v>
      </c>
      <c r="B3726" t="s">
        <v>96</v>
      </c>
      <c r="C3726" s="4">
        <v>43745</v>
      </c>
      <c r="D3726" s="3">
        <v>0.85972222222222217</v>
      </c>
    </row>
    <row r="3727" spans="1:4" x14ac:dyDescent="0.2">
      <c r="A3727">
        <v>976910</v>
      </c>
      <c r="B3727" t="s">
        <v>91</v>
      </c>
      <c r="C3727" s="4">
        <v>43745</v>
      </c>
      <c r="D3727" s="3">
        <v>0.72499999999999998</v>
      </c>
    </row>
    <row r="3728" spans="1:4" x14ac:dyDescent="0.2">
      <c r="A3728">
        <v>979357</v>
      </c>
      <c r="B3728" t="s">
        <v>96</v>
      </c>
      <c r="C3728" s="4">
        <v>43745</v>
      </c>
      <c r="D3728" s="3">
        <v>0.85902777777777783</v>
      </c>
    </row>
    <row r="3729" spans="1:4" x14ac:dyDescent="0.2">
      <c r="A3729">
        <v>979727</v>
      </c>
      <c r="B3729" t="s">
        <v>91</v>
      </c>
      <c r="C3729" s="4">
        <v>43745</v>
      </c>
      <c r="D3729" s="3">
        <v>0.72430555555555554</v>
      </c>
    </row>
    <row r="3730" spans="1:4" x14ac:dyDescent="0.2">
      <c r="A3730">
        <v>985018</v>
      </c>
      <c r="B3730" t="s">
        <v>91</v>
      </c>
      <c r="C3730" s="4">
        <v>43745</v>
      </c>
      <c r="D3730" s="3">
        <v>0.72361111111111109</v>
      </c>
    </row>
    <row r="3731" spans="1:4" x14ac:dyDescent="0.2">
      <c r="A3731">
        <v>990142</v>
      </c>
      <c r="B3731" t="s">
        <v>96</v>
      </c>
      <c r="C3731" s="4">
        <v>43745</v>
      </c>
      <c r="D3731" s="3">
        <v>0.85972222222222217</v>
      </c>
    </row>
    <row r="3732" spans="1:4" x14ac:dyDescent="0.2">
      <c r="A3732">
        <v>993157</v>
      </c>
      <c r="B3732" t="s">
        <v>66</v>
      </c>
      <c r="C3732" s="4">
        <v>43745</v>
      </c>
      <c r="D3732" s="3">
        <v>0.65208333333333335</v>
      </c>
    </row>
    <row r="3733" spans="1:4" x14ac:dyDescent="0.2">
      <c r="A3733">
        <v>1026171</v>
      </c>
      <c r="B3733" t="s">
        <v>91</v>
      </c>
      <c r="C3733" s="4">
        <v>43745</v>
      </c>
      <c r="D3733" s="3">
        <v>0.72499999999999998</v>
      </c>
    </row>
    <row r="3734" spans="1:4" x14ac:dyDescent="0.2">
      <c r="A3734">
        <v>1031233</v>
      </c>
      <c r="B3734" t="s">
        <v>96</v>
      </c>
      <c r="C3734" s="4">
        <v>43745</v>
      </c>
      <c r="D3734" s="3">
        <v>0.85902777777777783</v>
      </c>
    </row>
    <row r="3735" spans="1:4" x14ac:dyDescent="0.2">
      <c r="A3735">
        <v>1039513</v>
      </c>
      <c r="B3735" t="s">
        <v>91</v>
      </c>
      <c r="C3735" s="4">
        <v>43745</v>
      </c>
      <c r="D3735" s="3">
        <v>0.72430555555555554</v>
      </c>
    </row>
    <row r="3736" spans="1:4" x14ac:dyDescent="0.2">
      <c r="A3736">
        <v>1039661</v>
      </c>
      <c r="B3736" t="s">
        <v>91</v>
      </c>
      <c r="C3736" s="4">
        <v>43745</v>
      </c>
      <c r="D3736" s="3">
        <v>0.72499999999999998</v>
      </c>
    </row>
    <row r="3737" spans="1:4" x14ac:dyDescent="0.2">
      <c r="A3737">
        <v>1046490</v>
      </c>
      <c r="B3737" t="s">
        <v>91</v>
      </c>
      <c r="C3737" s="4">
        <v>43745</v>
      </c>
      <c r="D3737" s="3">
        <v>0.72430555555555554</v>
      </c>
    </row>
    <row r="3738" spans="1:4" x14ac:dyDescent="0.2">
      <c r="A3738">
        <v>1049963</v>
      </c>
      <c r="B3738" t="s">
        <v>96</v>
      </c>
      <c r="C3738" s="4">
        <v>43745</v>
      </c>
      <c r="D3738" s="3">
        <v>0.85902777777777783</v>
      </c>
    </row>
    <row r="3739" spans="1:4" x14ac:dyDescent="0.2">
      <c r="A3739">
        <v>1089855</v>
      </c>
      <c r="B3739" t="s">
        <v>91</v>
      </c>
      <c r="C3739" s="4">
        <v>43745</v>
      </c>
      <c r="D3739" s="3">
        <v>0.72430555555555554</v>
      </c>
    </row>
    <row r="3740" spans="1:4" x14ac:dyDescent="0.2">
      <c r="A3740">
        <v>13722</v>
      </c>
      <c r="B3740" t="s">
        <v>105</v>
      </c>
      <c r="C3740" s="4">
        <v>43746</v>
      </c>
      <c r="D3740" s="3">
        <v>0.86111111111111116</v>
      </c>
    </row>
    <row r="3741" spans="1:4" x14ac:dyDescent="0.2">
      <c r="A3741">
        <v>14341</v>
      </c>
      <c r="B3741" t="s">
        <v>114</v>
      </c>
      <c r="C3741" s="4">
        <v>43746</v>
      </c>
      <c r="D3741" s="3">
        <v>0.88541666666666663</v>
      </c>
    </row>
    <row r="3742" spans="1:4" x14ac:dyDescent="0.2">
      <c r="A3742">
        <v>15997</v>
      </c>
      <c r="B3742" t="s">
        <v>122</v>
      </c>
      <c r="C3742" s="4">
        <v>43746</v>
      </c>
      <c r="D3742" s="3">
        <v>0.73402777777777783</v>
      </c>
    </row>
    <row r="3743" spans="1:4" x14ac:dyDescent="0.2">
      <c r="A3743">
        <v>20378</v>
      </c>
      <c r="B3743" t="s">
        <v>114</v>
      </c>
      <c r="C3743" s="4">
        <v>43746</v>
      </c>
      <c r="D3743" s="3">
        <v>0.88541666666666663</v>
      </c>
    </row>
    <row r="3744" spans="1:4" x14ac:dyDescent="0.2">
      <c r="A3744">
        <v>20733</v>
      </c>
      <c r="B3744" t="s">
        <v>114</v>
      </c>
      <c r="C3744" s="4">
        <v>43746</v>
      </c>
      <c r="D3744" s="3">
        <v>0.88611111111111107</v>
      </c>
    </row>
    <row r="3745" spans="1:4" x14ac:dyDescent="0.2">
      <c r="A3745">
        <v>26647</v>
      </c>
      <c r="B3745" t="s">
        <v>122</v>
      </c>
      <c r="C3745" s="4">
        <v>43746</v>
      </c>
      <c r="D3745" s="3">
        <v>0.73472222222222217</v>
      </c>
    </row>
    <row r="3746" spans="1:4" x14ac:dyDescent="0.2">
      <c r="A3746">
        <v>28474</v>
      </c>
      <c r="B3746" t="e">
        <f>TN5Telenoticias Que buen trabajo el Que se esta viendo para lo mejor del pueblo y tengan mayores oportunidades Que bien</f>
        <v>#NAME?</v>
      </c>
      <c r="C3746" s="4">
        <v>43746</v>
      </c>
      <c r="D3746" s="3">
        <v>0.95000000000000007</v>
      </c>
    </row>
    <row r="3747" spans="1:4" x14ac:dyDescent="0.2">
      <c r="A3747">
        <v>28551</v>
      </c>
      <c r="B3747" t="e">
        <f>_xlfn.SINGLE(DllSWqjvMbCrtUNGN0CA23hYgwPW83B5aBnYuBnEFZY)= no cave duda Que se ha demostrado Que JOH Es un gran hom bre Que ha hecho lo bueno por la naci√≥n y ha trabajado con honestidad felicitaciones JOH</f>
        <v>#NAME?</v>
      </c>
      <c r="C3747" s="4">
        <v>43746</v>
      </c>
      <c r="D3747" s="3">
        <v>0.66111111111111109</v>
      </c>
    </row>
    <row r="3748" spans="1:4" x14ac:dyDescent="0.2">
      <c r="A3748">
        <v>28771</v>
      </c>
      <c r="B3748" t="e">
        <f>radiohrn √ëangaras como este nunca llegaran al p√≤der por Que lo Que hace Es poner al pais en caos y peor de Presidente cera de Muchas cosas ni Dios quiera</f>
        <v>#NAME?</v>
      </c>
      <c r="C3748" s="4">
        <v>43746</v>
      </c>
      <c r="D3748" s="3">
        <v>0.91388888888888886</v>
      </c>
    </row>
    <row r="3749" spans="1:4" x14ac:dyDescent="0.2">
      <c r="A3749">
        <v>33166</v>
      </c>
      <c r="B3749" t="e">
        <f>hondudiario Vemos lo bueno Que se demuestra cada dia Que grandes cambios para la econom√≠a Que gran trabajo vamos por mas</f>
        <v>#NAME?</v>
      </c>
      <c r="C3749" s="4">
        <v>43746</v>
      </c>
      <c r="D3749" s="3">
        <v>0.66875000000000007</v>
      </c>
    </row>
    <row r="3750" spans="1:4" x14ac:dyDescent="0.2">
      <c r="A3750">
        <v>33348</v>
      </c>
      <c r="B3750" t="e">
        <f>hondudiario esta gente de libre solo hacer lo malo para el pais hacen Que barbaridad ya no queremos mas relajados  para nuestra Honduras</f>
        <v>#NAME?</v>
      </c>
      <c r="C3750" s="4">
        <v>43746</v>
      </c>
      <c r="D3750" s="3">
        <v>0.75555555555555554</v>
      </c>
    </row>
    <row r="3751" spans="1:4" x14ac:dyDescent="0.2">
      <c r="A3751">
        <v>33739</v>
      </c>
      <c r="B3751" t="e">
        <f>hondudiario Pucha deberia de buscar la paz por el pais esta gente como siempre haciendo relajos  Que barbaridad</f>
        <v>#NAME?</v>
      </c>
      <c r="C3751" s="4">
        <v>43746</v>
      </c>
      <c r="D3751" s="3">
        <v>0.75624999999999998</v>
      </c>
    </row>
    <row r="3752" spans="1:4" x14ac:dyDescent="0.2">
      <c r="A3752">
        <v>34673</v>
      </c>
      <c r="B3752" t="e">
        <f>_xlfn.SINGLE(DllSWqjvMbCrtUNGN0CA23hYgwPW83B5aBnYuBnEFZY)= lo Que pasa Que a este tipo le han de haber pagado par Que levantara estos falsos en contra de el Presidente pero sabemos Que Es inocente</f>
        <v>#NAME?</v>
      </c>
      <c r="C3752" s="4">
        <v>43746</v>
      </c>
      <c r="D3752" s="3">
        <v>0.66041666666666665</v>
      </c>
    </row>
    <row r="3753" spans="1:4" x14ac:dyDescent="0.2">
      <c r="A3753">
        <v>37675</v>
      </c>
      <c r="B3753" t="s">
        <v>114</v>
      </c>
      <c r="C3753" s="4">
        <v>43746</v>
      </c>
      <c r="D3753" s="3">
        <v>0.88611111111111107</v>
      </c>
    </row>
    <row r="3754" spans="1:4" x14ac:dyDescent="0.2">
      <c r="A3754">
        <v>40314</v>
      </c>
      <c r="B3754" t="e">
        <f>radioamericahn se ha demostrado lo bueno para la naci√≥n Vemos los grandes logros departe de el gobierno y las autoridades Que se siga trabajando asi</f>
        <v>#NAME?</v>
      </c>
      <c r="C3754" s="4">
        <v>43746</v>
      </c>
      <c r="D3754" s="3">
        <v>0.66736111111111107</v>
      </c>
    </row>
    <row r="3755" spans="1:4" x14ac:dyDescent="0.2">
      <c r="A3755">
        <v>43138</v>
      </c>
      <c r="B3755" t="s">
        <v>122</v>
      </c>
      <c r="C3755" s="4">
        <v>43746</v>
      </c>
      <c r="D3755" s="3">
        <v>0.73333333333333339</v>
      </c>
    </row>
    <row r="3756" spans="1:4" x14ac:dyDescent="0.2">
      <c r="A3756">
        <v>50468</v>
      </c>
      <c r="B3756" t="e">
        <f>DiarioTiempo deberia de darles verguenza y dar el ejemplo por Que imaginense deben de dejar Que el pais pase en paz no ponerlo en peligro</f>
        <v>#NAME?</v>
      </c>
      <c r="C3756" s="4">
        <v>43746</v>
      </c>
      <c r="D3756" s="3">
        <v>0.6972222222222223</v>
      </c>
    </row>
    <row r="3757" spans="1:4" x14ac:dyDescent="0.2">
      <c r="A3757">
        <v>63550</v>
      </c>
      <c r="B3757" t="e">
        <f>hondudiario muy bien Que se cultiven estas cosas para Que asi sean de gran desarrollo para lo mejor en el pais Que bien excelente</f>
        <v>#NAME?</v>
      </c>
      <c r="C3757" s="4">
        <v>43746</v>
      </c>
      <c r="D3757" s="3">
        <v>0.6694444444444444</v>
      </c>
    </row>
    <row r="3758" spans="1:4" x14ac:dyDescent="0.2">
      <c r="A3758">
        <v>63853</v>
      </c>
      <c r="B3758" t="e">
        <f>hondudiario ya estuvo como siempre ellos salen a robar y vandalizar ya dejen el pais en paz √±angaras</f>
        <v>#NAME?</v>
      </c>
      <c r="C3758" s="4">
        <v>43746</v>
      </c>
      <c r="D3758" s="3">
        <v>0.75555555555555554</v>
      </c>
    </row>
    <row r="3759" spans="1:4" x14ac:dyDescent="0.2">
      <c r="A3759">
        <v>64536</v>
      </c>
      <c r="B3759" t="e">
        <f>hondudiario solo tramando cosas uqe lo Que hacen Es poner al pais patas arribas ya basta queremos paz</f>
        <v>#NAME?</v>
      </c>
      <c r="C3759" s="4">
        <v>43746</v>
      </c>
      <c r="D3759" s="3">
        <v>0.75624999999999998</v>
      </c>
    </row>
    <row r="3760" spans="1:4" x14ac:dyDescent="0.2">
      <c r="A3760">
        <v>64717</v>
      </c>
      <c r="B3760" t="e">
        <f>hondudiario Que bueno Que se esta viendo grandes mejoramientos en las arias de cultivaci√≥n Que gran trabajo asi mejorara todo en el pais</f>
        <v>#NAME?</v>
      </c>
      <c r="C3760" s="4">
        <v>43746</v>
      </c>
      <c r="D3760" s="3">
        <v>0.66805555555555562</v>
      </c>
    </row>
    <row r="3761" spans="1:4" x14ac:dyDescent="0.2">
      <c r="A3761">
        <v>76476</v>
      </c>
      <c r="B3761" t="s">
        <v>114</v>
      </c>
      <c r="C3761" s="4">
        <v>43746</v>
      </c>
      <c r="D3761" s="3">
        <v>0.88611111111111107</v>
      </c>
    </row>
    <row r="3762" spans="1:4" x14ac:dyDescent="0.2">
      <c r="A3762">
        <v>83053</v>
      </c>
      <c r="B3762" t="e">
        <f>_xlfn.SINGLE(HCHTelevDigital _xlfn.SINGLE(Presidencia_HN muy bien Que paguen por sus delitos estos capos ya estamos cansados de ver esto en el pais Que se haga justicia))</f>
        <v>#NAME?</v>
      </c>
      <c r="C3762" s="4">
        <v>43746</v>
      </c>
      <c r="D3762" s="3">
        <v>0.76388888888888884</v>
      </c>
    </row>
    <row r="3763" spans="1:4" x14ac:dyDescent="0.2">
      <c r="A3763">
        <v>85842</v>
      </c>
      <c r="B3763" t="s">
        <v>114</v>
      </c>
      <c r="C3763" s="4">
        <v>43746</v>
      </c>
      <c r="D3763" s="3">
        <v>0.88541666666666663</v>
      </c>
    </row>
    <row r="3764" spans="1:4" x14ac:dyDescent="0.2">
      <c r="A3764">
        <v>87353</v>
      </c>
      <c r="B3764" t="e">
        <f>_xlfn.SINGLE(JuanOrlandoH _xlfn.SINGLE(HoyMismoTSI _xlfn.SINGLE(Presidencia_HN _xlfn.SINGLE(LaTribunahn _xlfn.SINGLE(DiarioLaPrensa _xlfn.SINGLE(radiohrn _xlfn.SINGLE(AFPespanol _xlfn.SINGLE(ReutersLatam _xlfn.SINGLE(nytimeses contentos de escuchar esta noticia por Que se afirman grandes ayudas para el pueblo Que gran trabajo)))))))))</f>
        <v>#NAME?</v>
      </c>
      <c r="C3764" s="4">
        <v>43746</v>
      </c>
      <c r="D3764" s="3">
        <v>0.7715277777777777</v>
      </c>
    </row>
    <row r="3765" spans="1:4" x14ac:dyDescent="0.2">
      <c r="A3765">
        <v>90006</v>
      </c>
      <c r="B3765" t="e">
        <f>JuanOrlandoH gracias mi Presidente por Que usted si trabaja por un pais mejor gracias por hacer lo importante para Honduras</f>
        <v>#NAME?</v>
      </c>
      <c r="C3765" s="4">
        <v>43746</v>
      </c>
      <c r="D3765" s="3">
        <v>0.78263888888888899</v>
      </c>
    </row>
    <row r="3766" spans="1:4" x14ac:dyDescent="0.2">
      <c r="A3766">
        <v>94108</v>
      </c>
      <c r="B3766" t="e">
        <f>HCHTelevDigital solo acusando al Presidente mas Sin embargo no ven lo bueno Que el ha hecho por mi naci√≥n eso deberian de ver no solo lo malo</f>
        <v>#NAME?</v>
      </c>
      <c r="C3766" s="4">
        <v>43746</v>
      </c>
      <c r="D3766" s="3">
        <v>0.66388888888888886</v>
      </c>
    </row>
    <row r="3767" spans="1:4" x14ac:dyDescent="0.2">
      <c r="A3767">
        <v>97084</v>
      </c>
      <c r="B3767" t="e">
        <f>HCHTelevDigital lo bueno Es Que sabemos Que Sin pruebas no pueden demostrar nada por Que yo con la boca digo miles de cosas y Sin  pruebas no se hace nada usted Es inocente JOH</f>
        <v>#NAME?</v>
      </c>
      <c r="C3767" s="4">
        <v>43746</v>
      </c>
      <c r="D3767" s="3">
        <v>0.67499999999999993</v>
      </c>
    </row>
    <row r="3768" spans="1:4" x14ac:dyDescent="0.2">
      <c r="A3768">
        <v>112285</v>
      </c>
      <c r="B3768" t="s">
        <v>105</v>
      </c>
      <c r="C3768" s="4">
        <v>43746</v>
      </c>
      <c r="D3768" s="3">
        <v>0.86111111111111116</v>
      </c>
    </row>
    <row r="3769" spans="1:4" x14ac:dyDescent="0.2">
      <c r="A3769">
        <v>113907</v>
      </c>
      <c r="B3769" t="s">
        <v>122</v>
      </c>
      <c r="C3769" s="4">
        <v>43746</v>
      </c>
      <c r="D3769" s="3">
        <v>0.73402777777777783</v>
      </c>
    </row>
    <row r="3770" spans="1:4" x14ac:dyDescent="0.2">
      <c r="A3770">
        <v>114190</v>
      </c>
      <c r="B3770" t="e">
        <f>_xlfn.SINGLE(JuanOrlandoH _xlfn.SINGLE(anagarciacarias _xlfn.SINGLE(innercitypress se sabe Que esta gente Es de los t√≠teres de libre porque son iguales de √±angaras Que ellos y solo lo malo miran)))</f>
        <v>#NAME?</v>
      </c>
      <c r="C3770" s="4">
        <v>43746</v>
      </c>
      <c r="D3770" s="3">
        <v>0.7909722222222223</v>
      </c>
    </row>
    <row r="3771" spans="1:4" x14ac:dyDescent="0.2">
      <c r="A3771">
        <v>115723</v>
      </c>
      <c r="B3771" t="s">
        <v>105</v>
      </c>
      <c r="C3771" s="4">
        <v>43746</v>
      </c>
      <c r="D3771" s="3">
        <v>0.86041666666666661</v>
      </c>
    </row>
    <row r="3772" spans="1:4" x14ac:dyDescent="0.2">
      <c r="A3772">
        <v>117520</v>
      </c>
      <c r="B3772" t="e">
        <f>JuanOrlandoH muy bueno lo Que esta haciendo JOH por Que se ha demostrado lo importante para el pais Vemos los mejores resultados para mi Honduras</f>
        <v>#NAME?</v>
      </c>
      <c r="C3772" s="4">
        <v>43746</v>
      </c>
      <c r="D3772" s="3">
        <v>0.78194444444444444</v>
      </c>
    </row>
    <row r="3773" spans="1:4" x14ac:dyDescent="0.2">
      <c r="A3773">
        <v>118147</v>
      </c>
      <c r="B3773" t="e">
        <f>SalvaPresidente bueno pero lo Que no Es asu a√±o Que no haga da√±o porque se save Que JOH Es inocente y aunque le levanten falsos el pueblo lo apoya por Que Es inocente</f>
        <v>#NAME?</v>
      </c>
      <c r="C3773" s="4">
        <v>43746</v>
      </c>
      <c r="D3773" s="3">
        <v>0.65833333333333333</v>
      </c>
    </row>
    <row r="3774" spans="1:4" x14ac:dyDescent="0.2">
      <c r="A3774">
        <v>118195</v>
      </c>
      <c r="B3774" t="e">
        <f>SalvaPresidente si Es cierto sabemos Que nuestro Presidente ha trabajado limpiamente por nuestra Honduras y aunque inventen cosas Es lo mejor para el pais</f>
        <v>#NAME?</v>
      </c>
      <c r="C3774" s="4">
        <v>43746</v>
      </c>
      <c r="D3774" s="3">
        <v>0.65694444444444444</v>
      </c>
    </row>
    <row r="3775" spans="1:4" x14ac:dyDescent="0.2">
      <c r="A3775">
        <v>118627</v>
      </c>
      <c r="B3775" t="e">
        <f>_xlfn.SINGLE(JuanOrlandoH _xlfn.SINGLE(anagarciacarias _xlfn.SINGLE(innercitypress esto Es absurdo solo acusaciones y acusaciones estamos con usted JOH sabemos y creemos en su inocencia)))</f>
        <v>#NAME?</v>
      </c>
      <c r="C3775" s="4">
        <v>43746</v>
      </c>
      <c r="D3775" s="3">
        <v>0.7895833333333333</v>
      </c>
    </row>
    <row r="3776" spans="1:4" x14ac:dyDescent="0.2">
      <c r="A3776">
        <v>121601</v>
      </c>
      <c r="B3776" t="s">
        <v>114</v>
      </c>
      <c r="C3776" s="4">
        <v>43746</v>
      </c>
      <c r="D3776" s="3">
        <v>0.88541666666666663</v>
      </c>
    </row>
    <row r="3777" spans="1:4" x14ac:dyDescent="0.2">
      <c r="A3777">
        <v>126010</v>
      </c>
      <c r="B3777" t="e">
        <f>_xlfn.SINGLE(JuanOrlandoH _xlfn.SINGLE(HoyMismoTSI _xlfn.SINGLE(Presidencia_HN _xlfn.SINGLE(LaTribunahn _xlfn.SINGLE(DiarioLaPrensa _xlfn.SINGLE(radiohrn _xlfn.SINGLE(AFPespanol _xlfn.SINGLE(ReutersLatam _xlfn.SINGLE(nytimeses estas si son buenas misiones Que gran alcance Que grandes desarrollos para el pueblo muy bien)))))))))</f>
        <v>#NAME?</v>
      </c>
      <c r="C3777" s="4">
        <v>43746</v>
      </c>
      <c r="D3777" s="3">
        <v>0.77222222222222225</v>
      </c>
    </row>
    <row r="3778" spans="1:4" x14ac:dyDescent="0.2">
      <c r="A3778">
        <v>134308</v>
      </c>
      <c r="B3778" t="s">
        <v>114</v>
      </c>
      <c r="C3778" s="4">
        <v>43746</v>
      </c>
      <c r="D3778" s="3">
        <v>0.88541666666666663</v>
      </c>
    </row>
    <row r="3779" spans="1:4" x14ac:dyDescent="0.2">
      <c r="A3779">
        <v>147588</v>
      </c>
      <c r="B3779" t="e">
        <f>JuanOrlandoH se ha trabajado honradamente por Que usted lo √∫nico Que ha demostrado Que Es una persona muy inteligente y Sobre todo Que trabaja limpiamente Que Dios lo bendiga JOH</f>
        <v>#NAME?</v>
      </c>
      <c r="C3779" s="4">
        <v>43746</v>
      </c>
      <c r="D3779" s="3">
        <v>0.68263888888888891</v>
      </c>
    </row>
    <row r="3780" spans="1:4" x14ac:dyDescent="0.2">
      <c r="A3780">
        <v>150900</v>
      </c>
      <c r="B3780" t="s">
        <v>122</v>
      </c>
      <c r="C3780" s="4">
        <v>43746</v>
      </c>
      <c r="D3780" s="3">
        <v>0.73333333333333339</v>
      </c>
    </row>
    <row r="3781" spans="1:4" x14ac:dyDescent="0.2">
      <c r="A3781">
        <v>151476</v>
      </c>
      <c r="B3781" t="s">
        <v>105</v>
      </c>
      <c r="C3781" s="4">
        <v>43746</v>
      </c>
      <c r="D3781" s="3">
        <v>0.86111111111111116</v>
      </c>
    </row>
    <row r="3782" spans="1:4" x14ac:dyDescent="0.2">
      <c r="A3782">
        <v>151479</v>
      </c>
      <c r="B3782" t="s">
        <v>114</v>
      </c>
      <c r="C3782" s="4">
        <v>43746</v>
      </c>
      <c r="D3782" s="3">
        <v>0.88611111111111107</v>
      </c>
    </row>
    <row r="3783" spans="1:4" x14ac:dyDescent="0.2">
      <c r="A3783">
        <v>155583</v>
      </c>
      <c r="B3783" t="e">
        <f>ProcesoDigital Que triste hay ahora Que este Que so√±ando con lo imposible deja de chabacanadas y ce cerio papito</f>
        <v>#NAME?</v>
      </c>
      <c r="C3783" s="4">
        <v>43746</v>
      </c>
      <c r="D3783" s="3">
        <v>0.93263888888888891</v>
      </c>
    </row>
    <row r="3784" spans="1:4" x14ac:dyDescent="0.2">
      <c r="A3784">
        <v>157308</v>
      </c>
      <c r="B3784" t="e">
        <f>_xlfn.SINGLE(JuanOrlandoH _xlfn.SINGLE(anagarciacarias _xlfn.SINGLE(innercitypress se√±or Presidente Que Dios lo bendiga y Que todo salga bien aunque la gente hable mal de usted sabemos Que usted hace lo bueno)))</f>
        <v>#NAME?</v>
      </c>
      <c r="C3784" s="4">
        <v>43746</v>
      </c>
      <c r="D3784" s="3">
        <v>0.79166666666666663</v>
      </c>
    </row>
    <row r="3785" spans="1:4" x14ac:dyDescent="0.2">
      <c r="A3785">
        <v>159300</v>
      </c>
      <c r="B3785" t="s">
        <v>414</v>
      </c>
      <c r="C3785" s="4">
        <v>43746</v>
      </c>
      <c r="D3785" s="3">
        <v>0.15</v>
      </c>
    </row>
    <row r="3786" spans="1:4" x14ac:dyDescent="0.2">
      <c r="A3786">
        <v>161341</v>
      </c>
      <c r="B3786" t="s">
        <v>122</v>
      </c>
      <c r="C3786" s="4">
        <v>43746</v>
      </c>
      <c r="D3786" s="3">
        <v>0.73402777777777783</v>
      </c>
    </row>
    <row r="3787" spans="1:4" x14ac:dyDescent="0.2">
      <c r="A3787">
        <v>161729</v>
      </c>
      <c r="B3787" t="s">
        <v>105</v>
      </c>
      <c r="C3787" s="4">
        <v>43746</v>
      </c>
      <c r="D3787" s="3">
        <v>0.86041666666666661</v>
      </c>
    </row>
    <row r="3788" spans="1:4" x14ac:dyDescent="0.2">
      <c r="A3788">
        <v>161731</v>
      </c>
      <c r="B3788" t="s">
        <v>114</v>
      </c>
      <c r="C3788" s="4">
        <v>43746</v>
      </c>
      <c r="D3788" s="3">
        <v>0.88541666666666663</v>
      </c>
    </row>
    <row r="3789" spans="1:4" x14ac:dyDescent="0.2">
      <c r="A3789">
        <v>162133</v>
      </c>
      <c r="B3789" t="e">
        <f>televicentrohn Honduras ha demostrado Que tiene la mejor gobernante del pais y Que ha demostrado Que ha trabajado limpiamente por hacer el cambio para Honduras</f>
        <v>#NAME?</v>
      </c>
      <c r="C3789" s="4">
        <v>43746</v>
      </c>
      <c r="D3789" s="3">
        <v>0.64930555555555558</v>
      </c>
    </row>
    <row r="3790" spans="1:4" x14ac:dyDescent="0.2">
      <c r="A3790">
        <v>162179</v>
      </c>
      <c r="B3790" t="e">
        <f>televicentrohn JOH lo apoyamos el pueblo esta con usted porque sabemos Que usted Es una gran persona y lo creemos inocente</f>
        <v>#NAME?</v>
      </c>
      <c r="C3790" s="4">
        <v>43746</v>
      </c>
      <c r="D3790" s="3">
        <v>0.65208333333333335</v>
      </c>
    </row>
    <row r="3791" spans="1:4" x14ac:dyDescent="0.2">
      <c r="A3791">
        <v>163046</v>
      </c>
      <c r="B3791" t="e">
        <f>televicentrohn sabemos Que se ha demostrado la inocencia de nuestro Presidente el trabaja por lo mejor en el pais</f>
        <v>#NAME?</v>
      </c>
      <c r="C3791" s="4">
        <v>43746</v>
      </c>
      <c r="D3791" s="3">
        <v>0.65208333333333335</v>
      </c>
    </row>
    <row r="3792" spans="1:4" x14ac:dyDescent="0.2">
      <c r="A3792">
        <v>171496</v>
      </c>
      <c r="B3792" t="e">
        <f>HoyMismoTSI vaya y este hablando Que triste ce cerio vo si sos un asesino y venis a juzgar a los dem√°s alexander aceptalo</f>
        <v>#NAME?</v>
      </c>
      <c r="C3792" s="4">
        <v>43746</v>
      </c>
      <c r="D3792" s="3">
        <v>0.77847222222222223</v>
      </c>
    </row>
    <row r="3793" spans="1:4" x14ac:dyDescent="0.2">
      <c r="A3793">
        <v>172301</v>
      </c>
      <c r="B3793" t="e">
        <f>JuanOrlandoH Aplaudimos lo bueno Que se ve Que se abren estas grandes oportunidades a favor del pueblo Que bien vamos por mas</f>
        <v>#NAME?</v>
      </c>
      <c r="C3793" s="4">
        <v>43746</v>
      </c>
      <c r="D3793" s="3">
        <v>0.78263888888888899</v>
      </c>
    </row>
    <row r="3794" spans="1:4" x14ac:dyDescent="0.2">
      <c r="A3794">
        <v>174253</v>
      </c>
      <c r="B3794" t="e">
        <f>JuanOrlandoH JOH el pueblo acepta su inocencia por Que sabemos Que lo √∫nico Que usted hace Es mejorar las cosas en el pais excelente Es usted JOH</f>
        <v>#NAME?</v>
      </c>
      <c r="C3794" s="4">
        <v>43746</v>
      </c>
      <c r="D3794" s="3">
        <v>0.68125000000000002</v>
      </c>
    </row>
    <row r="3795" spans="1:4" x14ac:dyDescent="0.2">
      <c r="A3795">
        <v>177485</v>
      </c>
      <c r="B3795" t="e">
        <f>_xlfn.SINGLE(JuanOrlandoH _xlfn.SINGLE(HoyMismoTSI _xlfn.SINGLE(Presidencia_HN _xlfn.SINGLE(LaTribunahn _xlfn.SINGLE(DiarioLaPrensa _xlfn.SINGLE(radiohrn _xlfn.SINGLE(AFPespanol _xlfn.SINGLE(ReutersLatam _xlfn.SINGLE(nytimeses Que gran ayuda la Que se esta desempe√±ando Que bien Que se haga lo bueno para el pa√≠s vamos por grandes cosas)))))))))</f>
        <v>#NAME?</v>
      </c>
      <c r="C3795" s="4">
        <v>43746</v>
      </c>
      <c r="D3795" s="3">
        <v>0.77083333333333337</v>
      </c>
    </row>
    <row r="3796" spans="1:4" x14ac:dyDescent="0.2">
      <c r="A3796">
        <v>178003</v>
      </c>
      <c r="B3796" t="e">
        <f>JuanOrlandoH esta Es una falsedad Que se demuestren pruebas ya estamos cansados de Que se siga hablando mal de nuestro gobernante sabiendo Que el hace lo correcto por el cambio del pais</f>
        <v>#NAME?</v>
      </c>
      <c r="C3796" s="4">
        <v>43746</v>
      </c>
      <c r="D3796" s="3">
        <v>0.68263888888888891</v>
      </c>
    </row>
    <row r="3797" spans="1:4" x14ac:dyDescent="0.2">
      <c r="A3797">
        <v>180200</v>
      </c>
      <c r="B3797" t="e">
        <f>DiarioLaPrensa Que malas acusaciones queremos la pruebas para a ver si Es cierto porque para hablar son numero uno sean cerios</f>
        <v>#NAME?</v>
      </c>
      <c r="C3797" s="4">
        <v>43746</v>
      </c>
      <c r="D3797" s="3">
        <v>0.72430555555555554</v>
      </c>
    </row>
    <row r="3798" spans="1:4" x14ac:dyDescent="0.2">
      <c r="A3798">
        <v>185568</v>
      </c>
      <c r="B3798" t="e">
        <f>_xlfn.SINGLE(JuanOrlandoH _xlfn.SINGLE(HoyMismoTSI _xlfn.SINGLE(Presidencia_HN _xlfn.SINGLE(LaTribunahn _xlfn.SINGLE(DiarioLaPrensa _xlfn.SINGLE(radiohrn _xlfn.SINGLE(AFPespanol _xlfn.SINGLE(ReutersLatam _xlfn.SINGLE(nytimeses gracias a estas favorables acciones departe de JOH a favor de las personas Hondure√±as muy bien Que se brinde el mayor apoyo)))))))))</f>
        <v>#NAME?</v>
      </c>
      <c r="C3798" s="4">
        <v>43746</v>
      </c>
      <c r="D3798" s="3">
        <v>0.7729166666666667</v>
      </c>
    </row>
    <row r="3799" spans="1:4" x14ac:dyDescent="0.2">
      <c r="A3799">
        <v>185832</v>
      </c>
      <c r="B3799" t="e">
        <f>JuanOrlandoH si como sabe Que JOH le puso mano dura ahora no aguantan pero asi Es aguanten papitos y punto</f>
        <v>#NAME?</v>
      </c>
      <c r="C3799" s="4">
        <v>43746</v>
      </c>
      <c r="D3799" s="3">
        <v>0.75</v>
      </c>
    </row>
    <row r="3800" spans="1:4" x14ac:dyDescent="0.2">
      <c r="A3800">
        <v>186116</v>
      </c>
      <c r="B3800" t="e">
        <f>_xlfn.SINGLE(JuanOrlandoH _xlfn.SINGLE(anagarciacarias _xlfn.SINGLE(innercitypress Verdaderamente se ha demostrado Que mi Honduras a alcanzado lo mejor y gracias a JOH Que hace lo bueno por mi pais)))</f>
        <v>#NAME?</v>
      </c>
      <c r="C3800" s="4">
        <v>43746</v>
      </c>
      <c r="D3800" s="3">
        <v>0.7895833333333333</v>
      </c>
    </row>
    <row r="3801" spans="1:4" x14ac:dyDescent="0.2">
      <c r="A3801">
        <v>189264</v>
      </c>
      <c r="B3801" t="s">
        <v>122</v>
      </c>
      <c r="C3801" s="4">
        <v>43746</v>
      </c>
      <c r="D3801" s="3">
        <v>0.73402777777777783</v>
      </c>
    </row>
    <row r="3802" spans="1:4" x14ac:dyDescent="0.2">
      <c r="A3802">
        <v>192197</v>
      </c>
      <c r="B3802" t="s">
        <v>105</v>
      </c>
      <c r="C3802" s="4">
        <v>43746</v>
      </c>
      <c r="D3802" s="3">
        <v>0.85972222222222217</v>
      </c>
    </row>
    <row r="3803" spans="1:4" x14ac:dyDescent="0.2">
      <c r="A3803">
        <v>194786</v>
      </c>
      <c r="B3803" t="s">
        <v>105</v>
      </c>
      <c r="C3803" s="4">
        <v>43746</v>
      </c>
      <c r="D3803" s="3">
        <v>0.85972222222222217</v>
      </c>
    </row>
    <row r="3804" spans="1:4" x14ac:dyDescent="0.2">
      <c r="A3804">
        <v>198082</v>
      </c>
      <c r="B3804" t="e">
        <f>JuanOrlandoH Es muy cierto ya no hayan Que inventar ya Es demasiado con esta gente deben de buscar Que hacer en bes de llevarle la vida al Presidente</f>
        <v>#NAME?</v>
      </c>
      <c r="C3804" s="4">
        <v>43746</v>
      </c>
      <c r="D3804" s="3">
        <v>0.68055555555555547</v>
      </c>
    </row>
    <row r="3805" spans="1:4" x14ac:dyDescent="0.2">
      <c r="A3805">
        <v>199472</v>
      </c>
      <c r="B3805" t="e">
        <f>_xlfn.SINGLE(JuanOrlandoH _xlfn.SINGLE(anagarciacarias _xlfn.SINGLE(innercitypress Defendemos a nuestro gobernante porque se realiza lo bueno por nuestra naci√≥n Que grandes avances los Que se ven vamos por mas)))</f>
        <v>#NAME?</v>
      </c>
      <c r="C3805" s="4">
        <v>43746</v>
      </c>
      <c r="D3805" s="3">
        <v>0.79027777777777775</v>
      </c>
    </row>
    <row r="3806" spans="1:4" x14ac:dyDescent="0.2">
      <c r="A3806">
        <v>200721</v>
      </c>
      <c r="B3806" t="e">
        <f>JuanOrlandoH si se ha visto Que la inocencia de JOH por Que el si ha hecho lo mejor por el pais y Sin duda Que se haga lo mejor por el</f>
        <v>#NAME?</v>
      </c>
      <c r="C3806" s="4">
        <v>43746</v>
      </c>
      <c r="D3806" s="3">
        <v>0.74930555555555556</v>
      </c>
    </row>
    <row r="3807" spans="1:4" x14ac:dyDescent="0.2">
      <c r="A3807">
        <v>201642</v>
      </c>
      <c r="B3807" t="e">
        <f>JuanOrlandoH gracias por uqe se demuestra lo bueno por mi Honduras Es muy bueno lo Que se ve estar√° a lo bueno de ver el cambio</f>
        <v>#NAME?</v>
      </c>
      <c r="C3807" s="4">
        <v>43746</v>
      </c>
      <c r="D3807" s="3">
        <v>0.74791666666666667</v>
      </c>
    </row>
    <row r="3808" spans="1:4" x14ac:dyDescent="0.2">
      <c r="A3808">
        <v>203974</v>
      </c>
      <c r="B3808" t="e">
        <f>JuanOrlandoH sabemos Que JOH Es inocente y no asi lo quieren inculpar estamos con el aprobando su inocencia ya basta de tanta falsedad</f>
        <v>#NAME?</v>
      </c>
      <c r="C3808" s="4">
        <v>43746</v>
      </c>
      <c r="D3808" s="3">
        <v>0.68055555555555547</v>
      </c>
    </row>
    <row r="3809" spans="1:4" x14ac:dyDescent="0.2">
      <c r="A3809">
        <v>218416</v>
      </c>
      <c r="B3809" t="s">
        <v>122</v>
      </c>
      <c r="C3809" s="4">
        <v>43746</v>
      </c>
      <c r="D3809" s="3">
        <v>0.73333333333333339</v>
      </c>
    </row>
    <row r="3810" spans="1:4" x14ac:dyDescent="0.2">
      <c r="A3810">
        <v>218839</v>
      </c>
      <c r="B3810" t="s">
        <v>114</v>
      </c>
      <c r="C3810" s="4">
        <v>43746</v>
      </c>
      <c r="D3810" s="3">
        <v>0.88541666666666663</v>
      </c>
    </row>
    <row r="3811" spans="1:4" x14ac:dyDescent="0.2">
      <c r="A3811">
        <v>247004</v>
      </c>
      <c r="B3811" t="e">
        <f>televicentrohn no deben de se√±alar a nuestro Presidente como narcotraficante todos sabemos Que el hace lo mejor por el pais y Es inocente</f>
        <v>#NAME?</v>
      </c>
      <c r="C3811" s="4">
        <v>43746</v>
      </c>
      <c r="D3811" s="3">
        <v>0.6479166666666667</v>
      </c>
    </row>
    <row r="3812" spans="1:4" x14ac:dyDescent="0.2">
      <c r="A3812">
        <v>252736</v>
      </c>
      <c r="B3812" t="e">
        <f>radiohrn JAJA Que triste Es so√±ar despierto jajajaja Que barbaro mijo ni inventar sabe Que barbaridad</f>
        <v>#NAME?</v>
      </c>
      <c r="C3812" s="4">
        <v>43746</v>
      </c>
      <c r="D3812" s="3">
        <v>0.91319444444444453</v>
      </c>
    </row>
    <row r="3813" spans="1:4" x14ac:dyDescent="0.2">
      <c r="A3813">
        <v>255993</v>
      </c>
      <c r="B3813" t="e">
        <f>radioamericahn muy bien Que se capturen estas personas Que solo se dedican hacerle da√±o al pueblo y a retrasar al pa√≠s ya basta Que se ponga mano dura</f>
        <v>#NAME?</v>
      </c>
      <c r="C3813" s="4">
        <v>43746</v>
      </c>
      <c r="D3813" s="3">
        <v>0.66666666666666663</v>
      </c>
    </row>
    <row r="3814" spans="1:4" x14ac:dyDescent="0.2">
      <c r="A3814">
        <v>258049</v>
      </c>
      <c r="B3814" t="e">
        <f>radioamericahn no cave duda lo Que se ve Es importante el gran trabajo lo Que est√°n haciendo las autoridades Que bien</f>
        <v>#NAME?</v>
      </c>
      <c r="C3814" s="4">
        <v>43746</v>
      </c>
      <c r="D3814" s="3">
        <v>0.95694444444444438</v>
      </c>
    </row>
    <row r="3815" spans="1:4" x14ac:dyDescent="0.2">
      <c r="A3815">
        <v>258567</v>
      </c>
      <c r="B3815" t="e">
        <f>radioamericahn Honduras avanza Que gran manera de ver lo bueno Que bien Que el gobierno hace lo mejor para el pais</f>
        <v>#NAME?</v>
      </c>
      <c r="C3815" s="4">
        <v>43746</v>
      </c>
      <c r="D3815" s="3">
        <v>0.95763888888888893</v>
      </c>
    </row>
    <row r="3816" spans="1:4" x14ac:dyDescent="0.2">
      <c r="A3816">
        <v>268197</v>
      </c>
      <c r="B3816" t="e">
        <f>radioamericahn Es muy bueno lo Que se esta haciendo en el pais Que grandes cosas las Que se ven</f>
        <v>#NAME?</v>
      </c>
      <c r="C3816" s="4">
        <v>43746</v>
      </c>
      <c r="D3816" s="3">
        <v>0.95624999999999993</v>
      </c>
    </row>
    <row r="3817" spans="1:4" x14ac:dyDescent="0.2">
      <c r="A3817">
        <v>273632</v>
      </c>
      <c r="B3817" t="s">
        <v>105</v>
      </c>
      <c r="C3817" s="4">
        <v>43746</v>
      </c>
      <c r="D3817" s="3">
        <v>0.86041666666666661</v>
      </c>
    </row>
    <row r="3818" spans="1:4" x14ac:dyDescent="0.2">
      <c r="A3818">
        <v>280937</v>
      </c>
      <c r="B3818" t="e">
        <f>HCHTelevDigital no entiendo como no hayan ni Que inventar sean cerios por favor ya dejense de estupideces Es Que a ese tipo a saber cu√°nto le pagaron pata Que hablara tonteras</f>
        <v>#NAME?</v>
      </c>
      <c r="C3818" s="4">
        <v>43746</v>
      </c>
      <c r="D3818" s="3">
        <v>0.6743055555555556</v>
      </c>
    </row>
    <row r="3819" spans="1:4" x14ac:dyDescent="0.2">
      <c r="A3819">
        <v>280969</v>
      </c>
      <c r="B3819" t="e">
        <f>HCHTelevDigital Es Que esta gente no saben Que inventar ya Es demasiado con ellos Que se dejen de tonter√≠as y ese Es Que Es √±angara de Mel</f>
        <v>#NAME?</v>
      </c>
      <c r="C3819" s="4">
        <v>43746</v>
      </c>
      <c r="D3819" s="3">
        <v>0.66388888888888886</v>
      </c>
    </row>
    <row r="3820" spans="1:4" x14ac:dyDescent="0.2">
      <c r="A3820">
        <v>281036</v>
      </c>
      <c r="B3820" t="e">
        <f>_xlfn.SINGLE(HCHTelevDigital _xlfn.SINGLE(Presidencia_HN Es muy bueno lo Que se esta viendo por parte de el gobierno Que se extraditen estas personas y Que paguen por lo Que ha hecho))</f>
        <v>#NAME?</v>
      </c>
      <c r="C3820" s="4">
        <v>43746</v>
      </c>
      <c r="D3820" s="3">
        <v>0.7631944444444444</v>
      </c>
    </row>
    <row r="3821" spans="1:4" x14ac:dyDescent="0.2">
      <c r="A3821">
        <v>281051</v>
      </c>
      <c r="B3821" t="e">
        <f>HCHTelevDigital este tipo no ce cansa de levantar calumnias ya no queremos Que se permitan estas cosas en contra de JOH ya no</f>
        <v>#NAME?</v>
      </c>
      <c r="C3821" s="4">
        <v>43746</v>
      </c>
      <c r="D3821" s="3">
        <v>0.67361111111111116</v>
      </c>
    </row>
    <row r="3822" spans="1:4" x14ac:dyDescent="0.2">
      <c r="A3822">
        <v>281071</v>
      </c>
      <c r="B3822" t="e">
        <f>_xlfn.SINGLE(HCHTelevDigital _xlfn.SINGLE(JuanOrlandoH JOH si ha trabajado por combatir al narcotr√°fico y so Es lo Que paas con esta gente tienen miedo por Que saben Que las pagaran muy caro estamos a su favor JOH))</f>
        <v>#NAME?</v>
      </c>
      <c r="C3822" s="4">
        <v>43746</v>
      </c>
      <c r="D3822" s="3">
        <v>0.71319444444444446</v>
      </c>
    </row>
    <row r="3823" spans="1:4" x14ac:dyDescent="0.2">
      <c r="A3823">
        <v>286423</v>
      </c>
      <c r="B3823" t="e">
        <f>Canal6Honduras Vemos Que gran trabajo hacen las autoridades Que bien Que se haga lo bueno por el pais</f>
        <v>#NAME?</v>
      </c>
      <c r="C3823" s="4">
        <v>43746</v>
      </c>
      <c r="D3823" s="3">
        <v>0.90486111111111101</v>
      </c>
    </row>
    <row r="3824" spans="1:4" x14ac:dyDescent="0.2">
      <c r="A3824">
        <v>286618</v>
      </c>
      <c r="B3824" t="e">
        <f>Canal6Honduras muy bien Que se hagan esos patrullajes Que grandes alcances vamos por lo mejor en seguridad Que bien</f>
        <v>#NAME?</v>
      </c>
      <c r="C3824" s="4">
        <v>43746</v>
      </c>
      <c r="D3824" s="3">
        <v>0.90555555555555556</v>
      </c>
    </row>
    <row r="3825" spans="1:4" x14ac:dyDescent="0.2">
      <c r="A3825">
        <v>288952</v>
      </c>
      <c r="B3825" t="e">
        <f>Canal6Honduras muy bien por Que la poblaci√≥n si necesita el cambio en materia de seguridad Que grandes avances muy bien</f>
        <v>#NAME?</v>
      </c>
      <c r="C3825" s="4">
        <v>43746</v>
      </c>
      <c r="D3825" s="3">
        <v>0.90625</v>
      </c>
    </row>
    <row r="3826" spans="1:4" x14ac:dyDescent="0.2">
      <c r="A3826">
        <v>308948</v>
      </c>
      <c r="B3826" t="e">
        <f>DiarioLaPrensa el atago de pira√±as Que √±angaras Que solo se dedican hacer lo malo para el pais ya basta con Tanto odio</f>
        <v>#NAME?</v>
      </c>
      <c r="C3826" s="4">
        <v>43746</v>
      </c>
      <c r="D3826" s="3">
        <v>0.72430555555555554</v>
      </c>
    </row>
    <row r="3827" spans="1:4" x14ac:dyDescent="0.2">
      <c r="A3827">
        <v>309132</v>
      </c>
      <c r="B3827" t="e">
        <f>DiarioLaPrensa son puros inventos Es demasiado con gente como esta Que solo en mal quieren poner ami gobernante pero no lo lograran</f>
        <v>#NAME?</v>
      </c>
      <c r="C3827" s="4">
        <v>43746</v>
      </c>
      <c r="D3827" s="3">
        <v>0.72361111111111109</v>
      </c>
    </row>
    <row r="3828" spans="1:4" x14ac:dyDescent="0.2">
      <c r="A3828">
        <v>320186</v>
      </c>
      <c r="B3828" t="s">
        <v>105</v>
      </c>
      <c r="C3828" s="4">
        <v>43746</v>
      </c>
      <c r="D3828" s="3">
        <v>0.86111111111111116</v>
      </c>
    </row>
    <row r="3829" spans="1:4" x14ac:dyDescent="0.2">
      <c r="A3829">
        <v>323460</v>
      </c>
      <c r="B3829" t="e">
        <f>elpaishn muy bien Que se est√°n dando estos bombillos para Que los hogares no est√°n en oscuridad y Que les sea de gran beneficios</f>
        <v>#NAME?</v>
      </c>
      <c r="C3829" s="4">
        <v>43746</v>
      </c>
      <c r="D3829" s="3">
        <v>0.65486111111111112</v>
      </c>
    </row>
    <row r="3830" spans="1:4" x14ac:dyDescent="0.2">
      <c r="A3830">
        <v>356593</v>
      </c>
      <c r="B3830" t="s">
        <v>114</v>
      </c>
      <c r="C3830" s="4">
        <v>43746</v>
      </c>
      <c r="D3830" s="3">
        <v>0.88611111111111107</v>
      </c>
    </row>
    <row r="3831" spans="1:4" x14ac:dyDescent="0.2">
      <c r="A3831">
        <v>357089</v>
      </c>
      <c r="B3831" t="s">
        <v>105</v>
      </c>
      <c r="C3831" s="4">
        <v>43746</v>
      </c>
      <c r="D3831" s="3">
        <v>0.86111111111111116</v>
      </c>
    </row>
    <row r="3832" spans="1:4" x14ac:dyDescent="0.2">
      <c r="A3832">
        <v>360993</v>
      </c>
      <c r="B3832" t="s">
        <v>122</v>
      </c>
      <c r="C3832" s="4">
        <v>43746</v>
      </c>
      <c r="D3832" s="3">
        <v>0.73402777777777783</v>
      </c>
    </row>
    <row r="3833" spans="1:4" x14ac:dyDescent="0.2">
      <c r="A3833">
        <v>361299</v>
      </c>
      <c r="B3833" t="s">
        <v>114</v>
      </c>
      <c r="C3833" s="4">
        <v>43746</v>
      </c>
      <c r="D3833" s="3">
        <v>0.88541666666666663</v>
      </c>
    </row>
    <row r="3834" spans="1:4" x14ac:dyDescent="0.2">
      <c r="A3834">
        <v>371984</v>
      </c>
      <c r="B3834" t="s">
        <v>122</v>
      </c>
      <c r="C3834" s="4">
        <v>43746</v>
      </c>
      <c r="D3834" s="3">
        <v>0.73402777777777783</v>
      </c>
    </row>
    <row r="3835" spans="1:4" x14ac:dyDescent="0.2">
      <c r="A3835">
        <v>385552</v>
      </c>
      <c r="B3835" t="s">
        <v>105</v>
      </c>
      <c r="C3835" s="4">
        <v>43746</v>
      </c>
      <c r="D3835" s="3">
        <v>0.86111111111111116</v>
      </c>
    </row>
    <row r="3836" spans="1:4" x14ac:dyDescent="0.2">
      <c r="A3836">
        <v>445378</v>
      </c>
      <c r="B3836" t="s">
        <v>622</v>
      </c>
      <c r="C3836" s="4">
        <v>43746</v>
      </c>
      <c r="D3836" s="3">
        <v>9.7916666666666666E-2</v>
      </c>
    </row>
    <row r="3837" spans="1:4" x14ac:dyDescent="0.2">
      <c r="A3837">
        <v>635296</v>
      </c>
      <c r="B3837" t="e">
        <f>HoyMismoTSI yo digo Que a ese alexander le pagaron para Que hablara cosas malas en contra de JOH ya basta voz √±angara</f>
        <v>#NAME?</v>
      </c>
      <c r="C3837" s="4">
        <v>43746</v>
      </c>
      <c r="D3837" s="3">
        <v>0.77708333333333324</v>
      </c>
    </row>
    <row r="3838" spans="1:4" x14ac:dyDescent="0.2">
      <c r="A3838">
        <v>649736</v>
      </c>
      <c r="B3838" t="s">
        <v>122</v>
      </c>
      <c r="C3838" s="4">
        <v>43746</v>
      </c>
      <c r="D3838" s="3">
        <v>0.73333333333333339</v>
      </c>
    </row>
    <row r="3839" spans="1:4" x14ac:dyDescent="0.2">
      <c r="A3839">
        <v>651305</v>
      </c>
      <c r="B3839" t="s">
        <v>122</v>
      </c>
      <c r="C3839" s="4">
        <v>43746</v>
      </c>
      <c r="D3839" s="3">
        <v>0.73402777777777783</v>
      </c>
    </row>
    <row r="3840" spans="1:4" x14ac:dyDescent="0.2">
      <c r="A3840">
        <v>651757</v>
      </c>
      <c r="B3840" t="s">
        <v>122</v>
      </c>
      <c r="C3840" s="4">
        <v>43746</v>
      </c>
      <c r="D3840" s="3">
        <v>0.73333333333333339</v>
      </c>
    </row>
    <row r="3841" spans="1:4" x14ac:dyDescent="0.2">
      <c r="A3841">
        <v>678567</v>
      </c>
      <c r="B3841" t="s">
        <v>105</v>
      </c>
      <c r="C3841" s="4">
        <v>43746</v>
      </c>
      <c r="D3841" s="3">
        <v>0.86041666666666661</v>
      </c>
    </row>
    <row r="3842" spans="1:4" x14ac:dyDescent="0.2">
      <c r="A3842">
        <v>684034</v>
      </c>
      <c r="B3842" t="s">
        <v>105</v>
      </c>
      <c r="C3842" s="4">
        <v>43746</v>
      </c>
      <c r="D3842" s="3">
        <v>0.86111111111111116</v>
      </c>
    </row>
    <row r="3843" spans="1:4" x14ac:dyDescent="0.2">
      <c r="A3843">
        <v>694712</v>
      </c>
      <c r="B3843" t="s">
        <v>122</v>
      </c>
      <c r="C3843" s="4">
        <v>43746</v>
      </c>
      <c r="D3843" s="3">
        <v>0.73472222222222217</v>
      </c>
    </row>
    <row r="3844" spans="1:4" x14ac:dyDescent="0.2">
      <c r="A3844">
        <v>699669</v>
      </c>
      <c r="B3844" t="s">
        <v>652</v>
      </c>
      <c r="C3844" s="4">
        <v>43746</v>
      </c>
      <c r="D3844" s="3">
        <v>0.18541666666666667</v>
      </c>
    </row>
    <row r="3845" spans="1:4" x14ac:dyDescent="0.2">
      <c r="A3845">
        <v>701411</v>
      </c>
      <c r="B3845" t="s">
        <v>105</v>
      </c>
      <c r="C3845" s="4">
        <v>43746</v>
      </c>
      <c r="D3845" s="3">
        <v>0.86041666666666661</v>
      </c>
    </row>
    <row r="3846" spans="1:4" x14ac:dyDescent="0.2">
      <c r="A3846">
        <v>711548</v>
      </c>
      <c r="B3846" t="s">
        <v>105</v>
      </c>
      <c r="C3846" s="4">
        <v>43746</v>
      </c>
      <c r="D3846" s="3">
        <v>0.86041666666666661</v>
      </c>
    </row>
    <row r="3847" spans="1:4" x14ac:dyDescent="0.2">
      <c r="A3847">
        <v>715219</v>
      </c>
      <c r="B3847" t="s">
        <v>659</v>
      </c>
      <c r="C3847" s="4">
        <v>43746</v>
      </c>
      <c r="D3847" s="3">
        <v>6.805555555555555E-2</v>
      </c>
    </row>
    <row r="3848" spans="1:4" x14ac:dyDescent="0.2">
      <c r="A3848">
        <v>732343</v>
      </c>
      <c r="B3848" t="s">
        <v>105</v>
      </c>
      <c r="C3848" s="4">
        <v>43746</v>
      </c>
      <c r="D3848" s="3">
        <v>0.86111111111111116</v>
      </c>
    </row>
    <row r="3849" spans="1:4" x14ac:dyDescent="0.2">
      <c r="A3849">
        <v>762103</v>
      </c>
      <c r="B3849" t="s">
        <v>122</v>
      </c>
      <c r="C3849" s="4">
        <v>43746</v>
      </c>
      <c r="D3849" s="3">
        <v>0.73472222222222217</v>
      </c>
    </row>
    <row r="3850" spans="1:4" x14ac:dyDescent="0.2">
      <c r="A3850">
        <v>763843</v>
      </c>
      <c r="B3850" t="s">
        <v>122</v>
      </c>
      <c r="C3850" s="4">
        <v>43746</v>
      </c>
      <c r="D3850" s="3">
        <v>0.73333333333333339</v>
      </c>
    </row>
    <row r="3851" spans="1:4" x14ac:dyDescent="0.2">
      <c r="A3851">
        <v>773096</v>
      </c>
      <c r="B3851" t="s">
        <v>114</v>
      </c>
      <c r="C3851" s="4">
        <v>43746</v>
      </c>
      <c r="D3851" s="3">
        <v>0.88611111111111107</v>
      </c>
    </row>
    <row r="3852" spans="1:4" x14ac:dyDescent="0.2">
      <c r="A3852">
        <v>778337</v>
      </c>
      <c r="B3852" t="s">
        <v>114</v>
      </c>
      <c r="C3852" s="4">
        <v>43746</v>
      </c>
      <c r="D3852" s="3">
        <v>0.88541666666666663</v>
      </c>
    </row>
    <row r="3853" spans="1:4" x14ac:dyDescent="0.2">
      <c r="A3853">
        <v>779345</v>
      </c>
      <c r="B3853" t="s">
        <v>105</v>
      </c>
      <c r="C3853" s="4">
        <v>43746</v>
      </c>
      <c r="D3853" s="3">
        <v>0.86041666666666661</v>
      </c>
    </row>
    <row r="3854" spans="1:4" x14ac:dyDescent="0.2">
      <c r="A3854">
        <v>788176</v>
      </c>
      <c r="B3854" t="s">
        <v>114</v>
      </c>
      <c r="C3854" s="4">
        <v>43746</v>
      </c>
      <c r="D3854" s="3">
        <v>0.88541666666666663</v>
      </c>
    </row>
    <row r="3855" spans="1:4" x14ac:dyDescent="0.2">
      <c r="A3855">
        <v>796140</v>
      </c>
      <c r="B3855" t="s">
        <v>122</v>
      </c>
      <c r="C3855" s="4">
        <v>43746</v>
      </c>
      <c r="D3855" s="3">
        <v>0.73402777777777783</v>
      </c>
    </row>
    <row r="3856" spans="1:4" x14ac:dyDescent="0.2">
      <c r="A3856">
        <v>806367</v>
      </c>
      <c r="B3856" t="s">
        <v>114</v>
      </c>
      <c r="C3856" s="4">
        <v>43746</v>
      </c>
      <c r="D3856" s="3">
        <v>0.88611111111111107</v>
      </c>
    </row>
    <row r="3857" spans="1:4" x14ac:dyDescent="0.2">
      <c r="A3857">
        <v>809392</v>
      </c>
      <c r="B3857" t="s">
        <v>688</v>
      </c>
      <c r="C3857" s="4">
        <v>43746</v>
      </c>
      <c r="D3857" s="3">
        <v>0.21527777777777779</v>
      </c>
    </row>
    <row r="3858" spans="1:4" x14ac:dyDescent="0.2">
      <c r="A3858">
        <v>811791</v>
      </c>
      <c r="B3858" t="s">
        <v>105</v>
      </c>
      <c r="C3858" s="4">
        <v>43746</v>
      </c>
      <c r="D3858" s="3">
        <v>0.86111111111111116</v>
      </c>
    </row>
    <row r="3859" spans="1:4" x14ac:dyDescent="0.2">
      <c r="A3859">
        <v>829025</v>
      </c>
      <c r="B3859" t="s">
        <v>122</v>
      </c>
      <c r="C3859" s="4">
        <v>43746</v>
      </c>
      <c r="D3859" s="3">
        <v>0.73402777777777783</v>
      </c>
    </row>
    <row r="3860" spans="1:4" x14ac:dyDescent="0.2">
      <c r="A3860">
        <v>830215</v>
      </c>
      <c r="B3860" t="s">
        <v>122</v>
      </c>
      <c r="C3860" s="4">
        <v>43746</v>
      </c>
      <c r="D3860" s="3">
        <v>0.73402777777777783</v>
      </c>
    </row>
    <row r="3861" spans="1:4" x14ac:dyDescent="0.2">
      <c r="A3861">
        <v>852970</v>
      </c>
      <c r="B3861" t="s">
        <v>105</v>
      </c>
      <c r="C3861" s="4">
        <v>43746</v>
      </c>
      <c r="D3861" s="3">
        <v>0.86041666666666661</v>
      </c>
    </row>
    <row r="3862" spans="1:4" x14ac:dyDescent="0.2">
      <c r="A3862">
        <v>855714</v>
      </c>
      <c r="B3862" t="s">
        <v>114</v>
      </c>
      <c r="C3862" s="4">
        <v>43746</v>
      </c>
      <c r="D3862" s="3">
        <v>0.88611111111111107</v>
      </c>
    </row>
    <row r="3863" spans="1:4" x14ac:dyDescent="0.2">
      <c r="A3863">
        <v>881030</v>
      </c>
      <c r="B3863" t="s">
        <v>105</v>
      </c>
      <c r="C3863" s="4">
        <v>43746</v>
      </c>
      <c r="D3863" s="3">
        <v>0.86111111111111116</v>
      </c>
    </row>
    <row r="3864" spans="1:4" x14ac:dyDescent="0.2">
      <c r="A3864">
        <v>882107</v>
      </c>
      <c r="B3864" t="s">
        <v>122</v>
      </c>
      <c r="C3864" s="4">
        <v>43746</v>
      </c>
      <c r="D3864" s="3">
        <v>0.73402777777777783</v>
      </c>
    </row>
    <row r="3865" spans="1:4" x14ac:dyDescent="0.2">
      <c r="A3865">
        <v>930477</v>
      </c>
      <c r="B3865" t="s">
        <v>105</v>
      </c>
      <c r="C3865" s="4">
        <v>43746</v>
      </c>
      <c r="D3865" s="3">
        <v>0.86111111111111116</v>
      </c>
    </row>
    <row r="3866" spans="1:4" x14ac:dyDescent="0.2">
      <c r="A3866">
        <v>935705</v>
      </c>
      <c r="B3866" t="s">
        <v>105</v>
      </c>
      <c r="C3866" s="4">
        <v>43746</v>
      </c>
      <c r="D3866" s="3">
        <v>0.86111111111111116</v>
      </c>
    </row>
    <row r="3867" spans="1:4" x14ac:dyDescent="0.2">
      <c r="A3867">
        <v>937941</v>
      </c>
      <c r="B3867" t="s">
        <v>122</v>
      </c>
      <c r="C3867" s="4">
        <v>43746</v>
      </c>
      <c r="D3867" s="3">
        <v>0.73402777777777783</v>
      </c>
    </row>
    <row r="3868" spans="1:4" x14ac:dyDescent="0.2">
      <c r="A3868">
        <v>938182</v>
      </c>
      <c r="B3868" t="s">
        <v>114</v>
      </c>
      <c r="C3868" s="4">
        <v>43746</v>
      </c>
      <c r="D3868" s="3">
        <v>0.88541666666666663</v>
      </c>
    </row>
    <row r="3869" spans="1:4" x14ac:dyDescent="0.2">
      <c r="A3869">
        <v>939063</v>
      </c>
      <c r="B3869" t="s">
        <v>114</v>
      </c>
      <c r="C3869" s="4">
        <v>43746</v>
      </c>
      <c r="D3869" s="3">
        <v>0.88611111111111107</v>
      </c>
    </row>
    <row r="3870" spans="1:4" x14ac:dyDescent="0.2">
      <c r="A3870">
        <v>941503</v>
      </c>
      <c r="B3870" t="s">
        <v>105</v>
      </c>
      <c r="C3870" s="4">
        <v>43746</v>
      </c>
      <c r="D3870" s="3">
        <v>0.86111111111111116</v>
      </c>
    </row>
    <row r="3871" spans="1:4" x14ac:dyDescent="0.2">
      <c r="A3871">
        <v>946441</v>
      </c>
      <c r="B3871" t="s">
        <v>122</v>
      </c>
      <c r="C3871" s="4">
        <v>43746</v>
      </c>
      <c r="D3871" s="3">
        <v>0.73402777777777783</v>
      </c>
    </row>
    <row r="3872" spans="1:4" x14ac:dyDescent="0.2">
      <c r="A3872">
        <v>978964</v>
      </c>
      <c r="B3872" t="s">
        <v>122</v>
      </c>
      <c r="C3872" s="4">
        <v>43746</v>
      </c>
      <c r="D3872" s="3">
        <v>0.73402777777777783</v>
      </c>
    </row>
    <row r="3873" spans="1:4" x14ac:dyDescent="0.2">
      <c r="A3873">
        <v>979186</v>
      </c>
      <c r="B3873" t="s">
        <v>114</v>
      </c>
      <c r="C3873" s="4">
        <v>43746</v>
      </c>
      <c r="D3873" s="3">
        <v>0.88611111111111107</v>
      </c>
    </row>
    <row r="3874" spans="1:4" x14ac:dyDescent="0.2">
      <c r="A3874">
        <v>980505</v>
      </c>
      <c r="B3874" t="s">
        <v>742</v>
      </c>
      <c r="C3874" s="4">
        <v>43746</v>
      </c>
      <c r="D3874" s="3">
        <v>0.23611111111111113</v>
      </c>
    </row>
    <row r="3875" spans="1:4" x14ac:dyDescent="0.2">
      <c r="A3875">
        <v>984222</v>
      </c>
      <c r="B3875" t="s">
        <v>105</v>
      </c>
      <c r="C3875" s="4">
        <v>43746</v>
      </c>
      <c r="D3875" s="3">
        <v>0.86111111111111116</v>
      </c>
    </row>
    <row r="3876" spans="1:4" x14ac:dyDescent="0.2">
      <c r="A3876">
        <v>985545</v>
      </c>
      <c r="B3876" t="s">
        <v>114</v>
      </c>
      <c r="C3876" s="4">
        <v>43746</v>
      </c>
      <c r="D3876" s="3">
        <v>0.88541666666666663</v>
      </c>
    </row>
    <row r="3877" spans="1:4" x14ac:dyDescent="0.2">
      <c r="A3877">
        <v>987287</v>
      </c>
      <c r="B3877" t="s">
        <v>114</v>
      </c>
      <c r="C3877" s="4">
        <v>43746</v>
      </c>
      <c r="D3877" s="3">
        <v>0.88611111111111107</v>
      </c>
    </row>
    <row r="3878" spans="1:4" x14ac:dyDescent="0.2">
      <c r="A3878">
        <v>1026040</v>
      </c>
      <c r="B3878" t="s">
        <v>114</v>
      </c>
      <c r="C3878" s="4">
        <v>43746</v>
      </c>
      <c r="D3878" s="3">
        <v>0.88611111111111107</v>
      </c>
    </row>
    <row r="3879" spans="1:4" x14ac:dyDescent="0.2">
      <c r="A3879">
        <v>1027554</v>
      </c>
      <c r="B3879" t="s">
        <v>114</v>
      </c>
      <c r="C3879" s="4">
        <v>43746</v>
      </c>
      <c r="D3879" s="3">
        <v>0.88611111111111107</v>
      </c>
    </row>
    <row r="3880" spans="1:4" x14ac:dyDescent="0.2">
      <c r="A3880">
        <v>1027555</v>
      </c>
      <c r="B3880" t="s">
        <v>105</v>
      </c>
      <c r="C3880" s="4">
        <v>43746</v>
      </c>
      <c r="D3880" s="3">
        <v>0.8618055555555556</v>
      </c>
    </row>
    <row r="3881" spans="1:4" x14ac:dyDescent="0.2">
      <c r="A3881">
        <v>1028642</v>
      </c>
      <c r="B3881" t="s">
        <v>114</v>
      </c>
      <c r="C3881" s="4">
        <v>43746</v>
      </c>
      <c r="D3881" s="3">
        <v>0.88611111111111107</v>
      </c>
    </row>
    <row r="3882" spans="1:4" x14ac:dyDescent="0.2">
      <c r="A3882">
        <v>1031393</v>
      </c>
      <c r="B3882" t="s">
        <v>122</v>
      </c>
      <c r="C3882" s="4">
        <v>43746</v>
      </c>
      <c r="D3882" s="3">
        <v>0.73472222222222217</v>
      </c>
    </row>
    <row r="3883" spans="1:4" x14ac:dyDescent="0.2">
      <c r="A3883">
        <v>1090192</v>
      </c>
      <c r="B3883" t="s">
        <v>122</v>
      </c>
      <c r="C3883" s="4">
        <v>43746</v>
      </c>
      <c r="D3883" s="3">
        <v>0.73402777777777783</v>
      </c>
    </row>
    <row r="3884" spans="1:4" x14ac:dyDescent="0.2">
      <c r="A3884">
        <v>25259</v>
      </c>
      <c r="B3884" t="e">
        <f>_xlfn.SINGLE(diarioelheraldo Ciertamente gente como esta Es la Que deben de hacer Que vaya a la carcel por Que solo les importa ver en caos nuestra Honduras _xlfn.SINGLE(MelZelayaHN))</f>
        <v>#NAME?</v>
      </c>
      <c r="C3884" s="4">
        <v>43747</v>
      </c>
      <c r="D3884" s="3">
        <v>0.66736111111111107</v>
      </c>
    </row>
    <row r="3885" spans="1:4" x14ac:dyDescent="0.2">
      <c r="A3885">
        <v>25269</v>
      </c>
      <c r="B3885" t="e">
        <f>diarioelheraldo esta gente de libre no se cansa por Que solo les interesa ver mal al pa√≠s ya Es demasiado con gente como esta Que su vida Es dar odio al pueblo</f>
        <v>#NAME?</v>
      </c>
      <c r="C3885" s="4">
        <v>43747</v>
      </c>
      <c r="D3885" s="3">
        <v>0.66597222222222219</v>
      </c>
    </row>
    <row r="3886" spans="1:4" x14ac:dyDescent="0.2">
      <c r="A3886">
        <v>25691</v>
      </c>
      <c r="B3886" t="e">
        <f>JuanOrlandoH muy bien gracias a nuestro gobierno por afirmar el cambio por el pais Que grandes acciones</f>
        <v>#NAME?</v>
      </c>
      <c r="C3886" s="4">
        <v>43747</v>
      </c>
      <c r="D3886" s="3">
        <v>0.65555555555555556</v>
      </c>
    </row>
    <row r="3887" spans="1:4" x14ac:dyDescent="0.2">
      <c r="A3887">
        <v>27419</v>
      </c>
      <c r="B3887" t="e">
        <f>_xlfn.SINGLE(DllSWqjvMbCrtUNGN0CA23hYgwPW83B5aBnYuBnEFZY)= Que gran trabajo mi Presidente gracias por afirmar lo bueno por mi naci√≥n Que bien estamos contentos Que bien</f>
        <v>#NAME?</v>
      </c>
      <c r="C3887" s="4">
        <v>43747</v>
      </c>
      <c r="D3887" s="3">
        <v>0.63124999999999998</v>
      </c>
    </row>
    <row r="3888" spans="1:4" x14ac:dyDescent="0.2">
      <c r="A3888">
        <v>27874</v>
      </c>
      <c r="B3888" t="e">
        <f>_xlfn.SINGLE(DllSWqjvMbCrtUNGN0CA23hYgwPW83B5aBnYuBnEFZY)= Honduras avanza por grandes maneras Que bien lo Que se mira estamos alo maximo de alcanzar lo bueno para el pais Que bien</f>
        <v>#NAME?</v>
      </c>
      <c r="C3888" s="4">
        <v>43747</v>
      </c>
      <c r="D3888" s="3">
        <v>0.63124999999999998</v>
      </c>
    </row>
    <row r="3889" spans="1:4" x14ac:dyDescent="0.2">
      <c r="A3889">
        <v>28699</v>
      </c>
      <c r="B3889" t="e">
        <f>_xlfn.SINGLE(DllSWqjvMbCrtUNGN0CA23hYgwPW83B5aBnYuBnEFZY)= Vemos lo bueno para nuestra naci√≥n Que buen trabajo lo Que se hace por la econom√≠a del p√†is Que bien vamos por mas</f>
        <v>#NAME?</v>
      </c>
      <c r="C3889" s="4">
        <v>43747</v>
      </c>
      <c r="D3889" s="3">
        <v>0.62708333333333333</v>
      </c>
    </row>
    <row r="3890" spans="1:4" x14ac:dyDescent="0.2">
      <c r="A3890">
        <v>33745</v>
      </c>
      <c r="B3890" t="e">
        <f>hondudiario Que bueno lo Que se esta viendo en el pais Vemos los grandes resultados por la nueva ley de alivio de deuda Que gran trabajo</f>
        <v>#NAME?</v>
      </c>
      <c r="C3890" s="4">
        <v>43747</v>
      </c>
      <c r="D3890" s="3">
        <v>0.64513888888888882</v>
      </c>
    </row>
    <row r="3891" spans="1:4" x14ac:dyDescent="0.2">
      <c r="A3891">
        <v>34707</v>
      </c>
      <c r="B3891" t="e">
        <f>_xlfn.SINGLE(DllSWqjvMbCrtUNGN0CA23hYgwPW83B5aBnYuBnEFZY)= muy buen trabajo por Que Es de gran beneficio para el pueblo Que grandes obras las Que se haran Que  bien estamos contentos</f>
        <v>#NAME?</v>
      </c>
      <c r="C3891" s="4">
        <v>43747</v>
      </c>
      <c r="D3891" s="3">
        <v>0.62638888888888888</v>
      </c>
    </row>
    <row r="3892" spans="1:4" x14ac:dyDescent="0.2">
      <c r="A3892">
        <v>64907</v>
      </c>
      <c r="B3892" t="e">
        <f>hondudiario de ciertas maneras se ha desempe√±ado lo bueno para mi naci√≥n Vemos mejores resultados desde Que JOH entro al poder Que Dios lo bendiga JOH</f>
        <v>#NAME?</v>
      </c>
      <c r="C3892" s="4">
        <v>43747</v>
      </c>
      <c r="D3892" s="3">
        <v>0.63402777777777775</v>
      </c>
    </row>
    <row r="3893" spans="1:4" x14ac:dyDescent="0.2">
      <c r="A3893">
        <v>157017</v>
      </c>
      <c r="B3893" t="e">
        <f>JuanOrlandoH Honduras avanza y vamos por mas cambios gracias JOH por demostrar lo bueno para la naci√≥n</f>
        <v>#NAME?</v>
      </c>
      <c r="C3893" s="4">
        <v>43747</v>
      </c>
      <c r="D3893" s="3">
        <v>0.65694444444444444</v>
      </c>
    </row>
    <row r="3894" spans="1:4" x14ac:dyDescent="0.2">
      <c r="A3894">
        <v>163646</v>
      </c>
      <c r="B3894" t="e">
        <f>televicentrohn este ardon solo quiere ver al Presidente mal por Que Es parte de una venganza pero Que no se le permita nada por Que sabemos Que JOH Es una gran persona</f>
        <v>#NAME?</v>
      </c>
      <c r="C3894" s="4">
        <v>43747</v>
      </c>
      <c r="D3894" s="3">
        <v>0.7055555555555556</v>
      </c>
    </row>
    <row r="3895" spans="1:4" x14ac:dyDescent="0.2">
      <c r="A3895">
        <v>167933</v>
      </c>
      <c r="B3895" t="e">
        <f>JuanOrlandoH Aplaudimos la buena labor departe de el gobierno y de las actividades Que gran manera de hacer bien las cosas por Honduras</f>
        <v>#NAME?</v>
      </c>
      <c r="C3895" s="4">
        <v>43747</v>
      </c>
      <c r="D3895" s="3">
        <v>0.65625</v>
      </c>
    </row>
    <row r="3896" spans="1:4" x14ac:dyDescent="0.2">
      <c r="A3896">
        <v>169470</v>
      </c>
      <c r="B3896" t="e">
        <f>tencanal10 Que bueno Que se est√°n haciendo estas grandes cosas para hacer lo bueno para mi pais y mejorar la economia del pais</f>
        <v>#NAME?</v>
      </c>
      <c r="C3896" s="4">
        <v>43747</v>
      </c>
      <c r="D3896" s="3">
        <v>0.68958333333333333</v>
      </c>
    </row>
    <row r="3897" spans="1:4" x14ac:dyDescent="0.2">
      <c r="A3897">
        <v>246644</v>
      </c>
      <c r="B3897" t="e">
        <f>televicentrohn bien sabemos Que el Presidente Es lo mejor Que le ha pasado al pais Que se ha demostrado lo bueno por nuestra naci√≥n y creemos en su inocencia el pueblo lo apoya</f>
        <v>#NAME?</v>
      </c>
      <c r="C3897" s="4">
        <v>43747</v>
      </c>
      <c r="D3897" s="3">
        <v>0.70694444444444438</v>
      </c>
    </row>
    <row r="3898" spans="1:4" x14ac:dyDescent="0.2">
      <c r="A3898">
        <v>257805</v>
      </c>
      <c r="B3898" t="e">
        <f>DiarioTiempo aunque levanten estos tipos de habladur√≠as no van a logran por Que si tienen pruebas Que las demuestren haber si Es cierto con la boca yo digo miles de cossa Sin cer ciertas</f>
        <v>#NAME?</v>
      </c>
      <c r="C3898" s="4">
        <v>43747</v>
      </c>
      <c r="D3898" s="3">
        <v>0.68055555555555547</v>
      </c>
    </row>
    <row r="3899" spans="1:4" x14ac:dyDescent="0.2">
      <c r="A3899">
        <v>281437</v>
      </c>
      <c r="B3899" t="e">
        <f>HCHTelevDigital Es una buena acci√≥n departe de nuestro gobierno Vemos lo bueno para el pais y Sobre todo para ayuda al pueblo hondure√±o</f>
        <v>#NAME?</v>
      </c>
      <c r="C3899" s="4">
        <v>43747</v>
      </c>
      <c r="D3899" s="3">
        <v>0.71527777777777779</v>
      </c>
    </row>
    <row r="3900" spans="1:4" x14ac:dyDescent="0.2">
      <c r="A3900">
        <v>281590</v>
      </c>
      <c r="B3900" t="e">
        <f>HCHTelevDigital muy buen desempe√±o Que se abran estas grandes oportunidades Que bien lo Que se ve estamos a lo mejor Que gran trabajo</f>
        <v>#NAME?</v>
      </c>
      <c r="C3900" s="4">
        <v>43747</v>
      </c>
      <c r="D3900" s="3">
        <v>0.71597222222222223</v>
      </c>
    </row>
    <row r="3901" spans="1:4" x14ac:dyDescent="0.2">
      <c r="A3901">
        <v>287233</v>
      </c>
      <c r="B3901" t="s">
        <v>568</v>
      </c>
      <c r="C3901" s="4">
        <v>43747</v>
      </c>
      <c r="D3901" s="3">
        <v>1.2499999999999999E-2</v>
      </c>
    </row>
    <row r="3902" spans="1:4" x14ac:dyDescent="0.2">
      <c r="A3902">
        <v>310909</v>
      </c>
      <c r="B3902" t="e">
        <f>hondudiario con esta nueva ley se esta viendo nuevos cambios Que gran manera de ver bien las cosas en el pais Que bueno</f>
        <v>#NAME?</v>
      </c>
      <c r="C3902" s="4">
        <v>43747</v>
      </c>
      <c r="D3902" s="3">
        <v>0.65208333333333335</v>
      </c>
    </row>
    <row r="3903" spans="1:4" x14ac:dyDescent="0.2">
      <c r="A3903">
        <v>338411</v>
      </c>
      <c r="B3903" t="s">
        <v>597</v>
      </c>
      <c r="C3903" s="4">
        <v>43747</v>
      </c>
      <c r="D3903" s="3">
        <v>7.2222222222222229E-2</v>
      </c>
    </row>
    <row r="3904" spans="1:4" x14ac:dyDescent="0.2">
      <c r="A3904">
        <v>343551</v>
      </c>
      <c r="B3904" t="e">
        <f>tencanal10 Que bueno lo Que se ve cada dia para lo mejor del pais Es un gran trabajo lo Que se hace gracias por hacer el cambio</f>
        <v>#NAME?</v>
      </c>
      <c r="C3904" s="4">
        <v>43747</v>
      </c>
      <c r="D3904" s="3">
        <v>0.69236111111111109</v>
      </c>
    </row>
    <row r="3905" spans="1:4" x14ac:dyDescent="0.2">
      <c r="A3905">
        <v>344093</v>
      </c>
      <c r="B3905" t="e">
        <f>tencanal10 Honduras avanza viendo los grandes desarrollos para la naci√≥n Que bien Vemos por lo mejor para la agricultura</f>
        <v>#NAME?</v>
      </c>
      <c r="C3905" s="4">
        <v>43747</v>
      </c>
      <c r="D3905" s="3">
        <v>0.69305555555555554</v>
      </c>
    </row>
    <row r="3906" spans="1:4" x14ac:dyDescent="0.2">
      <c r="A3906">
        <v>355264</v>
      </c>
      <c r="B3906" t="s">
        <v>608</v>
      </c>
      <c r="C3906" s="4">
        <v>43747</v>
      </c>
      <c r="D3906" s="3">
        <v>0.1388888888888889</v>
      </c>
    </row>
    <row r="3907" spans="1:4" x14ac:dyDescent="0.2">
      <c r="A3907">
        <v>4533</v>
      </c>
      <c r="B3907" t="s">
        <v>44</v>
      </c>
      <c r="C3907" s="4">
        <v>43748</v>
      </c>
      <c r="D3907" s="3">
        <v>0.83263888888888893</v>
      </c>
    </row>
    <row r="3908" spans="1:4" x14ac:dyDescent="0.2">
      <c r="A3908">
        <v>8054</v>
      </c>
      <c r="B3908" t="s">
        <v>44</v>
      </c>
      <c r="C3908" s="4">
        <v>43748</v>
      </c>
      <c r="D3908" s="3">
        <v>0.83263888888888893</v>
      </c>
    </row>
    <row r="3909" spans="1:4" ht="34" x14ac:dyDescent="0.2">
      <c r="A3909">
        <v>26408</v>
      </c>
      <c r="B3909" s="2" t="s">
        <v>155</v>
      </c>
      <c r="C3909" s="4">
        <v>43748</v>
      </c>
      <c r="D3909" s="3">
        <v>0.92499999999999993</v>
      </c>
    </row>
    <row r="3910" spans="1:4" x14ac:dyDescent="0.2">
      <c r="A3910">
        <v>33725</v>
      </c>
      <c r="B3910" t="e">
        <f>hondudiario Que gran trabajo lo Que est√°n haciendo las autoridades Que bueno Que se hagan estas decomisaciones para el bien del pueblo</f>
        <v>#NAME?</v>
      </c>
      <c r="C3910" s="4">
        <v>43748</v>
      </c>
      <c r="D3910" s="3">
        <v>0.85069444444444453</v>
      </c>
    </row>
    <row r="3911" spans="1:4" ht="34" x14ac:dyDescent="0.2">
      <c r="A3911">
        <v>37789</v>
      </c>
      <c r="B3911" s="2" t="s">
        <v>155</v>
      </c>
      <c r="C3911" s="4">
        <v>43748</v>
      </c>
      <c r="D3911" s="3">
        <v>0.92569444444444438</v>
      </c>
    </row>
    <row r="3912" spans="1:4" x14ac:dyDescent="0.2">
      <c r="A3912">
        <v>38171</v>
      </c>
      <c r="B3912" t="e">
        <f>_xlfn.SINGLE(JuanOrlandoH _xlfn.SINGLE(el_BID obras como estas son las Que no tienen pecio se ven grandes alcances de manera importante para el pueblo))</f>
        <v>#NAME?</v>
      </c>
      <c r="C3912" s="4">
        <v>43748</v>
      </c>
      <c r="D3912" s="3">
        <v>0.75208333333333333</v>
      </c>
    </row>
    <row r="3913" spans="1:4" x14ac:dyDescent="0.2">
      <c r="A3913">
        <v>38819</v>
      </c>
      <c r="B3913" t="e">
        <f>_xlfn.SINGLE(JuanOrlandoH _xlfn.SINGLE(Canal6Honduras _xlfn.SINGLE(elpaishn _xlfn.SINGLE(LaTribunahn _xlfn.SINGLE(DiarioLaPrensa _xlfn.SINGLE(radiohrn estamos muy agradecidos Que se regeneren mas y mas empleos para Que el pueblo pueda hacer un gran trabajo))))))</f>
        <v>#NAME?</v>
      </c>
      <c r="C3913" s="4">
        <v>43748</v>
      </c>
      <c r="D3913" s="3">
        <v>0.80902777777777779</v>
      </c>
    </row>
    <row r="3914" spans="1:4" x14ac:dyDescent="0.2">
      <c r="A3914">
        <v>39617</v>
      </c>
      <c r="B3914" t="e">
        <f>radioamericahn debemos de hacer algo para Que este tipo deje de tira su veneno ya Es demasiado tanta tonter√≠a la tuya ya basta</f>
        <v>#NAME?</v>
      </c>
      <c r="C3914" s="4">
        <v>43748</v>
      </c>
      <c r="D3914" s="3">
        <v>0.85555555555555562</v>
      </c>
    </row>
    <row r="3915" spans="1:4" x14ac:dyDescent="0.2">
      <c r="A3915">
        <v>40472</v>
      </c>
      <c r="B3915" t="e">
        <f>radioamericahn este √±angara ya suena como Mel Zelaya Que solo de victimas solo falta Que se pongan a llorar Que barbaridad</f>
        <v>#NAME?</v>
      </c>
      <c r="C3915" s="4">
        <v>43748</v>
      </c>
      <c r="D3915" s="3">
        <v>0.91527777777777775</v>
      </c>
    </row>
    <row r="3916" spans="1:4" x14ac:dyDescent="0.2">
      <c r="A3916">
        <v>44277</v>
      </c>
      <c r="B3916" t="e">
        <f>radioamericahn muy bien Que se esta colaborando el sector mipymes Que se hace los grandes desarrollos muy buen trabajo</f>
        <v>#NAME?</v>
      </c>
      <c r="C3916" s="4">
        <v>43748</v>
      </c>
      <c r="D3916" s="3">
        <v>0.63750000000000007</v>
      </c>
    </row>
    <row r="3917" spans="1:4" x14ac:dyDescent="0.2">
      <c r="A3917">
        <v>64563</v>
      </c>
      <c r="B3917" t="e">
        <f>hondudiario no cave duda de ver las impresionantes cosas Que gran inicio no dejaremos de ver lo bueno por el pais gracias al gran trabajo del Presidente</f>
        <v>#NAME?</v>
      </c>
      <c r="C3917" s="4">
        <v>43748</v>
      </c>
      <c r="D3917" s="3">
        <v>0.8520833333333333</v>
      </c>
    </row>
    <row r="3918" spans="1:4" x14ac:dyDescent="0.2">
      <c r="A3918">
        <v>64816</v>
      </c>
      <c r="B3918" t="e">
        <f>hondudiario Honduras tiene al mejor gobierno y a las mejores autoridades por Que han demostrado lo bueno por el pais Que gran trabajo</f>
        <v>#NAME?</v>
      </c>
      <c r="C3918" s="4">
        <v>43748</v>
      </c>
      <c r="D3918" s="3">
        <v>0.85138888888888886</v>
      </c>
    </row>
    <row r="3919" spans="1:4" x14ac:dyDescent="0.2">
      <c r="A3919">
        <v>70658</v>
      </c>
      <c r="B3919" t="e">
        <f>elpaishn Que bueno Que se esta viendo los grandes desarrollos de nuevas oportunidades en el pais Que bien</f>
        <v>#NAME?</v>
      </c>
      <c r="C3919" s="4">
        <v>43748</v>
      </c>
      <c r="D3919" s="3">
        <v>0.66249999999999998</v>
      </c>
    </row>
    <row r="3920" spans="1:4" x14ac:dyDescent="0.2">
      <c r="A3920">
        <v>78859</v>
      </c>
      <c r="B3920" t="s">
        <v>44</v>
      </c>
      <c r="C3920" s="4">
        <v>43748</v>
      </c>
      <c r="D3920" s="3">
        <v>0.83263888888888893</v>
      </c>
    </row>
    <row r="3921" spans="1:4" ht="34" x14ac:dyDescent="0.2">
      <c r="A3921">
        <v>96051</v>
      </c>
      <c r="B3921" s="2" t="s">
        <v>155</v>
      </c>
      <c r="C3921" s="4">
        <v>43748</v>
      </c>
      <c r="D3921" s="3">
        <v>0.92638888888888893</v>
      </c>
    </row>
    <row r="3922" spans="1:4" x14ac:dyDescent="0.2">
      <c r="A3922">
        <v>114640</v>
      </c>
      <c r="B3922" t="e">
        <f>_xlfn.SINGLE(JuanOrlandoH _xlfn.SINGLE(Canal6Honduras _xlfn.SINGLE(elpaishn _xlfn.SINGLE(LaTribunahn _xlfn.SINGLE(DiarioLaPrensa _xlfn.SINGLE(radiohrn Aplaudimos la buen labor Que se hacen proyectos como estos Muchas gracias por afirmar lo bueno para mi Honduras))))))</f>
        <v>#NAME?</v>
      </c>
      <c r="C3922" s="4">
        <v>43748</v>
      </c>
      <c r="D3922" s="3">
        <v>0.80763888888888891</v>
      </c>
    </row>
    <row r="3923" spans="1:4" x14ac:dyDescent="0.2">
      <c r="A3923">
        <v>118746</v>
      </c>
      <c r="B3923" t="e">
        <f>_xlfn.SINGLE(JuanOrlandoH _xlfn.SINGLE(el_BID Que bueno Que se construyan estos Hospitales porque Es muy bueno Que se haga lo bueno para esa comunidad Que bien))</f>
        <v>#NAME?</v>
      </c>
      <c r="C3923" s="4">
        <v>43748</v>
      </c>
      <c r="D3923" s="3">
        <v>0.75138888888888899</v>
      </c>
    </row>
    <row r="3924" spans="1:4" x14ac:dyDescent="0.2">
      <c r="A3924">
        <v>120093</v>
      </c>
      <c r="B3924" t="e">
        <f>_xlfn.SINGLE(JuanOrlandoH _xlfn.SINGLE(el_BID Aplaudimos la buena labor departe de el Presidente gracias por afirmar lo bueno en el pais y hacer estas grandes obras))</f>
        <v>#NAME?</v>
      </c>
      <c r="C3924" s="4">
        <v>43748</v>
      </c>
      <c r="D3924" s="3">
        <v>0.75208333333333333</v>
      </c>
    </row>
    <row r="3925" spans="1:4" ht="34" x14ac:dyDescent="0.2">
      <c r="A3925">
        <v>150902</v>
      </c>
      <c r="B3925" s="2" t="s">
        <v>155</v>
      </c>
      <c r="C3925" s="4">
        <v>43748</v>
      </c>
      <c r="D3925" s="3">
        <v>0.92499999999999993</v>
      </c>
    </row>
    <row r="3926" spans="1:4" ht="34" x14ac:dyDescent="0.2">
      <c r="A3926">
        <v>151477</v>
      </c>
      <c r="B3926" s="2" t="s">
        <v>155</v>
      </c>
      <c r="C3926" s="4">
        <v>43748</v>
      </c>
      <c r="D3926" s="3">
        <v>0.92569444444444438</v>
      </c>
    </row>
    <row r="3927" spans="1:4" ht="34" x14ac:dyDescent="0.2">
      <c r="A3927">
        <v>151480</v>
      </c>
      <c r="B3927" s="2" t="s">
        <v>155</v>
      </c>
      <c r="C3927" s="4">
        <v>43748</v>
      </c>
      <c r="D3927" s="3">
        <v>0.92638888888888893</v>
      </c>
    </row>
    <row r="3928" spans="1:4" x14ac:dyDescent="0.2">
      <c r="A3928">
        <v>165974</v>
      </c>
      <c r="B3928" t="s">
        <v>44</v>
      </c>
      <c r="C3928" s="4">
        <v>43748</v>
      </c>
      <c r="D3928" s="3">
        <v>0.83263888888888893</v>
      </c>
    </row>
    <row r="3929" spans="1:4" x14ac:dyDescent="0.2">
      <c r="A3929">
        <v>166646</v>
      </c>
      <c r="B3929" t="s">
        <v>44</v>
      </c>
      <c r="C3929" s="4">
        <v>43748</v>
      </c>
      <c r="D3929" s="3">
        <v>0.83333333333333337</v>
      </c>
    </row>
    <row r="3930" spans="1:4" ht="34" x14ac:dyDescent="0.2">
      <c r="A3930">
        <v>166691</v>
      </c>
      <c r="B3930" s="2" t="s">
        <v>155</v>
      </c>
      <c r="C3930" s="4">
        <v>43748</v>
      </c>
      <c r="D3930" s="3">
        <v>0.92569444444444438</v>
      </c>
    </row>
    <row r="3931" spans="1:4" x14ac:dyDescent="0.2">
      <c r="A3931">
        <v>169864</v>
      </c>
      <c r="B3931" t="e">
        <f>tencanal10 Pucha esta gente no se cansa de chingar deber√≠an de hacer algo las autoridades para Que ya no sigan fregando</f>
        <v>#NAME?</v>
      </c>
      <c r="C3931" s="4">
        <v>43748</v>
      </c>
      <c r="D3931" s="3">
        <v>0.94444444444444453</v>
      </c>
    </row>
    <row r="3932" spans="1:4" x14ac:dyDescent="0.2">
      <c r="A3932">
        <v>178656</v>
      </c>
      <c r="B3932" t="e">
        <f>_xlfn.SINGLE(JuanOrlandoH _xlfn.SINGLE(Canal6Honduras _xlfn.SINGLE(elpaishn _xlfn.SINGLE(LaTribunahn _xlfn.SINGLE(DiarioLaPrensa _xlfn.SINGLE(radiohrn contentos de saber como se esta demostrando el gran desempe√±o gracias al buen trabajo de el gobierno))))))</f>
        <v>#NAME?</v>
      </c>
      <c r="C3932" s="4">
        <v>43748</v>
      </c>
      <c r="D3932" s="3">
        <v>0.80763888888888891</v>
      </c>
    </row>
    <row r="3933" spans="1:4" x14ac:dyDescent="0.2">
      <c r="A3933">
        <v>183451</v>
      </c>
      <c r="B3933" t="e">
        <f>_xlfn.SINGLE(SalvaPresidente _xlfn.SINGLE(Alo_prime Que no se permita lo malo para mi naci√≥n hemos visto grandes resultados de parte de JOH y el pueblo lo apoya y Es inocente))</f>
        <v>#NAME?</v>
      </c>
      <c r="C3933" s="4">
        <v>43748</v>
      </c>
      <c r="D3933" s="3">
        <v>0.65208333333333335</v>
      </c>
    </row>
    <row r="3934" spans="1:4" x14ac:dyDescent="0.2">
      <c r="A3934">
        <v>199079</v>
      </c>
      <c r="B3934" t="e">
        <f>_xlfn.SINGLE(SalvaPresidente _xlfn.SINGLE(Alo_prime este solo se encarga de poner en mal al pais Sobre todo Que se haga lo malo para Que haya caos ya Es demasiado))</f>
        <v>#NAME?</v>
      </c>
      <c r="C3934" s="4">
        <v>43748</v>
      </c>
      <c r="D3934" s="3">
        <v>0.65208333333333335</v>
      </c>
    </row>
    <row r="3935" spans="1:4" x14ac:dyDescent="0.2">
      <c r="A3935">
        <v>228472</v>
      </c>
      <c r="B3935" t="e">
        <f>_xlfn.SINGLE(JorgeCalixHN _xlfn.SINGLE(JuanOrlandoH vaya pues ya va el otro narco t√≠tere de Mel y su pandilla ce cerio calix deja de metido mejor busca Que hacer papito en vez de andar metiendote en lo Que no te importa))</f>
        <v>#NAME?</v>
      </c>
      <c r="C3935" s="4">
        <v>43748</v>
      </c>
      <c r="D3935" s="3">
        <v>0.67222222222222217</v>
      </c>
    </row>
    <row r="3936" spans="1:4" x14ac:dyDescent="0.2">
      <c r="A3936">
        <v>253294</v>
      </c>
      <c r="B3936" t="e">
        <f>radiohrn Definitivamente la gente del MEU Es una chusma por Que solo tratan de hacer lo malo para mi Honduras Que se ponga mano dura con estos bajos</f>
        <v>#NAME?</v>
      </c>
      <c r="C3936" s="4">
        <v>43748</v>
      </c>
      <c r="D3936" s="3">
        <v>0.86805555555555547</v>
      </c>
    </row>
    <row r="3937" spans="1:4" x14ac:dyDescent="0.2">
      <c r="A3937">
        <v>253332</v>
      </c>
      <c r="B3937" t="e">
        <f>radiohrn Vemos Que esta gente si chingan solo relajos  y relajos deber√≠an darles verg√ºenza estos haraganes</f>
        <v>#NAME?</v>
      </c>
      <c r="C3937" s="4">
        <v>43748</v>
      </c>
      <c r="D3937" s="3">
        <v>0.86736111111111114</v>
      </c>
    </row>
    <row r="3938" spans="1:4" x14ac:dyDescent="0.2">
      <c r="A3938">
        <v>255748</v>
      </c>
      <c r="B3938" t="e">
        <f>radioamericahn ya va el burro hablando de orejas ahora Que aguante esta rata de pepe Que solo de victima se la tira se serio papito</f>
        <v>#NAME?</v>
      </c>
      <c r="C3938" s="4">
        <v>43748</v>
      </c>
      <c r="D3938" s="3">
        <v>0.91319444444444453</v>
      </c>
    </row>
    <row r="3939" spans="1:4" x14ac:dyDescent="0.2">
      <c r="A3939">
        <v>262608</v>
      </c>
      <c r="B3939" t="s">
        <v>44</v>
      </c>
      <c r="C3939" s="4">
        <v>43748</v>
      </c>
      <c r="D3939" s="3">
        <v>0.83263888888888893</v>
      </c>
    </row>
    <row r="3940" spans="1:4" x14ac:dyDescent="0.2">
      <c r="A3940">
        <v>268352</v>
      </c>
      <c r="B3940" t="e">
        <f>radioamericahn desarrollando lo bueno por el pais Que gran manera de ver lo importante Que se hace por Que se apoye al pueblo en estas arias Que bien</f>
        <v>#NAME?</v>
      </c>
      <c r="C3940" s="4">
        <v>43748</v>
      </c>
      <c r="D3940" s="3">
        <v>0.6381944444444444</v>
      </c>
    </row>
    <row r="3941" spans="1:4" x14ac:dyDescent="0.2">
      <c r="A3941">
        <v>277563</v>
      </c>
      <c r="B3941" t="e">
        <f>diarioelheraldo Es muy bueno lo Que se ve en mi bella Honduras Que maravillosas cosas Que gran manera de ver lo bueno en mi pais Que bien vamos por mas</f>
        <v>#NAME?</v>
      </c>
      <c r="C3941" s="4">
        <v>43748</v>
      </c>
      <c r="D3941" s="3">
        <v>0.8041666666666667</v>
      </c>
    </row>
    <row r="3942" spans="1:4" x14ac:dyDescent="0.2">
      <c r="A3942">
        <v>287745</v>
      </c>
      <c r="B3942" t="s">
        <v>44</v>
      </c>
      <c r="C3942" s="4">
        <v>43748</v>
      </c>
      <c r="D3942" s="3">
        <v>0.83263888888888893</v>
      </c>
    </row>
    <row r="3943" spans="1:4" x14ac:dyDescent="0.2">
      <c r="A3943">
        <v>291029</v>
      </c>
      <c r="B3943" t="s">
        <v>44</v>
      </c>
      <c r="C3943" s="4">
        <v>43748</v>
      </c>
      <c r="D3943" s="3">
        <v>0.83333333333333337</v>
      </c>
    </row>
    <row r="3944" spans="1:4" x14ac:dyDescent="0.2">
      <c r="A3944">
        <v>294416</v>
      </c>
      <c r="B3944" t="s">
        <v>44</v>
      </c>
      <c r="C3944" s="4">
        <v>43748</v>
      </c>
      <c r="D3944" s="3">
        <v>0.83333333333333337</v>
      </c>
    </row>
    <row r="3945" spans="1:4" x14ac:dyDescent="0.2">
      <c r="A3945">
        <v>304377</v>
      </c>
      <c r="B3945" t="e">
        <f>_xlfn.SINGLE(JorgeCalixHN _xlfn.SINGLE(JuanOrlandoH se sabe Que JOH Es inocente y estos hablan por Que no hayan Que hacer solo joder por Que eso Es lo Que les toca y Que mas no dejaremos Que se haga lo malo para mi pais JOH Es inocente))</f>
        <v>#NAME?</v>
      </c>
      <c r="C3945" s="4">
        <v>43748</v>
      </c>
      <c r="D3945" s="3">
        <v>0.67291666666666661</v>
      </c>
    </row>
    <row r="3946" spans="1:4" ht="34" x14ac:dyDescent="0.2">
      <c r="A3946">
        <v>306286</v>
      </c>
      <c r="B3946" s="2" t="s">
        <v>155</v>
      </c>
      <c r="C3946" s="4">
        <v>43748</v>
      </c>
      <c r="D3946" s="3">
        <v>0.92569444444444438</v>
      </c>
    </row>
    <row r="3947" spans="1:4" x14ac:dyDescent="0.2">
      <c r="A3947">
        <v>308596</v>
      </c>
      <c r="B3947" t="e">
        <f>radiohrn esta gente del MEU no se cansan solo se dedican a ver mal a pais y a destruirlos deber√≠an de aprovechar el tiempo y estudiar</f>
        <v>#NAME?</v>
      </c>
      <c r="C3947" s="4">
        <v>43748</v>
      </c>
      <c r="D3947" s="3">
        <v>0.8666666666666667</v>
      </c>
    </row>
    <row r="3948" spans="1:4" x14ac:dyDescent="0.2">
      <c r="A3948">
        <v>311628</v>
      </c>
      <c r="B3948" t="e">
        <f>hondudiario muy buen trabajo JOH gracias por demostrar lo bueno para el pais combatiendo el narcotr√°fico Que bien</f>
        <v>#NAME?</v>
      </c>
      <c r="C3948" s="4">
        <v>43748</v>
      </c>
      <c r="D3948" s="3">
        <v>0.76388888888888884</v>
      </c>
    </row>
    <row r="3949" spans="1:4" x14ac:dyDescent="0.2">
      <c r="A3949">
        <v>319632</v>
      </c>
      <c r="B3949" t="s">
        <v>588</v>
      </c>
      <c r="C3949" s="4">
        <v>43748</v>
      </c>
      <c r="D3949" s="3">
        <v>0.80486111111111114</v>
      </c>
    </row>
    <row r="3950" spans="1:4" x14ac:dyDescent="0.2">
      <c r="A3950">
        <v>320712</v>
      </c>
      <c r="B3950" t="s">
        <v>44</v>
      </c>
      <c r="C3950" s="4">
        <v>43748</v>
      </c>
      <c r="D3950" s="3">
        <v>0.83263888888888893</v>
      </c>
    </row>
    <row r="3951" spans="1:4" x14ac:dyDescent="0.2">
      <c r="A3951">
        <v>323205</v>
      </c>
      <c r="B3951" t="e">
        <f>elpaishn muy buenas oportunidades para la naci√≥n gracias al gran avance Que se ve el pais mejora y cambia para lo mejor del pueblo</f>
        <v>#NAME?</v>
      </c>
      <c r="C3951" s="4">
        <v>43748</v>
      </c>
      <c r="D3951" s="3">
        <v>0.66319444444444442</v>
      </c>
    </row>
    <row r="3952" spans="1:4" x14ac:dyDescent="0.2">
      <c r="A3952">
        <v>323226</v>
      </c>
      <c r="B3952" t="e">
        <f>elpaishn no cabe duda Que se ve y se ha demostrado las grandes acciones y ver como nuestra econom√≠a cambia cada d√≠a</f>
        <v>#NAME?</v>
      </c>
      <c r="C3952" s="4">
        <v>43748</v>
      </c>
      <c r="D3952" s="3">
        <v>0.66319444444444442</v>
      </c>
    </row>
    <row r="3953" spans="1:4" x14ac:dyDescent="0.2">
      <c r="A3953">
        <v>343426</v>
      </c>
      <c r="B3953" t="e">
        <f>tencanal10 gente como esta Es la Que molesta Sinceramente son gente baga Que lo Que hacen Es lo malo para el pais</f>
        <v>#NAME?</v>
      </c>
      <c r="C3953" s="4">
        <v>43748</v>
      </c>
      <c r="D3953" s="3">
        <v>0.94444444444444453</v>
      </c>
    </row>
    <row r="3954" spans="1:4" x14ac:dyDescent="0.2">
      <c r="A3954">
        <v>362099</v>
      </c>
      <c r="B3954" t="e">
        <f>HoyMismoTSI Honduras avanza Que bueno lo Que se ve Que gran trabajo lo Que se desarrolla vamos por grandes avances vamos por mas</f>
        <v>#NAME?</v>
      </c>
      <c r="C3954" s="4">
        <v>43748</v>
      </c>
      <c r="D3954" s="3">
        <v>0.64166666666666672</v>
      </c>
    </row>
    <row r="3955" spans="1:4" x14ac:dyDescent="0.2">
      <c r="A3955">
        <v>438343</v>
      </c>
      <c r="B3955" t="e">
        <f>HoyMismoTSI se ven grandes resultados Que buenas cosas las Que se hacen cada dia Que bien lo Que se mira gracias al gobierno</f>
        <v>#NAME?</v>
      </c>
      <c r="C3955" s="4">
        <v>43748</v>
      </c>
      <c r="D3955" s="3">
        <v>0.64166666666666672</v>
      </c>
    </row>
    <row r="3956" spans="1:4" x14ac:dyDescent="0.2">
      <c r="A3956">
        <v>683923</v>
      </c>
      <c r="B3956" t="s">
        <v>44</v>
      </c>
      <c r="C3956" s="4">
        <v>43748</v>
      </c>
      <c r="D3956" s="3">
        <v>0.83263888888888893</v>
      </c>
    </row>
    <row r="3957" spans="1:4" ht="34" x14ac:dyDescent="0.2">
      <c r="A3957">
        <v>696828</v>
      </c>
      <c r="B3957" s="2" t="s">
        <v>155</v>
      </c>
      <c r="C3957" s="4">
        <v>43748</v>
      </c>
      <c r="D3957" s="3">
        <v>0.92499999999999993</v>
      </c>
    </row>
    <row r="3958" spans="1:4" x14ac:dyDescent="0.2">
      <c r="A3958">
        <v>699784</v>
      </c>
      <c r="B3958" t="s">
        <v>44</v>
      </c>
      <c r="C3958" s="4">
        <v>43748</v>
      </c>
      <c r="D3958" s="3">
        <v>0.83333333333333337</v>
      </c>
    </row>
    <row r="3959" spans="1:4" x14ac:dyDescent="0.2">
      <c r="A3959">
        <v>732099</v>
      </c>
      <c r="B3959" t="s">
        <v>44</v>
      </c>
      <c r="C3959" s="4">
        <v>43748</v>
      </c>
      <c r="D3959" s="3">
        <v>0.83333333333333337</v>
      </c>
    </row>
    <row r="3960" spans="1:4" x14ac:dyDescent="0.2">
      <c r="A3960">
        <v>745075</v>
      </c>
      <c r="B3960" t="s">
        <v>44</v>
      </c>
      <c r="C3960" s="4">
        <v>43748</v>
      </c>
      <c r="D3960" s="3">
        <v>0.83333333333333337</v>
      </c>
    </row>
    <row r="3961" spans="1:4" x14ac:dyDescent="0.2">
      <c r="A3961">
        <v>773162</v>
      </c>
      <c r="B3961" t="s">
        <v>44</v>
      </c>
      <c r="C3961" s="4">
        <v>43748</v>
      </c>
      <c r="D3961" s="3">
        <v>0.83333333333333337</v>
      </c>
    </row>
    <row r="3962" spans="1:4" x14ac:dyDescent="0.2">
      <c r="A3962">
        <v>775356</v>
      </c>
      <c r="B3962" t="s">
        <v>44</v>
      </c>
      <c r="C3962" s="4">
        <v>43748</v>
      </c>
      <c r="D3962" s="3">
        <v>0.83333333333333337</v>
      </c>
    </row>
    <row r="3963" spans="1:4" ht="34" x14ac:dyDescent="0.2">
      <c r="A3963">
        <v>776761</v>
      </c>
      <c r="B3963" s="2" t="s">
        <v>155</v>
      </c>
      <c r="C3963" s="4">
        <v>43748</v>
      </c>
      <c r="D3963" s="3">
        <v>0.92569444444444438</v>
      </c>
    </row>
    <row r="3964" spans="1:4" ht="34" x14ac:dyDescent="0.2">
      <c r="A3964">
        <v>776801</v>
      </c>
      <c r="B3964" s="2" t="s">
        <v>155</v>
      </c>
      <c r="C3964" s="4">
        <v>43748</v>
      </c>
      <c r="D3964" s="3">
        <v>0.92638888888888893</v>
      </c>
    </row>
    <row r="3965" spans="1:4" x14ac:dyDescent="0.2">
      <c r="A3965">
        <v>788178</v>
      </c>
      <c r="B3965" t="s">
        <v>44</v>
      </c>
      <c r="C3965" s="4">
        <v>43748</v>
      </c>
      <c r="D3965" s="3">
        <v>0.83333333333333337</v>
      </c>
    </row>
    <row r="3966" spans="1:4" ht="34" x14ac:dyDescent="0.2">
      <c r="A3966">
        <v>788763</v>
      </c>
      <c r="B3966" s="2" t="s">
        <v>155</v>
      </c>
      <c r="C3966" s="4">
        <v>43748</v>
      </c>
      <c r="D3966" s="3">
        <v>0.92569444444444438</v>
      </c>
    </row>
    <row r="3967" spans="1:4" x14ac:dyDescent="0.2">
      <c r="A3967">
        <v>796853</v>
      </c>
      <c r="B3967" t="e">
        <f>HoyMismoTSI estamos muy contentos de Que mi naci√≥n cambia Que grandes desarrollos vamos por lo mejor para mi Honduras</f>
        <v>#NAME?</v>
      </c>
      <c r="C3967" s="4">
        <v>43748</v>
      </c>
      <c r="D3967" s="3">
        <v>0.73263888888888884</v>
      </c>
    </row>
    <row r="3968" spans="1:4" x14ac:dyDescent="0.2">
      <c r="A3968">
        <v>799883</v>
      </c>
      <c r="B3968" t="e">
        <f>HoyMismoTSI Esperamos Que se vean los mayores resultados Que gran manera de Que las cosas avancen en el pais Que bien</f>
        <v>#NAME?</v>
      </c>
      <c r="C3968" s="4">
        <v>43748</v>
      </c>
      <c r="D3968" s="3">
        <v>0.71666666666666667</v>
      </c>
    </row>
    <row r="3969" spans="1:4" ht="34" x14ac:dyDescent="0.2">
      <c r="A3969">
        <v>807809</v>
      </c>
      <c r="B3969" s="2" t="s">
        <v>155</v>
      </c>
      <c r="C3969" s="4">
        <v>43748</v>
      </c>
      <c r="D3969" s="3">
        <v>0.92569444444444438</v>
      </c>
    </row>
    <row r="3970" spans="1:4" ht="34" x14ac:dyDescent="0.2">
      <c r="A3970">
        <v>808831</v>
      </c>
      <c r="B3970" s="2" t="s">
        <v>155</v>
      </c>
      <c r="C3970" s="4">
        <v>43748</v>
      </c>
      <c r="D3970" s="3">
        <v>0.92569444444444438</v>
      </c>
    </row>
    <row r="3971" spans="1:4" x14ac:dyDescent="0.2">
      <c r="A3971">
        <v>811239</v>
      </c>
      <c r="B3971" t="s">
        <v>44</v>
      </c>
      <c r="C3971" s="4">
        <v>43748</v>
      </c>
      <c r="D3971" s="3">
        <v>0.83263888888888893</v>
      </c>
    </row>
    <row r="3972" spans="1:4" ht="34" x14ac:dyDescent="0.2">
      <c r="A3972">
        <v>849916</v>
      </c>
      <c r="B3972" s="2" t="s">
        <v>155</v>
      </c>
      <c r="C3972" s="4">
        <v>43748</v>
      </c>
      <c r="D3972" s="3">
        <v>0.92569444444444438</v>
      </c>
    </row>
    <row r="3973" spans="1:4" ht="34" x14ac:dyDescent="0.2">
      <c r="A3973">
        <v>889310</v>
      </c>
      <c r="B3973" s="2" t="s">
        <v>155</v>
      </c>
      <c r="C3973" s="4">
        <v>43748</v>
      </c>
      <c r="D3973" s="3">
        <v>0.92499999999999993</v>
      </c>
    </row>
    <row r="3974" spans="1:4" x14ac:dyDescent="0.2">
      <c r="A3974">
        <v>900741</v>
      </c>
      <c r="B3974" t="e">
        <f>HoyMismoTSI Que gran desempe√±o lo Que se ve estamos agradecidos por Que se demuestra lo importante Que Es el cafe para el pais</f>
        <v>#NAME?</v>
      </c>
      <c r="C3974" s="4">
        <v>43748</v>
      </c>
      <c r="D3974" s="3">
        <v>0.71736111111111101</v>
      </c>
    </row>
    <row r="3975" spans="1:4" ht="34" x14ac:dyDescent="0.2">
      <c r="A3975">
        <v>934992</v>
      </c>
      <c r="B3975" s="2" t="s">
        <v>155</v>
      </c>
      <c r="C3975" s="4">
        <v>43748</v>
      </c>
      <c r="D3975" s="3">
        <v>0.92638888888888893</v>
      </c>
    </row>
    <row r="3976" spans="1:4" ht="34" x14ac:dyDescent="0.2">
      <c r="A3976">
        <v>937878</v>
      </c>
      <c r="B3976" s="2" t="s">
        <v>155</v>
      </c>
      <c r="C3976" s="4">
        <v>43748</v>
      </c>
      <c r="D3976" s="3">
        <v>0.92569444444444438</v>
      </c>
    </row>
    <row r="3977" spans="1:4" ht="34" x14ac:dyDescent="0.2">
      <c r="A3977">
        <v>975095</v>
      </c>
      <c r="B3977" s="2" t="s">
        <v>155</v>
      </c>
      <c r="C3977" s="4">
        <v>43748</v>
      </c>
      <c r="D3977" s="3">
        <v>0.92569444444444438</v>
      </c>
    </row>
    <row r="3978" spans="1:4" x14ac:dyDescent="0.2">
      <c r="A3978">
        <v>977811</v>
      </c>
      <c r="B3978" t="s">
        <v>44</v>
      </c>
      <c r="C3978" s="4">
        <v>43748</v>
      </c>
      <c r="D3978" s="3">
        <v>0.8340277777777777</v>
      </c>
    </row>
    <row r="3979" spans="1:4" ht="34" x14ac:dyDescent="0.2">
      <c r="A3979">
        <v>984416</v>
      </c>
      <c r="B3979" s="2" t="s">
        <v>155</v>
      </c>
      <c r="C3979" s="4">
        <v>43748</v>
      </c>
      <c r="D3979" s="3">
        <v>0.92499999999999993</v>
      </c>
    </row>
    <row r="3980" spans="1:4" ht="34" x14ac:dyDescent="0.2">
      <c r="A3980">
        <v>986787</v>
      </c>
      <c r="B3980" s="2" t="s">
        <v>155</v>
      </c>
      <c r="C3980" s="4">
        <v>43748</v>
      </c>
      <c r="D3980" s="3">
        <v>0.92569444444444438</v>
      </c>
    </row>
    <row r="3981" spans="1:4" x14ac:dyDescent="0.2">
      <c r="A3981">
        <v>987285</v>
      </c>
      <c r="B3981" t="s">
        <v>44</v>
      </c>
      <c r="C3981" s="4">
        <v>43748</v>
      </c>
      <c r="D3981" s="3">
        <v>0.83333333333333337</v>
      </c>
    </row>
    <row r="3982" spans="1:4" ht="34" x14ac:dyDescent="0.2">
      <c r="A3982">
        <v>988810</v>
      </c>
      <c r="B3982" s="2" t="s">
        <v>155</v>
      </c>
      <c r="C3982" s="4">
        <v>43748</v>
      </c>
      <c r="D3982" s="3">
        <v>0.92569444444444438</v>
      </c>
    </row>
    <row r="3983" spans="1:4" ht="34" x14ac:dyDescent="0.2">
      <c r="A3983">
        <v>989612</v>
      </c>
      <c r="B3983" s="2" t="s">
        <v>155</v>
      </c>
      <c r="C3983" s="4">
        <v>43748</v>
      </c>
      <c r="D3983" s="3">
        <v>0.92569444444444438</v>
      </c>
    </row>
    <row r="3984" spans="1:4" ht="34" x14ac:dyDescent="0.2">
      <c r="A3984">
        <v>994387</v>
      </c>
      <c r="B3984" s="2" t="s">
        <v>155</v>
      </c>
      <c r="C3984" s="4">
        <v>43748</v>
      </c>
      <c r="D3984" s="3">
        <v>0.92499999999999993</v>
      </c>
    </row>
    <row r="3985" spans="1:4" x14ac:dyDescent="0.2">
      <c r="A3985">
        <v>996647</v>
      </c>
      <c r="B3985" t="e">
        <f>HoyMismoTSI muy bien Que se est√°n haciendo estos programas de empleos para lo mejor del pueblo Que gran manera de ver lo bueno por mi Honduras vamos por mas</f>
        <v>#NAME?</v>
      </c>
      <c r="C3985" s="4">
        <v>43748</v>
      </c>
      <c r="D3985" s="3">
        <v>0.64513888888888882</v>
      </c>
    </row>
    <row r="3986" spans="1:4" x14ac:dyDescent="0.2">
      <c r="A3986">
        <v>1033121</v>
      </c>
      <c r="B3986" t="s">
        <v>44</v>
      </c>
      <c r="C3986" s="4">
        <v>43748</v>
      </c>
      <c r="D3986" s="3">
        <v>0.83333333333333337</v>
      </c>
    </row>
    <row r="3987" spans="1:4" x14ac:dyDescent="0.2">
      <c r="A3987">
        <v>1042702</v>
      </c>
      <c r="B3987" t="s">
        <v>44</v>
      </c>
      <c r="C3987" s="4">
        <v>43748</v>
      </c>
      <c r="D3987" s="3">
        <v>0.83333333333333337</v>
      </c>
    </row>
    <row r="3988" spans="1:4" x14ac:dyDescent="0.2">
      <c r="A3988">
        <v>1043179</v>
      </c>
      <c r="B3988" t="s">
        <v>44</v>
      </c>
      <c r="C3988" s="4">
        <v>43748</v>
      </c>
      <c r="D3988" s="3">
        <v>0.83333333333333337</v>
      </c>
    </row>
    <row r="3989" spans="1:4" x14ac:dyDescent="0.2">
      <c r="A3989">
        <v>1059938</v>
      </c>
      <c r="B3989" t="e">
        <f>HoyMismoTSI muy bien Que se firme ese convenio para Que haya ese mejor hospital Que bueno lo Que se hace por mi pais Que gran trabajo</f>
        <v>#NAME?</v>
      </c>
      <c r="C3989" s="4">
        <v>43748</v>
      </c>
      <c r="D3989" s="3">
        <v>0.7319444444444444</v>
      </c>
    </row>
    <row r="3990" spans="1:4" x14ac:dyDescent="0.2">
      <c r="A3990">
        <v>1156414</v>
      </c>
      <c r="B3990" t="e">
        <f>HoyMismoTSI les deseamos un grandioso excito para Que todo pueda mejorar Que bien Que se vean grandes oportunidades muy bien</f>
        <v>#NAME?</v>
      </c>
      <c r="C3990" s="4">
        <v>43748</v>
      </c>
      <c r="D3990" s="3">
        <v>0.71736111111111101</v>
      </c>
    </row>
    <row r="3991" spans="1:4" x14ac:dyDescent="0.2">
      <c r="A3991">
        <v>8381</v>
      </c>
      <c r="B3991" t="s">
        <v>68</v>
      </c>
      <c r="C3991" s="4">
        <v>43749</v>
      </c>
      <c r="D3991" s="3">
        <v>0.90625</v>
      </c>
    </row>
    <row r="3992" spans="1:4" x14ac:dyDescent="0.2">
      <c r="A3992">
        <v>9192</v>
      </c>
      <c r="B3992" t="s">
        <v>77</v>
      </c>
      <c r="C3992" s="4">
        <v>43749</v>
      </c>
      <c r="D3992" s="3">
        <v>0.71111111111111114</v>
      </c>
    </row>
    <row r="3993" spans="1:4" x14ac:dyDescent="0.2">
      <c r="A3993">
        <v>9823</v>
      </c>
      <c r="B3993" t="s">
        <v>77</v>
      </c>
      <c r="C3993" s="4">
        <v>43749</v>
      </c>
      <c r="D3993" s="3">
        <v>0.7104166666666667</v>
      </c>
    </row>
    <row r="3994" spans="1:4" x14ac:dyDescent="0.2">
      <c r="A3994">
        <v>11832</v>
      </c>
      <c r="B3994" t="s">
        <v>68</v>
      </c>
      <c r="C3994" s="4">
        <v>43749</v>
      </c>
      <c r="D3994" s="3">
        <v>0.90625</v>
      </c>
    </row>
    <row r="3995" spans="1:4" x14ac:dyDescent="0.2">
      <c r="A3995">
        <v>12278</v>
      </c>
      <c r="B3995" t="e">
        <f>elpulsohn ya basta de tantas calumnias ustedes solo saben hablar mal de el Presidente bien se sabe Que se ha hecho lo mejor por Honduras ya dejen de chingar por favor</f>
        <v>#NAME?</v>
      </c>
      <c r="C3995" s="4">
        <v>43749</v>
      </c>
      <c r="D3995" s="3">
        <v>0.8847222222222223</v>
      </c>
    </row>
    <row r="3996" spans="1:4" x14ac:dyDescent="0.2">
      <c r="A3996">
        <v>19213</v>
      </c>
      <c r="B3996" t="s">
        <v>77</v>
      </c>
      <c r="C3996" s="4">
        <v>43749</v>
      </c>
      <c r="D3996" s="3">
        <v>0.7104166666666667</v>
      </c>
    </row>
    <row r="3997" spans="1:4" x14ac:dyDescent="0.2">
      <c r="A3997">
        <v>33710</v>
      </c>
      <c r="B3997" t="e">
        <f>hondudiario Es muy bueno lo Que esta haciendo construyendo esas maravillosas cosas en el pais Que bien</f>
        <v>#NAME?</v>
      </c>
      <c r="C3997" s="4">
        <v>43749</v>
      </c>
      <c r="D3997" s="3">
        <v>0.74305555555555547</v>
      </c>
    </row>
    <row r="3998" spans="1:4" x14ac:dyDescent="0.2">
      <c r="A3998">
        <v>34191</v>
      </c>
      <c r="B3998" t="e">
        <f>_xlfn.SINGLE(DllSWqjvMbCrtUNGN0CA23hYgwPW83B5aBnYuBnEFZY)= estas si son grandes oportunidades las Que se hacen para el pais felicitamos al gobierno por hacer lo bueno</f>
        <v>#NAME?</v>
      </c>
      <c r="C3998" s="4">
        <v>43749</v>
      </c>
      <c r="D3998" s="3">
        <v>0.65486111111111112</v>
      </c>
    </row>
    <row r="3999" spans="1:4" x14ac:dyDescent="0.2">
      <c r="A3999">
        <v>35241</v>
      </c>
      <c r="B3999" t="s">
        <v>174</v>
      </c>
      <c r="C3999" s="4">
        <v>43749</v>
      </c>
      <c r="D3999" s="3">
        <v>0.65555555555555556</v>
      </c>
    </row>
    <row r="4000" spans="1:4" x14ac:dyDescent="0.2">
      <c r="A4000">
        <v>35510</v>
      </c>
      <c r="B4000" t="s">
        <v>68</v>
      </c>
      <c r="C4000" s="4">
        <v>43749</v>
      </c>
      <c r="D4000" s="3">
        <v>0.90694444444444444</v>
      </c>
    </row>
    <row r="4001" spans="1:4" x14ac:dyDescent="0.2">
      <c r="A4001">
        <v>37288</v>
      </c>
      <c r="B4001" t="s">
        <v>68</v>
      </c>
      <c r="C4001" s="4">
        <v>43749</v>
      </c>
      <c r="D4001" s="3">
        <v>0.90625</v>
      </c>
    </row>
    <row r="4002" spans="1:4" x14ac:dyDescent="0.2">
      <c r="A4002">
        <v>40626</v>
      </c>
      <c r="B4002" t="e">
        <f>LaTribunahn muy buen trabajo lo Que se hace Que bien vamos por lo importante en mejorar en uqe ya no se permitan estas cosas malas en la naci√≥n Que bien excelente</f>
        <v>#NAME?</v>
      </c>
      <c r="C4002" s="4">
        <v>43749</v>
      </c>
      <c r="D4002" s="3">
        <v>0.63611111111111118</v>
      </c>
    </row>
    <row r="4003" spans="1:4" x14ac:dyDescent="0.2">
      <c r="A4003">
        <v>41340</v>
      </c>
      <c r="B4003" t="e">
        <f>radioamericahn Que barbaridad solo lo malo les gusta ver al pais y por eso no aceptan Que el Presidente trabaja cada dia por combatir estas cosas malas</f>
        <v>#NAME?</v>
      </c>
      <c r="C4003" s="4">
        <v>43749</v>
      </c>
      <c r="D4003" s="3">
        <v>0.77916666666666667</v>
      </c>
    </row>
    <row r="4004" spans="1:4" x14ac:dyDescent="0.2">
      <c r="A4004">
        <v>70582</v>
      </c>
      <c r="B4004" t="e">
        <f>elpaishn sabemos Que se hace lo bueno por mi Honduras por Que Es importante y Sobre todo Que JOH esta limpio de Que no Es narcotraficante</f>
        <v>#NAME?</v>
      </c>
      <c r="C4004" s="4">
        <v>43749</v>
      </c>
      <c r="D4004" s="3">
        <v>0.84583333333333333</v>
      </c>
    </row>
    <row r="4005" spans="1:4" x14ac:dyDescent="0.2">
      <c r="A4005">
        <v>70754</v>
      </c>
      <c r="B4005" t="e">
        <f>elpaishn si se sabe Que lo ivan a matar por Que el no cer ani Es ni fue de participaci√≥n para el narcotr√°fico porque se sabe Que Es una gran persona</f>
        <v>#NAME?</v>
      </c>
      <c r="C4005" s="4">
        <v>43749</v>
      </c>
      <c r="D4005" s="3">
        <v>0.84375</v>
      </c>
    </row>
    <row r="4006" spans="1:4" x14ac:dyDescent="0.2">
      <c r="A4006">
        <v>71020</v>
      </c>
      <c r="B4006" t="e">
        <f>elpaishn Dios bendiga su vida se√±or JOH gracias por afirmar lo bueno para el pais Que gran trabajo vamos por mas</f>
        <v>#NAME?</v>
      </c>
      <c r="C4006" s="4">
        <v>43749</v>
      </c>
      <c r="D4006" s="3">
        <v>0.9506944444444444</v>
      </c>
    </row>
    <row r="4007" spans="1:4" x14ac:dyDescent="0.2">
      <c r="A4007">
        <v>78409</v>
      </c>
      <c r="B4007" t="s">
        <v>77</v>
      </c>
      <c r="C4007" s="4">
        <v>43749</v>
      </c>
      <c r="D4007" s="3">
        <v>0.7104166666666667</v>
      </c>
    </row>
    <row r="4008" spans="1:4" x14ac:dyDescent="0.2">
      <c r="A4008">
        <v>78844</v>
      </c>
      <c r="B4008" t="s">
        <v>68</v>
      </c>
      <c r="C4008" s="4">
        <v>43749</v>
      </c>
      <c r="D4008" s="3">
        <v>0.90694444444444444</v>
      </c>
    </row>
    <row r="4009" spans="1:4" x14ac:dyDescent="0.2">
      <c r="A4009">
        <v>83340</v>
      </c>
      <c r="B4009" t="e">
        <f>HCHTelevDigital muy bien Que se les esta dando una mano a los ganaderos para Que puedan hacer el gran trabajo de apoyar al medio ambiente</f>
        <v>#NAME?</v>
      </c>
      <c r="C4009" s="4">
        <v>43749</v>
      </c>
      <c r="D4009" s="3">
        <v>0.76250000000000007</v>
      </c>
    </row>
    <row r="4010" spans="1:4" x14ac:dyDescent="0.2">
      <c r="A4010">
        <v>84863</v>
      </c>
      <c r="B4010" t="e">
        <f>HCHTelevDigital Que se tenga excito en todas las cosas Que gran manera de ver los triunfos excelente mi Honduras cambia</f>
        <v>#NAME?</v>
      </c>
      <c r="C4010" s="4">
        <v>43749</v>
      </c>
      <c r="D4010" s="3">
        <v>0.7631944444444444</v>
      </c>
    </row>
    <row r="4011" spans="1:4" x14ac:dyDescent="0.2">
      <c r="A4011">
        <v>87064</v>
      </c>
      <c r="B4011" t="e">
        <f>SalvaPresidente no deben de dejar Que este tipo no se meta en lo Que no le importa por Que solo eso hace este metiche busca Que hacer voz rana</f>
        <v>#NAME?</v>
      </c>
      <c r="C4011" s="4">
        <v>43749</v>
      </c>
      <c r="D4011" s="3">
        <v>0.8340277777777777</v>
      </c>
    </row>
    <row r="4012" spans="1:4" x14ac:dyDescent="0.2">
      <c r="A4012">
        <v>87224</v>
      </c>
      <c r="B4012" t="e">
        <f>JuanOrlandoH se ve los grandes resultados departe de mi Presidente Que gran manera de Que el nunca se ha involucrado en esto muy bien</f>
        <v>#NAME?</v>
      </c>
      <c r="C4012" s="4">
        <v>43749</v>
      </c>
      <c r="D4012" s="3">
        <v>0.89444444444444438</v>
      </c>
    </row>
    <row r="4013" spans="1:4" x14ac:dyDescent="0.2">
      <c r="A4013">
        <v>87253</v>
      </c>
      <c r="B4013" t="e">
        <f>SalvaPresidente Vay tan de ma√±ana viene este √±angara molestando ce cerio nasralla busca Que hacer mejor Que barbaridad la tuya</f>
        <v>#NAME?</v>
      </c>
      <c r="C4013" s="4">
        <v>43749</v>
      </c>
      <c r="D4013" s="3">
        <v>0.68472222222222223</v>
      </c>
    </row>
    <row r="4014" spans="1:4" x14ac:dyDescent="0.2">
      <c r="A4014">
        <v>87303</v>
      </c>
      <c r="B4014" t="e">
        <f>JuanOrlandoH lo Que se ha prometido se ha cumplido Vemos Que no han sido solo promesas Que tran persona y gran gobernante tenemos en la naci√≥n</f>
        <v>#NAME?</v>
      </c>
      <c r="C4014" s="4">
        <v>43749</v>
      </c>
      <c r="D4014" s="3">
        <v>0.68958333333333333</v>
      </c>
    </row>
    <row r="4015" spans="1:4" x14ac:dyDescent="0.2">
      <c r="A4015">
        <v>90543</v>
      </c>
      <c r="B4015" t="e">
        <f>elpaishn Exacto bien sab√≠an Que se ls iuav llegar su navidad a cada chancho le llega su navidad y Sobre todo como ya les llego no hayan Que hacer ni Que inventar</f>
        <v>#NAME?</v>
      </c>
      <c r="C4015" s="4">
        <v>43749</v>
      </c>
      <c r="D4015" s="3">
        <v>0.94930555555555562</v>
      </c>
    </row>
    <row r="4016" spans="1:4" x14ac:dyDescent="0.2">
      <c r="A4016">
        <v>91529</v>
      </c>
      <c r="B4016" t="e">
        <f>elpaishn muy buen manera de ver y representar su inocencia mi Presidente Que usted ha trabajado grandemente por combatir los narcotraficantes y me alegra Que usted nunca se involucro</f>
        <v>#NAME?</v>
      </c>
      <c r="C4016" s="4">
        <v>43749</v>
      </c>
      <c r="D4016" s="3">
        <v>0.84652777777777777</v>
      </c>
    </row>
    <row r="4017" spans="1:4" x14ac:dyDescent="0.2">
      <c r="A4017">
        <v>96252</v>
      </c>
      <c r="B4017" t="s">
        <v>77</v>
      </c>
      <c r="C4017" s="4">
        <v>43749</v>
      </c>
      <c r="D4017" s="3">
        <v>0.71111111111111114</v>
      </c>
    </row>
    <row r="4018" spans="1:4" x14ac:dyDescent="0.2">
      <c r="A4018">
        <v>112552</v>
      </c>
      <c r="B4018" t="s">
        <v>68</v>
      </c>
      <c r="C4018" s="4">
        <v>43749</v>
      </c>
      <c r="D4018" s="3">
        <v>0.90625</v>
      </c>
    </row>
    <row r="4019" spans="1:4" x14ac:dyDescent="0.2">
      <c r="A4019">
        <v>135914</v>
      </c>
      <c r="B4019" t="s">
        <v>68</v>
      </c>
      <c r="C4019" s="4">
        <v>43749</v>
      </c>
      <c r="D4019" s="3">
        <v>0.90694444444444444</v>
      </c>
    </row>
    <row r="4020" spans="1:4" x14ac:dyDescent="0.2">
      <c r="A4020">
        <v>137893</v>
      </c>
      <c r="B4020" t="e">
        <f>elpulsohn Vemos lo bueno lo importante Que gran manera de ver lo bueno estamos contentos de Que se desarrolle esto en esta comunidad</f>
        <v>#NAME?</v>
      </c>
      <c r="C4020" s="4">
        <v>43749</v>
      </c>
      <c r="D4020" s="3">
        <v>0.63055555555555554</v>
      </c>
    </row>
    <row r="4021" spans="1:4" x14ac:dyDescent="0.2">
      <c r="A4021">
        <v>140371</v>
      </c>
      <c r="B4021" t="e">
        <f>SalvaPresidente no cave duda Que ha Salvador lo Que le importa Es Que el pais viva en caos y mal toda la vida este Hombre toda la vida en lo mismo</f>
        <v>#NAME?</v>
      </c>
      <c r="C4021" s="4">
        <v>43749</v>
      </c>
      <c r="D4021" s="3">
        <v>0.83194444444444438</v>
      </c>
    </row>
    <row r="4022" spans="1:4" x14ac:dyDescent="0.2">
      <c r="A4022">
        <v>147225</v>
      </c>
      <c r="B4022" t="e">
        <f>JuanOrlandoH Vemos lo bueno Que se ha demostrado para la naci√≥n y se ha puesto mano dura Que bien</f>
        <v>#NAME?</v>
      </c>
      <c r="C4022" s="4">
        <v>43749</v>
      </c>
      <c r="D4022" s="3">
        <v>0.68819444444444444</v>
      </c>
    </row>
    <row r="4023" spans="1:4" x14ac:dyDescent="0.2">
      <c r="A4023">
        <v>152118</v>
      </c>
      <c r="B4023" t="e">
        <f>JuanOrlandoH Definitivamente Que se demuestre cada dia lo bueno por el pais Muchas gracias a lo importante Que Es para el gobernante cambiar la seguridad</f>
        <v>#NAME?</v>
      </c>
      <c r="C4023" s="4">
        <v>43749</v>
      </c>
      <c r="D4023" s="3">
        <v>0.68888888888888899</v>
      </c>
    </row>
    <row r="4024" spans="1:4" x14ac:dyDescent="0.2">
      <c r="A4024">
        <v>155069</v>
      </c>
      <c r="B4024" t="e">
        <f>ProcesoDigital no cave duda Que tenemos la mejor candidato de la Presidencia y Que Es un gran ejemplo para mi Honduras por Que e o ce involucra en cosas como estas mas bien las detiene</f>
        <v>#NAME?</v>
      </c>
      <c r="C4024" s="4">
        <v>43749</v>
      </c>
      <c r="D4024" s="3">
        <v>0.93819444444444444</v>
      </c>
    </row>
    <row r="4025" spans="1:4" x14ac:dyDescent="0.2">
      <c r="A4025">
        <v>155239</v>
      </c>
      <c r="B4025" t="e">
        <f>ProcesoDigital estas pruebas son falsas queremos pruebas Que se vea la verdad para levantar pruebas falsas hasta yo lo puedo hacer Es inocente</f>
        <v>#NAME?</v>
      </c>
      <c r="C4025" s="4">
        <v>43749</v>
      </c>
      <c r="D4025" s="3">
        <v>0.65069444444444446</v>
      </c>
    </row>
    <row r="4026" spans="1:4" x14ac:dyDescent="0.2">
      <c r="A4026">
        <v>156185</v>
      </c>
      <c r="B4026" t="e">
        <f>ProcesoDigital excelente se√±or Presidente Que se haga lo Que se tenga Que hacer para Que esta gente pague y dejen de molestar y Sobre todo Que usted Es un gran gobernante</f>
        <v>#NAME?</v>
      </c>
      <c r="C4026" s="4">
        <v>43749</v>
      </c>
      <c r="D4026" s="3">
        <v>0.9375</v>
      </c>
    </row>
    <row r="4027" spans="1:4" x14ac:dyDescent="0.2">
      <c r="A4027">
        <v>160036</v>
      </c>
      <c r="B4027" t="e">
        <f>elpulsohn excelente Es poder ver como se hace este proyecto Que Sin duda alguna tendr√° excito Que bien vamos por mas</f>
        <v>#NAME?</v>
      </c>
      <c r="C4027" s="4">
        <v>43749</v>
      </c>
      <c r="D4027" s="3">
        <v>0.63055555555555554</v>
      </c>
    </row>
    <row r="4028" spans="1:4" x14ac:dyDescent="0.2">
      <c r="A4028">
        <v>168209</v>
      </c>
      <c r="B4028" t="s">
        <v>440</v>
      </c>
      <c r="C4028" s="4">
        <v>43749</v>
      </c>
      <c r="D4028" s="3">
        <v>0.83333333333333337</v>
      </c>
    </row>
    <row r="4029" spans="1:4" x14ac:dyDescent="0.2">
      <c r="A4029">
        <v>168925</v>
      </c>
      <c r="B4029" t="e">
        <f>tencanal10 Que bueno Que con esta nueva ley se est√°n haciendo estas cosas de apoyar a personas con empleos Que gran trabajo</f>
        <v>#NAME?</v>
      </c>
      <c r="C4029" s="4">
        <v>43749</v>
      </c>
      <c r="D4029" s="3">
        <v>0.85902777777777783</v>
      </c>
    </row>
    <row r="4030" spans="1:4" x14ac:dyDescent="0.2">
      <c r="A4030">
        <v>169511</v>
      </c>
      <c r="B4030" t="e">
        <f>tencanal10 muy bien Que en mi pa√≠s se hagan estos grandes proyectos al beneficio de el pueblo Muchas gracias Dios lo bendiga mi Presidente</f>
        <v>#NAME?</v>
      </c>
      <c r="C4030" s="4">
        <v>43749</v>
      </c>
      <c r="D4030" s="3">
        <v>0.86041666666666661</v>
      </c>
    </row>
    <row r="4031" spans="1:4" x14ac:dyDescent="0.2">
      <c r="A4031">
        <v>184458</v>
      </c>
      <c r="B4031" t="e">
        <f>SalvaPresidente ya estamos cansados de Que reste se meta en lo Que no le importa deja de metiche por favor cera Que no tiene nada Que hacer este</f>
        <v>#NAME?</v>
      </c>
      <c r="C4031" s="4">
        <v>43749</v>
      </c>
      <c r="D4031" s="3">
        <v>0.68541666666666667</v>
      </c>
    </row>
    <row r="4032" spans="1:4" x14ac:dyDescent="0.2">
      <c r="A4032">
        <v>184476</v>
      </c>
      <c r="B4032" t="e">
        <f>JuanOrlandoH sabemos Que se ha demostrado Que JOH hace lo correcto por el pais  Que gran manera de ver lo bueno vamos por mas</f>
        <v>#NAME?</v>
      </c>
      <c r="C4032" s="4">
        <v>43749</v>
      </c>
      <c r="D4032" s="3">
        <v>0.89166666666666661</v>
      </c>
    </row>
    <row r="4033" spans="1:4" x14ac:dyDescent="0.2">
      <c r="A4033">
        <v>196400</v>
      </c>
      <c r="B4033" t="e">
        <f>JuanOrlandoH se√±or Presidente usted Es una gran persona un ejemplo a seguir por Que demuestra Que Es lo correcto y Sobre todo combate estas acciones Que son malas por el pais</f>
        <v>#NAME?</v>
      </c>
      <c r="C4033" s="4">
        <v>43749</v>
      </c>
      <c r="D4033" s="3">
        <v>0.89513888888888893</v>
      </c>
    </row>
    <row r="4034" spans="1:4" x14ac:dyDescent="0.2">
      <c r="A4034">
        <v>198083</v>
      </c>
      <c r="B4034" t="e">
        <f>JuanOrlandoH excelente desempe√±o Presidente JOH muy bien usted ha demostrado Que hace lo correcto por el pais gracias Que Dios lo bendiga</f>
        <v>#NAME?</v>
      </c>
      <c r="C4034" s="4">
        <v>43749</v>
      </c>
      <c r="D4034" s="3">
        <v>0.85</v>
      </c>
    </row>
    <row r="4035" spans="1:4" x14ac:dyDescent="0.2">
      <c r="A4035">
        <v>198813</v>
      </c>
      <c r="B4035" t="e">
        <f>JuanOrlandoH si tiene raz√≥n mi Presidente por  Que se ha visto Que lo √∫nico Que han hecho Es quererlo destruir pero no lo han logrado y no lo lograran</f>
        <v>#NAME?</v>
      </c>
      <c r="C4035" s="4">
        <v>43749</v>
      </c>
      <c r="D4035" s="3">
        <v>0.8930555555555556</v>
      </c>
    </row>
    <row r="4036" spans="1:4" x14ac:dyDescent="0.2">
      <c r="A4036">
        <v>200023</v>
      </c>
      <c r="B4036" t="e">
        <f>SalvaPresidente tanta llorazon Que les agarra a esta gente Que barbaridad Que solo hablando mal de mi JOH se cerio el burro hablando de orejas</f>
        <v>#NAME?</v>
      </c>
      <c r="C4036" s="4">
        <v>43749</v>
      </c>
      <c r="D4036" s="3">
        <v>0.68611111111111101</v>
      </c>
    </row>
    <row r="4037" spans="1:4" x14ac:dyDescent="0.2">
      <c r="A4037">
        <v>202923</v>
      </c>
      <c r="B4037" t="s">
        <v>77</v>
      </c>
      <c r="C4037" s="4">
        <v>43749</v>
      </c>
      <c r="D4037" s="3">
        <v>0.7104166666666667</v>
      </c>
    </row>
    <row r="4038" spans="1:4" x14ac:dyDescent="0.2">
      <c r="A4038">
        <v>209122</v>
      </c>
      <c r="B4038" t="s">
        <v>68</v>
      </c>
      <c r="C4038" s="4">
        <v>43749</v>
      </c>
      <c r="D4038" s="3">
        <v>0.90625</v>
      </c>
    </row>
    <row r="4039" spans="1:4" x14ac:dyDescent="0.2">
      <c r="A4039">
        <v>211283</v>
      </c>
      <c r="B4039" t="s">
        <v>68</v>
      </c>
      <c r="C4039" s="4">
        <v>43749</v>
      </c>
      <c r="D4039" s="3">
        <v>0.90625</v>
      </c>
    </row>
    <row r="4040" spans="1:4" x14ac:dyDescent="0.2">
      <c r="A4040">
        <v>212218</v>
      </c>
      <c r="B4040" t="s">
        <v>77</v>
      </c>
      <c r="C4040" s="4">
        <v>43749</v>
      </c>
      <c r="D4040" s="3">
        <v>0.71180555555555547</v>
      </c>
    </row>
    <row r="4041" spans="1:4" x14ac:dyDescent="0.2">
      <c r="A4041">
        <v>216682</v>
      </c>
      <c r="B4041" t="s">
        <v>68</v>
      </c>
      <c r="C4041" s="4">
        <v>43749</v>
      </c>
      <c r="D4041" s="3">
        <v>0.90694444444444444</v>
      </c>
    </row>
    <row r="4042" spans="1:4" x14ac:dyDescent="0.2">
      <c r="A4042">
        <v>256248</v>
      </c>
      <c r="B4042" t="e">
        <f>radioamericahn lo Que pasa Que se sabe Que esta gente lo quer√≠an acecinar por Que saben Que el Presidente se neg√≥ a meterse en las chabacanadas del narcotr√°fico</f>
        <v>#NAME?</v>
      </c>
      <c r="C4042" s="4">
        <v>43749</v>
      </c>
      <c r="D4042" s="3">
        <v>0.77777777777777779</v>
      </c>
    </row>
    <row r="4043" spans="1:4" x14ac:dyDescent="0.2">
      <c r="A4043">
        <v>256403</v>
      </c>
      <c r="B4043" t="e">
        <f>radioamericahn Sinceramente lo Que no les ha gustado Es Que JOH ha combatido el narcotr√°fico y gracias a el todo esto se va destruyendo</f>
        <v>#NAME?</v>
      </c>
      <c r="C4043" s="4">
        <v>43749</v>
      </c>
      <c r="D4043" s="3">
        <v>0.77847222222222223</v>
      </c>
    </row>
    <row r="4044" spans="1:4" x14ac:dyDescent="0.2">
      <c r="A4044">
        <v>259038</v>
      </c>
      <c r="B4044" t="s">
        <v>77</v>
      </c>
      <c r="C4044" s="4">
        <v>43749</v>
      </c>
      <c r="D4044" s="3">
        <v>0.71111111111111114</v>
      </c>
    </row>
    <row r="4045" spans="1:4" x14ac:dyDescent="0.2">
      <c r="A4045">
        <v>263099</v>
      </c>
      <c r="B4045" t="s">
        <v>77</v>
      </c>
      <c r="C4045" s="4">
        <v>43749</v>
      </c>
      <c r="D4045" s="3">
        <v>0.71111111111111114</v>
      </c>
    </row>
    <row r="4046" spans="1:4" x14ac:dyDescent="0.2">
      <c r="A4046">
        <v>265551</v>
      </c>
      <c r="B4046" t="s">
        <v>77</v>
      </c>
      <c r="C4046" s="4">
        <v>43749</v>
      </c>
      <c r="D4046" s="3">
        <v>0.7104166666666667</v>
      </c>
    </row>
    <row r="4047" spans="1:4" x14ac:dyDescent="0.2">
      <c r="A4047">
        <v>269228</v>
      </c>
      <c r="B4047" t="e">
        <f>LaTribunahn Que buen desempe√±o de las autoridades y de nuestro gobierno a ya no permitir estas cosas para mi Honduras</f>
        <v>#NAME?</v>
      </c>
      <c r="C4047" s="4">
        <v>43749</v>
      </c>
      <c r="D4047" s="3">
        <v>0.63541666666666663</v>
      </c>
    </row>
    <row r="4048" spans="1:4" x14ac:dyDescent="0.2">
      <c r="A4048">
        <v>291042</v>
      </c>
      <c r="B4048" t="s">
        <v>77</v>
      </c>
      <c r="C4048" s="4">
        <v>43749</v>
      </c>
      <c r="D4048" s="3">
        <v>0.71111111111111114</v>
      </c>
    </row>
    <row r="4049" spans="1:4" x14ac:dyDescent="0.2">
      <c r="A4049">
        <v>306284</v>
      </c>
      <c r="B4049" t="s">
        <v>68</v>
      </c>
      <c r="C4049" s="4">
        <v>43749</v>
      </c>
      <c r="D4049" s="3">
        <v>0.90625</v>
      </c>
    </row>
    <row r="4050" spans="1:4" x14ac:dyDescent="0.2">
      <c r="A4050">
        <v>310955</v>
      </c>
      <c r="B4050" t="e">
        <f>hondudiario Que grandes resultados Que gran desempe√±o Que bien Que se esta haciendo lo bueno por combatir estas cuestiones y Que el pais este en mejores condiciones</f>
        <v>#NAME?</v>
      </c>
      <c r="C4050" s="4">
        <v>43749</v>
      </c>
      <c r="D4050" s="3">
        <v>0.74652777777777779</v>
      </c>
    </row>
    <row r="4051" spans="1:4" x14ac:dyDescent="0.2">
      <c r="A4051">
        <v>323949</v>
      </c>
      <c r="B4051" t="e">
        <f>elpaishn excelente se√±or Presidente lo felicitamos por Que usted hace lo bueno por el pa√≠s y Sobre todo ha puesto mano dura en contra de los narcotraficantes</f>
        <v>#NAME?</v>
      </c>
      <c r="C4051" s="4">
        <v>43749</v>
      </c>
      <c r="D4051" s="3">
        <v>0.95000000000000007</v>
      </c>
    </row>
    <row r="4052" spans="1:4" x14ac:dyDescent="0.2">
      <c r="A4052">
        <v>336742</v>
      </c>
      <c r="B4052" t="e">
        <f>ProcesoDigital esta bueno Que se ponga mano dura en contra de los Que quisieron asesinar al Presidente por Que Es un agran persona</f>
        <v>#NAME?</v>
      </c>
      <c r="C4052" s="4">
        <v>43749</v>
      </c>
      <c r="D4052" s="3">
        <v>0.93680555555555556</v>
      </c>
    </row>
    <row r="4053" spans="1:4" x14ac:dyDescent="0.2">
      <c r="A4053">
        <v>337385</v>
      </c>
      <c r="B4053" t="e">
        <f>ProcesoDigital sabemos Que el Es inocente y Que Dios le ayudara asalir de esto Vemos lo bueno para el</f>
        <v>#NAME?</v>
      </c>
      <c r="C4053" s="4">
        <v>43749</v>
      </c>
      <c r="D4053" s="3">
        <v>0.64583333333333337</v>
      </c>
    </row>
    <row r="4054" spans="1:4" x14ac:dyDescent="0.2">
      <c r="A4054">
        <v>701860</v>
      </c>
      <c r="B4054" t="e">
        <f>HoyMismoTSI admirable Es ver como mi Honduras avanza Que buen trabajo lo Que se ve cada dia Que se apoye con mejores calles Que bien</f>
        <v>#NAME?</v>
      </c>
      <c r="C4054" s="4">
        <v>43749</v>
      </c>
      <c r="D4054" s="3">
        <v>0.86458333333333337</v>
      </c>
    </row>
    <row r="4055" spans="1:4" x14ac:dyDescent="0.2">
      <c r="A4055">
        <v>751635</v>
      </c>
      <c r="B4055" t="s">
        <v>77</v>
      </c>
      <c r="C4055" s="4">
        <v>43749</v>
      </c>
      <c r="D4055" s="3">
        <v>0.71180555555555547</v>
      </c>
    </row>
    <row r="4056" spans="1:4" x14ac:dyDescent="0.2">
      <c r="A4056">
        <v>755076</v>
      </c>
      <c r="B4056" t="s">
        <v>68</v>
      </c>
      <c r="C4056" s="4">
        <v>43749</v>
      </c>
      <c r="D4056" s="3">
        <v>0.90625</v>
      </c>
    </row>
    <row r="4057" spans="1:4" x14ac:dyDescent="0.2">
      <c r="A4057">
        <v>755442</v>
      </c>
      <c r="B4057" t="s">
        <v>77</v>
      </c>
      <c r="C4057" s="4">
        <v>43749</v>
      </c>
      <c r="D4057" s="3">
        <v>0.71111111111111114</v>
      </c>
    </row>
    <row r="4058" spans="1:4" x14ac:dyDescent="0.2">
      <c r="A4058">
        <v>765170</v>
      </c>
      <c r="B4058" t="s">
        <v>68</v>
      </c>
      <c r="C4058" s="4">
        <v>43749</v>
      </c>
      <c r="D4058" s="3">
        <v>0.90694444444444444</v>
      </c>
    </row>
    <row r="4059" spans="1:4" x14ac:dyDescent="0.2">
      <c r="A4059">
        <v>773556</v>
      </c>
      <c r="B4059" t="s">
        <v>68</v>
      </c>
      <c r="C4059" s="4">
        <v>43749</v>
      </c>
      <c r="D4059" s="3">
        <v>0.90694444444444444</v>
      </c>
    </row>
    <row r="4060" spans="1:4" x14ac:dyDescent="0.2">
      <c r="A4060">
        <v>776279</v>
      </c>
      <c r="B4060" t="s">
        <v>77</v>
      </c>
      <c r="C4060" s="4">
        <v>43749</v>
      </c>
      <c r="D4060" s="3">
        <v>0.71111111111111114</v>
      </c>
    </row>
    <row r="4061" spans="1:4" x14ac:dyDescent="0.2">
      <c r="A4061">
        <v>776996</v>
      </c>
      <c r="B4061" t="s">
        <v>77</v>
      </c>
      <c r="C4061" s="4">
        <v>43749</v>
      </c>
      <c r="D4061" s="3">
        <v>0.71111111111111114</v>
      </c>
    </row>
    <row r="4062" spans="1:4" x14ac:dyDescent="0.2">
      <c r="A4062">
        <v>785437</v>
      </c>
      <c r="B4062" t="e">
        <f>elpulsohn Que lloren y lloren gente tan tonta mas no saben Que aunque hagan Muchas acusaciones Sin pruebas no lograran nada y punto y JOH Es mas Que inocente y el pueblo lo apoya</f>
        <v>#NAME?</v>
      </c>
      <c r="C4062" s="4">
        <v>43749</v>
      </c>
      <c r="D4062" s="3">
        <v>0.88611111111111107</v>
      </c>
    </row>
    <row r="4063" spans="1:4" x14ac:dyDescent="0.2">
      <c r="A4063">
        <v>789207</v>
      </c>
      <c r="B4063" t="s">
        <v>68</v>
      </c>
      <c r="C4063" s="4">
        <v>43749</v>
      </c>
      <c r="D4063" s="3">
        <v>0.90694444444444444</v>
      </c>
    </row>
    <row r="4064" spans="1:4" x14ac:dyDescent="0.2">
      <c r="A4064">
        <v>790143</v>
      </c>
      <c r="B4064" t="s">
        <v>77</v>
      </c>
      <c r="C4064" s="4">
        <v>43749</v>
      </c>
      <c r="D4064" s="3">
        <v>0.71180555555555547</v>
      </c>
    </row>
    <row r="4065" spans="1:4" x14ac:dyDescent="0.2">
      <c r="A4065">
        <v>791786</v>
      </c>
      <c r="B4065" t="s">
        <v>68</v>
      </c>
      <c r="C4065" s="4">
        <v>43749</v>
      </c>
      <c r="D4065" s="3">
        <v>0.90694444444444444</v>
      </c>
    </row>
    <row r="4066" spans="1:4" x14ac:dyDescent="0.2">
      <c r="A4066">
        <v>796141</v>
      </c>
      <c r="B4066" t="s">
        <v>68</v>
      </c>
      <c r="C4066" s="4">
        <v>43749</v>
      </c>
      <c r="D4066" s="3">
        <v>0.90694444444444444</v>
      </c>
    </row>
    <row r="4067" spans="1:4" x14ac:dyDescent="0.2">
      <c r="A4067">
        <v>808187</v>
      </c>
      <c r="B4067" t="s">
        <v>77</v>
      </c>
      <c r="C4067" s="4">
        <v>43749</v>
      </c>
      <c r="D4067" s="3">
        <v>0.71111111111111114</v>
      </c>
    </row>
    <row r="4068" spans="1:4" x14ac:dyDescent="0.2">
      <c r="A4068">
        <v>811845</v>
      </c>
      <c r="B4068" t="s">
        <v>77</v>
      </c>
      <c r="C4068" s="4">
        <v>43749</v>
      </c>
      <c r="D4068" s="3">
        <v>0.71111111111111114</v>
      </c>
    </row>
    <row r="4069" spans="1:4" x14ac:dyDescent="0.2">
      <c r="A4069">
        <v>827843</v>
      </c>
      <c r="B4069" t="s">
        <v>68</v>
      </c>
      <c r="C4069" s="4">
        <v>43749</v>
      </c>
      <c r="D4069" s="3">
        <v>0.90694444444444444</v>
      </c>
    </row>
    <row r="4070" spans="1:4" x14ac:dyDescent="0.2">
      <c r="A4070">
        <v>833489</v>
      </c>
      <c r="B4070" t="s">
        <v>68</v>
      </c>
      <c r="C4070" s="4">
        <v>43749</v>
      </c>
      <c r="D4070" s="3">
        <v>0.90694444444444444</v>
      </c>
    </row>
    <row r="4071" spans="1:4" x14ac:dyDescent="0.2">
      <c r="A4071">
        <v>853331</v>
      </c>
      <c r="B4071" t="s">
        <v>77</v>
      </c>
      <c r="C4071" s="4">
        <v>43749</v>
      </c>
      <c r="D4071" s="3">
        <v>0.71180555555555547</v>
      </c>
    </row>
    <row r="4072" spans="1:4" x14ac:dyDescent="0.2">
      <c r="A4072">
        <v>859741</v>
      </c>
      <c r="B4072" t="s">
        <v>77</v>
      </c>
      <c r="C4072" s="4">
        <v>43749</v>
      </c>
      <c r="D4072" s="3">
        <v>0.7104166666666667</v>
      </c>
    </row>
    <row r="4073" spans="1:4" x14ac:dyDescent="0.2">
      <c r="A4073">
        <v>881257</v>
      </c>
      <c r="B4073" t="s">
        <v>68</v>
      </c>
      <c r="C4073" s="4">
        <v>43749</v>
      </c>
      <c r="D4073" s="3">
        <v>0.90694444444444444</v>
      </c>
    </row>
    <row r="4074" spans="1:4" x14ac:dyDescent="0.2">
      <c r="A4074">
        <v>900032</v>
      </c>
      <c r="B4074" t="s">
        <v>718</v>
      </c>
      <c r="C4074" s="4">
        <v>43749</v>
      </c>
      <c r="D4074" s="3">
        <v>0.65625</v>
      </c>
    </row>
    <row r="4075" spans="1:4" x14ac:dyDescent="0.2">
      <c r="A4075">
        <v>934164</v>
      </c>
      <c r="B4075" t="s">
        <v>77</v>
      </c>
      <c r="C4075" s="4">
        <v>43749</v>
      </c>
      <c r="D4075" s="3">
        <v>0.71111111111111114</v>
      </c>
    </row>
    <row r="4076" spans="1:4" x14ac:dyDescent="0.2">
      <c r="A4076">
        <v>945979</v>
      </c>
      <c r="B4076" t="s">
        <v>77</v>
      </c>
      <c r="C4076" s="4">
        <v>43749</v>
      </c>
      <c r="D4076" s="3">
        <v>0.71111111111111114</v>
      </c>
    </row>
    <row r="4077" spans="1:4" x14ac:dyDescent="0.2">
      <c r="A4077">
        <v>971178</v>
      </c>
      <c r="B4077" t="e">
        <f>HoyMismoTSI muy bueno estos proyectos de carreteras Que bueno vamos por mas excelente trabajo</f>
        <v>#NAME?</v>
      </c>
      <c r="C4077" s="4">
        <v>43749</v>
      </c>
      <c r="D4077" s="3">
        <v>0.86388888888888893</v>
      </c>
    </row>
    <row r="4078" spans="1:4" x14ac:dyDescent="0.2">
      <c r="A4078">
        <v>981845</v>
      </c>
      <c r="B4078" t="s">
        <v>77</v>
      </c>
      <c r="C4078" s="4">
        <v>43749</v>
      </c>
      <c r="D4078" s="3">
        <v>0.71111111111111114</v>
      </c>
    </row>
    <row r="4079" spans="1:4" x14ac:dyDescent="0.2">
      <c r="A4079">
        <v>992091</v>
      </c>
      <c r="B4079" t="s">
        <v>68</v>
      </c>
      <c r="C4079" s="4">
        <v>43749</v>
      </c>
      <c r="D4079" s="3">
        <v>0.90625</v>
      </c>
    </row>
    <row r="4080" spans="1:4" x14ac:dyDescent="0.2">
      <c r="A4080">
        <v>1037770</v>
      </c>
      <c r="B4080" t="s">
        <v>77</v>
      </c>
      <c r="C4080" s="4">
        <v>43749</v>
      </c>
      <c r="D4080" s="3">
        <v>0.71111111111111114</v>
      </c>
    </row>
    <row r="4081" spans="1:4" x14ac:dyDescent="0.2">
      <c r="A4081">
        <v>1038253</v>
      </c>
      <c r="B4081" t="s">
        <v>68</v>
      </c>
      <c r="C4081" s="4">
        <v>43749</v>
      </c>
      <c r="D4081" s="3">
        <v>0.90625</v>
      </c>
    </row>
    <row r="4082" spans="1:4" x14ac:dyDescent="0.2">
      <c r="A4082">
        <v>1046249</v>
      </c>
      <c r="B4082" t="s">
        <v>77</v>
      </c>
      <c r="C4082" s="4">
        <v>43749</v>
      </c>
      <c r="D4082" s="3">
        <v>0.71111111111111114</v>
      </c>
    </row>
    <row r="4083" spans="1:4" x14ac:dyDescent="0.2">
      <c r="A4083">
        <v>1048388</v>
      </c>
      <c r="B4083" t="s">
        <v>68</v>
      </c>
      <c r="C4083" s="4">
        <v>43749</v>
      </c>
      <c r="D4083" s="3">
        <v>0.90625</v>
      </c>
    </row>
    <row r="4084" spans="1:4" x14ac:dyDescent="0.2">
      <c r="A4084">
        <v>1089390</v>
      </c>
      <c r="B4084" t="s">
        <v>68</v>
      </c>
      <c r="C4084" s="4">
        <v>43749</v>
      </c>
      <c r="D4084" s="3">
        <v>0.90694444444444444</v>
      </c>
    </row>
    <row r="4085" spans="1:4" x14ac:dyDescent="0.2">
      <c r="A4085">
        <v>1089856</v>
      </c>
      <c r="B4085" t="s">
        <v>68</v>
      </c>
      <c r="C4085" s="4">
        <v>43749</v>
      </c>
      <c r="D4085" s="3">
        <v>0.90694444444444444</v>
      </c>
    </row>
    <row r="4086" spans="1:4" x14ac:dyDescent="0.2">
      <c r="A4086">
        <v>1112542</v>
      </c>
      <c r="B4086" t="e">
        <f>HoyMismoTSI estamos con nuestro mayor autoridad el mejor gobernante por Que el pueblo lo apoya por Que sabemos Que Es un gran mandatario Que ha gobernado y combatido a los narcotraficantes</f>
        <v>#NAME?</v>
      </c>
      <c r="C4086" s="4">
        <v>43749</v>
      </c>
      <c r="D4086" s="3">
        <v>0.81319444444444444</v>
      </c>
    </row>
    <row r="4087" spans="1:4" x14ac:dyDescent="0.2">
      <c r="A4087">
        <v>809389</v>
      </c>
      <c r="B4087" t="s">
        <v>686</v>
      </c>
      <c r="C4087" s="4">
        <v>43750</v>
      </c>
      <c r="D4087" s="3">
        <v>0.78402777777777777</v>
      </c>
    </row>
    <row r="4088" spans="1:4" x14ac:dyDescent="0.2">
      <c r="A4088">
        <v>194507</v>
      </c>
      <c r="B4088" t="s">
        <v>481</v>
      </c>
      <c r="C4088" s="4">
        <v>43751</v>
      </c>
      <c r="D4088" s="3">
        <v>0.87291666666666667</v>
      </c>
    </row>
    <row r="4089" spans="1:4" ht="51" x14ac:dyDescent="0.2">
      <c r="A4089">
        <v>225769</v>
      </c>
      <c r="B4089" s="2" t="s">
        <v>520</v>
      </c>
      <c r="C4089" s="4">
        <v>43751</v>
      </c>
      <c r="D4089" s="3">
        <v>0.79305555555555562</v>
      </c>
    </row>
    <row r="4090" spans="1:4" x14ac:dyDescent="0.2">
      <c r="A4090">
        <v>878672</v>
      </c>
      <c r="B4090" t="s">
        <v>707</v>
      </c>
      <c r="C4090" s="4">
        <v>43751</v>
      </c>
      <c r="D4090" s="3">
        <v>0.93125000000000002</v>
      </c>
    </row>
    <row r="4091" spans="1:4" x14ac:dyDescent="0.2">
      <c r="A4091">
        <v>410</v>
      </c>
      <c r="B4091" t="s">
        <v>8</v>
      </c>
      <c r="C4091" s="4">
        <v>43752</v>
      </c>
      <c r="D4091" s="3">
        <v>0.67638888888888893</v>
      </c>
    </row>
    <row r="4092" spans="1:4" x14ac:dyDescent="0.2">
      <c r="A4092">
        <v>18694</v>
      </c>
      <c r="B4092" t="s">
        <v>8</v>
      </c>
      <c r="C4092" s="4">
        <v>43752</v>
      </c>
      <c r="D4092" s="3">
        <v>0.67708333333333337</v>
      </c>
    </row>
    <row r="4093" spans="1:4" x14ac:dyDescent="0.2">
      <c r="A4093">
        <v>43279</v>
      </c>
      <c r="B4093" t="s">
        <v>8</v>
      </c>
      <c r="C4093" s="4">
        <v>43752</v>
      </c>
      <c r="D4093" s="3">
        <v>0.67708333333333337</v>
      </c>
    </row>
    <row r="4094" spans="1:4" x14ac:dyDescent="0.2">
      <c r="A4094">
        <v>57873</v>
      </c>
      <c r="B4094" t="s">
        <v>8</v>
      </c>
      <c r="C4094" s="4">
        <v>43752</v>
      </c>
      <c r="D4094" s="3">
        <v>0.67638888888888893</v>
      </c>
    </row>
    <row r="4095" spans="1:4" x14ac:dyDescent="0.2">
      <c r="A4095">
        <v>70159</v>
      </c>
      <c r="B4095" t="e">
        <f>elpaishn Es una gran labor Que bueno Que se haga lo importante para el pais Que gran manera de ver lo importante para los Productores muy bien</f>
        <v>#NAME?</v>
      </c>
      <c r="C4095" s="4">
        <v>43752</v>
      </c>
      <c r="D4095" s="3">
        <v>0.72638888888888886</v>
      </c>
    </row>
    <row r="4096" spans="1:4" x14ac:dyDescent="0.2">
      <c r="A4096">
        <v>70213</v>
      </c>
      <c r="B4096" t="e">
        <f>elpaishn Honduras esta cambiando Que alegria de ver Que BANHPROVI esta dando ese apoyo Que todo salga bien gracias al gobierno</f>
        <v>#NAME?</v>
      </c>
      <c r="C4096" s="4">
        <v>43752</v>
      </c>
      <c r="D4096" s="3">
        <v>0.7270833333333333</v>
      </c>
    </row>
    <row r="4097" spans="1:4" x14ac:dyDescent="0.2">
      <c r="A4097">
        <v>76477</v>
      </c>
      <c r="B4097" t="s">
        <v>8</v>
      </c>
      <c r="C4097" s="4">
        <v>43752</v>
      </c>
      <c r="D4097" s="3">
        <v>0.67638888888888893</v>
      </c>
    </row>
    <row r="4098" spans="1:4" x14ac:dyDescent="0.2">
      <c r="A4098">
        <v>90913</v>
      </c>
      <c r="B4098" t="e">
        <f>elpaishn Es una importante manera de Que mi Honduras cambia Que bien felicitamos al gobierno por esas maravillas de cambios al pais</f>
        <v>#NAME?</v>
      </c>
      <c r="C4098" s="4">
        <v>43752</v>
      </c>
      <c r="D4098" s="3">
        <v>0.54999999999999993</v>
      </c>
    </row>
    <row r="4099" spans="1:4" x14ac:dyDescent="0.2">
      <c r="A4099">
        <v>91826</v>
      </c>
      <c r="B4099" t="e">
        <f>elpaishn Que excelente noticia Que gran trabajo lo Que se hace para Que se beneficien los Productores Que buen trabajo</f>
        <v>#NAME?</v>
      </c>
      <c r="C4099" s="4">
        <v>43752</v>
      </c>
      <c r="D4099" s="3">
        <v>0.72569444444444453</v>
      </c>
    </row>
    <row r="4100" spans="1:4" x14ac:dyDescent="0.2">
      <c r="A4100">
        <v>91959</v>
      </c>
      <c r="B4100" t="e">
        <f>elpaishn Es admirable ver como mi naci√≥n avanza y cambia uqe bueno lo Que se hace estamos a lo bueno vamos por mas</f>
        <v>#NAME?</v>
      </c>
      <c r="C4100" s="4">
        <v>43752</v>
      </c>
      <c r="D4100" s="3">
        <v>0.57152777777777775</v>
      </c>
    </row>
    <row r="4101" spans="1:4" x14ac:dyDescent="0.2">
      <c r="A4101">
        <v>115241</v>
      </c>
      <c r="B4101" t="e">
        <f>JuanOrlandoH se√±or Presidente gracias por Que mi pais esta avanzando con esta nueva ley de alivio de deuda Que bien gracias mi JOH</f>
        <v>#NAME?</v>
      </c>
      <c r="C4101" s="4">
        <v>43752</v>
      </c>
      <c r="D4101" s="3">
        <v>0.57777777777777783</v>
      </c>
    </row>
    <row r="4102" spans="1:4" x14ac:dyDescent="0.2">
      <c r="A4102">
        <v>117388</v>
      </c>
      <c r="B4102" t="s">
        <v>8</v>
      </c>
      <c r="C4102" s="4">
        <v>43752</v>
      </c>
      <c r="D4102" s="3">
        <v>0.67638888888888893</v>
      </c>
    </row>
    <row r="4103" spans="1:4" x14ac:dyDescent="0.2">
      <c r="A4103">
        <v>120170</v>
      </c>
      <c r="B4103" t="e">
        <f>JuanOrlandoH se ve un gran avance Que bien Que se apoye al sector agr√≠cola Que bien Que se haga lo bueno por el pais</f>
        <v>#NAME?</v>
      </c>
      <c r="C4103" s="4">
        <v>43752</v>
      </c>
      <c r="D4103" s="3">
        <v>0.61458333333333337</v>
      </c>
    </row>
    <row r="4104" spans="1:4" x14ac:dyDescent="0.2">
      <c r="A4104">
        <v>146983</v>
      </c>
      <c r="B4104" t="e">
        <f>JuanOrlandoH excelente trabajo estamos muy alegres de Que se apoye al pueblo Que gran manera de Que mi pais cambia Que bien vamos por grandes logros de agricultura Que bueno</f>
        <v>#NAME?</v>
      </c>
      <c r="C4104" s="4">
        <v>43752</v>
      </c>
      <c r="D4104" s="3">
        <v>0.6166666666666667</v>
      </c>
    </row>
    <row r="4105" spans="1:4" x14ac:dyDescent="0.2">
      <c r="A4105">
        <v>152389</v>
      </c>
      <c r="B4105" t="e">
        <f>JuanOrlandoH Es un gran trabajo lo Que se e4sta desarrollando en el pais Vemos las mejores acciones departe de JOH Que gran manera de hacer el cambio</f>
        <v>#NAME?</v>
      </c>
      <c r="C4105" s="4">
        <v>43752</v>
      </c>
      <c r="D4105" s="3">
        <v>0.5756944444444444</v>
      </c>
    </row>
    <row r="4106" spans="1:4" x14ac:dyDescent="0.2">
      <c r="A4106">
        <v>164763</v>
      </c>
      <c r="B4106" t="e">
        <f>JuanOrlandoH muy bien para Que cambie la econom√≠a del pais Que bien y Definitivamente se esta demostrando Que cambia todo en el pa√≠s</f>
        <v>#NAME?</v>
      </c>
      <c r="C4106" s="4">
        <v>43752</v>
      </c>
      <c r="D4106" s="3">
        <v>0.61736111111111114</v>
      </c>
    </row>
    <row r="4107" spans="1:4" x14ac:dyDescent="0.2">
      <c r="A4107">
        <v>174023</v>
      </c>
      <c r="B4107" t="e">
        <f>JuanOrlandoH Honduras cambia como dice mi Presidente gracias por Que se ve lo importante Que se ayuda Que excelente</f>
        <v>#NAME?</v>
      </c>
      <c r="C4107" s="4">
        <v>43752</v>
      </c>
      <c r="D4107" s="3">
        <v>0.61597222222222225</v>
      </c>
    </row>
    <row r="4108" spans="1:4" x14ac:dyDescent="0.2">
      <c r="A4108">
        <v>186710</v>
      </c>
      <c r="B4108" t="e">
        <f>JuanOrlandoH Definitivamente se est√° trabajando por Que el pais cambie de manera excelente por Que Es un buen trabajo Que mi Honduras avanza</f>
        <v>#NAME?</v>
      </c>
      <c r="C4108" s="4">
        <v>43752</v>
      </c>
      <c r="D4108" s="3">
        <v>0.5756944444444444</v>
      </c>
    </row>
    <row r="4109" spans="1:4" x14ac:dyDescent="0.2">
      <c r="A4109">
        <v>203989</v>
      </c>
      <c r="B4109" t="e">
        <f>JuanOrlandoH muy bien agradecemos lo importante Que hace JOH Que gran manera de Que mi Honduras esta cambiando</f>
        <v>#NAME?</v>
      </c>
      <c r="C4109" s="4">
        <v>43752</v>
      </c>
      <c r="D4109" s="3">
        <v>0.61527777777777781</v>
      </c>
    </row>
    <row r="4110" spans="1:4" x14ac:dyDescent="0.2">
      <c r="A4110">
        <v>226685</v>
      </c>
      <c r="B4110" t="e">
        <f>JuanOrlandoH Felicidades por Que Sinceramente estamos viendo lo mayor Que se hace para la naci√≥n Muchas gracias a nuestro gobierno Honduras cambia</f>
        <v>#NAME?</v>
      </c>
      <c r="C4110" s="4">
        <v>43752</v>
      </c>
      <c r="D4110" s="3">
        <v>0.57916666666666672</v>
      </c>
    </row>
    <row r="4111" spans="1:4" x14ac:dyDescent="0.2">
      <c r="A4111">
        <v>244380</v>
      </c>
      <c r="B4111" t="s">
        <v>531</v>
      </c>
      <c r="C4111" s="4">
        <v>43752</v>
      </c>
      <c r="D4111" s="3">
        <v>0.89861111111111114</v>
      </c>
    </row>
    <row r="4112" spans="1:4" x14ac:dyDescent="0.2">
      <c r="A4112">
        <v>256361</v>
      </c>
      <c r="B4112" t="e">
        <f>radioamericahn Definimos los grandes complementos Que se desarrollan para apoyar las cosas en el pais Que bien Que se haga lo bueno por mi Honduras</f>
        <v>#NAME?</v>
      </c>
      <c r="C4112" s="4">
        <v>43752</v>
      </c>
      <c r="D4112" s="3">
        <v>0.72083333333333333</v>
      </c>
    </row>
    <row r="4113" spans="1:4" x14ac:dyDescent="0.2">
      <c r="A4113">
        <v>268516</v>
      </c>
      <c r="B4113" t="e">
        <f>radioamericahn muy bien Que se esta apoyando al sector cafetalero por Que Es muy bueno Que se mejore en esa aria muy buen trabajo</f>
        <v>#NAME?</v>
      </c>
      <c r="C4113" s="4">
        <v>43752</v>
      </c>
      <c r="D4113" s="3">
        <v>0.71944444444444444</v>
      </c>
    </row>
    <row r="4114" spans="1:4" x14ac:dyDescent="0.2">
      <c r="A4114">
        <v>323151</v>
      </c>
      <c r="B4114" t="e">
        <f>elpaishn Aplaudimos la buena labor departe de el gobierno al desempe√±ar lo grandioso para el pais vamos por mas excelente</f>
        <v>#NAME?</v>
      </c>
      <c r="C4114" s="4">
        <v>43752</v>
      </c>
      <c r="D4114" s="3">
        <v>0.71736111111111101</v>
      </c>
    </row>
    <row r="4115" spans="1:4" x14ac:dyDescent="0.2">
      <c r="A4115">
        <v>323578</v>
      </c>
      <c r="B4115" t="e">
        <f>elpaishn Vemos los mayores resultados Que gran trabajo Es muy admirable Que JOH este dando este mayor apoyo a la poblaci√≥n Muchas gracias</f>
        <v>#NAME?</v>
      </c>
      <c r="C4115" s="4">
        <v>43752</v>
      </c>
      <c r="D4115" s="3">
        <v>0.54999999999999993</v>
      </c>
    </row>
    <row r="4116" spans="1:4" x14ac:dyDescent="0.2">
      <c r="A4116">
        <v>323717</v>
      </c>
      <c r="B4116" t="e">
        <f>elpaishn Es un gran desarrollo para los j√≥venes de cada comunidad Que gran trabajo Que se haga lo bueno por el pais</f>
        <v>#NAME?</v>
      </c>
      <c r="C4116" s="4">
        <v>43752</v>
      </c>
      <c r="D4116" s="3">
        <v>0.56874999999999998</v>
      </c>
    </row>
    <row r="4117" spans="1:4" x14ac:dyDescent="0.2">
      <c r="A4117">
        <v>323802</v>
      </c>
      <c r="B4117" t="s">
        <v>593</v>
      </c>
      <c r="C4117" s="4">
        <v>43752</v>
      </c>
      <c r="D4117" s="3">
        <v>0.71736111111111101</v>
      </c>
    </row>
    <row r="4118" spans="1:4" x14ac:dyDescent="0.2">
      <c r="A4118">
        <v>338412</v>
      </c>
      <c r="B4118" t="s">
        <v>8</v>
      </c>
      <c r="C4118" s="4">
        <v>43752</v>
      </c>
      <c r="D4118" s="3">
        <v>0.67708333333333337</v>
      </c>
    </row>
    <row r="4119" spans="1:4" x14ac:dyDescent="0.2">
      <c r="A4119">
        <v>358680</v>
      </c>
      <c r="B4119" t="e">
        <f>HoyMismoTSI Vemos Que se esta demostrando lo bueno en nuestro pais porque se ve Que se mejora la salud vamos por mas</f>
        <v>#NAME?</v>
      </c>
      <c r="C4119" s="4">
        <v>43752</v>
      </c>
      <c r="D4119" s="3">
        <v>0.69513888888888886</v>
      </c>
    </row>
    <row r="4120" spans="1:4" x14ac:dyDescent="0.2">
      <c r="A4120">
        <v>652363</v>
      </c>
      <c r="B4120" t="s">
        <v>8</v>
      </c>
      <c r="C4120" s="4">
        <v>43752</v>
      </c>
      <c r="D4120" s="3">
        <v>0.67708333333333337</v>
      </c>
    </row>
    <row r="4121" spans="1:4" x14ac:dyDescent="0.2">
      <c r="A4121">
        <v>730323</v>
      </c>
      <c r="B4121" t="s">
        <v>8</v>
      </c>
      <c r="C4121" s="4">
        <v>43752</v>
      </c>
      <c r="D4121" s="3">
        <v>0.67638888888888893</v>
      </c>
    </row>
    <row r="4122" spans="1:4" x14ac:dyDescent="0.2">
      <c r="A4122">
        <v>735826</v>
      </c>
      <c r="B4122" t="s">
        <v>8</v>
      </c>
      <c r="C4122" s="4">
        <v>43752</v>
      </c>
      <c r="D4122" s="3">
        <v>0.67708333333333337</v>
      </c>
    </row>
    <row r="4123" spans="1:4" x14ac:dyDescent="0.2">
      <c r="A4123">
        <v>740490</v>
      </c>
      <c r="B4123" t="s">
        <v>8</v>
      </c>
      <c r="C4123" s="4">
        <v>43752</v>
      </c>
      <c r="D4123" s="3">
        <v>0.67708333333333337</v>
      </c>
    </row>
    <row r="4124" spans="1:4" x14ac:dyDescent="0.2">
      <c r="A4124">
        <v>773163</v>
      </c>
      <c r="B4124" t="s">
        <v>8</v>
      </c>
      <c r="C4124" s="4">
        <v>43752</v>
      </c>
      <c r="D4124" s="3">
        <v>0.67708333333333337</v>
      </c>
    </row>
    <row r="4125" spans="1:4" x14ac:dyDescent="0.2">
      <c r="A4125">
        <v>774283</v>
      </c>
      <c r="B4125" t="s">
        <v>8</v>
      </c>
      <c r="C4125" s="4">
        <v>43752</v>
      </c>
      <c r="D4125" s="3">
        <v>0.67708333333333337</v>
      </c>
    </row>
    <row r="4126" spans="1:4" x14ac:dyDescent="0.2">
      <c r="A4126">
        <v>775924</v>
      </c>
      <c r="B4126" t="s">
        <v>8</v>
      </c>
      <c r="C4126" s="4">
        <v>43752</v>
      </c>
      <c r="D4126" s="3">
        <v>0.67708333333333337</v>
      </c>
    </row>
    <row r="4127" spans="1:4" x14ac:dyDescent="0.2">
      <c r="A4127">
        <v>830690</v>
      </c>
      <c r="B4127" t="s">
        <v>8</v>
      </c>
      <c r="C4127" s="4">
        <v>43752</v>
      </c>
      <c r="D4127" s="3">
        <v>0.67638888888888893</v>
      </c>
    </row>
    <row r="4128" spans="1:4" x14ac:dyDescent="0.2">
      <c r="A4128">
        <v>846907</v>
      </c>
      <c r="B4128" t="s">
        <v>8</v>
      </c>
      <c r="C4128" s="4">
        <v>43752</v>
      </c>
      <c r="D4128" s="3">
        <v>0.67708333333333337</v>
      </c>
    </row>
    <row r="4129" spans="1:4" x14ac:dyDescent="0.2">
      <c r="A4129">
        <v>853652</v>
      </c>
      <c r="B4129" t="s">
        <v>8</v>
      </c>
      <c r="C4129" s="4">
        <v>43752</v>
      </c>
      <c r="D4129" s="3">
        <v>0.67638888888888893</v>
      </c>
    </row>
    <row r="4130" spans="1:4" x14ac:dyDescent="0.2">
      <c r="A4130">
        <v>854447</v>
      </c>
      <c r="B4130" t="s">
        <v>8</v>
      </c>
      <c r="C4130" s="4">
        <v>43752</v>
      </c>
      <c r="D4130" s="3">
        <v>0.67708333333333337</v>
      </c>
    </row>
    <row r="4131" spans="1:4" x14ac:dyDescent="0.2">
      <c r="A4131">
        <v>879454</v>
      </c>
      <c r="B4131" t="s">
        <v>8</v>
      </c>
      <c r="C4131" s="4">
        <v>43752</v>
      </c>
      <c r="D4131" s="3">
        <v>0.67638888888888893</v>
      </c>
    </row>
    <row r="4132" spans="1:4" x14ac:dyDescent="0.2">
      <c r="A4132">
        <v>885773</v>
      </c>
      <c r="B4132" t="s">
        <v>8</v>
      </c>
      <c r="C4132" s="4">
        <v>43752</v>
      </c>
      <c r="D4132" s="3">
        <v>0.67638888888888893</v>
      </c>
    </row>
    <row r="4133" spans="1:4" x14ac:dyDescent="0.2">
      <c r="A4133">
        <v>939541</v>
      </c>
      <c r="B4133" t="s">
        <v>8</v>
      </c>
      <c r="C4133" s="4">
        <v>43752</v>
      </c>
      <c r="D4133" s="3">
        <v>0.67708333333333337</v>
      </c>
    </row>
    <row r="4134" spans="1:4" x14ac:dyDescent="0.2">
      <c r="A4134">
        <v>942288</v>
      </c>
      <c r="B4134" t="s">
        <v>8</v>
      </c>
      <c r="C4134" s="4">
        <v>43752</v>
      </c>
      <c r="D4134" s="3">
        <v>0.67708333333333337</v>
      </c>
    </row>
    <row r="4135" spans="1:4" x14ac:dyDescent="0.2">
      <c r="A4135">
        <v>945446</v>
      </c>
      <c r="B4135" t="s">
        <v>8</v>
      </c>
      <c r="C4135" s="4">
        <v>43752</v>
      </c>
      <c r="D4135" s="3">
        <v>0.67708333333333337</v>
      </c>
    </row>
    <row r="4136" spans="1:4" x14ac:dyDescent="0.2">
      <c r="A4136">
        <v>963757</v>
      </c>
      <c r="B4136" t="e">
        <f>HoyMismoTSI Aplaudimos la buena labor Que esta haciendo el gobierno en mejorar la salud del pa√≠s por Que Es importante Que se combatan estas enfermedades</f>
        <v>#NAME?</v>
      </c>
      <c r="C4136" s="4">
        <v>43752</v>
      </c>
      <c r="D4136" s="3">
        <v>0.69513888888888886</v>
      </c>
    </row>
    <row r="4137" spans="1:4" x14ac:dyDescent="0.2">
      <c r="A4137">
        <v>1044476</v>
      </c>
      <c r="B4137" t="s">
        <v>8</v>
      </c>
      <c r="C4137" s="4">
        <v>43752</v>
      </c>
      <c r="D4137" s="3">
        <v>0.67708333333333337</v>
      </c>
    </row>
    <row r="4138" spans="1:4" x14ac:dyDescent="0.2">
      <c r="A4138">
        <v>1045913</v>
      </c>
      <c r="B4138" t="s">
        <v>8</v>
      </c>
      <c r="C4138" s="4">
        <v>43752</v>
      </c>
      <c r="D4138" s="3">
        <v>0.6777777777777777</v>
      </c>
    </row>
    <row r="4139" spans="1:4" x14ac:dyDescent="0.2">
      <c r="A4139">
        <v>1146848</v>
      </c>
      <c r="B4139" t="e">
        <f>HoyMismoTSI grandes resultados Que gran manera de ver lo bueno por mi Honduras vamos por grandes avances muy bien</f>
        <v>#NAME?</v>
      </c>
      <c r="C4139" s="4">
        <v>43752</v>
      </c>
      <c r="D4139" s="3">
        <v>0.6958333333333333</v>
      </c>
    </row>
    <row r="4140" spans="1:4" x14ac:dyDescent="0.2">
      <c r="A4140">
        <v>10589</v>
      </c>
      <c r="B4140" t="e">
        <f>HoyMismoTSI Que admirable manera de Que se desarrolle lo bueno en apollo para mi naci√≥n Que gran trabajo Es muy bueno</f>
        <v>#NAME?</v>
      </c>
      <c r="C4140" s="4">
        <v>43754</v>
      </c>
      <c r="D4140" s="3">
        <v>0.86805555555555547</v>
      </c>
    </row>
    <row r="4141" spans="1:4" x14ac:dyDescent="0.2">
      <c r="A4141">
        <v>16921</v>
      </c>
      <c r="B4141" t="s">
        <v>125</v>
      </c>
      <c r="C4141" s="4">
        <v>43754</v>
      </c>
      <c r="D4141" s="3">
        <v>0.85833333333333339</v>
      </c>
    </row>
    <row r="4142" spans="1:4" x14ac:dyDescent="0.2">
      <c r="A4142">
        <v>19214</v>
      </c>
      <c r="B4142" t="s">
        <v>139</v>
      </c>
      <c r="C4142" s="4">
        <v>43754</v>
      </c>
      <c r="D4142" s="3">
        <v>0.76527777777777783</v>
      </c>
    </row>
    <row r="4143" spans="1:4" x14ac:dyDescent="0.2">
      <c r="A4143">
        <v>22870</v>
      </c>
      <c r="B4143" t="s">
        <v>139</v>
      </c>
      <c r="C4143" s="4">
        <v>43754</v>
      </c>
      <c r="D4143" s="3">
        <v>0.76597222222222217</v>
      </c>
    </row>
    <row r="4144" spans="1:4" x14ac:dyDescent="0.2">
      <c r="A4144">
        <v>26643</v>
      </c>
      <c r="B4144" t="s">
        <v>125</v>
      </c>
      <c r="C4144" s="4">
        <v>43754</v>
      </c>
      <c r="D4144" s="3">
        <v>0.85833333333333339</v>
      </c>
    </row>
    <row r="4145" spans="1:4" x14ac:dyDescent="0.2">
      <c r="A4145">
        <v>29967</v>
      </c>
      <c r="B4145" t="e">
        <f>radiohrn gracias al gran desempe√±o de parte de JOH por hacer el cambio por conseguir estas cosas y proyectos para el pais Que bien</f>
        <v>#NAME?</v>
      </c>
      <c r="C4145" s="4">
        <v>43754</v>
      </c>
      <c r="D4145" s="3">
        <v>0.72222222222222221</v>
      </c>
    </row>
    <row r="4146" spans="1:4" x14ac:dyDescent="0.2">
      <c r="A4146">
        <v>32030</v>
      </c>
      <c r="B4146" t="s">
        <v>125</v>
      </c>
      <c r="C4146" s="4">
        <v>43754</v>
      </c>
      <c r="D4146" s="3">
        <v>0.85833333333333339</v>
      </c>
    </row>
    <row r="4147" spans="1:4" x14ac:dyDescent="0.2">
      <c r="A4147">
        <v>40708</v>
      </c>
      <c r="B4147" t="e">
        <f>_xlfn.SINGLE(radioamericahn _xlfn.SINGLE(luiszelaya_hn Que barbaridad no hayan como molestar y hacer Que el Presidente quiera salir del poder pero no lo lograran por Que el pueblo lo apoya y siempre lo apoyaremos))</f>
        <v>#NAME?</v>
      </c>
      <c r="C4147" s="4">
        <v>43754</v>
      </c>
      <c r="D4147" s="3">
        <v>0.85069444444444453</v>
      </c>
    </row>
    <row r="4148" spans="1:4" x14ac:dyDescent="0.2">
      <c r="A4148">
        <v>41122</v>
      </c>
      <c r="B4148" t="e">
        <f>_xlfn.SINGLE(radioamericahn _xlfn.SINGLE(luiszelaya_hn no entiendo por Que solo acusando a nuestro Presidente de narcotraficante corrupto si con la voca yo puedo decir lo Que cea Sin tener pruebas no valen mis palabras))</f>
        <v>#NAME?</v>
      </c>
      <c r="C4148" s="4">
        <v>43754</v>
      </c>
      <c r="D4148" s="3">
        <v>0.85</v>
      </c>
    </row>
    <row r="4149" spans="1:4" x14ac:dyDescent="0.2">
      <c r="A4149">
        <v>54880</v>
      </c>
      <c r="B4149" t="e">
        <f>Abriendo_Brecha excelente noticia Que gran apoyo esta recibiendo nuestra naci√≥n departe de trump Que gran trabajo lo Que ha logrado nuestro gobernante muy bien</f>
        <v>#NAME?</v>
      </c>
      <c r="C4149" s="4">
        <v>43754</v>
      </c>
      <c r="D4149" s="3">
        <v>0.82916666666666661</v>
      </c>
    </row>
    <row r="4150" spans="1:4" x14ac:dyDescent="0.2">
      <c r="A4150">
        <v>61241</v>
      </c>
      <c r="B4150" t="e">
        <f>_xlfn.SINGLE(JuanOrlandoH _xlfn.SINGLE(DiarioLaPrensa _xlfn.SINGLE(LaTribunahn _xlfn.SINGLE(HCHTelevDigital _xlfn.SINGLE(radiohrn _xlfn.SINGLE(radioamericahn _xlfn.SINGLE(diarioelheraldo _xlfn.SINGLE(elpaishn nuestra econom√≠a va mejorando porque sabemos Que tenemos un gobernante Que trabaja cada dia por dar lo mejor por Honduras Muchas gracias))))))))</f>
        <v>#NAME?</v>
      </c>
      <c r="C4150" s="4">
        <v>43754</v>
      </c>
      <c r="D4150" s="3">
        <v>0.74305555555555547</v>
      </c>
    </row>
    <row r="4151" spans="1:4" x14ac:dyDescent="0.2">
      <c r="A4151">
        <v>63796</v>
      </c>
      <c r="B4151" t="e">
        <f>hondudiario felicitamos a JOH por Que solo el hace las buenas cosas para el pais gracias por afirmar las importantes cosas para la naci√≥n combatiendo maras y pandillas y el narcotr√°fico</f>
        <v>#NAME?</v>
      </c>
      <c r="C4151" s="4">
        <v>43754</v>
      </c>
      <c r="D4151" s="3">
        <v>0.60416666666666663</v>
      </c>
    </row>
    <row r="4152" spans="1:4" x14ac:dyDescent="0.2">
      <c r="A4152">
        <v>63836</v>
      </c>
      <c r="B4152" t="s">
        <v>255</v>
      </c>
      <c r="C4152" s="4">
        <v>43754</v>
      </c>
      <c r="D4152" s="3">
        <v>0.60347222222222219</v>
      </c>
    </row>
    <row r="4153" spans="1:4" x14ac:dyDescent="0.2">
      <c r="A4153">
        <v>64274</v>
      </c>
      <c r="B4153" t="e">
        <f>hondudiario sabemos Que JOH ha hecho lo bueno para Que la naci√≥n cea diferente y excelente Que gran trabajo lo Que se hace por mi Honduras Que bien vamos por mas</f>
        <v>#NAME?</v>
      </c>
      <c r="C4153" s="4">
        <v>43754</v>
      </c>
      <c r="D4153" s="3">
        <v>0.64027777777777783</v>
      </c>
    </row>
    <row r="4154" spans="1:4" x14ac:dyDescent="0.2">
      <c r="A4154">
        <v>64552</v>
      </c>
      <c r="B4154" t="e">
        <f>hondudiario nuevamente se ha demostrado Que el pais ha avanzado por mi Honduras Que bien y este √±angara de seguro le pago Mel y nasralla para decir esa tontera</f>
        <v>#NAME?</v>
      </c>
      <c r="C4154" s="4">
        <v>43754</v>
      </c>
      <c r="D4154" s="3">
        <v>0.64166666666666672</v>
      </c>
    </row>
    <row r="4155" spans="1:4" x14ac:dyDescent="0.2">
      <c r="A4155">
        <v>71410</v>
      </c>
      <c r="B4155" t="e">
        <f>elpaishn Definitivamente Que agradable Es ver Que se hacen proyectos como este Que hacen Que Honduras cambie Que bien Que gran trabajo</f>
        <v>#NAME?</v>
      </c>
      <c r="C4155" s="4">
        <v>43754</v>
      </c>
      <c r="D4155" s="3">
        <v>0.59236111111111112</v>
      </c>
    </row>
    <row r="4156" spans="1:4" x14ac:dyDescent="0.2">
      <c r="A4156">
        <v>91953</v>
      </c>
      <c r="B4156" t="e">
        <f>elpaishn Primeramente agradecerle al Presidente por Que el si demuestra las importantes maneras de ver lo bueno para mi Honduras vamos por mas y mas</f>
        <v>#NAME?</v>
      </c>
      <c r="C4156" s="4">
        <v>43754</v>
      </c>
      <c r="D4156" s="3">
        <v>0.59166666666666667</v>
      </c>
    </row>
    <row r="4157" spans="1:4" x14ac:dyDescent="0.2">
      <c r="A4157">
        <v>114324</v>
      </c>
      <c r="B4157" t="e">
        <f>_xlfn.SINGLE(JuanOrlandoH _xlfn.SINGLE(Canal6Honduras _xlfn.SINGLE(elpaishn _xlfn.SINGLE(CHTVHN _xlfn.SINGLE(RCVHonduras _xlfn.SINGLE(LaTribunahn _xlfn.SINGLE(DiarioLaPrensa Definitivamente Damos las gracias a Dios por Que tenemos al mejor gobernante del mundo gracias se√±or Presidente por trabajar por lo mejor del pueblo)))))))</f>
        <v>#NAME?</v>
      </c>
      <c r="C4157" s="4">
        <v>43754</v>
      </c>
      <c r="D4157" s="3">
        <v>0.79305555555555562</v>
      </c>
    </row>
    <row r="4158" spans="1:4" x14ac:dyDescent="0.2">
      <c r="A4158">
        <v>118848</v>
      </c>
      <c r="B4158" t="s">
        <v>351</v>
      </c>
      <c r="C4158" s="4">
        <v>43754</v>
      </c>
      <c r="D4158" s="3">
        <v>0.74444444444444446</v>
      </c>
    </row>
    <row r="4159" spans="1:4" x14ac:dyDescent="0.2">
      <c r="A4159">
        <v>124679</v>
      </c>
      <c r="B4159" t="s">
        <v>139</v>
      </c>
      <c r="C4159" s="4">
        <v>43754</v>
      </c>
      <c r="D4159" s="3">
        <v>0.76527777777777783</v>
      </c>
    </row>
    <row r="4160" spans="1:4" x14ac:dyDescent="0.2">
      <c r="A4160">
        <v>135115</v>
      </c>
      <c r="B4160" t="e">
        <f>_xlfn.SINGLE(JuanOrlandoH _xlfn.SINGLE(Canal6Honduras _xlfn.SINGLE(elpaishn _xlfn.SINGLE(CHTVHN _xlfn.SINGLE(RCVHonduras _xlfn.SINGLE(LaTribunahn _xlfn.SINGLE(DiarioLaPrensa no cave duda Que se hace el mejor avance cada dia Que genial Es Impresionante vamos por mas)))))))</f>
        <v>#NAME?</v>
      </c>
      <c r="C4160" s="4">
        <v>43754</v>
      </c>
      <c r="D4160" s="3">
        <v>0.79305555555555562</v>
      </c>
    </row>
    <row r="4161" spans="1:4" x14ac:dyDescent="0.2">
      <c r="A4161">
        <v>150845</v>
      </c>
      <c r="B4161" t="s">
        <v>125</v>
      </c>
      <c r="C4161" s="4">
        <v>43754</v>
      </c>
      <c r="D4161" s="3">
        <v>0.85833333333333339</v>
      </c>
    </row>
    <row r="4162" spans="1:4" x14ac:dyDescent="0.2">
      <c r="A4162">
        <v>150903</v>
      </c>
      <c r="B4162" t="s">
        <v>139</v>
      </c>
      <c r="C4162" s="4">
        <v>43754</v>
      </c>
      <c r="D4162" s="3">
        <v>0.76527777777777783</v>
      </c>
    </row>
    <row r="4163" spans="1:4" x14ac:dyDescent="0.2">
      <c r="A4163">
        <v>152089</v>
      </c>
      <c r="B4163" t="e">
        <f>_xlfn.SINGLE(JuanOrlandoH _xlfn.SINGLE(DiarioLaPrensa _xlfn.SINGLE(LaTribunahn _xlfn.SINGLE(HCHTelevDigital _xlfn.SINGLE(radiohrn _xlfn.SINGLE(radioamericahn _xlfn.SINGLE(diarioelheraldo _xlfn.SINGLE(elpaishn Es muy importante ver los grandes logros por parte de el se√±or Presidente gracias Que Dios lo bendiga grandemente se√±or JOH))))))))</f>
        <v>#NAME?</v>
      </c>
      <c r="C4163" s="4">
        <v>43754</v>
      </c>
      <c r="D4163" s="3">
        <v>0.74236111111111114</v>
      </c>
    </row>
    <row r="4164" spans="1:4" x14ac:dyDescent="0.2">
      <c r="A4164">
        <v>152698</v>
      </c>
      <c r="B4164" t="e">
        <f>_xlfn.SINGLE(JuanOrlandoH _xlfn.SINGLE(Canal6Honduras _xlfn.SINGLE(elpaishn _xlfn.SINGLE(CHTVHN _xlfn.SINGLE(RCVHonduras _xlfn.SINGLE(LaTribunahn _xlfn.SINGLE(DiarioLaPrensa excelente Que se hag lo bueno por el pais para Que se establezcan grandes cosas para mi Honduras Que gran trabajo)))))))</f>
        <v>#NAME?</v>
      </c>
      <c r="C4164" s="4">
        <v>43754</v>
      </c>
      <c r="D4164" s="3">
        <v>0.79166666666666663</v>
      </c>
    </row>
    <row r="4165" spans="1:4" x14ac:dyDescent="0.2">
      <c r="A4165">
        <v>155335</v>
      </c>
      <c r="B4165" t="e">
        <f>ProcesoDigital Que bueno Que se esta haciendo estos grandes desarrollos departe de nuestro gobierno Que gran trabajo</f>
        <v>#NAME?</v>
      </c>
      <c r="C4165" s="4">
        <v>43754</v>
      </c>
      <c r="D4165" s="3">
        <v>0.71527777777777779</v>
      </c>
    </row>
    <row r="4166" spans="1:4" x14ac:dyDescent="0.2">
      <c r="A4166">
        <v>156515</v>
      </c>
      <c r="B4166" t="e">
        <f>ProcesoDigital Que se ponga mano dura con esta gente Que solo hacer lo malo por mi pais hacen ya no queremos mas corrupci√≥n ya basta bandalos</f>
        <v>#NAME?</v>
      </c>
      <c r="C4166" s="4">
        <v>43754</v>
      </c>
      <c r="D4166" s="3">
        <v>0.81527777777777777</v>
      </c>
    </row>
    <row r="4167" spans="1:4" x14ac:dyDescent="0.2">
      <c r="A4167">
        <v>157694</v>
      </c>
      <c r="B4167" t="e">
        <f>_xlfn.SINGLE(JuanOrlandoH _xlfn.SINGLE(Canal6Honduras _xlfn.SINGLE(elpaishn _xlfn.SINGLE(CHTVHN _xlfn.SINGLE(RCVHonduras _xlfn.SINGLE(LaTribunahn _xlfn.SINGLE(DiarioLaPrensa Aplaudimos lo bueno Que se desempe√±ara para Que se demuestre el cambio en el pais vamos por mas muy bien)))))))</f>
        <v>#NAME?</v>
      </c>
      <c r="C4167" s="4">
        <v>43754</v>
      </c>
      <c r="D4167" s="3">
        <v>0.79236111111111107</v>
      </c>
    </row>
    <row r="4168" spans="1:4" x14ac:dyDescent="0.2">
      <c r="A4168">
        <v>164486</v>
      </c>
      <c r="B4168" t="s">
        <v>139</v>
      </c>
      <c r="C4168" s="4">
        <v>43754</v>
      </c>
      <c r="D4168" s="3">
        <v>0.76666666666666661</v>
      </c>
    </row>
    <row r="4169" spans="1:4" x14ac:dyDescent="0.2">
      <c r="A4169">
        <v>166138</v>
      </c>
      <c r="B4169" t="s">
        <v>435</v>
      </c>
      <c r="C4169" s="4">
        <v>43754</v>
      </c>
      <c r="D4169" s="3">
        <v>6.1111111111111116E-2</v>
      </c>
    </row>
    <row r="4170" spans="1:4" x14ac:dyDescent="0.2">
      <c r="A4170">
        <v>173094</v>
      </c>
      <c r="B4170" t="s">
        <v>139</v>
      </c>
      <c r="C4170" s="4">
        <v>43754</v>
      </c>
      <c r="D4170" s="3">
        <v>0.76597222222222217</v>
      </c>
    </row>
    <row r="4171" spans="1:4" x14ac:dyDescent="0.2">
      <c r="A4171">
        <v>187565</v>
      </c>
      <c r="B4171" t="s">
        <v>139</v>
      </c>
      <c r="C4171" s="4">
        <v>43754</v>
      </c>
      <c r="D4171" s="3">
        <v>0.76597222222222217</v>
      </c>
    </row>
    <row r="4172" spans="1:4" x14ac:dyDescent="0.2">
      <c r="A4172">
        <v>188778</v>
      </c>
      <c r="B4172" t="s">
        <v>125</v>
      </c>
      <c r="C4172" s="4">
        <v>43754</v>
      </c>
      <c r="D4172" s="3">
        <v>0.85902777777777783</v>
      </c>
    </row>
    <row r="4173" spans="1:4" x14ac:dyDescent="0.2">
      <c r="A4173">
        <v>207068</v>
      </c>
      <c r="B4173" t="s">
        <v>125</v>
      </c>
      <c r="C4173" s="4">
        <v>43754</v>
      </c>
      <c r="D4173" s="3">
        <v>0.85833333333333339</v>
      </c>
    </row>
    <row r="4174" spans="1:4" x14ac:dyDescent="0.2">
      <c r="A4174">
        <v>207413</v>
      </c>
      <c r="B4174" t="s">
        <v>125</v>
      </c>
      <c r="C4174" s="4">
        <v>43754</v>
      </c>
      <c r="D4174" s="3">
        <v>0.85902777777777783</v>
      </c>
    </row>
    <row r="4175" spans="1:4" x14ac:dyDescent="0.2">
      <c r="A4175">
        <v>227725</v>
      </c>
      <c r="B4175" t="e">
        <f>_xlfn.SINGLE(JorgeCalixHN _xlfn.SINGLE(JuanOrlandoH a calix le da envidia y por eso expresa su dolor asi porque sabe Que JOH tiene un pueblo Que lo apoya cada dia Sin pensarlo y ni asi LLore quien LLore Es el mejor y punto))</f>
        <v>#NAME?</v>
      </c>
      <c r="C4175" s="4">
        <v>43754</v>
      </c>
      <c r="D4175" s="3">
        <v>0.7104166666666667</v>
      </c>
    </row>
    <row r="4176" spans="1:4" x14ac:dyDescent="0.2">
      <c r="A4176">
        <v>237854</v>
      </c>
      <c r="B4176" t="s">
        <v>125</v>
      </c>
      <c r="C4176" s="4">
        <v>43754</v>
      </c>
      <c r="D4176" s="3">
        <v>0.85902777777777783</v>
      </c>
    </row>
    <row r="4177" spans="1:4" x14ac:dyDescent="0.2">
      <c r="A4177">
        <v>245088</v>
      </c>
      <c r="B4177" t="e">
        <f>Abriendo_Brecha Es muy bueno Que se haga a conocer estas maravillosa ayudas Damos las gracias a Dios y a nuestro Presidente JOH por hacer lo bueno para el pais</f>
        <v>#NAME?</v>
      </c>
      <c r="C4177" s="4">
        <v>43754</v>
      </c>
      <c r="D4177" s="3">
        <v>0.82986111111111116</v>
      </c>
    </row>
    <row r="4178" spans="1:4" x14ac:dyDescent="0.2">
      <c r="A4178">
        <v>246227</v>
      </c>
      <c r="B4178" t="e">
        <f>Abriendo_Brecha Es muy bueno lo Que se ve cada dia Que gran manera de Que se apoye a la naci√≥n Muchas gracias</f>
        <v>#NAME?</v>
      </c>
      <c r="C4178" s="4">
        <v>43754</v>
      </c>
      <c r="D4178" s="3">
        <v>0.8305555555555556</v>
      </c>
    </row>
    <row r="4179" spans="1:4" x14ac:dyDescent="0.2">
      <c r="A4179">
        <v>256124</v>
      </c>
      <c r="B4179" t="e">
        <f>_xlfn.SINGLE(radioamericahn _xlfn.SINGLE(luiszelaya_hn lo Que pasa Que la gente como esta solo lo malo ven de nuestro Presidente ya queremos Que lo dejen en paz ya basta ya Es demasiado))</f>
        <v>#NAME?</v>
      </c>
      <c r="C4179" s="4">
        <v>43754</v>
      </c>
      <c r="D4179" s="3">
        <v>0.84861111111111109</v>
      </c>
    </row>
    <row r="4180" spans="1:4" x14ac:dyDescent="0.2">
      <c r="A4180">
        <v>258255</v>
      </c>
      <c r="B4180" t="e">
        <f>radioamericahn Sinceramente ya no se aguantan estas personas de libre deberia darles verguenza porque solo lo malo ven Que hace el Presidente mas Sin embargo hace lo mejor por el pais</f>
        <v>#NAME?</v>
      </c>
      <c r="C4180" s="4">
        <v>43754</v>
      </c>
      <c r="D4180" s="3">
        <v>0.75208333333333333</v>
      </c>
    </row>
    <row r="4181" spans="1:4" x14ac:dyDescent="0.2">
      <c r="A4181">
        <v>258482</v>
      </c>
      <c r="B4181" t="e">
        <f>_xlfn.SINGLE(radioamericahn _xlfn.SINGLE(luiszelaya_hn Que lastima Que en vez de estar uniendo el partido _xlfn.SINGLE(luiszelaya_hn  divida aun mas por Que esto no Es mas Que su guerra politica no del partido liberal)))</f>
        <v>#NAME?</v>
      </c>
      <c r="C4181" s="4">
        <v>43754</v>
      </c>
      <c r="D4181" s="3">
        <v>0.85416666666666663</v>
      </c>
    </row>
    <row r="4182" spans="1:4" x14ac:dyDescent="0.2">
      <c r="A4182">
        <v>259160</v>
      </c>
      <c r="B4182" t="s">
        <v>139</v>
      </c>
      <c r="C4182" s="4">
        <v>43754</v>
      </c>
      <c r="D4182" s="3">
        <v>0.76597222222222217</v>
      </c>
    </row>
    <row r="4183" spans="1:4" x14ac:dyDescent="0.2">
      <c r="A4183">
        <v>268783</v>
      </c>
      <c r="B4183" t="e">
        <f>radioamericahn Que triste con esta gente de libre Que lo Que les importa Es ver al pais mal Que barbaridad ya basta</f>
        <v>#NAME?</v>
      </c>
      <c r="C4183" s="4">
        <v>43754</v>
      </c>
      <c r="D4183" s="3">
        <v>0.75208333333333333</v>
      </c>
    </row>
    <row r="4184" spans="1:4" x14ac:dyDescent="0.2">
      <c r="A4184">
        <v>271476</v>
      </c>
      <c r="B4184" t="e">
        <f>_xlfn.SINGLE(FrenteaFrenteHN _xlfn.SINGLE(el5hn lo apoyamos mi Presidente por Que usted si ha demostrado Que si ha hecho lo mejor por el pais Que bien))</f>
        <v>#NAME?</v>
      </c>
      <c r="C4184" s="4">
        <v>43754</v>
      </c>
      <c r="D4184" s="3">
        <v>0.62013888888888891</v>
      </c>
    </row>
    <row r="4185" spans="1:4" x14ac:dyDescent="0.2">
      <c r="A4185">
        <v>303057</v>
      </c>
      <c r="B4185" t="e">
        <f>ProcesoDigital estamos muy contentos por Que se ha demostrado lo importante Que mi Honduras y su econom√≠a se desarrolle Que bien Que se haga lo bueno muy bien</f>
        <v>#NAME?</v>
      </c>
      <c r="C4185" s="4">
        <v>43754</v>
      </c>
      <c r="D4185" s="3">
        <v>0.71597222222222223</v>
      </c>
    </row>
    <row r="4186" spans="1:4" x14ac:dyDescent="0.2">
      <c r="A4186">
        <v>303111</v>
      </c>
      <c r="B4186" t="e">
        <f>ProcesoDigital Es Que esta gente solo se dedican a molestar Que barbaridad Que dejen de armar caos en el pais ya basta queremos p√†z</f>
        <v>#NAME?</v>
      </c>
      <c r="C4186" s="4">
        <v>43754</v>
      </c>
      <c r="D4186" s="3">
        <v>0.8125</v>
      </c>
    </row>
    <row r="4187" spans="1:4" x14ac:dyDescent="0.2">
      <c r="A4187">
        <v>307448</v>
      </c>
      <c r="B4187" t="e">
        <f>radiohrn Vemos lo mejor en el pais Que bien Que se esta ayudando a la poblaci√≥n Hondure√±as con estas oportunidades Que bien</f>
        <v>#NAME?</v>
      </c>
      <c r="C4187" s="4">
        <v>43754</v>
      </c>
      <c r="D4187" s="3">
        <v>0.72152777777777777</v>
      </c>
    </row>
    <row r="4188" spans="1:4" x14ac:dyDescent="0.2">
      <c r="A4188">
        <v>320333</v>
      </c>
      <c r="B4188" t="s">
        <v>139</v>
      </c>
      <c r="C4188" s="4">
        <v>43754</v>
      </c>
      <c r="D4188" s="3">
        <v>0.76527777777777783</v>
      </c>
    </row>
    <row r="4189" spans="1:4" x14ac:dyDescent="0.2">
      <c r="A4189">
        <v>337299</v>
      </c>
      <c r="B4189" t="e">
        <f>ProcesoDigital ya va esta gente chusma como siempre haciendo mal al pais Que barbaridad ya no queremos relajos queremos lo mejor por Honduras</f>
        <v>#NAME?</v>
      </c>
      <c r="C4189" s="4">
        <v>43754</v>
      </c>
      <c r="D4189" s="3">
        <v>0.81458333333333333</v>
      </c>
    </row>
    <row r="4190" spans="1:4" x14ac:dyDescent="0.2">
      <c r="A4190">
        <v>354419</v>
      </c>
      <c r="B4190" t="e">
        <f>HoyMismoTSI muy buen trabajo lo Que hace la primera dama Que grandes acciones vamos por mas</f>
        <v>#NAME?</v>
      </c>
      <c r="C4190" s="4">
        <v>43754</v>
      </c>
      <c r="D4190" s="3">
        <v>0.82361111111111107</v>
      </c>
    </row>
    <row r="4191" spans="1:4" x14ac:dyDescent="0.2">
      <c r="A4191">
        <v>364621</v>
      </c>
      <c r="B4191" t="s">
        <v>125</v>
      </c>
      <c r="C4191" s="4">
        <v>43754</v>
      </c>
      <c r="D4191" s="3">
        <v>0.85902777777777783</v>
      </c>
    </row>
    <row r="4192" spans="1:4" x14ac:dyDescent="0.2">
      <c r="A4192">
        <v>410751</v>
      </c>
      <c r="B4192" t="s">
        <v>617</v>
      </c>
      <c r="C4192" s="4">
        <v>43754</v>
      </c>
      <c r="D4192" s="3">
        <v>0.65</v>
      </c>
    </row>
    <row r="4193" spans="1:4" x14ac:dyDescent="0.2">
      <c r="A4193">
        <v>411050</v>
      </c>
      <c r="B4193" t="s">
        <v>617</v>
      </c>
      <c r="C4193" s="4">
        <v>43754</v>
      </c>
      <c r="D4193" s="3">
        <v>0.12430555555555556</v>
      </c>
    </row>
    <row r="4194" spans="1:4" x14ac:dyDescent="0.2">
      <c r="A4194">
        <v>411151</v>
      </c>
      <c r="B4194" t="s">
        <v>617</v>
      </c>
      <c r="C4194" s="4">
        <v>43754</v>
      </c>
      <c r="D4194" s="3">
        <v>0.65138888888888891</v>
      </c>
    </row>
    <row r="4195" spans="1:4" x14ac:dyDescent="0.2">
      <c r="A4195">
        <v>444640</v>
      </c>
      <c r="B4195" t="s">
        <v>125</v>
      </c>
      <c r="C4195" s="4">
        <v>43754</v>
      </c>
      <c r="D4195" s="3">
        <v>0.85902777777777783</v>
      </c>
    </row>
    <row r="4196" spans="1:4" x14ac:dyDescent="0.2">
      <c r="A4196">
        <v>519877</v>
      </c>
      <c r="B4196" t="s">
        <v>617</v>
      </c>
      <c r="C4196" s="4">
        <v>43754</v>
      </c>
      <c r="D4196" s="3">
        <v>0.12847222222222224</v>
      </c>
    </row>
    <row r="4197" spans="1:4" x14ac:dyDescent="0.2">
      <c r="A4197">
        <v>519991</v>
      </c>
      <c r="B4197" t="s">
        <v>617</v>
      </c>
      <c r="C4197" s="4">
        <v>43754</v>
      </c>
      <c r="D4197" s="3">
        <v>0.65138888888888891</v>
      </c>
    </row>
    <row r="4198" spans="1:4" x14ac:dyDescent="0.2">
      <c r="A4198">
        <v>520287</v>
      </c>
      <c r="B4198" t="s">
        <v>617</v>
      </c>
      <c r="C4198" s="4">
        <v>43754</v>
      </c>
      <c r="D4198" s="3">
        <v>0.65138888888888891</v>
      </c>
    </row>
    <row r="4199" spans="1:4" x14ac:dyDescent="0.2">
      <c r="A4199">
        <v>520376</v>
      </c>
      <c r="B4199" t="s">
        <v>617</v>
      </c>
      <c r="C4199" s="4">
        <v>43754</v>
      </c>
      <c r="D4199" s="3">
        <v>0.65208333333333335</v>
      </c>
    </row>
    <row r="4200" spans="1:4" x14ac:dyDescent="0.2">
      <c r="A4200">
        <v>520394</v>
      </c>
      <c r="B4200" t="s">
        <v>617</v>
      </c>
      <c r="C4200" s="4">
        <v>43754</v>
      </c>
      <c r="D4200" s="3">
        <v>0.65208333333333335</v>
      </c>
    </row>
    <row r="4201" spans="1:4" x14ac:dyDescent="0.2">
      <c r="A4201">
        <v>520395</v>
      </c>
      <c r="B4201" t="s">
        <v>617</v>
      </c>
      <c r="C4201" s="4">
        <v>43754</v>
      </c>
      <c r="D4201" s="3">
        <v>0.12222222222222223</v>
      </c>
    </row>
    <row r="4202" spans="1:4" x14ac:dyDescent="0.2">
      <c r="A4202">
        <v>520602</v>
      </c>
      <c r="B4202" t="s">
        <v>617</v>
      </c>
      <c r="C4202" s="4">
        <v>43754</v>
      </c>
      <c r="D4202" s="3">
        <v>0.13055555555555556</v>
      </c>
    </row>
    <row r="4203" spans="1:4" x14ac:dyDescent="0.2">
      <c r="A4203">
        <v>520772</v>
      </c>
      <c r="B4203" t="s">
        <v>617</v>
      </c>
      <c r="C4203" s="4">
        <v>43754</v>
      </c>
      <c r="D4203" s="3">
        <v>0.65138888888888891</v>
      </c>
    </row>
    <row r="4204" spans="1:4" x14ac:dyDescent="0.2">
      <c r="A4204">
        <v>520778</v>
      </c>
      <c r="B4204" t="s">
        <v>617</v>
      </c>
      <c r="C4204" s="4">
        <v>43754</v>
      </c>
      <c r="D4204" s="3">
        <v>0.65138888888888891</v>
      </c>
    </row>
    <row r="4205" spans="1:4" x14ac:dyDescent="0.2">
      <c r="A4205">
        <v>521335</v>
      </c>
      <c r="B4205" t="s">
        <v>617</v>
      </c>
      <c r="C4205" s="4">
        <v>43754</v>
      </c>
      <c r="D4205" s="3">
        <v>0.65208333333333335</v>
      </c>
    </row>
    <row r="4206" spans="1:4" x14ac:dyDescent="0.2">
      <c r="A4206">
        <v>521375</v>
      </c>
      <c r="B4206" t="s">
        <v>617</v>
      </c>
      <c r="C4206" s="4">
        <v>43754</v>
      </c>
      <c r="D4206" s="3">
        <v>0.65138888888888891</v>
      </c>
    </row>
    <row r="4207" spans="1:4" x14ac:dyDescent="0.2">
      <c r="A4207">
        <v>521724</v>
      </c>
      <c r="B4207" t="s">
        <v>617</v>
      </c>
      <c r="C4207" s="4">
        <v>43754</v>
      </c>
      <c r="D4207" s="3">
        <v>0.12361111111111112</v>
      </c>
    </row>
    <row r="4208" spans="1:4" x14ac:dyDescent="0.2">
      <c r="A4208">
        <v>521730</v>
      </c>
      <c r="B4208" t="s">
        <v>617</v>
      </c>
      <c r="C4208" s="4">
        <v>43754</v>
      </c>
      <c r="D4208" s="3">
        <v>0.125</v>
      </c>
    </row>
    <row r="4209" spans="1:4" x14ac:dyDescent="0.2">
      <c r="A4209">
        <v>521994</v>
      </c>
      <c r="B4209" t="s">
        <v>617</v>
      </c>
      <c r="C4209" s="4">
        <v>43754</v>
      </c>
      <c r="D4209" s="3">
        <v>0.13125000000000001</v>
      </c>
    </row>
    <row r="4210" spans="1:4" x14ac:dyDescent="0.2">
      <c r="A4210">
        <v>522372</v>
      </c>
      <c r="B4210" t="s">
        <v>617</v>
      </c>
      <c r="C4210" s="4">
        <v>43754</v>
      </c>
      <c r="D4210" s="3">
        <v>0.65208333333333335</v>
      </c>
    </row>
    <row r="4211" spans="1:4" x14ac:dyDescent="0.2">
      <c r="A4211">
        <v>646283</v>
      </c>
      <c r="B4211" t="s">
        <v>139</v>
      </c>
      <c r="C4211" s="4">
        <v>43754</v>
      </c>
      <c r="D4211" s="3">
        <v>0.76597222222222217</v>
      </c>
    </row>
    <row r="4212" spans="1:4" x14ac:dyDescent="0.2">
      <c r="A4212">
        <v>649900</v>
      </c>
      <c r="B4212" t="s">
        <v>125</v>
      </c>
      <c r="C4212" s="4">
        <v>43754</v>
      </c>
      <c r="D4212" s="3">
        <v>0.85902777777777783</v>
      </c>
    </row>
    <row r="4213" spans="1:4" x14ac:dyDescent="0.2">
      <c r="A4213">
        <v>686791</v>
      </c>
      <c r="B4213" t="s">
        <v>648</v>
      </c>
      <c r="C4213" s="4">
        <v>43754</v>
      </c>
      <c r="D4213" s="3">
        <v>0.11041666666666666</v>
      </c>
    </row>
    <row r="4214" spans="1:4" x14ac:dyDescent="0.2">
      <c r="A4214">
        <v>699750</v>
      </c>
      <c r="B4214" t="s">
        <v>125</v>
      </c>
      <c r="C4214" s="4">
        <v>43754</v>
      </c>
      <c r="D4214" s="3">
        <v>0.85833333333333339</v>
      </c>
    </row>
    <row r="4215" spans="1:4" x14ac:dyDescent="0.2">
      <c r="A4215">
        <v>708235</v>
      </c>
      <c r="B4215" t="s">
        <v>139</v>
      </c>
      <c r="C4215" s="4">
        <v>43754</v>
      </c>
      <c r="D4215" s="3">
        <v>0.76597222222222217</v>
      </c>
    </row>
    <row r="4216" spans="1:4" x14ac:dyDescent="0.2">
      <c r="A4216">
        <v>716812</v>
      </c>
      <c r="B4216" t="s">
        <v>125</v>
      </c>
      <c r="C4216" s="4">
        <v>43754</v>
      </c>
      <c r="D4216" s="3">
        <v>0.85902777777777783</v>
      </c>
    </row>
    <row r="4217" spans="1:4" x14ac:dyDescent="0.2">
      <c r="A4217">
        <v>724810</v>
      </c>
      <c r="B4217" t="s">
        <v>139</v>
      </c>
      <c r="C4217" s="4">
        <v>43754</v>
      </c>
      <c r="D4217" s="3">
        <v>0.76666666666666661</v>
      </c>
    </row>
    <row r="4218" spans="1:4" x14ac:dyDescent="0.2">
      <c r="A4218">
        <v>764500</v>
      </c>
      <c r="B4218" t="s">
        <v>139</v>
      </c>
      <c r="C4218" s="4">
        <v>43754</v>
      </c>
      <c r="D4218" s="3">
        <v>0.76597222222222217</v>
      </c>
    </row>
    <row r="4219" spans="1:4" x14ac:dyDescent="0.2">
      <c r="A4219">
        <v>789848</v>
      </c>
      <c r="B4219" t="s">
        <v>125</v>
      </c>
      <c r="C4219" s="4">
        <v>43754</v>
      </c>
      <c r="D4219" s="3">
        <v>0.85833333333333339</v>
      </c>
    </row>
    <row r="4220" spans="1:4" x14ac:dyDescent="0.2">
      <c r="A4220">
        <v>789849</v>
      </c>
      <c r="B4220" t="s">
        <v>139</v>
      </c>
      <c r="C4220" s="4">
        <v>43754</v>
      </c>
      <c r="D4220" s="3">
        <v>0.76527777777777783</v>
      </c>
    </row>
    <row r="4221" spans="1:4" x14ac:dyDescent="0.2">
      <c r="A4221">
        <v>790141</v>
      </c>
      <c r="B4221" t="s">
        <v>125</v>
      </c>
      <c r="C4221" s="4">
        <v>43754</v>
      </c>
      <c r="D4221" s="3">
        <v>0.85902777777777783</v>
      </c>
    </row>
    <row r="4222" spans="1:4" x14ac:dyDescent="0.2">
      <c r="A4222">
        <v>793402</v>
      </c>
      <c r="B4222" t="s">
        <v>125</v>
      </c>
      <c r="C4222" s="4">
        <v>43754</v>
      </c>
      <c r="D4222" s="3">
        <v>0.85902777777777783</v>
      </c>
    </row>
    <row r="4223" spans="1:4" x14ac:dyDescent="0.2">
      <c r="A4223">
        <v>808707</v>
      </c>
      <c r="B4223" t="s">
        <v>125</v>
      </c>
      <c r="C4223" s="4">
        <v>43754</v>
      </c>
      <c r="D4223" s="3">
        <v>0.85902777777777783</v>
      </c>
    </row>
    <row r="4224" spans="1:4" x14ac:dyDescent="0.2">
      <c r="A4224">
        <v>820991</v>
      </c>
      <c r="B4224" t="e">
        <f>_xlfn.SINGLE(HoyMismoTSI _xlfn.SINGLE(JuanOrlandoH excelente Que se esta dando mayor apoyo vamos por mas cambios mi Presidente Que bien Que se haga lo bueno por mi pais))</f>
        <v>#NAME?</v>
      </c>
      <c r="C4224" s="4">
        <v>43754</v>
      </c>
      <c r="D4224" s="3">
        <v>0.73611111111111116</v>
      </c>
    </row>
    <row r="4225" spans="1:4" x14ac:dyDescent="0.2">
      <c r="A4225">
        <v>839305</v>
      </c>
      <c r="B4225" t="e">
        <f>_xlfn.SINGLE(HoyMismoTSI _xlfn.SINGLE(JuanOrlandoH muy bien por Que asi la economia estara en buenas manos Que gran inicio de afirmar las grandes cossa JOH Que bien))</f>
        <v>#NAME?</v>
      </c>
      <c r="C4225" s="4">
        <v>43754</v>
      </c>
      <c r="D4225" s="3">
        <v>0.7368055555555556</v>
      </c>
    </row>
    <row r="4226" spans="1:4" x14ac:dyDescent="0.2">
      <c r="A4226">
        <v>851203</v>
      </c>
      <c r="B4226" t="s">
        <v>139</v>
      </c>
      <c r="C4226" s="4">
        <v>43754</v>
      </c>
      <c r="D4226" s="3">
        <v>0.76597222222222217</v>
      </c>
    </row>
    <row r="4227" spans="1:4" x14ac:dyDescent="0.2">
      <c r="A4227">
        <v>852122</v>
      </c>
      <c r="B4227" t="s">
        <v>125</v>
      </c>
      <c r="C4227" s="4">
        <v>43754</v>
      </c>
      <c r="D4227" s="3">
        <v>0.85833333333333339</v>
      </c>
    </row>
    <row r="4228" spans="1:4" x14ac:dyDescent="0.2">
      <c r="A4228">
        <v>853695</v>
      </c>
      <c r="B4228" t="s">
        <v>139</v>
      </c>
      <c r="C4228" s="4">
        <v>43754</v>
      </c>
      <c r="D4228" s="3">
        <v>0.76597222222222217</v>
      </c>
    </row>
    <row r="4229" spans="1:4" x14ac:dyDescent="0.2">
      <c r="A4229">
        <v>882369</v>
      </c>
      <c r="B4229" t="s">
        <v>125</v>
      </c>
      <c r="C4229" s="4">
        <v>43754</v>
      </c>
      <c r="D4229" s="3">
        <v>0.85902777777777783</v>
      </c>
    </row>
    <row r="4230" spans="1:4" x14ac:dyDescent="0.2">
      <c r="A4230">
        <v>883334</v>
      </c>
      <c r="B4230" t="s">
        <v>125</v>
      </c>
      <c r="C4230" s="4">
        <v>43754</v>
      </c>
      <c r="D4230" s="3">
        <v>0.85902777777777783</v>
      </c>
    </row>
    <row r="4231" spans="1:4" x14ac:dyDescent="0.2">
      <c r="A4231">
        <v>915314</v>
      </c>
      <c r="B4231" t="e">
        <f>HoyMismoTSI muy bueno lo Que est√°n haciendo los campesinos Que gran manera de ver bien las cosas en mi pais Que bueno</f>
        <v>#NAME?</v>
      </c>
      <c r="C4231" s="4">
        <v>43754</v>
      </c>
      <c r="D4231" s="3">
        <v>0.86805555555555547</v>
      </c>
    </row>
    <row r="4232" spans="1:4" x14ac:dyDescent="0.2">
      <c r="A4232">
        <v>932426</v>
      </c>
      <c r="B4232" t="s">
        <v>125</v>
      </c>
      <c r="C4232" s="4">
        <v>43754</v>
      </c>
      <c r="D4232" s="3">
        <v>0.85833333333333339</v>
      </c>
    </row>
    <row r="4233" spans="1:4" x14ac:dyDescent="0.2">
      <c r="A4233">
        <v>932799</v>
      </c>
      <c r="B4233" t="s">
        <v>139</v>
      </c>
      <c r="C4233" s="4">
        <v>43754</v>
      </c>
      <c r="D4233" s="3">
        <v>0.76597222222222217</v>
      </c>
    </row>
    <row r="4234" spans="1:4" x14ac:dyDescent="0.2">
      <c r="A4234">
        <v>934163</v>
      </c>
      <c r="B4234" t="s">
        <v>139</v>
      </c>
      <c r="C4234" s="4">
        <v>43754</v>
      </c>
      <c r="D4234" s="3">
        <v>0.76597222222222217</v>
      </c>
    </row>
    <row r="4235" spans="1:4" x14ac:dyDescent="0.2">
      <c r="A4235">
        <v>945977</v>
      </c>
      <c r="B4235" t="s">
        <v>139</v>
      </c>
      <c r="C4235" s="4">
        <v>43754</v>
      </c>
      <c r="D4235" s="3">
        <v>0.76597222222222217</v>
      </c>
    </row>
    <row r="4236" spans="1:4" x14ac:dyDescent="0.2">
      <c r="A4236">
        <v>979896</v>
      </c>
      <c r="B4236" t="s">
        <v>139</v>
      </c>
      <c r="C4236" s="4">
        <v>43754</v>
      </c>
      <c r="D4236" s="3">
        <v>0.76597222222222217</v>
      </c>
    </row>
    <row r="4237" spans="1:4" x14ac:dyDescent="0.2">
      <c r="A4237">
        <v>983237</v>
      </c>
      <c r="B4237" t="s">
        <v>139</v>
      </c>
      <c r="C4237" s="4">
        <v>43754</v>
      </c>
      <c r="D4237" s="3">
        <v>0.76597222222222217</v>
      </c>
    </row>
    <row r="4238" spans="1:4" x14ac:dyDescent="0.2">
      <c r="A4238">
        <v>984803</v>
      </c>
      <c r="B4238" t="s">
        <v>139</v>
      </c>
      <c r="C4238" s="4">
        <v>43754</v>
      </c>
      <c r="D4238" s="3">
        <v>0.76666666666666661</v>
      </c>
    </row>
    <row r="4239" spans="1:4" x14ac:dyDescent="0.2">
      <c r="A4239">
        <v>987156</v>
      </c>
      <c r="B4239" t="s">
        <v>139</v>
      </c>
      <c r="C4239" s="4">
        <v>43754</v>
      </c>
      <c r="D4239" s="3">
        <v>0.76597222222222217</v>
      </c>
    </row>
    <row r="4240" spans="1:4" x14ac:dyDescent="0.2">
      <c r="A4240">
        <v>992593</v>
      </c>
      <c r="B4240" t="s">
        <v>139</v>
      </c>
      <c r="C4240" s="4">
        <v>43754</v>
      </c>
      <c r="D4240" s="3">
        <v>0.76597222222222217</v>
      </c>
    </row>
    <row r="4241" spans="1:4" x14ac:dyDescent="0.2">
      <c r="A4241">
        <v>1017215</v>
      </c>
      <c r="B4241" t="e">
        <f>_xlfn.SINGLE(HoyMismoTSI _xlfn.SINGLE(JuanOrlandoH Dios bendiga su vida se√±or Presidente Muchas gracias por Que usted Es una gran persona Que hace lo bueno por la naci√≥n Muchas gracias y bendiciones))</f>
        <v>#NAME?</v>
      </c>
      <c r="C4241" s="4">
        <v>43754</v>
      </c>
      <c r="D4241" s="3">
        <v>0.73749999999999993</v>
      </c>
    </row>
    <row r="4242" spans="1:4" x14ac:dyDescent="0.2">
      <c r="A4242">
        <v>1028917</v>
      </c>
      <c r="B4242" t="s">
        <v>139</v>
      </c>
      <c r="C4242" s="4">
        <v>43754</v>
      </c>
      <c r="D4242" s="3">
        <v>0.76597222222222217</v>
      </c>
    </row>
    <row r="4243" spans="1:4" x14ac:dyDescent="0.2">
      <c r="A4243">
        <v>1035067</v>
      </c>
      <c r="B4243" t="s">
        <v>125</v>
      </c>
      <c r="C4243" s="4">
        <v>43754</v>
      </c>
      <c r="D4243" s="3">
        <v>0.85902777777777783</v>
      </c>
    </row>
    <row r="4244" spans="1:4" x14ac:dyDescent="0.2">
      <c r="A4244">
        <v>1039362</v>
      </c>
      <c r="B4244" t="s">
        <v>125</v>
      </c>
      <c r="C4244" s="4">
        <v>43754</v>
      </c>
      <c r="D4244" s="3">
        <v>0.85902777777777783</v>
      </c>
    </row>
    <row r="4245" spans="1:4" x14ac:dyDescent="0.2">
      <c r="A4245">
        <v>1040638</v>
      </c>
      <c r="B4245" t="s">
        <v>125</v>
      </c>
      <c r="C4245" s="4">
        <v>43754</v>
      </c>
      <c r="D4245" s="3">
        <v>0.85902777777777783</v>
      </c>
    </row>
    <row r="4246" spans="1:4" x14ac:dyDescent="0.2">
      <c r="A4246">
        <v>1051732</v>
      </c>
      <c r="B4246" t="s">
        <v>125</v>
      </c>
      <c r="C4246" s="4">
        <v>43754</v>
      </c>
      <c r="D4246" s="3">
        <v>0.85972222222222217</v>
      </c>
    </row>
    <row r="4247" spans="1:4" x14ac:dyDescent="0.2">
      <c r="A4247">
        <v>1135439</v>
      </c>
      <c r="B4247" t="e">
        <f>HoyMismoTSI felicitamos ala primera dama Que ha demostrado Que Es una gran persona igual Que al Presidente Que bien Que se haga lo bueno por mi pais</f>
        <v>#NAME?</v>
      </c>
      <c r="C4247" s="4">
        <v>43754</v>
      </c>
      <c r="D4247" s="3">
        <v>0.82500000000000007</v>
      </c>
    </row>
    <row r="4248" spans="1:4" x14ac:dyDescent="0.2">
      <c r="A4248">
        <v>1143584</v>
      </c>
      <c r="B4248" t="s">
        <v>756</v>
      </c>
      <c r="C4248" s="4">
        <v>43754</v>
      </c>
      <c r="D4248" s="3">
        <v>0.86875000000000002</v>
      </c>
    </row>
    <row r="4249" spans="1:4" x14ac:dyDescent="0.2">
      <c r="A4249">
        <v>5842</v>
      </c>
      <c r="B4249" t="s">
        <v>51</v>
      </c>
      <c r="C4249" s="4">
        <v>43755</v>
      </c>
      <c r="D4249" s="3">
        <v>0.73611111111111116</v>
      </c>
    </row>
    <row r="4250" spans="1:4" x14ac:dyDescent="0.2">
      <c r="A4250">
        <v>10047</v>
      </c>
      <c r="B4250" t="s">
        <v>51</v>
      </c>
      <c r="C4250" s="4">
        <v>43755</v>
      </c>
      <c r="D4250" s="3">
        <v>0.73749999999999993</v>
      </c>
    </row>
    <row r="4251" spans="1:4" x14ac:dyDescent="0.2">
      <c r="A4251">
        <v>16038</v>
      </c>
      <c r="B4251" t="s">
        <v>51</v>
      </c>
      <c r="C4251" s="4">
        <v>43755</v>
      </c>
      <c r="D4251" s="3">
        <v>0.73611111111111116</v>
      </c>
    </row>
    <row r="4252" spans="1:4" ht="34" x14ac:dyDescent="0.2">
      <c r="A4252">
        <v>19216</v>
      </c>
      <c r="B4252" s="2" t="s">
        <v>140</v>
      </c>
      <c r="C4252" s="4">
        <v>43755</v>
      </c>
      <c r="D4252" s="3">
        <v>0.8534722222222223</v>
      </c>
    </row>
    <row r="4253" spans="1:4" ht="34" x14ac:dyDescent="0.2">
      <c r="A4253">
        <v>20151</v>
      </c>
      <c r="B4253" s="2" t="s">
        <v>140</v>
      </c>
      <c r="C4253" s="4">
        <v>43755</v>
      </c>
      <c r="D4253" s="3">
        <v>0.8534722222222223</v>
      </c>
    </row>
    <row r="4254" spans="1:4" x14ac:dyDescent="0.2">
      <c r="A4254">
        <v>21320</v>
      </c>
      <c r="B4254" t="e">
        <f>HoyMismoTSI Vemos lo importante Que se hace cada dia por hacer lo bueno para el pais Que se haga lo bueno vamos por mas</f>
        <v>#NAME?</v>
      </c>
      <c r="C4254" s="4">
        <v>43755</v>
      </c>
      <c r="D4254" s="3">
        <v>0.72430555555555554</v>
      </c>
    </row>
    <row r="4255" spans="1:4" ht="34" x14ac:dyDescent="0.2">
      <c r="A4255">
        <v>24577</v>
      </c>
      <c r="B4255" s="2" t="s">
        <v>140</v>
      </c>
      <c r="C4255" s="4">
        <v>43755</v>
      </c>
      <c r="D4255" s="3">
        <v>0.85416666666666663</v>
      </c>
    </row>
    <row r="4256" spans="1:4" x14ac:dyDescent="0.2">
      <c r="A4256">
        <v>28176</v>
      </c>
      <c r="B4256" t="e">
        <f>_xlfn.SINGLE(DllSWqjvMbCrtUNGN0CA23hYgwPW83B5aBnYuBnEFZY)= Vemos lo bueno en el pais Que gran inicio de ver Que se desarrolla nuestra Honduras Que bien vamos por mejores cambios</f>
        <v>#NAME?</v>
      </c>
      <c r="C4256" s="4">
        <v>43755</v>
      </c>
      <c r="D4256" s="3">
        <v>0.61388888888888882</v>
      </c>
    </row>
    <row r="4257" spans="1:4" x14ac:dyDescent="0.2">
      <c r="A4257">
        <v>28709</v>
      </c>
      <c r="B4257" t="e">
        <f>_xlfn.SINGLE(TN5Telenoticias _xlfn.SINGLE(JuanOrlandoH Vemos los mejores resultados Que se han regenerado en el pais Que gran trabajo departe de nuestro gobierno))</f>
        <v>#NAME?</v>
      </c>
      <c r="C4257" s="4">
        <v>43755</v>
      </c>
      <c r="D4257" s="3">
        <v>0.74583333333333324</v>
      </c>
    </row>
    <row r="4258" spans="1:4" x14ac:dyDescent="0.2">
      <c r="A4258">
        <v>33088</v>
      </c>
      <c r="B4258" t="e">
        <f>hondudiario muy bueno lo Que esta pidiendo el gobierno Que bueno Que se haga lo mejor por el pais y Que se haga la mayor justicia como se debe y si Es inocente Que se demuestre</f>
        <v>#NAME?</v>
      </c>
      <c r="C4258" s="4">
        <v>43755</v>
      </c>
      <c r="D4258" s="3">
        <v>0.62361111111111112</v>
      </c>
    </row>
    <row r="4259" spans="1:4" x14ac:dyDescent="0.2">
      <c r="A4259">
        <v>33750</v>
      </c>
      <c r="B4259" t="e">
        <f>hondudiario muy importante Que se brinden estos grandes apoyos pot Que se hace lo mejor por el pais Que gran trabajo estamos a lo mejor</f>
        <v>#NAME?</v>
      </c>
      <c r="C4259" s="4">
        <v>43755</v>
      </c>
      <c r="D4259" s="3">
        <v>0.6958333333333333</v>
      </c>
    </row>
    <row r="4260" spans="1:4" x14ac:dyDescent="0.2">
      <c r="A4260">
        <v>34136</v>
      </c>
      <c r="B4260" t="e">
        <f>_xlfn.SINGLE(TN5Telenoticias _xlfn.SINGLE(JuanOrlandoH muy bien dicho mi Presidente Honduras Es un pais diferente y se hara lo mejor por Que se apoye cada dia y se detengan estas cosas))</f>
        <v>#NAME?</v>
      </c>
      <c r="C4260" s="4">
        <v>43755</v>
      </c>
      <c r="D4260" s="3">
        <v>0.7319444444444444</v>
      </c>
    </row>
    <row r="4261" spans="1:4" x14ac:dyDescent="0.2">
      <c r="A4261">
        <v>34579</v>
      </c>
      <c r="B4261" t="e">
        <f>_xlfn.SINGLE(TN5Telenoticias _xlfn.SINGLE(JuanOrlandoH Vemos los grandes resultados Que se han logrado en contra del narcotr√°fico Que buen trabajo lo Que se ha hecho y se logra))</f>
        <v>#NAME?</v>
      </c>
      <c r="C4261" s="4">
        <v>43755</v>
      </c>
      <c r="D4261" s="3">
        <v>0.73263888888888884</v>
      </c>
    </row>
    <row r="4262" spans="1:4" x14ac:dyDescent="0.2">
      <c r="A4262">
        <v>40935</v>
      </c>
      <c r="B4262" t="e">
        <f>radioamericahn sabemos Que esta gente lo Que tiene Es odio en contra de el Presidente porque si hace lo posible por poner en mal al pais</f>
        <v>#NAME?</v>
      </c>
      <c r="C4262" s="4">
        <v>43755</v>
      </c>
      <c r="D4262" s="3">
        <v>0.7993055555555556</v>
      </c>
    </row>
    <row r="4263" spans="1:4" x14ac:dyDescent="0.2">
      <c r="A4263">
        <v>50724</v>
      </c>
      <c r="B4263" t="e">
        <f>Abriendo_Brecha Vemos los grandes resultados Que se est√°n llevando en este juicio Que bueno Que se haga  lo mejor en el pais</f>
        <v>#NAME?</v>
      </c>
      <c r="C4263" s="4">
        <v>43755</v>
      </c>
      <c r="D4263" s="3">
        <v>0.67499999999999993</v>
      </c>
    </row>
    <row r="4264" spans="1:4" x14ac:dyDescent="0.2">
      <c r="A4264">
        <v>63600</v>
      </c>
      <c r="B4264" t="e">
        <f>hondudiario estamos con JOH Que si se desvincule el caso de tony con nuestro gobierno por Que Es cierto para Que se demuestre Que nuestra Honduras Es importante para JOH y para el pueblo</f>
        <v>#NAME?</v>
      </c>
      <c r="C4264" s="4">
        <v>43755</v>
      </c>
      <c r="D4264" s="3">
        <v>0.62638888888888888</v>
      </c>
    </row>
    <row r="4265" spans="1:4" x14ac:dyDescent="0.2">
      <c r="A4265">
        <v>64897</v>
      </c>
      <c r="B4265" t="e">
        <f>hondudiario Es cierto por Que lo Que se hace en EEUU no tiene nada Que ver con lo de Honduras Que se haga lo Que se tenga Que hacer</f>
        <v>#NAME?</v>
      </c>
      <c r="C4265" s="4">
        <v>43755</v>
      </c>
      <c r="D4265" s="3">
        <v>0.62708333333333333</v>
      </c>
    </row>
    <row r="4266" spans="1:4" x14ac:dyDescent="0.2">
      <c r="A4266">
        <v>70669</v>
      </c>
      <c r="B4266" t="e">
        <f>elpaishn estamos con usted mi Presidente Honduras Es inocente el gobierno Es inocente porque no Es un narco estado</f>
        <v>#NAME?</v>
      </c>
      <c r="C4266" s="4">
        <v>43755</v>
      </c>
      <c r="D4266" s="3">
        <v>0.82847222222222217</v>
      </c>
    </row>
    <row r="4267" spans="1:4" x14ac:dyDescent="0.2">
      <c r="A4267">
        <v>90160</v>
      </c>
      <c r="B4267" t="e">
        <f>JuanOrlandoH Que bueno Que se den a conocer estas buenas cosas para el pais muy buen trabajo al gobierno Que se haga lo mejor</f>
        <v>#NAME?</v>
      </c>
      <c r="C4267" s="4">
        <v>43755</v>
      </c>
      <c r="D4267" s="3">
        <v>0.8354166666666667</v>
      </c>
    </row>
    <row r="4268" spans="1:4" x14ac:dyDescent="0.2">
      <c r="A4268">
        <v>90605</v>
      </c>
      <c r="B4268" t="e">
        <f>elpaishn excelente Que se defienda mi Presidente por Que usted Es un Hombre honrado Que lo √∫nico Que ha hecho Es combatir el narcotr√°fico</f>
        <v>#NAME?</v>
      </c>
      <c r="C4268" s="4">
        <v>43755</v>
      </c>
      <c r="D4268" s="3">
        <v>0.82986111111111116</v>
      </c>
    </row>
    <row r="4269" spans="1:4" x14ac:dyDescent="0.2">
      <c r="A4269">
        <v>91200</v>
      </c>
      <c r="B4269" t="e">
        <f>elpaishn Vemos los buenos resultados Que se ven en mi pais Que gran manera de hacer bien las cosas uqe excelente</f>
        <v>#NAME?</v>
      </c>
      <c r="C4269" s="4">
        <v>43755</v>
      </c>
      <c r="D4269" s="3">
        <v>0.57430555555555551</v>
      </c>
    </row>
    <row r="4270" spans="1:4" x14ac:dyDescent="0.2">
      <c r="A4270">
        <v>91355</v>
      </c>
      <c r="B4270" t="e">
        <f>elpaishn el pueblo lo apoya mi Presidente sabemos Que usted Es una gran persona un ejemplo a seguir Que bien Que se haga lo bueno por el pais</f>
        <v>#NAME?</v>
      </c>
      <c r="C4270" s="4">
        <v>43755</v>
      </c>
      <c r="D4270" s="3">
        <v>0.82916666666666661</v>
      </c>
    </row>
    <row r="4271" spans="1:4" x14ac:dyDescent="0.2">
      <c r="A4271">
        <v>92034</v>
      </c>
      <c r="B4271" t="e">
        <f>elpaishn Aplaudimos la buena obra Que se avanzara por Que Es importante para el pueblo Que se desarrolle lo bueno por la naci√≥n y por nuevos proyectos Que se har√°n</f>
        <v>#NAME?</v>
      </c>
      <c r="C4271" s="4">
        <v>43755</v>
      </c>
      <c r="D4271" s="3">
        <v>0.64166666666666672</v>
      </c>
    </row>
    <row r="4272" spans="1:4" ht="34" x14ac:dyDescent="0.2">
      <c r="A4272">
        <v>96441</v>
      </c>
      <c r="B4272" s="2" t="s">
        <v>140</v>
      </c>
      <c r="C4272" s="4">
        <v>43755</v>
      </c>
      <c r="D4272" s="3">
        <v>0.85416666666666663</v>
      </c>
    </row>
    <row r="4273" spans="1:4" ht="34" x14ac:dyDescent="0.2">
      <c r="A4273">
        <v>96624</v>
      </c>
      <c r="B4273" s="2" t="s">
        <v>140</v>
      </c>
      <c r="C4273" s="4">
        <v>43755</v>
      </c>
      <c r="D4273" s="3">
        <v>0.8534722222222223</v>
      </c>
    </row>
    <row r="4274" spans="1:4" ht="34" x14ac:dyDescent="0.2">
      <c r="A4274">
        <v>112987</v>
      </c>
      <c r="B4274" s="2" t="s">
        <v>140</v>
      </c>
      <c r="C4274" s="4">
        <v>43755</v>
      </c>
      <c r="D4274" s="3">
        <v>0.85416666666666663</v>
      </c>
    </row>
    <row r="4275" spans="1:4" x14ac:dyDescent="0.2">
      <c r="A4275">
        <v>119354</v>
      </c>
      <c r="B4275" t="e">
        <f>JuanOrlandoH apreciamos mucho el gran trabajo Que siempre se esta dando en la creaci√≥n de empleos dignos mil gracias JOH</f>
        <v>#NAME?</v>
      </c>
      <c r="C4275" s="4">
        <v>43755</v>
      </c>
      <c r="D4275" s="3">
        <v>0.84097222222222223</v>
      </c>
    </row>
    <row r="4276" spans="1:4" x14ac:dyDescent="0.2">
      <c r="A4276">
        <v>119626</v>
      </c>
      <c r="B4276" t="e">
        <f>JuanOrlandoH se aplaude la buena labor Que se ha llevado a cavo Que importante para usted mi Presidente Que hace lo bueno para mi Honduras Que bien</f>
        <v>#NAME?</v>
      </c>
      <c r="C4276" s="4">
        <v>43755</v>
      </c>
      <c r="D4276" s="3">
        <v>0.7284722222222223</v>
      </c>
    </row>
    <row r="4277" spans="1:4" x14ac:dyDescent="0.2">
      <c r="A4277">
        <v>120285</v>
      </c>
      <c r="B4277" t="e">
        <f>JuanOrlandoH solo deseamos el mayor excito Que se ha visto en el pais Que se haga lo bueno para mejorar la naci√≥n con grandes oportunidades Que excelente</f>
        <v>#NAME?</v>
      </c>
      <c r="C4277" s="4">
        <v>43755</v>
      </c>
      <c r="D4277" s="3">
        <v>0.84097222222222223</v>
      </c>
    </row>
    <row r="4278" spans="1:4" ht="34" x14ac:dyDescent="0.2">
      <c r="A4278">
        <v>130047</v>
      </c>
      <c r="B4278" s="2" t="s">
        <v>140</v>
      </c>
      <c r="C4278" s="4">
        <v>43755</v>
      </c>
      <c r="D4278" s="3">
        <v>0.8534722222222223</v>
      </c>
    </row>
    <row r="4279" spans="1:4" x14ac:dyDescent="0.2">
      <c r="A4279">
        <v>147224</v>
      </c>
      <c r="B4279" t="e">
        <f>JuanOrlandoH no cave duda Que mi Honduras esta mejorando con el tema del narcotr√°fico Que bien Que se ha trabajado por combatir esto</f>
        <v>#NAME?</v>
      </c>
      <c r="C4279" s="4">
        <v>43755</v>
      </c>
      <c r="D4279" s="3">
        <v>0.7270833333333333</v>
      </c>
    </row>
    <row r="4280" spans="1:4" x14ac:dyDescent="0.2">
      <c r="A4280">
        <v>147521</v>
      </c>
      <c r="B4280" t="e">
        <f>JuanOrlandoH Vemos los mayores resultados Que se hace lo importante para mi pais Vemos  lo bueno vamos por mas</f>
        <v>#NAME?</v>
      </c>
      <c r="C4280" s="4">
        <v>43755</v>
      </c>
      <c r="D4280" s="3">
        <v>0.83472222222222225</v>
      </c>
    </row>
    <row r="4281" spans="1:4" x14ac:dyDescent="0.2">
      <c r="A4281">
        <v>151294</v>
      </c>
      <c r="B4281" t="s">
        <v>51</v>
      </c>
      <c r="C4281" s="4">
        <v>43755</v>
      </c>
      <c r="D4281" s="3">
        <v>0.73611111111111116</v>
      </c>
    </row>
    <row r="4282" spans="1:4" x14ac:dyDescent="0.2">
      <c r="A4282">
        <v>152165</v>
      </c>
      <c r="B4282" t="e">
        <f>JuanOrlandoH Felicidades al gobierno por demostrar ese gran apoyo para la naci√≥n vamos por lo bueno para nuestra Honduras muy bien</f>
        <v>#NAME?</v>
      </c>
      <c r="C4282" s="4">
        <v>43755</v>
      </c>
      <c r="D4282" s="3">
        <v>0.83680555555555547</v>
      </c>
    </row>
    <row r="4283" spans="1:4" x14ac:dyDescent="0.2">
      <c r="A4283">
        <v>153636</v>
      </c>
      <c r="B4283" t="e">
        <f>_xlfn.SINGLE(DllSWqjvMbCrtUNGN0CA23hYgwPW83B5aBnYuBnEFZY)= Definimos los grandes desarrollos Que bien Es lo Que se ha demostrado por el pueblo Que bien  excelente Presidente</f>
        <v>#NAME?</v>
      </c>
      <c r="C4283" s="4">
        <v>43755</v>
      </c>
      <c r="D4283" s="3">
        <v>0.61458333333333337</v>
      </c>
    </row>
    <row r="4284" spans="1:4" x14ac:dyDescent="0.2">
      <c r="A4284">
        <v>153839</v>
      </c>
      <c r="B4284" t="e">
        <f>_xlfn.SINGLE(DllSWqjvMbCrtUNGN0CA23hYgwPW83B5aBnYuBnEFZY)= Impresionante manera de apoyar al pueblo Que bueno Que se haga lo bueno en el pais Que gran trabajo vamos por mas</f>
        <v>#NAME?</v>
      </c>
      <c r="C4284" s="4">
        <v>43755</v>
      </c>
      <c r="D4284" s="3">
        <v>0.61319444444444449</v>
      </c>
    </row>
    <row r="4285" spans="1:4" x14ac:dyDescent="0.2">
      <c r="A4285">
        <v>153954</v>
      </c>
      <c r="B4285" t="s">
        <v>398</v>
      </c>
      <c r="C4285" s="4">
        <v>43755</v>
      </c>
      <c r="D4285" s="3">
        <v>0.7319444444444444</v>
      </c>
    </row>
    <row r="4286" spans="1:4" x14ac:dyDescent="0.2">
      <c r="A4286">
        <v>156087</v>
      </c>
      <c r="B4286" t="e">
        <f>ProcesoDigital el gobierno ha demostrado Que da su ciem para dar apoyo al pueblo gracias se√±or Presidente Que Dios lo bendiga</f>
        <v>#NAME?</v>
      </c>
      <c r="C4286" s="4">
        <v>43755</v>
      </c>
      <c r="D4286" s="3">
        <v>0.78680555555555554</v>
      </c>
    </row>
    <row r="4287" spans="1:4" x14ac:dyDescent="0.2">
      <c r="A4287">
        <v>156256</v>
      </c>
      <c r="B4287" t="s">
        <v>403</v>
      </c>
      <c r="C4287" s="4">
        <v>43755</v>
      </c>
      <c r="D4287" s="3">
        <v>0.78611111111111109</v>
      </c>
    </row>
    <row r="4288" spans="1:4" x14ac:dyDescent="0.2">
      <c r="A4288">
        <v>158389</v>
      </c>
      <c r="B4288" t="e">
        <f>SalvaPresidente hablen lo Que hablen JOH ha demostrado Que el nunca se involucro en estas cosas felicitaciones JOH por demostrar Que usted Es diferente</f>
        <v>#NAME?</v>
      </c>
      <c r="C4288" s="4">
        <v>43755</v>
      </c>
      <c r="D4288" s="3">
        <v>0.8027777777777777</v>
      </c>
    </row>
    <row r="4289" spans="1:4" x14ac:dyDescent="0.2">
      <c r="A4289">
        <v>162405</v>
      </c>
      <c r="B4289" t="e">
        <f>televicentrohn se ve grandes avances por el pais Que bien Que se haga lo bueno en el pais Que bien vamos por mas</f>
        <v>#NAME?</v>
      </c>
      <c r="C4289" s="4">
        <v>43755</v>
      </c>
      <c r="D4289" s="3">
        <v>0.81041666666666667</v>
      </c>
    </row>
    <row r="4290" spans="1:4" x14ac:dyDescent="0.2">
      <c r="A4290">
        <v>163181</v>
      </c>
      <c r="B4290" t="e">
        <f>televicentrohn sabemos Que JOH hara lo posible por dar un mayor apoyo a este problema Que gran trabajo mi Presidente Que usted lo resuelve todo</f>
        <v>#NAME?</v>
      </c>
      <c r="C4290" s="4">
        <v>43755</v>
      </c>
      <c r="D4290" s="3">
        <v>0.80972222222222223</v>
      </c>
    </row>
    <row r="4291" spans="1:4" x14ac:dyDescent="0.2">
      <c r="A4291">
        <v>178437</v>
      </c>
      <c r="B4291" t="e">
        <f>JuanOrlandoH Definimos los grandes desempe√±os departe de JOH Que hace lo posible por bien la naci√≥n Que bien</f>
        <v>#NAME?</v>
      </c>
      <c r="C4291" s="4">
        <v>43755</v>
      </c>
      <c r="D4291" s="3">
        <v>0.84027777777777779</v>
      </c>
    </row>
    <row r="4292" spans="1:4" x14ac:dyDescent="0.2">
      <c r="A4292">
        <v>188508</v>
      </c>
      <c r="B4292" t="s">
        <v>51</v>
      </c>
      <c r="C4292" s="4">
        <v>43755</v>
      </c>
      <c r="D4292" s="3">
        <v>0.7368055555555556</v>
      </c>
    </row>
    <row r="4293" spans="1:4" x14ac:dyDescent="0.2">
      <c r="A4293">
        <v>189832</v>
      </c>
      <c r="B4293" t="e">
        <f>JuanOrlandoH gracias se√±or JOH por hacer el cambio porque se hace y se transforma nuestra Honduras con mayores proyectos Que bien</f>
        <v>#NAME?</v>
      </c>
      <c r="C4293" s="4">
        <v>43755</v>
      </c>
      <c r="D4293" s="3">
        <v>0.83750000000000002</v>
      </c>
    </row>
    <row r="4294" spans="1:4" x14ac:dyDescent="0.2">
      <c r="A4294">
        <v>191583</v>
      </c>
      <c r="B4294" t="e">
        <f>JuanOrlandoH se ha visto un gran resultado mi Presidente Que buenas acciones departe de usted Que Dios lo bendiga Presidente por afirmar lo bueno por el pais</f>
        <v>#NAME?</v>
      </c>
      <c r="C4294" s="4">
        <v>43755</v>
      </c>
      <c r="D4294" s="3">
        <v>0.72777777777777775</v>
      </c>
    </row>
    <row r="4295" spans="1:4" x14ac:dyDescent="0.2">
      <c r="A4295">
        <v>212013</v>
      </c>
      <c r="B4295" t="s">
        <v>51</v>
      </c>
      <c r="C4295" s="4">
        <v>43755</v>
      </c>
      <c r="D4295" s="3">
        <v>0.7368055555555556</v>
      </c>
    </row>
    <row r="4296" spans="1:4" x14ac:dyDescent="0.2">
      <c r="A4296">
        <v>213357</v>
      </c>
      <c r="B4296" t="e">
        <f>_xlfn.SINGLE(TN5Telenoticias _xlfn.SINGLE(JuanOrlandoH Que bueno mi Presidente Que se ha combatido a los narcotraficantes Que bien Que se haga lo mejor por el pais))</f>
        <v>#NAME?</v>
      </c>
      <c r="C4296" s="4">
        <v>43755</v>
      </c>
      <c r="D4296" s="3">
        <v>0.74513888888888891</v>
      </c>
    </row>
    <row r="4297" spans="1:4" x14ac:dyDescent="0.2">
      <c r="A4297">
        <v>213384</v>
      </c>
      <c r="B4297" t="e">
        <f>_xlfn.SINGLE(TN5Telenoticias _xlfn.SINGLE(JuanOrlandoH Que bien dicho se√±or Presidente Vemos Que se ve un gran momento de Que se ha hecho lo mejor por el pais Que bien))</f>
        <v>#NAME?</v>
      </c>
      <c r="C4297" s="4">
        <v>43755</v>
      </c>
      <c r="D4297" s="3">
        <v>0.74444444444444446</v>
      </c>
    </row>
    <row r="4298" spans="1:4" ht="34" x14ac:dyDescent="0.2">
      <c r="A4298">
        <v>244626</v>
      </c>
      <c r="B4298" s="2" t="s">
        <v>140</v>
      </c>
      <c r="C4298" s="4">
        <v>43755</v>
      </c>
      <c r="D4298" s="3">
        <v>0.8534722222222223</v>
      </c>
    </row>
    <row r="4299" spans="1:4" x14ac:dyDescent="0.2">
      <c r="A4299">
        <v>256067</v>
      </c>
      <c r="B4299" t="e">
        <f>radioamericahn Vemos Que este tipo no se cansa Sinceramente solo molestar y molestar y poner en mal al gobierno no se cansa de chingar deben de mandarlo al pozo</f>
        <v>#NAME?</v>
      </c>
      <c r="C4299" s="4">
        <v>43755</v>
      </c>
      <c r="D4299" s="3">
        <v>0.7993055555555556</v>
      </c>
    </row>
    <row r="4300" spans="1:4" x14ac:dyDescent="0.2">
      <c r="A4300">
        <v>256359</v>
      </c>
      <c r="B4300" t="e">
        <f>radioamericahn vaya ya va el √±angara de luis como siempre metiendose en lo Que no le interesa Que barbaridad ya basta</f>
        <v>#NAME?</v>
      </c>
      <c r="C4300" s="4">
        <v>43755</v>
      </c>
      <c r="D4300" s="3">
        <v>0.79861111111111116</v>
      </c>
    </row>
    <row r="4301" spans="1:4" x14ac:dyDescent="0.2">
      <c r="A4301">
        <v>293086</v>
      </c>
      <c r="B4301" t="s">
        <v>51</v>
      </c>
      <c r="C4301" s="4">
        <v>43755</v>
      </c>
      <c r="D4301" s="3">
        <v>0.7368055555555556</v>
      </c>
    </row>
    <row r="4302" spans="1:4" ht="34" x14ac:dyDescent="0.2">
      <c r="A4302">
        <v>319959</v>
      </c>
      <c r="B4302" s="2" t="s">
        <v>140</v>
      </c>
      <c r="C4302" s="4">
        <v>43755</v>
      </c>
      <c r="D4302" s="3">
        <v>0.85416666666666663</v>
      </c>
    </row>
    <row r="4303" spans="1:4" x14ac:dyDescent="0.2">
      <c r="A4303">
        <v>323355</v>
      </c>
      <c r="B4303" t="s">
        <v>591</v>
      </c>
      <c r="C4303" s="4">
        <v>43755</v>
      </c>
      <c r="D4303" s="3">
        <v>0.57500000000000007</v>
      </c>
    </row>
    <row r="4304" spans="1:4" ht="34" x14ac:dyDescent="0.2">
      <c r="A4304">
        <v>357104</v>
      </c>
      <c r="B4304" s="2" t="s">
        <v>140</v>
      </c>
      <c r="C4304" s="4">
        <v>43755</v>
      </c>
      <c r="D4304" s="3">
        <v>0.85416666666666663</v>
      </c>
    </row>
    <row r="4305" spans="1:4" x14ac:dyDescent="0.2">
      <c r="A4305">
        <v>385551</v>
      </c>
      <c r="B4305" t="s">
        <v>51</v>
      </c>
      <c r="C4305" s="4">
        <v>43755</v>
      </c>
      <c r="D4305" s="3">
        <v>0.73749999999999993</v>
      </c>
    </row>
    <row r="4306" spans="1:4" x14ac:dyDescent="0.2">
      <c r="A4306">
        <v>646329</v>
      </c>
      <c r="B4306" t="s">
        <v>51</v>
      </c>
      <c r="C4306" s="4">
        <v>43755</v>
      </c>
      <c r="D4306" s="3">
        <v>0.7368055555555556</v>
      </c>
    </row>
    <row r="4307" spans="1:4" ht="34" x14ac:dyDescent="0.2">
      <c r="A4307">
        <v>651759</v>
      </c>
      <c r="B4307" s="2" t="s">
        <v>140</v>
      </c>
      <c r="C4307" s="4">
        <v>43755</v>
      </c>
      <c r="D4307" s="3">
        <v>0.8534722222222223</v>
      </c>
    </row>
    <row r="4308" spans="1:4" x14ac:dyDescent="0.2">
      <c r="A4308">
        <v>715728</v>
      </c>
      <c r="B4308" t="s">
        <v>51</v>
      </c>
      <c r="C4308" s="4">
        <v>43755</v>
      </c>
      <c r="D4308" s="3">
        <v>0.73749999999999993</v>
      </c>
    </row>
    <row r="4309" spans="1:4" x14ac:dyDescent="0.2">
      <c r="A4309">
        <v>718799</v>
      </c>
      <c r="B4309" t="s">
        <v>51</v>
      </c>
      <c r="C4309" s="4">
        <v>43755</v>
      </c>
      <c r="D4309" s="3">
        <v>0.73749999999999993</v>
      </c>
    </row>
    <row r="4310" spans="1:4" x14ac:dyDescent="0.2">
      <c r="A4310">
        <v>719130</v>
      </c>
      <c r="B4310" t="s">
        <v>51</v>
      </c>
      <c r="C4310" s="4">
        <v>43755</v>
      </c>
      <c r="D4310" s="3">
        <v>0.7368055555555556</v>
      </c>
    </row>
    <row r="4311" spans="1:4" ht="34" x14ac:dyDescent="0.2">
      <c r="A4311">
        <v>737448</v>
      </c>
      <c r="B4311" s="2" t="s">
        <v>140</v>
      </c>
      <c r="C4311" s="4">
        <v>43755</v>
      </c>
      <c r="D4311" s="3">
        <v>0.85416666666666663</v>
      </c>
    </row>
    <row r="4312" spans="1:4" ht="34" x14ac:dyDescent="0.2">
      <c r="A4312">
        <v>748382</v>
      </c>
      <c r="B4312" s="2" t="s">
        <v>140</v>
      </c>
      <c r="C4312" s="4">
        <v>43755</v>
      </c>
      <c r="D4312" s="3">
        <v>0.8534722222222223</v>
      </c>
    </row>
    <row r="4313" spans="1:4" x14ac:dyDescent="0.2">
      <c r="A4313">
        <v>764579</v>
      </c>
      <c r="B4313" t="s">
        <v>51</v>
      </c>
      <c r="C4313" s="4">
        <v>43755</v>
      </c>
      <c r="D4313" s="3">
        <v>0.7368055555555556</v>
      </c>
    </row>
    <row r="4314" spans="1:4" x14ac:dyDescent="0.2">
      <c r="A4314">
        <v>793261</v>
      </c>
      <c r="B4314" t="s">
        <v>51</v>
      </c>
      <c r="C4314" s="4">
        <v>43755</v>
      </c>
      <c r="D4314" s="3">
        <v>0.7368055555555556</v>
      </c>
    </row>
    <row r="4315" spans="1:4" ht="34" x14ac:dyDescent="0.2">
      <c r="A4315">
        <v>804487</v>
      </c>
      <c r="B4315" s="2" t="s">
        <v>140</v>
      </c>
      <c r="C4315" s="4">
        <v>43755</v>
      </c>
      <c r="D4315" s="3">
        <v>0.8534722222222223</v>
      </c>
    </row>
    <row r="4316" spans="1:4" ht="34" x14ac:dyDescent="0.2">
      <c r="A4316">
        <v>849084</v>
      </c>
      <c r="B4316" s="2" t="s">
        <v>140</v>
      </c>
      <c r="C4316" s="4">
        <v>43755</v>
      </c>
      <c r="D4316" s="3">
        <v>0.85416666666666663</v>
      </c>
    </row>
    <row r="4317" spans="1:4" ht="34" x14ac:dyDescent="0.2">
      <c r="A4317">
        <v>851266</v>
      </c>
      <c r="B4317" s="2" t="s">
        <v>140</v>
      </c>
      <c r="C4317" s="4">
        <v>43755</v>
      </c>
      <c r="D4317" s="3">
        <v>0.85416666666666663</v>
      </c>
    </row>
    <row r="4318" spans="1:4" x14ac:dyDescent="0.2">
      <c r="A4318">
        <v>855993</v>
      </c>
      <c r="B4318" t="s">
        <v>51</v>
      </c>
      <c r="C4318" s="4">
        <v>43755</v>
      </c>
      <c r="D4318" s="3">
        <v>0.73611111111111116</v>
      </c>
    </row>
    <row r="4319" spans="1:4" x14ac:dyDescent="0.2">
      <c r="A4319">
        <v>856769</v>
      </c>
      <c r="B4319" t="s">
        <v>51</v>
      </c>
      <c r="C4319" s="4">
        <v>43755</v>
      </c>
      <c r="D4319" s="3">
        <v>0.73749999999999993</v>
      </c>
    </row>
    <row r="4320" spans="1:4" ht="34" x14ac:dyDescent="0.2">
      <c r="A4320">
        <v>882108</v>
      </c>
      <c r="B4320" s="2" t="s">
        <v>140</v>
      </c>
      <c r="C4320" s="4">
        <v>43755</v>
      </c>
      <c r="D4320" s="3">
        <v>0.8534722222222223</v>
      </c>
    </row>
    <row r="4321" spans="1:4" x14ac:dyDescent="0.2">
      <c r="A4321">
        <v>882367</v>
      </c>
      <c r="B4321" t="s">
        <v>51</v>
      </c>
      <c r="C4321" s="4">
        <v>43755</v>
      </c>
      <c r="D4321" s="3">
        <v>0.73749999999999993</v>
      </c>
    </row>
    <row r="4322" spans="1:4" x14ac:dyDescent="0.2">
      <c r="A4322">
        <v>919434</v>
      </c>
      <c r="B4322" t="e">
        <f>HoyMismoTSI Que bueno Que se haga lo mejor por Que la econom√≠a avance a futuro Que bueno</f>
        <v>#NAME?</v>
      </c>
      <c r="C4322" s="4">
        <v>43755</v>
      </c>
      <c r="D4322" s="3">
        <v>0.72013888888888899</v>
      </c>
    </row>
    <row r="4323" spans="1:4" ht="34" x14ac:dyDescent="0.2">
      <c r="A4323">
        <v>931539</v>
      </c>
      <c r="B4323" s="2" t="s">
        <v>140</v>
      </c>
      <c r="C4323" s="4">
        <v>43755</v>
      </c>
      <c r="D4323" s="3">
        <v>0.85416666666666663</v>
      </c>
    </row>
    <row r="4324" spans="1:4" ht="34" x14ac:dyDescent="0.2">
      <c r="A4324">
        <v>933774</v>
      </c>
      <c r="B4324" s="2" t="s">
        <v>140</v>
      </c>
      <c r="C4324" s="4">
        <v>43755</v>
      </c>
      <c r="D4324" s="3">
        <v>0.85416666666666663</v>
      </c>
    </row>
    <row r="4325" spans="1:4" ht="34" x14ac:dyDescent="0.2">
      <c r="A4325">
        <v>937865</v>
      </c>
      <c r="B4325" s="2" t="s">
        <v>140</v>
      </c>
      <c r="C4325" s="4">
        <v>43755</v>
      </c>
      <c r="D4325" s="3">
        <v>0.85416666666666663</v>
      </c>
    </row>
    <row r="4326" spans="1:4" ht="34" x14ac:dyDescent="0.2">
      <c r="A4326">
        <v>939362</v>
      </c>
      <c r="B4326" s="2" t="s">
        <v>140</v>
      </c>
      <c r="C4326" s="4">
        <v>43755</v>
      </c>
      <c r="D4326" s="3">
        <v>0.85416666666666663</v>
      </c>
    </row>
    <row r="4327" spans="1:4" ht="34" x14ac:dyDescent="0.2">
      <c r="A4327">
        <v>945025</v>
      </c>
      <c r="B4327" s="2" t="s">
        <v>140</v>
      </c>
      <c r="C4327" s="4">
        <v>43755</v>
      </c>
      <c r="D4327" s="3">
        <v>0.85416666666666663</v>
      </c>
    </row>
    <row r="4328" spans="1:4" x14ac:dyDescent="0.2">
      <c r="A4328">
        <v>946463</v>
      </c>
      <c r="B4328" t="s">
        <v>51</v>
      </c>
      <c r="C4328" s="4">
        <v>43755</v>
      </c>
      <c r="D4328" s="3">
        <v>0.7368055555555556</v>
      </c>
    </row>
    <row r="4329" spans="1:4" x14ac:dyDescent="0.2">
      <c r="A4329">
        <v>974695</v>
      </c>
      <c r="B4329" t="s">
        <v>51</v>
      </c>
      <c r="C4329" s="4">
        <v>43755</v>
      </c>
      <c r="D4329" s="3">
        <v>0.7368055555555556</v>
      </c>
    </row>
    <row r="4330" spans="1:4" ht="34" x14ac:dyDescent="0.2">
      <c r="A4330">
        <v>988301</v>
      </c>
      <c r="B4330" s="2" t="s">
        <v>140</v>
      </c>
      <c r="C4330" s="4">
        <v>43755</v>
      </c>
      <c r="D4330" s="3">
        <v>0.85486111111111107</v>
      </c>
    </row>
    <row r="4331" spans="1:4" x14ac:dyDescent="0.2">
      <c r="A4331">
        <v>1027984</v>
      </c>
      <c r="B4331" t="s">
        <v>51</v>
      </c>
      <c r="C4331" s="4">
        <v>43755</v>
      </c>
      <c r="D4331" s="3">
        <v>0.7368055555555556</v>
      </c>
    </row>
    <row r="4332" spans="1:4" ht="34" x14ac:dyDescent="0.2">
      <c r="A4332">
        <v>1046155</v>
      </c>
      <c r="B4332" s="2" t="s">
        <v>140</v>
      </c>
      <c r="C4332" s="4">
        <v>43755</v>
      </c>
      <c r="D4332" s="3">
        <v>0.85416666666666663</v>
      </c>
    </row>
    <row r="4333" spans="1:4" x14ac:dyDescent="0.2">
      <c r="A4333">
        <v>1125421</v>
      </c>
      <c r="B4333" t="e">
        <f>HoyMismoTSI Que se tenga grande excito en estas buenas cosas Que est√°n poniendo Que gran trabajo Que se dan grandes oportunidades para la naci√≥n</f>
        <v>#NAME?</v>
      </c>
      <c r="C4333" s="4">
        <v>43755</v>
      </c>
      <c r="D4333" s="3">
        <v>0.63750000000000007</v>
      </c>
    </row>
    <row r="4334" spans="1:4" x14ac:dyDescent="0.2">
      <c r="A4334">
        <v>8463</v>
      </c>
      <c r="B4334" t="s">
        <v>69</v>
      </c>
      <c r="C4334" s="4">
        <v>43756</v>
      </c>
      <c r="D4334" s="3">
        <v>0.74791666666666667</v>
      </c>
    </row>
    <row r="4335" spans="1:4" x14ac:dyDescent="0.2">
      <c r="A4335">
        <v>11833</v>
      </c>
      <c r="B4335" t="s">
        <v>69</v>
      </c>
      <c r="C4335" s="4">
        <v>43756</v>
      </c>
      <c r="D4335" s="3">
        <v>0.74861111111111101</v>
      </c>
    </row>
    <row r="4336" spans="1:4" x14ac:dyDescent="0.2">
      <c r="A4336">
        <v>23453</v>
      </c>
      <c r="B4336" t="e">
        <f>diarioelheraldo ya no queremos ver relajos √±angaras queremos nuestra Honduras en paz y tranquila</f>
        <v>#NAME?</v>
      </c>
      <c r="C4336" s="4">
        <v>43756</v>
      </c>
      <c r="D4336" s="3">
        <v>0.95277777777777783</v>
      </c>
    </row>
    <row r="4337" spans="1:4" x14ac:dyDescent="0.2">
      <c r="A4337">
        <v>32609</v>
      </c>
      <c r="B4337" t="s">
        <v>166</v>
      </c>
      <c r="C4337" s="4">
        <v>43756</v>
      </c>
      <c r="D4337" s="3">
        <v>0.84305555555555556</v>
      </c>
    </row>
    <row r="4338" spans="1:4" x14ac:dyDescent="0.2">
      <c r="A4338">
        <v>33136</v>
      </c>
      <c r="B4338" t="e">
        <f>hondudiario siempre el organizador de estar marchas Que lo Que hacen Es traer cosas  ben el pais ya basta queremos paz para la naci√≥n</f>
        <v>#NAME?</v>
      </c>
      <c r="C4338" s="4">
        <v>43756</v>
      </c>
      <c r="D4338" s="3">
        <v>0.84166666666666667</v>
      </c>
    </row>
    <row r="4339" spans="1:4" x14ac:dyDescent="0.2">
      <c r="A4339">
        <v>35950</v>
      </c>
      <c r="B4339" t="s">
        <v>69</v>
      </c>
      <c r="C4339" s="4">
        <v>43756</v>
      </c>
      <c r="D4339" s="3">
        <v>0.74930555555555556</v>
      </c>
    </row>
    <row r="4340" spans="1:4" x14ac:dyDescent="0.2">
      <c r="A4340">
        <v>39046</v>
      </c>
      <c r="B4340" t="e">
        <f>JuanOrlandoH agradecemos Que importante Es para JOH hace lo bueno para Que la naci√≥n cambie vamos por mas</f>
        <v>#NAME?</v>
      </c>
      <c r="C4340" s="4">
        <v>43756</v>
      </c>
      <c r="D4340" s="3">
        <v>0.79652777777777783</v>
      </c>
    </row>
    <row r="4341" spans="1:4" x14ac:dyDescent="0.2">
      <c r="A4341">
        <v>40005</v>
      </c>
      <c r="B4341" t="e">
        <f>radioamericahn Que barbaridad Que ya no degan avanzar en lo bueno del pais ya estamos cansados hay no Que barbaros</f>
        <v>#NAME?</v>
      </c>
      <c r="C4341" s="4">
        <v>43756</v>
      </c>
      <c r="D4341" s="3">
        <v>0.95763888888888893</v>
      </c>
    </row>
    <row r="4342" spans="1:4" x14ac:dyDescent="0.2">
      <c r="A4342">
        <v>40834</v>
      </c>
      <c r="B4342" t="e">
        <f>radioamericahn esta bueno Que se metan al mamo a estos √±angaras delincuentes Que solo lo malo hacen en el pais Que paguen</f>
        <v>#NAME?</v>
      </c>
      <c r="C4342" s="4">
        <v>43756</v>
      </c>
      <c r="D4342" s="3">
        <v>0.95624999999999993</v>
      </c>
    </row>
    <row r="4343" spans="1:4" x14ac:dyDescent="0.2">
      <c r="A4343">
        <v>41098</v>
      </c>
      <c r="B4343" t="e">
        <f>radioamericahn gente mas chusma esta Que solo ver al pais vuelta atr√°s quieren Que barbaridad ya basta de Tanto relajo en el pais</f>
        <v>#NAME?</v>
      </c>
      <c r="C4343" s="4">
        <v>43756</v>
      </c>
      <c r="D4343" s="3">
        <v>0.93263888888888891</v>
      </c>
    </row>
    <row r="4344" spans="1:4" x14ac:dyDescent="0.2">
      <c r="A4344">
        <v>55632</v>
      </c>
      <c r="B4344" t="e">
        <f>DiarioTiempo muy bien dicho Que no se permita esto por Que queremos paz al pais ya basta con la gente Que quiera la destrucci√≥n del pais</f>
        <v>#NAME?</v>
      </c>
      <c r="C4344" s="4">
        <v>43756</v>
      </c>
      <c r="D4344" s="3">
        <v>0.90277777777777779</v>
      </c>
    </row>
    <row r="4345" spans="1:4" x14ac:dyDescent="0.2">
      <c r="A4345">
        <v>61363</v>
      </c>
      <c r="B4345" t="e">
        <f>JuanOrlandoH Que ya se dejen de ridiculeces por Que tenemos al mejor Presidente del mundo Que hace lo mejor por la naci√≥n</f>
        <v>#NAME?</v>
      </c>
      <c r="C4345" s="4">
        <v>43756</v>
      </c>
      <c r="D4345" s="3">
        <v>0.78402777777777777</v>
      </c>
    </row>
    <row r="4346" spans="1:4" x14ac:dyDescent="0.2">
      <c r="A4346">
        <v>70120</v>
      </c>
      <c r="B4346" t="e">
        <f>elpaishn estamos alegres de ver el gran cambio Que buenas maneras de Que el pais se desarrolle Que bien excelente</f>
        <v>#NAME?</v>
      </c>
      <c r="C4346" s="4">
        <v>43756</v>
      </c>
      <c r="D4346" s="3">
        <v>0.74583333333333324</v>
      </c>
    </row>
    <row r="4347" spans="1:4" x14ac:dyDescent="0.2">
      <c r="A4347">
        <v>70616</v>
      </c>
      <c r="B4347" t="e">
        <f>elpaishn Honduras esta mejorando en cosas Que bueno Que se haga estas cosas por mi Honduras Que alegria</f>
        <v>#NAME?</v>
      </c>
      <c r="C4347" s="4">
        <v>43756</v>
      </c>
      <c r="D4347" s="3">
        <v>0.74652777777777779</v>
      </c>
    </row>
    <row r="4348" spans="1:4" x14ac:dyDescent="0.2">
      <c r="A4348">
        <v>70947</v>
      </c>
      <c r="B4348" t="e">
        <f>elpaishn estamos contentos de ver los buenos desarrollos de mejores carreteras Que bien vamos por lo bueno</f>
        <v>#NAME?</v>
      </c>
      <c r="C4348" s="4">
        <v>43756</v>
      </c>
      <c r="D4348" s="3">
        <v>0.7895833333333333</v>
      </c>
    </row>
    <row r="4349" spans="1:4" x14ac:dyDescent="0.2">
      <c r="A4349">
        <v>71044</v>
      </c>
      <c r="B4349" t="e">
        <f>elpaishn excelente trabajo se√±or JOH gracias por afirmar el cambio por el pais Que bien vamos por mas</f>
        <v>#NAME?</v>
      </c>
      <c r="C4349" s="4">
        <v>43756</v>
      </c>
      <c r="D4349" s="3">
        <v>0.78888888888888886</v>
      </c>
    </row>
    <row r="4350" spans="1:4" x14ac:dyDescent="0.2">
      <c r="A4350">
        <v>78812</v>
      </c>
      <c r="B4350" t="s">
        <v>69</v>
      </c>
      <c r="C4350" s="4">
        <v>43756</v>
      </c>
      <c r="D4350" s="3">
        <v>0.74791666666666667</v>
      </c>
    </row>
    <row r="4351" spans="1:4" x14ac:dyDescent="0.2">
      <c r="A4351">
        <v>79431</v>
      </c>
      <c r="B4351" t="e">
        <f>JuanOrlandoH JOH Es un gran trabajo lo Que usted hace por combatir todo lo Que pasa en el pais muy bien</f>
        <v>#NAME?</v>
      </c>
      <c r="C4351" s="4">
        <v>43756</v>
      </c>
      <c r="D4351" s="3">
        <v>0.79583333333333339</v>
      </c>
    </row>
    <row r="4352" spans="1:4" x14ac:dyDescent="0.2">
      <c r="A4352">
        <v>84466</v>
      </c>
      <c r="B4352" t="e">
        <f>_xlfn.SINGLE(HCHTelevDigital _xlfn.SINGLE(SalvaPresidente Definitivamente se ha demostrado Que esta gente no se cansan de hacer lo malo para mi Honduras))</f>
        <v>#NAME?</v>
      </c>
      <c r="C4352" s="4">
        <v>43756</v>
      </c>
      <c r="D4352" s="3">
        <v>0.8979166666666667</v>
      </c>
    </row>
    <row r="4353" spans="1:4" x14ac:dyDescent="0.2">
      <c r="A4353">
        <v>84777</v>
      </c>
      <c r="B4353" t="e">
        <f>_xlfn.SINGLE(HCHTelevDigital _xlfn.SINGLE(SalvaPresidente Vemos Que Honduras esta siendo destruida por gente asi Que solo piensan en el bien estar de ellos))</f>
        <v>#NAME?</v>
      </c>
      <c r="C4353" s="4">
        <v>43756</v>
      </c>
      <c r="D4353" s="3">
        <v>0.89861111111111114</v>
      </c>
    </row>
    <row r="4354" spans="1:4" x14ac:dyDescent="0.2">
      <c r="A4354">
        <v>91693</v>
      </c>
      <c r="B4354" t="e">
        <f>elpaishn muy bueno Que se ayude en Que se mejore la calles y las pavimentaci√≥n Que bueno Que se haga lo bueno</f>
        <v>#NAME?</v>
      </c>
      <c r="C4354" s="4">
        <v>43756</v>
      </c>
      <c r="D4354" s="3">
        <v>0.78819444444444453</v>
      </c>
    </row>
    <row r="4355" spans="1:4" x14ac:dyDescent="0.2">
      <c r="A4355">
        <v>93697</v>
      </c>
      <c r="B4355" t="e">
        <f>_xlfn.SINGLE(HCHTelevDigital _xlfn.SINGLE(SalvaPresidente Que no se permita Que esta gente sigan destruyendo mi bella Honduras estamos con usted JOH))</f>
        <v>#NAME?</v>
      </c>
      <c r="C4355" s="4">
        <v>43756</v>
      </c>
      <c r="D4355" s="3">
        <v>0.84027777777777779</v>
      </c>
    </row>
    <row r="4356" spans="1:4" x14ac:dyDescent="0.2">
      <c r="A4356">
        <v>96713</v>
      </c>
      <c r="B4356" t="s">
        <v>69</v>
      </c>
      <c r="C4356" s="4">
        <v>43756</v>
      </c>
      <c r="D4356" s="3">
        <v>0.74861111111111101</v>
      </c>
    </row>
    <row r="4357" spans="1:4" x14ac:dyDescent="0.2">
      <c r="A4357">
        <v>97272</v>
      </c>
      <c r="B4357" t="e">
        <f>_xlfn.SINGLE(HCHTelevDigital _xlfn.SINGLE(SalvaPresidente esta gente Sinceramente ya est√°n locsa Que barbaridad ya dejen de hacer caos en el pais))</f>
        <v>#NAME?</v>
      </c>
      <c r="C4357" s="4">
        <v>43756</v>
      </c>
      <c r="D4357" s="3">
        <v>0.89722222222222225</v>
      </c>
    </row>
    <row r="4358" spans="1:4" x14ac:dyDescent="0.2">
      <c r="A4358">
        <v>108294</v>
      </c>
      <c r="B4358" t="e">
        <f>_xlfn.SINGLE(manuelzr _xlfn.SINGLE(JuanOrlandoH ya estamos cansado de Que esta gente solo quieran ver mal al pais ya Es demasiado ya no mas))</f>
        <v>#NAME?</v>
      </c>
      <c r="C4358" s="4">
        <v>43756</v>
      </c>
      <c r="D4358" s="3">
        <v>0.79375000000000007</v>
      </c>
    </row>
    <row r="4359" spans="1:4" x14ac:dyDescent="0.2">
      <c r="A4359">
        <v>117590</v>
      </c>
      <c r="B4359" t="e">
        <f>JuanOrlandoH se√±or Presidente Felicidades gracias por Que afirma lo bueno para el pais combatiendo cada dia</f>
        <v>#NAME?</v>
      </c>
      <c r="C4359" s="4">
        <v>43756</v>
      </c>
      <c r="D4359" s="3">
        <v>0.79861111111111116</v>
      </c>
    </row>
    <row r="4360" spans="1:4" x14ac:dyDescent="0.2">
      <c r="A4360">
        <v>119323</v>
      </c>
      <c r="B4360" t="e">
        <f>JuanOrlandoH si se quiere se puede Que bien Es ver Que la naci√≥n esta cambiando y se combate el narcotrafico Que bien</f>
        <v>#NAME?</v>
      </c>
      <c r="C4360" s="4">
        <v>43756</v>
      </c>
      <c r="D4360" s="3">
        <v>0.79652777777777783</v>
      </c>
    </row>
    <row r="4361" spans="1:4" x14ac:dyDescent="0.2">
      <c r="A4361">
        <v>119625</v>
      </c>
      <c r="B4361" t="e">
        <f>JuanOrlandoH grandes digestivos Que tal manera Que se aprueba Que JOH Es una gran persona Que bien</f>
        <v>#NAME?</v>
      </c>
      <c r="C4361" s="4">
        <v>43756</v>
      </c>
      <c r="D4361" s="3">
        <v>0.75902777777777775</v>
      </c>
    </row>
    <row r="4362" spans="1:4" x14ac:dyDescent="0.2">
      <c r="A4362">
        <v>120172</v>
      </c>
      <c r="B4362" t="e">
        <f>JuanOrlandoH Vemos grandes resultados porque se hace lo importante Que Es mi Honduras combatiendo lo malo Que bien Presidente</f>
        <v>#NAME?</v>
      </c>
      <c r="C4362" s="4">
        <v>43756</v>
      </c>
      <c r="D4362" s="3">
        <v>0.77916666666666667</v>
      </c>
    </row>
    <row r="4363" spans="1:4" x14ac:dyDescent="0.2">
      <c r="A4363">
        <v>134933</v>
      </c>
      <c r="B4363" t="e">
        <f>JuanOrlandoH Definimos las buenas acciones Que ha desarrollado JOH gracias por apoyar al pa√≠s a lo mejor Que bueno Es usted</f>
        <v>#NAME?</v>
      </c>
      <c r="C4363" s="4">
        <v>43756</v>
      </c>
      <c r="D4363" s="3">
        <v>0.7680555555555556</v>
      </c>
    </row>
    <row r="4364" spans="1:4" x14ac:dyDescent="0.2">
      <c r="A4364">
        <v>148378</v>
      </c>
      <c r="B4364" t="e">
        <f>_xlfn.SINGLE(manuelzr _xlfn.SINGLE(JuanOrlandoH Vemos Que Honduras esta cambiando y Que la gente como este y sus t√≠teres solo miran Que sea de fracaso para el pais))</f>
        <v>#NAME?</v>
      </c>
      <c r="C4364" s="4">
        <v>43756</v>
      </c>
      <c r="D4364" s="3">
        <v>0.7944444444444444</v>
      </c>
    </row>
    <row r="4365" spans="1:4" x14ac:dyDescent="0.2">
      <c r="A4365">
        <v>156359</v>
      </c>
      <c r="B4365" t="e">
        <f>ProcesoDigital solo estas manifestaciones hacen Que barbaridad solo poner patas atr√°s al pais Que barbaridad Que se dejen de pendejadas ya</f>
        <v>#NAME?</v>
      </c>
      <c r="C4365" s="4">
        <v>43756</v>
      </c>
      <c r="D4365" s="3">
        <v>0.94791666666666663</v>
      </c>
    </row>
    <row r="4366" spans="1:4" x14ac:dyDescent="0.2">
      <c r="A4366">
        <v>156530</v>
      </c>
      <c r="B4366" t="e">
        <f>ProcesoDigital queremos la paz de nuestra naci√≥n porfavor ya no mas destrucci√≥n para el pais</f>
        <v>#NAME?</v>
      </c>
      <c r="C4366" s="4">
        <v>43756</v>
      </c>
      <c r="D4366" s="3">
        <v>0.83472222222222225</v>
      </c>
    </row>
    <row r="4367" spans="1:4" x14ac:dyDescent="0.2">
      <c r="A4367">
        <v>156914</v>
      </c>
      <c r="B4367" t="e">
        <f>JuanOrlandoH Que bien Que no se deje manchar el nombre de nuestra bella naci√≥n Que se ponga mano dura Que bien</f>
        <v>#NAME?</v>
      </c>
      <c r="C4367" s="4">
        <v>43756</v>
      </c>
      <c r="D4367" s="3">
        <v>0.80069444444444438</v>
      </c>
    </row>
    <row r="4368" spans="1:4" x14ac:dyDescent="0.2">
      <c r="A4368">
        <v>156989</v>
      </c>
      <c r="B4368" t="e">
        <f>_xlfn.SINGLE(JuanOrlandoH _xlfn.SINGLE(emilyepalmer _xlfn.SINGLE(LaTribunahn _xlfn.SINGLE(HCHTelevDigital _xlfn.SINGLE(DiarioLaPrensa _xlfn.SINGLE(AP_Noticias _xlfn.SINGLE(RCVHonduras _xlfn.SINGLE(nytimeses _xlfn.SINGLE(Canal6Honduras _xlfn.SINGLE(AFPespanol _xlfn.SINGLE(EFEnoticias se esta viendo Que esta gente solo por poner mal al Presidente hacen lo peor Que no se permite esto nunca mas)))))))))))</f>
        <v>#NAME?</v>
      </c>
      <c r="C4368" s="4">
        <v>43756</v>
      </c>
      <c r="D4368" s="3">
        <v>0.74236111111111114</v>
      </c>
    </row>
    <row r="4369" spans="1:4" x14ac:dyDescent="0.2">
      <c r="A4369">
        <v>166135</v>
      </c>
      <c r="B4369" t="s">
        <v>433</v>
      </c>
      <c r="C4369" s="4">
        <v>43756</v>
      </c>
      <c r="D4369" s="3">
        <v>0.20347222222222219</v>
      </c>
    </row>
    <row r="4370" spans="1:4" x14ac:dyDescent="0.2">
      <c r="A4370">
        <v>168210</v>
      </c>
      <c r="B4370" t="e">
        <f>JuanOrlandoH esta gente siempre han visto lo malo Que se hace en el pais nunca miran lo bueno Que Barbados Que cean cerios esta gente</f>
        <v>#NAME?</v>
      </c>
      <c r="C4370" s="4">
        <v>43756</v>
      </c>
      <c r="D4370" s="3">
        <v>0.78263888888888899</v>
      </c>
    </row>
    <row r="4371" spans="1:4" x14ac:dyDescent="0.2">
      <c r="A4371">
        <v>173032</v>
      </c>
      <c r="B4371" t="s">
        <v>69</v>
      </c>
      <c r="C4371" s="4">
        <v>43756</v>
      </c>
      <c r="D4371" s="3">
        <v>0.74861111111111101</v>
      </c>
    </row>
    <row r="4372" spans="1:4" x14ac:dyDescent="0.2">
      <c r="A4372">
        <v>183794</v>
      </c>
      <c r="B4372" t="e">
        <f>JuanOrlandoH se√±or Presidente se le env√≠a miles de saludos Vemos Que usted trabaja por lo mejor del pais Que gran maner ade ver bien las cosas</f>
        <v>#NAME?</v>
      </c>
      <c r="C4372" s="4">
        <v>43756</v>
      </c>
      <c r="D4372" s="3">
        <v>0.76736111111111116</v>
      </c>
    </row>
    <row r="4373" spans="1:4" x14ac:dyDescent="0.2">
      <c r="A4373">
        <v>184475</v>
      </c>
      <c r="B4373" t="e">
        <f>JuanOrlandoH gracias JOH por hacer lo importante grcais por Que mi pais avanza Que excelente vamos por mi Honduras avanzada</f>
        <v>#NAME?</v>
      </c>
      <c r="C4373" s="4">
        <v>43756</v>
      </c>
      <c r="D4373" s="3">
        <v>0.80138888888888893</v>
      </c>
    </row>
    <row r="4374" spans="1:4" x14ac:dyDescent="0.2">
      <c r="A4374">
        <v>186845</v>
      </c>
      <c r="B4374" t="e">
        <f>JuanOrlandoH sabemos Que tenemos al mejor gobierno Que ha trabajado limpiamente y ha mejorado todo en el pais Que bien</f>
        <v>#NAME?</v>
      </c>
      <c r="C4374" s="4">
        <v>43756</v>
      </c>
      <c r="D4374" s="3">
        <v>0.80138888888888893</v>
      </c>
    </row>
    <row r="4375" spans="1:4" x14ac:dyDescent="0.2">
      <c r="A4375">
        <v>193249</v>
      </c>
      <c r="B4375" t="e">
        <f>HoyMismoTSI se sabe Que se trabaja por una Honduras mejor con grandes oportunidades para el pueblo Que gran manera de Que mi Honduras avanza</f>
        <v>#NAME?</v>
      </c>
      <c r="C4375" s="4">
        <v>43756</v>
      </c>
      <c r="D4375" s="3">
        <v>0.77638888888888891</v>
      </c>
    </row>
    <row r="4376" spans="1:4" x14ac:dyDescent="0.2">
      <c r="A4376">
        <v>198812</v>
      </c>
      <c r="B4376" t="e">
        <f>JuanOrlandoH Dios bendiga su vida se√±or Presidente usted ha demostrado Que lucha por lo bueno del pais</f>
        <v>#NAME?</v>
      </c>
      <c r="C4376" s="4">
        <v>43756</v>
      </c>
      <c r="D4376" s="3">
        <v>0.77986111111111101</v>
      </c>
    </row>
    <row r="4377" spans="1:4" x14ac:dyDescent="0.2">
      <c r="A4377">
        <v>201551</v>
      </c>
      <c r="B4377" t="e">
        <f>JuanOrlandoH felicitaciones a JOH por demostrar lo bueno por la naci√≥n Que bien vamos por lo bueno</f>
        <v>#NAME?</v>
      </c>
      <c r="C4377" s="4">
        <v>43756</v>
      </c>
      <c r="D4377" s="3">
        <v>0.79166666666666663</v>
      </c>
    </row>
    <row r="4378" spans="1:4" x14ac:dyDescent="0.2">
      <c r="A4378">
        <v>204524</v>
      </c>
      <c r="B4378" t="e">
        <f>_xlfn.SINGLE(JuanOrlandoH _xlfn.SINGLE(emilyepalmer _xlfn.SINGLE(LaTribunahn _xlfn.SINGLE(HCHTelevDigital _xlfn.SINGLE(DiarioLaPrensa _xlfn.SINGLE(AP_Noticias _xlfn.SINGLE(RCVHonduras _xlfn.SINGLE(nytimeses _xlfn.SINGLE(Canal6Honduras _xlfn.SINGLE(AFPespanol _xlfn.SINGLE(EFEnoticias sabemos Que se ha demostrado lo bueno en el pais Que gran manera de Que mi Honduras cambia y ni asi se pongan a inventar tonteras JOH Es inocente)))))))))))</f>
        <v>#NAME?</v>
      </c>
      <c r="C4378" s="4">
        <v>43756</v>
      </c>
      <c r="D4378" s="3">
        <v>0.74305555555555547</v>
      </c>
    </row>
    <row r="4379" spans="1:4" x14ac:dyDescent="0.2">
      <c r="A4379">
        <v>209123</v>
      </c>
      <c r="B4379" t="s">
        <v>69</v>
      </c>
      <c r="C4379" s="4">
        <v>43756</v>
      </c>
      <c r="D4379" s="3">
        <v>0.74861111111111101</v>
      </c>
    </row>
    <row r="4380" spans="1:4" x14ac:dyDescent="0.2">
      <c r="A4380">
        <v>218532</v>
      </c>
      <c r="B4380" t="s">
        <v>69</v>
      </c>
      <c r="C4380" s="4">
        <v>43756</v>
      </c>
      <c r="D4380" s="3">
        <v>0.74930555555555556</v>
      </c>
    </row>
    <row r="4381" spans="1:4" x14ac:dyDescent="0.2">
      <c r="A4381">
        <v>224463</v>
      </c>
      <c r="B4381" t="e">
        <f>criteriohn ya estamos cansados de esta gente √±angara Que se ponga mano dura por favor ya basta</f>
        <v>#NAME?</v>
      </c>
      <c r="C4381" s="4">
        <v>43756</v>
      </c>
      <c r="D4381" s="3">
        <v>0.92083333333333339</v>
      </c>
    </row>
    <row r="4382" spans="1:4" x14ac:dyDescent="0.2">
      <c r="A4382">
        <v>224570</v>
      </c>
      <c r="B4382" t="s">
        <v>518</v>
      </c>
      <c r="C4382" s="4">
        <v>43756</v>
      </c>
      <c r="D4382" s="3">
        <v>0.91319444444444453</v>
      </c>
    </row>
    <row r="4383" spans="1:4" x14ac:dyDescent="0.2">
      <c r="A4383">
        <v>246056</v>
      </c>
      <c r="B4383" t="e">
        <f>DiarioTiempo Honduras esta con mi Presidente lo apoyamos cada dia por Que usted Es una gran persona</f>
        <v>#NAME?</v>
      </c>
      <c r="C4383" s="4">
        <v>43756</v>
      </c>
      <c r="D4383" s="3">
        <v>0.90138888888888891</v>
      </c>
    </row>
    <row r="4384" spans="1:4" x14ac:dyDescent="0.2">
      <c r="A4384">
        <v>256090</v>
      </c>
      <c r="B4384" t="e">
        <f>radioamericahn por Que ir√°n en contra de mi Presidente si Es el inocente ya degenlo en paz ya basta Que solo lo malo ven de el y el ha trabajado por lo bueno</f>
        <v>#NAME?</v>
      </c>
      <c r="C4384" s="4">
        <v>43756</v>
      </c>
      <c r="D4384" s="3">
        <v>0.93194444444444446</v>
      </c>
    </row>
    <row r="4385" spans="1:4" x14ac:dyDescent="0.2">
      <c r="A4385">
        <v>256366</v>
      </c>
      <c r="B4385" t="e">
        <f>radioamericahn esta gente de libre no se cansa de perjudicar al pais ya basta deberia darles verguenza</f>
        <v>#NAME?</v>
      </c>
      <c r="C4385" s="4">
        <v>43756</v>
      </c>
      <c r="D4385" s="3">
        <v>0.83680555555555547</v>
      </c>
    </row>
    <row r="4386" spans="1:4" x14ac:dyDescent="0.2">
      <c r="A4386">
        <v>256938</v>
      </c>
      <c r="B4386" t="e">
        <f>_xlfn.SINGLE(manuelzr _xlfn.SINGLE(JuanOrlandoH como siempre el √±angara de nasralla siempre metiendoce en lo Que no le importa ya vasta))</f>
        <v>#NAME?</v>
      </c>
      <c r="C4386" s="4">
        <v>43756</v>
      </c>
      <c r="D4386" s="3">
        <v>0.79375000000000007</v>
      </c>
    </row>
    <row r="4387" spans="1:4" x14ac:dyDescent="0.2">
      <c r="A4387">
        <v>257890</v>
      </c>
      <c r="B4387" t="e">
        <f>radioamericahn vaya vaya y este quien Es pobrecito deber√≠a darles verg√ºenza Que solo lo malo ven en el pais ya no mas porfavor</f>
        <v>#NAME?</v>
      </c>
      <c r="C4387" s="4">
        <v>43756</v>
      </c>
      <c r="D4387" s="3">
        <v>0.93125000000000002</v>
      </c>
    </row>
    <row r="4388" spans="1:4" x14ac:dyDescent="0.2">
      <c r="A4388">
        <v>257897</v>
      </c>
      <c r="B4388" t="e">
        <f>radioamericahn excelente trabajo de las autoridades en el pais Que se haga lo Que se tenga Que hacer</f>
        <v>#NAME?</v>
      </c>
      <c r="C4388" s="4">
        <v>43756</v>
      </c>
      <c r="D4388" s="3">
        <v>0.95694444444444438</v>
      </c>
    </row>
    <row r="4389" spans="1:4" x14ac:dyDescent="0.2">
      <c r="A4389">
        <v>258149</v>
      </c>
      <c r="B4389" t="e">
        <f>radioamericahn siempre libre haciendo Que el pais este mal siempre tomen conciencia de Que el pueblo ya no los aguanta</f>
        <v>#NAME?</v>
      </c>
      <c r="C4389" s="4">
        <v>43756</v>
      </c>
      <c r="D4389" s="3">
        <v>0.83750000000000002</v>
      </c>
    </row>
    <row r="4390" spans="1:4" x14ac:dyDescent="0.2">
      <c r="A4390">
        <v>280701</v>
      </c>
      <c r="B4390" t="e">
        <f>HCHTelevDigital hay no ya van con los relajo como siempre queremos la paz de la naci√≥n ya basta Es demasiado con ustedes</f>
        <v>#NAME?</v>
      </c>
      <c r="C4390" s="4">
        <v>43756</v>
      </c>
      <c r="D4390" s="3">
        <v>0.93402777777777779</v>
      </c>
    </row>
    <row r="4391" spans="1:4" x14ac:dyDescent="0.2">
      <c r="A4391">
        <v>281112</v>
      </c>
      <c r="B4391" t="e">
        <f>HCHTelevDigital ya dejen el pais en paz Pucha Que gente mas chusma esta Que solo hacen  lo malo en el pais ya no mas porfavor</f>
        <v>#NAME?</v>
      </c>
      <c r="C4391" s="4">
        <v>43756</v>
      </c>
      <c r="D4391" s="3">
        <v>0.93472222222222223</v>
      </c>
    </row>
    <row r="4392" spans="1:4" x14ac:dyDescent="0.2">
      <c r="A4392">
        <v>286730</v>
      </c>
      <c r="B4392" t="e">
        <f>criteriohn no degaremos Que se permitan estas cosas para el pais ya basta queremos la paz en el pais</f>
        <v>#NAME?</v>
      </c>
      <c r="C4392" s="4">
        <v>43756</v>
      </c>
      <c r="D4392" s="3">
        <v>0.9194444444444444</v>
      </c>
    </row>
    <row r="4393" spans="1:4" x14ac:dyDescent="0.2">
      <c r="A4393">
        <v>288725</v>
      </c>
      <c r="B4393" t="e">
        <f>criteriohn se sabe Que Honduras cambia Que se ha demostrado lo bueno Que ha hecho nuestro gobernante LLore quien LLore no lograran sacarlo</f>
        <v>#NAME?</v>
      </c>
      <c r="C4393" s="4">
        <v>43756</v>
      </c>
      <c r="D4393" s="3">
        <v>0.91319444444444453</v>
      </c>
    </row>
    <row r="4394" spans="1:4" x14ac:dyDescent="0.2">
      <c r="A4394">
        <v>305408</v>
      </c>
      <c r="B4394" t="e">
        <f>_xlfn.SINGLE(XiomaraCastroZ _xlfn.SINGLE(JuanOrlandoH esta se√±ora no  sabe Que inventar ya Es demasiado con ustedes ya basta vamos por lo mejor por Honduras y ustedes no lo destruir√°n))</f>
        <v>#NAME?</v>
      </c>
      <c r="C4394" s="4">
        <v>43756</v>
      </c>
      <c r="D4394" s="3">
        <v>0.81666666666666676</v>
      </c>
    </row>
    <row r="4395" spans="1:4" x14ac:dyDescent="0.2">
      <c r="A4395">
        <v>305517</v>
      </c>
      <c r="B4395" t="e">
        <f>_xlfn.SINGLE(XiomaraCastroZ _xlfn.SINGLE(JuanOrlandoH golpe de estado Que te hagan avos √±angara Que barbaridad Que odio el Que demuestran ustedes Que barbarizad ya Es demasiado))</f>
        <v>#NAME?</v>
      </c>
      <c r="C4395" s="4">
        <v>43756</v>
      </c>
      <c r="D4395" s="3">
        <v>0.81597222222222221</v>
      </c>
    </row>
    <row r="4396" spans="1:4" x14ac:dyDescent="0.2">
      <c r="A4396">
        <v>310951</v>
      </c>
      <c r="B4396" t="e">
        <f>hondudiario se√±or Presidente ponga mano dura contra este √±angara Que solo ver mal al pais ya Es demasado con este</f>
        <v>#NAME?</v>
      </c>
      <c r="C4396" s="4">
        <v>43756</v>
      </c>
      <c r="D4396" s="3">
        <v>0.84236111111111101</v>
      </c>
    </row>
    <row r="4397" spans="1:4" x14ac:dyDescent="0.2">
      <c r="A4397">
        <v>318910</v>
      </c>
      <c r="B4397" t="e">
        <f>diarioelheraldo espero Que la polic√≠a llegue a poner orden los negocios de la zona peligran con esos ladrones</f>
        <v>#NAME?</v>
      </c>
      <c r="C4397" s="4">
        <v>43756</v>
      </c>
      <c r="D4397" s="3">
        <v>0.95277777777777783</v>
      </c>
    </row>
    <row r="4398" spans="1:4" x14ac:dyDescent="0.2">
      <c r="A4398">
        <v>331446</v>
      </c>
      <c r="B4398" t="e">
        <f>_xlfn.SINGLE(XiomaraCastroZ _xlfn.SINGLE(JuanOrlandoH Definimos Que esta gente de libre solo quieren ver mal al pais y a nuestro Presidente ya vasta de Tanto relajo))</f>
        <v>#NAME?</v>
      </c>
      <c r="C4398" s="4">
        <v>43756</v>
      </c>
      <c r="D4398" s="3">
        <v>0.81736111111111109</v>
      </c>
    </row>
    <row r="4399" spans="1:4" x14ac:dyDescent="0.2">
      <c r="A4399">
        <v>337170</v>
      </c>
      <c r="B4399" t="e">
        <f>ProcesoDigital y siguen los √±angaras con sus relajos Que barbaridad hay no Que degen en paz al pais</f>
        <v>#NAME?</v>
      </c>
      <c r="C4399" s="4">
        <v>43756</v>
      </c>
      <c r="D4399" s="3">
        <v>0.94930555555555562</v>
      </c>
    </row>
    <row r="4400" spans="1:4" x14ac:dyDescent="0.2">
      <c r="A4400">
        <v>352056</v>
      </c>
      <c r="B4400" t="e">
        <f>_xlfn.SINGLE(HoyMismoTSI _xlfn.SINGLE(JuanOrlandoH s ganan las luchas uqe bien Es Que se vea lo bueno para la naci√≥n Que excelente))</f>
        <v>#NAME?</v>
      </c>
      <c r="C4400" s="4">
        <v>43756</v>
      </c>
      <c r="D4400" s="3">
        <v>0.83194444444444438</v>
      </c>
    </row>
    <row r="4401" spans="1:4" x14ac:dyDescent="0.2">
      <c r="A4401">
        <v>355262</v>
      </c>
      <c r="B4401" t="s">
        <v>606</v>
      </c>
      <c r="C4401" s="4">
        <v>43756</v>
      </c>
      <c r="D4401" s="3">
        <v>0.59583333333333333</v>
      </c>
    </row>
    <row r="4402" spans="1:4" x14ac:dyDescent="0.2">
      <c r="A4402">
        <v>361920</v>
      </c>
      <c r="B4402" t="e">
        <f>_xlfn.SINGLE(HoyMismoTSI _xlfn.SINGLE(JuanOrlandoH buen trabajo Que se hagan estos resultados para mi Honduras Que excelente trabajo vamos por mas))</f>
        <v>#NAME?</v>
      </c>
      <c r="C4402" s="4">
        <v>43756</v>
      </c>
      <c r="D4402" s="3">
        <v>0.83124999999999993</v>
      </c>
    </row>
    <row r="4403" spans="1:4" x14ac:dyDescent="0.2">
      <c r="A4403">
        <v>645949</v>
      </c>
      <c r="B4403" t="s">
        <v>69</v>
      </c>
      <c r="C4403" s="4">
        <v>43756</v>
      </c>
      <c r="D4403" s="3">
        <v>0.74930555555555556</v>
      </c>
    </row>
    <row r="4404" spans="1:4" x14ac:dyDescent="0.2">
      <c r="A4404">
        <v>649902</v>
      </c>
      <c r="B4404" t="s">
        <v>69</v>
      </c>
      <c r="C4404" s="4">
        <v>43756</v>
      </c>
      <c r="D4404" s="3">
        <v>0.74861111111111101</v>
      </c>
    </row>
    <row r="4405" spans="1:4" x14ac:dyDescent="0.2">
      <c r="A4405">
        <v>651039</v>
      </c>
      <c r="B4405" t="s">
        <v>69</v>
      </c>
      <c r="C4405" s="4">
        <v>43756</v>
      </c>
      <c r="D4405" s="3">
        <v>0.74861111111111101</v>
      </c>
    </row>
    <row r="4406" spans="1:4" x14ac:dyDescent="0.2">
      <c r="A4406">
        <v>690648</v>
      </c>
      <c r="B4406" t="s">
        <v>69</v>
      </c>
      <c r="C4406" s="4">
        <v>43756</v>
      </c>
      <c r="D4406" s="3">
        <v>0.74861111111111101</v>
      </c>
    </row>
    <row r="4407" spans="1:4" x14ac:dyDescent="0.2">
      <c r="A4407">
        <v>694711</v>
      </c>
      <c r="B4407" t="s">
        <v>69</v>
      </c>
      <c r="C4407" s="4">
        <v>43756</v>
      </c>
      <c r="D4407" s="3">
        <v>0.74930555555555556</v>
      </c>
    </row>
    <row r="4408" spans="1:4" x14ac:dyDescent="0.2">
      <c r="A4408">
        <v>720139</v>
      </c>
      <c r="B4408" t="s">
        <v>69</v>
      </c>
      <c r="C4408" s="4">
        <v>43756</v>
      </c>
      <c r="D4408" s="3">
        <v>0.74861111111111101</v>
      </c>
    </row>
    <row r="4409" spans="1:4" x14ac:dyDescent="0.2">
      <c r="A4409">
        <v>728845</v>
      </c>
      <c r="B4409" t="s">
        <v>69</v>
      </c>
      <c r="C4409" s="4">
        <v>43756</v>
      </c>
      <c r="D4409" s="3">
        <v>0.74861111111111101</v>
      </c>
    </row>
    <row r="4410" spans="1:4" x14ac:dyDescent="0.2">
      <c r="A4410">
        <v>745146</v>
      </c>
      <c r="B4410" t="s">
        <v>69</v>
      </c>
      <c r="C4410" s="4">
        <v>43756</v>
      </c>
      <c r="D4410" s="3">
        <v>0.74930555555555556</v>
      </c>
    </row>
    <row r="4411" spans="1:4" x14ac:dyDescent="0.2">
      <c r="A4411">
        <v>793548</v>
      </c>
      <c r="B4411" t="s">
        <v>69</v>
      </c>
      <c r="C4411" s="4">
        <v>43756</v>
      </c>
      <c r="D4411" s="3">
        <v>0.74861111111111101</v>
      </c>
    </row>
    <row r="4412" spans="1:4" x14ac:dyDescent="0.2">
      <c r="A4412">
        <v>851803</v>
      </c>
      <c r="B4412" t="s">
        <v>69</v>
      </c>
      <c r="C4412" s="4">
        <v>43756</v>
      </c>
      <c r="D4412" s="3">
        <v>0.74930555555555556</v>
      </c>
    </row>
    <row r="4413" spans="1:4" x14ac:dyDescent="0.2">
      <c r="A4413">
        <v>880265</v>
      </c>
      <c r="B4413" t="s">
        <v>69</v>
      </c>
      <c r="C4413" s="4">
        <v>43756</v>
      </c>
      <c r="D4413" s="3">
        <v>0.74930555555555556</v>
      </c>
    </row>
    <row r="4414" spans="1:4" x14ac:dyDescent="0.2">
      <c r="A4414">
        <v>883044</v>
      </c>
      <c r="B4414" t="s">
        <v>69</v>
      </c>
      <c r="C4414" s="4">
        <v>43756</v>
      </c>
      <c r="D4414" s="3">
        <v>0.74791666666666667</v>
      </c>
    </row>
    <row r="4415" spans="1:4" x14ac:dyDescent="0.2">
      <c r="A4415">
        <v>917687</v>
      </c>
      <c r="B4415" t="e">
        <f>HoyMismoTSI con estos programas se ve lo bueno para la naci√≥n Que bien Que mi Honduras este en mejores avances</f>
        <v>#NAME?</v>
      </c>
      <c r="C4415" s="4">
        <v>43756</v>
      </c>
      <c r="D4415" s="3">
        <v>0.77638888888888891</v>
      </c>
    </row>
    <row r="4416" spans="1:4" x14ac:dyDescent="0.2">
      <c r="A4416">
        <v>977161</v>
      </c>
      <c r="B4416" t="s">
        <v>69</v>
      </c>
      <c r="C4416" s="4">
        <v>43756</v>
      </c>
      <c r="D4416" s="3">
        <v>0.74930555555555556</v>
      </c>
    </row>
    <row r="4417" spans="1:4" x14ac:dyDescent="0.2">
      <c r="A4417">
        <v>987335</v>
      </c>
      <c r="B4417" t="s">
        <v>69</v>
      </c>
      <c r="C4417" s="4">
        <v>43756</v>
      </c>
      <c r="D4417" s="3">
        <v>0.74861111111111101</v>
      </c>
    </row>
    <row r="4418" spans="1:4" x14ac:dyDescent="0.2">
      <c r="A4418">
        <v>1041064</v>
      </c>
      <c r="B4418" t="s">
        <v>69</v>
      </c>
      <c r="C4418" s="4">
        <v>43756</v>
      </c>
      <c r="D4418" s="3">
        <v>0.74930555555555556</v>
      </c>
    </row>
    <row r="4419" spans="1:4" x14ac:dyDescent="0.2">
      <c r="A4419">
        <v>39528</v>
      </c>
      <c r="B4419" t="e">
        <f>radioamericahn sabemos qe esta gente Es la Que hacen Que el pais este en llamas ya estamos cansados de Tanto caos en el pais</f>
        <v>#NAME?</v>
      </c>
      <c r="C4419" s="4">
        <v>43757</v>
      </c>
      <c r="D4419" s="3">
        <v>8.819444444444445E-2</v>
      </c>
    </row>
    <row r="4420" spans="1:4" x14ac:dyDescent="0.2">
      <c r="A4420">
        <v>39908</v>
      </c>
      <c r="B4420" t="e">
        <f>radioamericahn Definitivamente ya estamos cansados de Que quieran destruir al pais ya no mas qeremos paz</f>
        <v>#NAME?</v>
      </c>
      <c r="C4420" s="4">
        <v>43757</v>
      </c>
      <c r="D4420" s="3">
        <v>8.9583333333333334E-2</v>
      </c>
    </row>
    <row r="4421" spans="1:4" x14ac:dyDescent="0.2">
      <c r="A4421">
        <v>40091</v>
      </c>
      <c r="B4421" t="e">
        <f>radioamericahn Vemos Que solo hacen lo malo para el pais Que se les ponga un alto a esos √±angara Que no se hagan eso por Que qeremos un pais diferente</f>
        <v>#NAME?</v>
      </c>
      <c r="C4421" s="4">
        <v>43757</v>
      </c>
      <c r="D4421" s="3">
        <v>9.2361111111111116E-2</v>
      </c>
    </row>
    <row r="4422" spans="1:4" x14ac:dyDescent="0.2">
      <c r="A4422">
        <v>44648</v>
      </c>
      <c r="B4422" t="e">
        <f>radioamericahn Que no se permita estos tipos de bandalismo ya no mas paz para el pais</f>
        <v>#NAME?</v>
      </c>
      <c r="C4422" s="4">
        <v>43757</v>
      </c>
      <c r="D4422" s="3">
        <v>9.0972222222222218E-2</v>
      </c>
    </row>
    <row r="4423" spans="1:4" x14ac:dyDescent="0.2">
      <c r="A4423">
        <v>203034</v>
      </c>
      <c r="B4423" t="s">
        <v>502</v>
      </c>
      <c r="C4423" s="4">
        <v>43757</v>
      </c>
      <c r="D4423" s="3">
        <v>0.18611111111111112</v>
      </c>
    </row>
    <row r="4424" spans="1:4" x14ac:dyDescent="0.2">
      <c r="A4424">
        <v>289040</v>
      </c>
      <c r="B4424" t="e">
        <f>criteriohn vaya ya no saben Que inventar ya degen en paz al pais el gobierno no tiene la culpa de estas cosa lo apoyamos  JOH</f>
        <v>#NAME?</v>
      </c>
      <c r="C4424" s="4">
        <v>43757</v>
      </c>
      <c r="D4424" s="3">
        <v>9.5138888888888884E-2</v>
      </c>
    </row>
    <row r="4425" spans="1:4" x14ac:dyDescent="0.2">
      <c r="A4425">
        <v>708501</v>
      </c>
      <c r="B4425" t="s">
        <v>655</v>
      </c>
      <c r="C4425" s="4">
        <v>43757</v>
      </c>
      <c r="D4425" s="3">
        <v>7.1527777777777787E-2</v>
      </c>
    </row>
    <row r="4426" spans="1:4" x14ac:dyDescent="0.2">
      <c r="A4426">
        <v>852014</v>
      </c>
      <c r="B4426" t="s">
        <v>702</v>
      </c>
      <c r="C4426" s="4">
        <v>43757</v>
      </c>
      <c r="D4426" s="3">
        <v>0.9590277777777777</v>
      </c>
    </row>
    <row r="4427" spans="1:4" x14ac:dyDescent="0.2">
      <c r="A4427">
        <v>856249</v>
      </c>
      <c r="B4427" t="s">
        <v>703</v>
      </c>
      <c r="C4427" s="4">
        <v>43757</v>
      </c>
      <c r="D4427" s="3">
        <v>0.1388888888888889</v>
      </c>
    </row>
    <row r="4428" spans="1:4" x14ac:dyDescent="0.2">
      <c r="A4428">
        <v>976434</v>
      </c>
      <c r="B4428" t="s">
        <v>737</v>
      </c>
      <c r="C4428" s="4">
        <v>43757</v>
      </c>
      <c r="D4428" s="3">
        <v>0.80069444444444438</v>
      </c>
    </row>
    <row r="4429" spans="1:4" x14ac:dyDescent="0.2">
      <c r="A4429">
        <v>976436</v>
      </c>
      <c r="B4429" t="s">
        <v>739</v>
      </c>
      <c r="C4429" s="4">
        <v>43757</v>
      </c>
      <c r="D4429" s="3">
        <v>0.84027777777777779</v>
      </c>
    </row>
    <row r="4430" spans="1:4" x14ac:dyDescent="0.2">
      <c r="A4430">
        <v>1024115</v>
      </c>
      <c r="B4430" t="s">
        <v>745</v>
      </c>
      <c r="C4430" s="4">
        <v>43757</v>
      </c>
      <c r="D4430" s="3">
        <v>0.87777777777777777</v>
      </c>
    </row>
    <row r="4431" spans="1:4" x14ac:dyDescent="0.2">
      <c r="A4431">
        <v>1140201</v>
      </c>
      <c r="B4431" t="e">
        <f>HoyMismoTSI Que √±angaras Que solo hacen lo peor para Que se atrace todo en el pais Que se ponga mano dura</f>
        <v>#NAME?</v>
      </c>
      <c r="C4431" s="4">
        <v>43757</v>
      </c>
      <c r="D4431" s="3">
        <v>0.10555555555555556</v>
      </c>
    </row>
    <row r="4432" spans="1:4" x14ac:dyDescent="0.2">
      <c r="A4432">
        <v>8950</v>
      </c>
      <c r="B4432" t="s">
        <v>72</v>
      </c>
      <c r="C4432" s="4">
        <v>43759</v>
      </c>
      <c r="D4432" s="3">
        <v>0.84166666666666667</v>
      </c>
    </row>
    <row r="4433" spans="1:4" x14ac:dyDescent="0.2">
      <c r="A4433">
        <v>10048</v>
      </c>
      <c r="B4433" t="s">
        <v>72</v>
      </c>
      <c r="C4433" s="4">
        <v>43759</v>
      </c>
      <c r="D4433" s="3">
        <v>0.84097222222222223</v>
      </c>
    </row>
    <row r="4434" spans="1:4" x14ac:dyDescent="0.2">
      <c r="A4434">
        <v>32904</v>
      </c>
      <c r="B4434" t="e">
        <f>hondudiario sabemos Que mi Honduras ha cambiado y ha mejorado y gracias a JOH por Que el ha hecho lo bueno y el pueblo lo apoya por siempre</f>
        <v>#NAME?</v>
      </c>
      <c r="C4434" s="4">
        <v>43759</v>
      </c>
      <c r="D4434" s="3">
        <v>0.81944444444444453</v>
      </c>
    </row>
    <row r="4435" spans="1:4" x14ac:dyDescent="0.2">
      <c r="A4435">
        <v>37679</v>
      </c>
      <c r="B4435" t="s">
        <v>72</v>
      </c>
      <c r="C4435" s="4">
        <v>43759</v>
      </c>
      <c r="D4435" s="3">
        <v>0.84166666666666667</v>
      </c>
    </row>
    <row r="4436" spans="1:4" x14ac:dyDescent="0.2">
      <c r="A4436">
        <v>38515</v>
      </c>
      <c r="B4436" t="s">
        <v>189</v>
      </c>
      <c r="C4436" s="4">
        <v>43759</v>
      </c>
      <c r="D4436" s="3">
        <v>0.68819444444444444</v>
      </c>
    </row>
    <row r="4437" spans="1:4" x14ac:dyDescent="0.2">
      <c r="A4437">
        <v>41103</v>
      </c>
      <c r="B4437" t="e">
        <f>radioamericahn no cave duda Que los de la opocicion piden Que lo saquen pero no lo lograran por Que se sabe Que JOH ha hecho y hara lo mejor para la naci√≥n Es una buena persona</f>
        <v>#NAME?</v>
      </c>
      <c r="C4437" s="4">
        <v>43759</v>
      </c>
      <c r="D4437" s="3">
        <v>0.7104166666666667</v>
      </c>
    </row>
    <row r="4438" spans="1:4" x14ac:dyDescent="0.2">
      <c r="A4438">
        <v>43960</v>
      </c>
      <c r="B4438" t="e">
        <f>radioamericahn vaya ahora si ya no quiere reconocer Que Es de los bajos de bajos ya basta nasralla ya deja el pais en paz</f>
        <v>#NAME?</v>
      </c>
      <c r="C4438" s="4">
        <v>43759</v>
      </c>
      <c r="D4438" s="3">
        <v>0.77847222222222223</v>
      </c>
    </row>
    <row r="4439" spans="1:4" x14ac:dyDescent="0.2">
      <c r="A4439">
        <v>44279</v>
      </c>
      <c r="B4439" t="e">
        <f>radioamericahn a romeo v√°squez solo hablar mal del gobierno le gusta ya estamos cansados de Que no dejan en paz al mandatario JOH Es el mejor y punto</f>
        <v>#NAME?</v>
      </c>
      <c r="C4439" s="4">
        <v>43759</v>
      </c>
      <c r="D4439" s="3">
        <v>0.78819444444444453</v>
      </c>
    </row>
    <row r="4440" spans="1:4" x14ac:dyDescent="0.2">
      <c r="A4440">
        <v>49737</v>
      </c>
      <c r="B4440" t="e">
        <f>JuanOrlandoH Que bien Que se cuiden estas cosas por Que se regenerar empleos grandes oportunidades para el pueblo Que Dios lo bendiga JOH</f>
        <v>#NAME?</v>
      </c>
      <c r="C4440" s="4">
        <v>43759</v>
      </c>
      <c r="D4440" s="3">
        <v>0.74444444444444446</v>
      </c>
    </row>
    <row r="4441" spans="1:4" x14ac:dyDescent="0.2">
      <c r="A4441">
        <v>66408</v>
      </c>
      <c r="B4441" t="s">
        <v>72</v>
      </c>
      <c r="C4441" s="4">
        <v>43759</v>
      </c>
      <c r="D4441" s="3">
        <v>0.84097222222222223</v>
      </c>
    </row>
    <row r="4442" spans="1:4" x14ac:dyDescent="0.2">
      <c r="A4442">
        <v>70537</v>
      </c>
      <c r="B4442" t="e">
        <f>elpaishn Definimos los grandes avances Que se han demostrado al Que se combatan estas cosas Que bien estamos alegres de Que la naci√≥n ha cambiado</f>
        <v>#NAME?</v>
      </c>
      <c r="C4442" s="4">
        <v>43759</v>
      </c>
      <c r="D4442" s="3">
        <v>0.95000000000000007</v>
      </c>
    </row>
    <row r="4443" spans="1:4" x14ac:dyDescent="0.2">
      <c r="A4443">
        <v>71307</v>
      </c>
      <c r="B4443" t="e">
        <f>elpaishn se sabe Que el pais ha mejorad y gracias a JOH Que ha hecho lo mejor por combatirlo Que gran trabajo mi JOH</f>
        <v>#NAME?</v>
      </c>
      <c r="C4443" s="4">
        <v>43759</v>
      </c>
      <c r="D4443" s="3">
        <v>0.94930555555555562</v>
      </c>
    </row>
    <row r="4444" spans="1:4" x14ac:dyDescent="0.2">
      <c r="A4444">
        <v>95361</v>
      </c>
      <c r="B4444" t="s">
        <v>72</v>
      </c>
      <c r="C4444" s="4">
        <v>43759</v>
      </c>
      <c r="D4444" s="3">
        <v>0.84097222222222223</v>
      </c>
    </row>
    <row r="4445" spans="1:4" x14ac:dyDescent="0.2">
      <c r="A4445">
        <v>96808</v>
      </c>
      <c r="B4445" t="e">
        <f>HCHTelevDigital Que acuerdos exigen si se sabe Que lo √∫nico Que les interesa Es el bien estar de ellos no del pueblo deber√≠a darles verg√ºenza</f>
        <v>#NAME?</v>
      </c>
      <c r="C4445" s="4">
        <v>43759</v>
      </c>
      <c r="D4445" s="3">
        <v>0.69444444444444453</v>
      </c>
    </row>
    <row r="4446" spans="1:4" x14ac:dyDescent="0.2">
      <c r="A4446">
        <v>116432</v>
      </c>
      <c r="B4446" t="e">
        <f>JuanOrlandoH Vemos lo importante Que Es para la naci√≥n Que se cuide el medio ambiente por Que si Sinceramente asi habr√°n grandes oportunidades</f>
        <v>#NAME?</v>
      </c>
      <c r="C4446" s="4">
        <v>43759</v>
      </c>
      <c r="D4446" s="3">
        <v>0.74305555555555547</v>
      </c>
    </row>
    <row r="4447" spans="1:4" x14ac:dyDescent="0.2">
      <c r="A4447">
        <v>117862</v>
      </c>
      <c r="B4447" t="e">
        <f>JuanOrlandoH un gran inicio de Que la naci√≥n ha mejorado como dice nuestro Presidente Honduras esta cambiando gracias por estos grandes logros</f>
        <v>#NAME?</v>
      </c>
      <c r="C4447" s="4">
        <v>43759</v>
      </c>
      <c r="D4447" s="3">
        <v>0.68888888888888899</v>
      </c>
    </row>
    <row r="4448" spans="1:4" x14ac:dyDescent="0.2">
      <c r="A4448">
        <v>121378</v>
      </c>
      <c r="B4448" t="s">
        <v>72</v>
      </c>
      <c r="C4448" s="4">
        <v>43759</v>
      </c>
      <c r="D4448" s="3">
        <v>0.84166666666666667</v>
      </c>
    </row>
    <row r="4449" spans="1:4" x14ac:dyDescent="0.2">
      <c r="A4449">
        <v>132993</v>
      </c>
      <c r="B4449" t="e">
        <f>JuanOrlandoH Definitivamente agradecemos Que nuestra Honduras Es un pais muy importante para el pueblo y por nuestro Presidente vamos por lo bueno</f>
        <v>#NAME?</v>
      </c>
      <c r="C4449" s="4">
        <v>43759</v>
      </c>
      <c r="D4449" s="3">
        <v>0.6875</v>
      </c>
    </row>
    <row r="4450" spans="1:4" x14ac:dyDescent="0.2">
      <c r="A4450">
        <v>144620</v>
      </c>
      <c r="B4450" t="e">
        <f>JuanOrlandoH Aplaudimos la buena labor  Que se hace en mi pais se√±or Presidente gracias por Que usted hace lo importante para nuestra Honduras Que genial vamos por mas</f>
        <v>#NAME?</v>
      </c>
      <c r="C4450" s="4">
        <v>43759</v>
      </c>
      <c r="D4450" s="3">
        <v>0.74375000000000002</v>
      </c>
    </row>
    <row r="4451" spans="1:4" x14ac:dyDescent="0.2">
      <c r="A4451">
        <v>152786</v>
      </c>
      <c r="B4451" t="e">
        <f>JuanOrlandoH lo primero Es ver como mi Honduras cambia Que bien gracias se√±or JOH por demostrar lo bueno por la naci√≥n vamos por mas</f>
        <v>#NAME?</v>
      </c>
      <c r="C4451" s="4">
        <v>43759</v>
      </c>
      <c r="D4451" s="3">
        <v>0.6875</v>
      </c>
    </row>
    <row r="4452" spans="1:4" x14ac:dyDescent="0.2">
      <c r="A4452">
        <v>154869</v>
      </c>
      <c r="B4452" t="e">
        <f>ProcesoDigital Definitivamente sabemos Que JOH Es lo mejor uqe le ha pasado a Honduras Que se metan al mao a estos √±angaras por da√±ara al pais</f>
        <v>#NAME?</v>
      </c>
      <c r="C4452" s="4">
        <v>43759</v>
      </c>
      <c r="D4452" s="3">
        <v>0.80694444444444446</v>
      </c>
    </row>
    <row r="4453" spans="1:4" x14ac:dyDescent="0.2">
      <c r="A4453">
        <v>155674</v>
      </c>
      <c r="B4453" t="e">
        <f>ProcesoDigital Que triste con este tipo deben de mandarlo al pozo para Que deje de hacer cosa malas por el pais ya basta queremos paz y tranquilidad par nuestra Honduras</f>
        <v>#NAME?</v>
      </c>
      <c r="C4453" s="4">
        <v>43759</v>
      </c>
      <c r="D4453" s="3">
        <v>0.81388888888888899</v>
      </c>
    </row>
    <row r="4454" spans="1:4" x14ac:dyDescent="0.2">
      <c r="A4454">
        <v>155706</v>
      </c>
      <c r="B4454" t="e">
        <f>ProcesoDigital si lo Que pasa Que estos son los c√≥mplices de Mel y nasralla Que solo lo malo quieren hacer en la naci√≥n ya basta</f>
        <v>#NAME?</v>
      </c>
      <c r="C4454" s="4">
        <v>43759</v>
      </c>
      <c r="D4454" s="3">
        <v>0.86458333333333337</v>
      </c>
    </row>
    <row r="4455" spans="1:4" x14ac:dyDescent="0.2">
      <c r="A4455">
        <v>155943</v>
      </c>
      <c r="B4455" t="e">
        <f>ProcesoDigital Sinceramente ya no deben de ver las diferencias y dejar Que el pais contin√∫e bien ya basta de Tanto relajo ya estamos cansados de Que solo lo malo miren en el pais</f>
        <v>#NAME?</v>
      </c>
      <c r="C4455" s="4">
        <v>43759</v>
      </c>
      <c r="D4455" s="3">
        <v>0.86319444444444438</v>
      </c>
    </row>
    <row r="4456" spans="1:4" x14ac:dyDescent="0.2">
      <c r="A4456">
        <v>156220</v>
      </c>
      <c r="B4456" t="e">
        <f>ProcesoDigital se ve Que estos √±angaras solo lo malo buscan para perjudicar al pais Que bueno lo Que se hace poniendo mano dura esta gente las autoridades</f>
        <v>#NAME?</v>
      </c>
      <c r="C4456" s="4">
        <v>43759</v>
      </c>
      <c r="D4456" s="3">
        <v>0.72083333333333333</v>
      </c>
    </row>
    <row r="4457" spans="1:4" x14ac:dyDescent="0.2">
      <c r="A4457">
        <v>156440</v>
      </c>
      <c r="B4457" t="e">
        <f>ProcesoDigital si ya estamos cansados de Que Mel Salvador sigan perjudicando al pais ya basta Que se ponga mano dura con ellos</f>
        <v>#NAME?</v>
      </c>
      <c r="C4457" s="4">
        <v>43759</v>
      </c>
      <c r="D4457" s="3">
        <v>0.80625000000000002</v>
      </c>
    </row>
    <row r="4458" spans="1:4" x14ac:dyDescent="0.2">
      <c r="A4458">
        <v>156702</v>
      </c>
      <c r="B4458" t="e">
        <f>JuanOrlandoH Que bueno lo Que se hace por nuestra naci√≥n Que gran avance Que se haga lo bueno por nuestra Honduras Que se planten mas y mas arboles</f>
        <v>#NAME?</v>
      </c>
      <c r="C4458" s="4">
        <v>43759</v>
      </c>
      <c r="D4458" s="3">
        <v>0.74236111111111114</v>
      </c>
    </row>
    <row r="4459" spans="1:4" x14ac:dyDescent="0.2">
      <c r="A4459">
        <v>158540</v>
      </c>
      <c r="B4459" t="e">
        <f>_xlfn.SINGLE(JuanOrlandoH _xlfn.SINGLE(radiohrn _xlfn.SINGLE(LaTribunahn _xlfn.SINGLE(RCVHonduras _xlfn.SINGLE(CHTVHN _xlfn.SINGLE(DiarioLaPrensa Es un gran tema el Que se esta tocando por Que Es muy bueno Que cuidemos el agua por Que Es importante para las comunidades))))))</f>
        <v>#NAME?</v>
      </c>
      <c r="C4459" s="4">
        <v>43759</v>
      </c>
      <c r="D4459" s="3">
        <v>0.74722222222222223</v>
      </c>
    </row>
    <row r="4460" spans="1:4" x14ac:dyDescent="0.2">
      <c r="A4460">
        <v>166366</v>
      </c>
      <c r="B4460" t="s">
        <v>72</v>
      </c>
      <c r="C4460" s="4">
        <v>43759</v>
      </c>
      <c r="D4460" s="3">
        <v>0.84097222222222223</v>
      </c>
    </row>
    <row r="4461" spans="1:4" x14ac:dyDescent="0.2">
      <c r="A4461">
        <v>168386</v>
      </c>
      <c r="B4461" t="e">
        <f>JuanOrlandoH Definitivamente Que grandiosa noticia Que bien estamos a lo importante de ver nuevas arias desarrolladas Que excelente Que se tenga excito</f>
        <v>#NAME?</v>
      </c>
      <c r="C4461" s="4">
        <v>43759</v>
      </c>
      <c r="D4461" s="3">
        <v>0.74513888888888891</v>
      </c>
    </row>
    <row r="4462" spans="1:4" x14ac:dyDescent="0.2">
      <c r="A4462">
        <v>196782</v>
      </c>
      <c r="B4462" t="e">
        <f>_xlfn.SINGLE(JuanOrlandoH _xlfn.SINGLE(radiohrn _xlfn.SINGLE(LaTribunahn _xlfn.SINGLE(RCVHonduras _xlfn.SINGLE(CHTVHN _xlfn.SINGLE(DiarioLaPrensa se ve Que si se quiere se puede Que gran trabajo Que buenas obras las Que desempe√±a el gobierno vamos por mas y mas avances))))))</f>
        <v>#NAME?</v>
      </c>
      <c r="C4462" s="4">
        <v>43759</v>
      </c>
      <c r="D4462" s="3">
        <v>0.74930555555555556</v>
      </c>
    </row>
    <row r="4463" spans="1:4" x14ac:dyDescent="0.2">
      <c r="A4463">
        <v>218840</v>
      </c>
      <c r="B4463" t="s">
        <v>72</v>
      </c>
      <c r="C4463" s="4">
        <v>43759</v>
      </c>
      <c r="D4463" s="3">
        <v>0.84097222222222223</v>
      </c>
    </row>
    <row r="4464" spans="1:4" x14ac:dyDescent="0.2">
      <c r="A4464">
        <v>249341</v>
      </c>
      <c r="B4464" t="s">
        <v>72</v>
      </c>
      <c r="C4464" s="4">
        <v>43759</v>
      </c>
      <c r="D4464" s="3">
        <v>0.84097222222222223</v>
      </c>
    </row>
    <row r="4465" spans="1:4" x14ac:dyDescent="0.2">
      <c r="A4465">
        <v>256362</v>
      </c>
      <c r="B4465" t="e">
        <f>radioamericahn sabemos Que este tipo lo Que le gusta Es llamar la atenci√≥n y no asi quiera eso ya Es demasiado malo lo Que has hecho ya basta y punto</f>
        <v>#NAME?</v>
      </c>
      <c r="C4465" s="4">
        <v>43759</v>
      </c>
      <c r="D4465" s="3">
        <v>0.77986111111111101</v>
      </c>
    </row>
    <row r="4466" spans="1:4" x14ac:dyDescent="0.2">
      <c r="A4466">
        <v>257971</v>
      </c>
      <c r="B4466" t="e">
        <f>radioamericahn Definimos los grandes logros Que hace el gobierno al llegar a este gran acuerdo por Que si se ve lo bueno para mi Honduras</f>
        <v>#NAME?</v>
      </c>
      <c r="C4466" s="4">
        <v>43759</v>
      </c>
      <c r="D4466" s="3">
        <v>0.9291666666666667</v>
      </c>
    </row>
    <row r="4467" spans="1:4" x14ac:dyDescent="0.2">
      <c r="A4467">
        <v>258216</v>
      </c>
      <c r="B4467" t="e">
        <f>LaTribunahn vamos por mejores cambios Que buen trabajo estamos a lo bueno por nuestra Honduras vamos por mas</f>
        <v>#NAME?</v>
      </c>
      <c r="C4467" s="4">
        <v>43759</v>
      </c>
      <c r="D4467" s="3">
        <v>0.73819444444444438</v>
      </c>
    </row>
    <row r="4468" spans="1:4" x14ac:dyDescent="0.2">
      <c r="A4468">
        <v>268789</v>
      </c>
      <c r="B4468" t="e">
        <f>LaTribunahn Que bueno Que se siembren estos arboles por Que se esta demostrando lo bueno para la naci√≥n Que gran trabajo mi Presidente Que se haga lo bueno por mi pais</f>
        <v>#NAME?</v>
      </c>
      <c r="C4468" s="4">
        <v>43759</v>
      </c>
      <c r="D4468" s="3">
        <v>0.7368055555555556</v>
      </c>
    </row>
    <row r="4469" spans="1:4" x14ac:dyDescent="0.2">
      <c r="A4469">
        <v>269265</v>
      </c>
      <c r="B4469" t="e">
        <f>radioamericahn hay Que triste con este tipo lo Que le gusta Es llamar la atenci√≥n ya Que no se permita Que hablen mal del pais</f>
        <v>#NAME?</v>
      </c>
      <c r="C4469" s="4">
        <v>43759</v>
      </c>
      <c r="D4469" s="3">
        <v>0.78680555555555554</v>
      </c>
    </row>
    <row r="4470" spans="1:4" x14ac:dyDescent="0.2">
      <c r="A4470">
        <v>302627</v>
      </c>
      <c r="B4470" t="e">
        <f>ProcesoDigital Pobre nasralla con lo Que sue√±a pobrecito deberian de mandarlo al psic√≥logo porque ya esta loco de remate</f>
        <v>#NAME?</v>
      </c>
      <c r="C4470" s="4">
        <v>43759</v>
      </c>
      <c r="D4470" s="3">
        <v>0.81458333333333333</v>
      </c>
    </row>
    <row r="4471" spans="1:4" x14ac:dyDescent="0.2">
      <c r="A4471">
        <v>302767</v>
      </c>
      <c r="B4471" t="e">
        <f>ProcesoDigital sabemos Que esta gente Es lo √∫nico Que buscan poner en mal la naci√≥n y ya Que dejen de tantas protestas en mi pais</f>
        <v>#NAME?</v>
      </c>
      <c r="C4471" s="4">
        <v>43759</v>
      </c>
      <c r="D4471" s="3">
        <v>0.86388888888888893</v>
      </c>
    </row>
    <row r="4472" spans="1:4" x14ac:dyDescent="0.2">
      <c r="A4472">
        <v>302830</v>
      </c>
      <c r="B4472" t="e">
        <f>ProcesoDigital Que se manden al pozo a estos Dos ratas por Que solo hacer caos y convertir en llamas el pais eso quieren Que barbaridad ya no mas queremos paz</f>
        <v>#NAME?</v>
      </c>
      <c r="C4472" s="4">
        <v>43759</v>
      </c>
      <c r="D4472" s="3">
        <v>0.72222222222222221</v>
      </c>
    </row>
    <row r="4473" spans="1:4" x14ac:dyDescent="0.2">
      <c r="A4473">
        <v>311444</v>
      </c>
      <c r="B4473" t="e">
        <f>hondudiario Definitivamente sabemos Que cada dia se hace lo bueno por la naci√≥n JOH Aplaudimos su gran trabajo y Que bueno Que se le apoye por Que Es un gran gobernante</f>
        <v>#NAME?</v>
      </c>
      <c r="C4473" s="4">
        <v>43759</v>
      </c>
      <c r="D4473" s="3">
        <v>0.8208333333333333</v>
      </c>
    </row>
    <row r="4474" spans="1:4" x14ac:dyDescent="0.2">
      <c r="A4474">
        <v>311552</v>
      </c>
      <c r="B4474" t="e">
        <f>hondudiario Extensamente se sabe Que JOH solo ha demostrado lo bien Que trabaja por el pais ya sabemos Que se hace lo bueno por mi Honduras</f>
        <v>#NAME?</v>
      </c>
      <c r="C4474" s="4">
        <v>43759</v>
      </c>
      <c r="D4474" s="3">
        <v>0.81874999999999998</v>
      </c>
    </row>
    <row r="4475" spans="1:4" x14ac:dyDescent="0.2">
      <c r="A4475">
        <v>322914</v>
      </c>
      <c r="B4475" t="s">
        <v>72</v>
      </c>
      <c r="C4475" s="4">
        <v>43759</v>
      </c>
      <c r="D4475" s="3">
        <v>0.84166666666666667</v>
      </c>
    </row>
    <row r="4476" spans="1:4" x14ac:dyDescent="0.2">
      <c r="A4476">
        <v>323891</v>
      </c>
      <c r="B4476" t="e">
        <f>elpaishn Es excelente lo Que dice ebal d√≠as Que las maras y pandillas son grupos insurgentes y Que bueno Que se est√°n combatiendo</f>
        <v>#NAME?</v>
      </c>
      <c r="C4476" s="4">
        <v>43759</v>
      </c>
      <c r="D4476" s="3">
        <v>0.94930555555555562</v>
      </c>
    </row>
    <row r="4477" spans="1:4" x14ac:dyDescent="0.2">
      <c r="A4477">
        <v>336723</v>
      </c>
      <c r="B4477" t="e">
        <f>ProcesoDigital Sinceramente Es demasiado con estos bajos ya dejen en paz el pais ya vasta de Tanto relajo</f>
        <v>#NAME?</v>
      </c>
      <c r="C4477" s="4">
        <v>43759</v>
      </c>
      <c r="D4477" s="3">
        <v>0.69930555555555562</v>
      </c>
    </row>
    <row r="4478" spans="1:4" x14ac:dyDescent="0.2">
      <c r="A4478">
        <v>336741</v>
      </c>
      <c r="B4478" t="e">
        <f>ProcesoDigital ya basta queremos paz para nuestra naci√≥n por favor deben de ver Que el pais necesita grandes avances no Que est√°n atrasando la econom√≠a</f>
        <v>#NAME?</v>
      </c>
      <c r="C4478" s="4">
        <v>43759</v>
      </c>
      <c r="D4478" s="3">
        <v>0.7006944444444444</v>
      </c>
    </row>
    <row r="4479" spans="1:4" x14ac:dyDescent="0.2">
      <c r="A4479">
        <v>337523</v>
      </c>
      <c r="B4479" t="e">
        <f>ProcesoDigital Sinceramente a nasralla lo Que le interesa Es ver mal al pais ya Es demasiado Que se haga lo bueno por la naci√≥n Que se ponga mano dura con esta gente</f>
        <v>#NAME?</v>
      </c>
      <c r="C4479" s="4">
        <v>43759</v>
      </c>
      <c r="D4479" s="3">
        <v>0.81388888888888899</v>
      </c>
    </row>
    <row r="4480" spans="1:4" x14ac:dyDescent="0.2">
      <c r="A4480">
        <v>337562</v>
      </c>
      <c r="B4480" t="e">
        <f>ProcesoDigital ya basta de querer destruir al pais ya Que se haga lo bueno por la naci√≥n Que bueno Que JOH Es lo mejor para el pais le duela a quien le duela Es el mejor</f>
        <v>#NAME?</v>
      </c>
      <c r="C4480" s="4">
        <v>43759</v>
      </c>
      <c r="D4480" s="3">
        <v>0.72222222222222221</v>
      </c>
    </row>
    <row r="4481" spans="1:4" x14ac:dyDescent="0.2">
      <c r="A4481">
        <v>361843</v>
      </c>
      <c r="B4481" t="e">
        <f>HoyMismoTSI se ha visto Que los t√≠teres de Mel solo lo malo quieren hacer pero Que se ponga mano dura</f>
        <v>#NAME?</v>
      </c>
      <c r="C4481" s="4">
        <v>43759</v>
      </c>
      <c r="D4481" s="3">
        <v>0.95208333333333339</v>
      </c>
    </row>
    <row r="4482" spans="1:4" x14ac:dyDescent="0.2">
      <c r="A4482">
        <v>369196</v>
      </c>
      <c r="B4482" t="e">
        <f>_xlfn.SINGLE(HoyMismoTSI _xlfn.SINGLE(raseltome _xlfn.SINGLE(PartidoLibre Definitivamente se esta viendo Que el pais ha cambiado y se sabe Que los √±angaras solo quieren lo malo para la naci√≥n)))</f>
        <v>#NAME?</v>
      </c>
      <c r="C4482" s="4">
        <v>43759</v>
      </c>
      <c r="D4482" s="3">
        <v>0.9194444444444444</v>
      </c>
    </row>
    <row r="4483" spans="1:4" x14ac:dyDescent="0.2">
      <c r="A4483">
        <v>725989</v>
      </c>
      <c r="B4483" t="e">
        <f>_xlfn.SINGLE(HoyMismoTSI _xlfn.SINGLE(raseltome _xlfn.SINGLE(PartidoLibre no lograran nada porque sabemos Que se demuestra lo bueno para Honduras  y JOH  el pueblo lo apoya)))</f>
        <v>#NAME?</v>
      </c>
      <c r="C4483" s="4">
        <v>43759</v>
      </c>
      <c r="D4483" s="3">
        <v>0.92083333333333339</v>
      </c>
    </row>
    <row r="4484" spans="1:4" x14ac:dyDescent="0.2">
      <c r="A4484">
        <v>729881</v>
      </c>
      <c r="B4484" t="s">
        <v>72</v>
      </c>
      <c r="C4484" s="4">
        <v>43759</v>
      </c>
      <c r="D4484" s="3">
        <v>0.84166666666666667</v>
      </c>
    </row>
    <row r="4485" spans="1:4" x14ac:dyDescent="0.2">
      <c r="A4485">
        <v>746853</v>
      </c>
      <c r="B4485" t="e">
        <f>HoyMismoTSI siempre los √±angaras haciendo relajo Que barbaridad ya basta de Tanto caos ya basta</f>
        <v>#NAME?</v>
      </c>
      <c r="C4485" s="4">
        <v>43759</v>
      </c>
      <c r="D4485" s="3">
        <v>0.95277777777777783</v>
      </c>
    </row>
    <row r="4486" spans="1:4" x14ac:dyDescent="0.2">
      <c r="A4486">
        <v>753727</v>
      </c>
      <c r="B4486" t="s">
        <v>72</v>
      </c>
      <c r="C4486" s="4">
        <v>43759</v>
      </c>
      <c r="D4486" s="3">
        <v>0.84166666666666667</v>
      </c>
    </row>
    <row r="4487" spans="1:4" x14ac:dyDescent="0.2">
      <c r="A4487">
        <v>809224</v>
      </c>
      <c r="B4487" t="s">
        <v>72</v>
      </c>
      <c r="C4487" s="4">
        <v>43759</v>
      </c>
      <c r="D4487" s="3">
        <v>0.84166666666666667</v>
      </c>
    </row>
    <row r="4488" spans="1:4" x14ac:dyDescent="0.2">
      <c r="A4488">
        <v>826303</v>
      </c>
      <c r="B4488" t="s">
        <v>72</v>
      </c>
      <c r="C4488" s="4">
        <v>43759</v>
      </c>
      <c r="D4488" s="3">
        <v>0.84097222222222223</v>
      </c>
    </row>
    <row r="4489" spans="1:4" x14ac:dyDescent="0.2">
      <c r="A4489">
        <v>826851</v>
      </c>
      <c r="B4489" t="s">
        <v>72</v>
      </c>
      <c r="C4489" s="4">
        <v>43759</v>
      </c>
      <c r="D4489" s="3">
        <v>0.84166666666666667</v>
      </c>
    </row>
    <row r="4490" spans="1:4" x14ac:dyDescent="0.2">
      <c r="A4490">
        <v>862944</v>
      </c>
      <c r="B4490" t="e">
        <f>HoyMismoTSI vaya siempre esta gente ignorante haciendo lo malo para la naci√≥n ya basta de Tanto relajo queremos la paz por el pais</f>
        <v>#NAME?</v>
      </c>
      <c r="C4490" s="4">
        <v>43759</v>
      </c>
      <c r="D4490" s="3">
        <v>0.95138888888888884</v>
      </c>
    </row>
    <row r="4491" spans="1:4" x14ac:dyDescent="0.2">
      <c r="A4491">
        <v>886704</v>
      </c>
      <c r="B4491" t="s">
        <v>72</v>
      </c>
      <c r="C4491" s="4">
        <v>43759</v>
      </c>
      <c r="D4491" s="3">
        <v>0.84166666666666667</v>
      </c>
    </row>
    <row r="4492" spans="1:4" x14ac:dyDescent="0.2">
      <c r="A4492">
        <v>890750</v>
      </c>
      <c r="B4492" t="e">
        <f>HoyMismoTSI Definimos Que se hace esto por perjudicar al pais ya basta porfavor dejen de hacerle da√±o a la naci√≥n</f>
        <v>#NAME?</v>
      </c>
      <c r="C4492" s="4">
        <v>43759</v>
      </c>
      <c r="D4492" s="3">
        <v>0.92361111111111116</v>
      </c>
    </row>
    <row r="4493" spans="1:4" x14ac:dyDescent="0.2">
      <c r="A4493">
        <v>914047</v>
      </c>
      <c r="B4493" t="e">
        <f>HoyMismoTSI muy bien se√±or Presidente Que gran trabajo lo Que usted hace por el medio ambiente vamos por lo bueno en mi Honduras</f>
        <v>#NAME?</v>
      </c>
      <c r="C4493" s="4">
        <v>43759</v>
      </c>
      <c r="D4493" s="3">
        <v>0.87083333333333324</v>
      </c>
    </row>
    <row r="4494" spans="1:4" x14ac:dyDescent="0.2">
      <c r="A4494">
        <v>930227</v>
      </c>
      <c r="B4494" t="s">
        <v>72</v>
      </c>
      <c r="C4494" s="4">
        <v>43759</v>
      </c>
      <c r="D4494" s="3">
        <v>0.84166666666666667</v>
      </c>
    </row>
    <row r="4495" spans="1:4" x14ac:dyDescent="0.2">
      <c r="A4495">
        <v>931472</v>
      </c>
      <c r="B4495" t="s">
        <v>72</v>
      </c>
      <c r="C4495" s="4">
        <v>43759</v>
      </c>
      <c r="D4495" s="3">
        <v>0.84097222222222223</v>
      </c>
    </row>
    <row r="4496" spans="1:4" x14ac:dyDescent="0.2">
      <c r="A4496">
        <v>933033</v>
      </c>
      <c r="B4496" t="s">
        <v>72</v>
      </c>
      <c r="C4496" s="4">
        <v>43759</v>
      </c>
      <c r="D4496" s="3">
        <v>0.84166666666666667</v>
      </c>
    </row>
    <row r="4497" spans="1:4" x14ac:dyDescent="0.2">
      <c r="A4497">
        <v>943786</v>
      </c>
      <c r="B4497" t="s">
        <v>72</v>
      </c>
      <c r="C4497" s="4">
        <v>43759</v>
      </c>
      <c r="D4497" s="3">
        <v>0.84166666666666667</v>
      </c>
    </row>
    <row r="4498" spans="1:4" x14ac:dyDescent="0.2">
      <c r="A4498">
        <v>965931</v>
      </c>
      <c r="B4498" t="e">
        <f>HoyMismoTSI ya va esta gente chusma haciendo lo malo para el pais necesitamos Que tomen conciencia de Que Honduras y el pueblo lo Que quiere Es paz</f>
        <v>#NAME?</v>
      </c>
      <c r="C4498" s="4">
        <v>43759</v>
      </c>
      <c r="D4498" s="3">
        <v>0.9243055555555556</v>
      </c>
    </row>
    <row r="4499" spans="1:4" x14ac:dyDescent="0.2">
      <c r="A4499">
        <v>994677</v>
      </c>
      <c r="B4499" t="e">
        <f>HoyMismoTSI Sobre todo se ha visto lo malo Que hacen para la naci√≥n la gente de libre les gusta perjudicar la econom√≠a y todo lo del pueblo</f>
        <v>#NAME?</v>
      </c>
      <c r="C4499" s="4">
        <v>43759</v>
      </c>
      <c r="D4499" s="3">
        <v>0.92499999999999993</v>
      </c>
    </row>
    <row r="4500" spans="1:4" x14ac:dyDescent="0.2">
      <c r="A4500">
        <v>1042113</v>
      </c>
      <c r="B4500" t="s">
        <v>72</v>
      </c>
      <c r="C4500" s="4">
        <v>43759</v>
      </c>
      <c r="D4500" s="3">
        <v>0.84097222222222223</v>
      </c>
    </row>
    <row r="4501" spans="1:4" x14ac:dyDescent="0.2">
      <c r="A4501">
        <v>1045192</v>
      </c>
      <c r="B4501" t="s">
        <v>72</v>
      </c>
      <c r="C4501" s="4">
        <v>43759</v>
      </c>
      <c r="D4501" s="3">
        <v>0.84166666666666667</v>
      </c>
    </row>
    <row r="4502" spans="1:4" x14ac:dyDescent="0.2">
      <c r="A4502">
        <v>1045872</v>
      </c>
      <c r="B4502" t="s">
        <v>72</v>
      </c>
      <c r="C4502" s="4">
        <v>43759</v>
      </c>
      <c r="D4502" s="3">
        <v>0.84166666666666667</v>
      </c>
    </row>
    <row r="4503" spans="1:4" x14ac:dyDescent="0.2">
      <c r="A4503">
        <v>1052804</v>
      </c>
      <c r="B4503" t="s">
        <v>72</v>
      </c>
      <c r="C4503" s="4">
        <v>43759</v>
      </c>
      <c r="D4503" s="3">
        <v>0.84236111111111101</v>
      </c>
    </row>
    <row r="4504" spans="1:4" x14ac:dyDescent="0.2">
      <c r="A4504">
        <v>29179</v>
      </c>
      <c r="B4504" t="e">
        <f>_xlfn.SINGLE(radiohrn _xlfn.SINGLE(TSiHonduras este tipo ponce de Zelaya creo Que Es el t√≠tere de Mel porque solo lo malo quieren para JOH ya basta de Tanto odio en el pais))</f>
        <v>#NAME?</v>
      </c>
      <c r="C4504" s="4">
        <v>43760</v>
      </c>
      <c r="D4504" s="3">
        <v>0.65138888888888891</v>
      </c>
    </row>
    <row r="4505" spans="1:4" x14ac:dyDescent="0.2">
      <c r="A4505">
        <v>29743</v>
      </c>
      <c r="B4505" t="e">
        <f>radiohrn los √±angaras hablando si ustedes mismos quieren Que se haga golpe de estado Que barbaridad y ahora lo niegan sean cerios</f>
        <v>#NAME?</v>
      </c>
      <c r="C4505" s="4">
        <v>43760</v>
      </c>
      <c r="D4505" s="3">
        <v>0.88124999999999998</v>
      </c>
    </row>
    <row r="4506" spans="1:4" x14ac:dyDescent="0.2">
      <c r="A4506">
        <v>32480</v>
      </c>
      <c r="B4506" t="e">
        <f>hondudiario Honduras avanza Que se demuestre cada dia lo bueno Que se hace en la naci√≥n Que bien vamos por mas de mi Honduras</f>
        <v>#NAME?</v>
      </c>
      <c r="C4506" s="4">
        <v>43760</v>
      </c>
      <c r="D4506" s="3">
        <v>0.89027777777777783</v>
      </c>
    </row>
    <row r="4507" spans="1:4" x14ac:dyDescent="0.2">
      <c r="A4507">
        <v>34455</v>
      </c>
      <c r="B4507" t="e">
        <f>TN5Telenoticias este tipo lo Que hace Es Que el pais este mal pero no lo lograran por Que sabemos Que tenemos al mejor gobierno</f>
        <v>#NAME?</v>
      </c>
      <c r="C4507" s="4">
        <v>43760</v>
      </c>
      <c r="D4507" s="3">
        <v>0.82291666666666663</v>
      </c>
    </row>
    <row r="4508" spans="1:4" x14ac:dyDescent="0.2">
      <c r="A4508">
        <v>34578</v>
      </c>
      <c r="B4508" t="e">
        <f>_xlfn.SINGLE(DllSWqjvMbCrtUNGN0CA23hYgwPW83B5aBnYuBnEFZY)= vamos por grandes avances estamos muy alegres de Que mi Honduras cambia muy bien Que se haga lo bueno</f>
        <v>#NAME?</v>
      </c>
      <c r="C4508" s="4">
        <v>43760</v>
      </c>
      <c r="D4508" s="3">
        <v>0.72916666666666663</v>
      </c>
    </row>
    <row r="4509" spans="1:4" x14ac:dyDescent="0.2">
      <c r="A4509">
        <v>34778</v>
      </c>
      <c r="B4509" t="e">
        <f>TN5Telenoticias lo Que deben de hacer con este Hombre Es meterlo al mamo para Que vea Que con JOH no se juega Sinceramente ya estamos cansados de Tanto odio ya basta</f>
        <v>#NAME?</v>
      </c>
      <c r="C4509" s="4">
        <v>43760</v>
      </c>
      <c r="D4509" s="3">
        <v>0.82430555555555562</v>
      </c>
    </row>
    <row r="4510" spans="1:4" x14ac:dyDescent="0.2">
      <c r="A4510">
        <v>40063</v>
      </c>
      <c r="B4510" t="e">
        <f>radioamericahn se sabe Que Que se ha trabajado por hacer lo correcto para el pais se sabe Que se ha mejorado todo en la naci√≥n vamos bien Que hay gente envidiosa Que lo Que hace Es juzgar al Presidente</f>
        <v>#NAME?</v>
      </c>
      <c r="C4510" s="4">
        <v>43760</v>
      </c>
      <c r="D4510" s="3">
        <v>0.9458333333333333</v>
      </c>
    </row>
    <row r="4511" spans="1:4" x14ac:dyDescent="0.2">
      <c r="A4511">
        <v>40105</v>
      </c>
      <c r="B4511" t="e">
        <f>radioamericahn Definitivamente sabemos Que JOH lo √∫nico Que ha hecho Es hacer lo bueno por la naci√≥n se sabe Que Honduras avanza y aunque quieran sacarlo no lo lograran</f>
        <v>#NAME?</v>
      </c>
      <c r="C4511" s="4">
        <v>43760</v>
      </c>
      <c r="D4511" s="3">
        <v>0.94513888888888886</v>
      </c>
    </row>
    <row r="4512" spans="1:4" x14ac:dyDescent="0.2">
      <c r="A4512">
        <v>40266</v>
      </c>
      <c r="B4512" t="e">
        <f>radioamericahn se sabe Que se ha regenerado mayores oportunidades en el pais Que grandes avances los Que se ven por nuestra Honduras y lo bueno no lo ben solo lo malo</f>
        <v>#NAME?</v>
      </c>
      <c r="C4512" s="4">
        <v>43760</v>
      </c>
      <c r="D4512" s="3">
        <v>0.63958333333333328</v>
      </c>
    </row>
    <row r="4513" spans="1:4" x14ac:dyDescent="0.2">
      <c r="A4513">
        <v>44231</v>
      </c>
      <c r="B4513" t="e">
        <f>radioamericahn tipos como este Es a los Que no le deber√≠an de para bola por Que solo lo malo hace para el pais ya Es demasiado por favor ya basta</f>
        <v>#NAME?</v>
      </c>
      <c r="C4513" s="4">
        <v>43760</v>
      </c>
      <c r="D4513" s="3">
        <v>0.92986111111111114</v>
      </c>
    </row>
    <row r="4514" spans="1:4" x14ac:dyDescent="0.2">
      <c r="A4514">
        <v>44407</v>
      </c>
      <c r="B4514" t="e">
        <f>radioamericahn hay no Pobre este toda la vida hablando mal de nuestro gobierno ya no queremos escuchar lo venenoso Que Es este tipo</f>
        <v>#NAME?</v>
      </c>
      <c r="C4514" s="4">
        <v>43760</v>
      </c>
      <c r="D4514" s="3">
        <v>0.94236111111111109</v>
      </c>
    </row>
    <row r="4515" spans="1:4" x14ac:dyDescent="0.2">
      <c r="A4515">
        <v>44554</v>
      </c>
      <c r="B4515" t="e">
        <f>radioamericahn Definitivamente Aplaudimos lo bueno Que se hace estamos alegres de Que Honduras avanza muy bien</f>
        <v>#NAME?</v>
      </c>
      <c r="C4515" s="4">
        <v>43760</v>
      </c>
      <c r="D4515" s="3">
        <v>0.68125000000000002</v>
      </c>
    </row>
    <row r="4516" spans="1:4" x14ac:dyDescent="0.2">
      <c r="A4516">
        <v>50913</v>
      </c>
      <c r="B4516" t="e">
        <f>DiarioTiempo Definimos Que lo Que les interesa Es poner al pa√≠s partas arriba ya no mas porfavor mejor preocupate Que no te vaya pasar lo de tu esposa</f>
        <v>#NAME?</v>
      </c>
      <c r="C4516" s="4">
        <v>43760</v>
      </c>
      <c r="D4516" s="3">
        <v>0.90208333333333324</v>
      </c>
    </row>
    <row r="4517" spans="1:4" x14ac:dyDescent="0.2">
      <c r="A4517">
        <v>51672</v>
      </c>
      <c r="B4517" t="e">
        <f>DiarioTiempo hay Que triste con lobo por Que Sinceramente solo lo malo mira para el pais ya no queremos mas llorones por Que lo Que te gusta Es llamar la atenci√≥n</f>
        <v>#NAME?</v>
      </c>
      <c r="C4517" s="4">
        <v>43760</v>
      </c>
      <c r="D4517" s="3">
        <v>0.90069444444444446</v>
      </c>
    </row>
    <row r="4518" spans="1:4" x14ac:dyDescent="0.2">
      <c r="A4518">
        <v>55940</v>
      </c>
      <c r="B4518" t="e">
        <f>DiarioTiempo se ve Que esta gente lo Que les importa Es ver en la ruina a JOH ya Es demaciado con ustedes Que barbaridad ya no porfavor</f>
        <v>#NAME?</v>
      </c>
      <c r="C4518" s="4">
        <v>43760</v>
      </c>
      <c r="D4518" s="3">
        <v>0.84652777777777777</v>
      </c>
    </row>
    <row r="4519" spans="1:4" x14ac:dyDescent="0.2">
      <c r="A4519">
        <v>64170</v>
      </c>
      <c r="B4519" t="e">
        <f>hondudiario hay por favor miren quienes son los Que andan involucrados en esto deber√≠a darles verg√ºenza de andar haciendo ridiculeces</f>
        <v>#NAME?</v>
      </c>
      <c r="C4519" s="4">
        <v>43760</v>
      </c>
      <c r="D4519" s="3">
        <v>0.83472222222222225</v>
      </c>
    </row>
    <row r="4520" spans="1:4" x14ac:dyDescent="0.2">
      <c r="A4520">
        <v>64896</v>
      </c>
      <c r="B4520" t="e">
        <f>hondudiario sabemos  Que son los culpables de poner en mal al gobierno ya estamos cansados de Que sigan y sigan molestando la naci√≥n</f>
        <v>#NAME?</v>
      </c>
      <c r="C4520" s="4">
        <v>43760</v>
      </c>
      <c r="D4520" s="3">
        <v>0.8354166666666667</v>
      </c>
    </row>
    <row r="4521" spans="1:4" x14ac:dyDescent="0.2">
      <c r="A4521">
        <v>71142</v>
      </c>
      <c r="B4521" t="e">
        <f>elpaishn Es muy bueno Que se ponga mano dura para Que eviten estas marchas por Que lo Que logrean Es Que se atrase la economia del pais</f>
        <v>#NAME?</v>
      </c>
      <c r="C4521" s="4">
        <v>43760</v>
      </c>
      <c r="D4521" s="3">
        <v>0.68819444444444444</v>
      </c>
    </row>
    <row r="4522" spans="1:4" x14ac:dyDescent="0.2">
      <c r="A4522">
        <v>71576</v>
      </c>
      <c r="B4522" t="e">
        <f>elpaishn no cave duda Que se esta haciendo lo bueno para la naci√≥n dando ese gran apoyo al pueblo muy bien Que se haga lo mejor por mi Honduras</f>
        <v>#NAME?</v>
      </c>
      <c r="C4522" s="4">
        <v>43760</v>
      </c>
      <c r="D4522" s="3">
        <v>0.90902777777777777</v>
      </c>
    </row>
    <row r="4523" spans="1:4" x14ac:dyDescent="0.2">
      <c r="A4523">
        <v>74998</v>
      </c>
      <c r="B4523" t="s">
        <v>281</v>
      </c>
      <c r="C4523" s="4">
        <v>43760</v>
      </c>
      <c r="D4523" s="3">
        <v>0.95000000000000007</v>
      </c>
    </row>
    <row r="4524" spans="1:4" x14ac:dyDescent="0.2">
      <c r="A4524">
        <v>75866</v>
      </c>
      <c r="B4524" t="e">
        <f>TSiHonduras excelente Que las fuerzas armadas no se est√°n  prestando para estas cosas en el pais por Que se sabe Que se hace lo correcto no se sacara a JOH quiera quien quiera no lo lograran</f>
        <v>#NAME?</v>
      </c>
      <c r="C4524" s="4">
        <v>43760</v>
      </c>
      <c r="D4524" s="3">
        <v>0.71388888888888891</v>
      </c>
    </row>
    <row r="4525" spans="1:4" x14ac:dyDescent="0.2">
      <c r="A4525">
        <v>83197</v>
      </c>
      <c r="B4525" t="e">
        <f>HCHTelevDigital Ay ya quiere llamar la atenci√≥n pobrecito hay no deja de metiche pepe lobo busca Que hacer mejor sapo</f>
        <v>#NAME?</v>
      </c>
      <c r="C4525" s="4">
        <v>43760</v>
      </c>
      <c r="D4525" s="3">
        <v>0.74652777777777779</v>
      </c>
    </row>
    <row r="4526" spans="1:4" x14ac:dyDescent="0.2">
      <c r="A4526">
        <v>83529</v>
      </c>
      <c r="B4526" t="e">
        <f>HCHTelevDigital este tipo no se Que Es lo Que se trae en contra de JOH ya basta porfavor de tierra tu veneno</f>
        <v>#NAME?</v>
      </c>
      <c r="C4526" s="4">
        <v>43760</v>
      </c>
      <c r="D4526" s="3">
        <v>0.7715277777777777</v>
      </c>
    </row>
    <row r="4527" spans="1:4" x14ac:dyDescent="0.2">
      <c r="A4527">
        <v>91304</v>
      </c>
      <c r="B4527" t="e">
        <f>elpaishn excelente ya basta de tantas tomas busquen Que hacer mejor en ves de andar atrasando al pais queremos la paz por la naci√≥n</f>
        <v>#NAME?</v>
      </c>
      <c r="C4527" s="4">
        <v>43760</v>
      </c>
      <c r="D4527" s="3">
        <v>0.68819444444444444</v>
      </c>
    </row>
    <row r="4528" spans="1:4" x14ac:dyDescent="0.2">
      <c r="A4528">
        <v>91448</v>
      </c>
      <c r="B4528" t="e">
        <f>elpaishn pedimos a las autoridades Que hagan lo posible por detener estas cosas qe bien asdi se hara lo mejor por nuestra Honduras</f>
        <v>#NAME?</v>
      </c>
      <c r="C4528" s="4">
        <v>43760</v>
      </c>
      <c r="D4528" s="3">
        <v>0.68888888888888899</v>
      </c>
    </row>
    <row r="4529" spans="1:4" x14ac:dyDescent="0.2">
      <c r="A4529">
        <v>91751</v>
      </c>
      <c r="B4529" t="e">
        <f>elpaishn felicitaciones se√±or Presidente gracias por demostrar lo bueno por el pais vamos por mas cambios</f>
        <v>#NAME?</v>
      </c>
      <c r="C4529" s="4">
        <v>43760</v>
      </c>
      <c r="D4529" s="3">
        <v>0.91041666666666676</v>
      </c>
    </row>
    <row r="4530" spans="1:4" x14ac:dyDescent="0.2">
      <c r="A4530">
        <v>93687</v>
      </c>
      <c r="B4530" t="e">
        <f>HCHTelevDigital ya va este Que cre Que JOH Es igual a el jajajajajaja nunca se va comparar a voz corrupto sinverguenza</f>
        <v>#NAME?</v>
      </c>
      <c r="C4530" s="4">
        <v>43760</v>
      </c>
      <c r="D4530" s="3">
        <v>0.74583333333333324</v>
      </c>
    </row>
    <row r="4531" spans="1:4" x14ac:dyDescent="0.2">
      <c r="A4531">
        <v>96943</v>
      </c>
      <c r="B4531" t="e">
        <f>HCHTelevDigital hay Que triste a este lo Que le gusta Es llamar la atenci√≥n queras o no JOH Es lo mejor y lo apoyamos por Que el si ha demostrado el cambio por la naci√≥n</f>
        <v>#NAME?</v>
      </c>
      <c r="C4531" s="4">
        <v>43760</v>
      </c>
      <c r="D4531" s="3">
        <v>0.7729166666666667</v>
      </c>
    </row>
    <row r="4532" spans="1:4" x14ac:dyDescent="0.2">
      <c r="A4532">
        <v>97356</v>
      </c>
      <c r="B4532" t="e">
        <f>_xlfn.SINGLE(HCHTelevDigital _xlfn.SINGLE(JuanOrlandoH se ha demostrado lo bueno Que bien vamos por grandes logros Que excelente se√±or Presidente vamos por mas y mas cambios))</f>
        <v>#NAME?</v>
      </c>
      <c r="C4532" s="4">
        <v>43760</v>
      </c>
      <c r="D4532" s="3">
        <v>0.78194444444444444</v>
      </c>
    </row>
    <row r="4533" spans="1:4" x14ac:dyDescent="0.2">
      <c r="A4533">
        <v>153565</v>
      </c>
      <c r="B4533" t="e">
        <f>_xlfn.SINGLE(DllSWqjvMbCrtUNGN0CA23hYgwPW83B5aBnYuBnEFZY)= muy buenas acciones Que bien lo Que se hace por mi Honduras Que bien felicitaciones</f>
        <v>#NAME?</v>
      </c>
      <c r="C4533" s="4">
        <v>43760</v>
      </c>
      <c r="D4533" s="3">
        <v>0.72777777777777775</v>
      </c>
    </row>
    <row r="4534" spans="1:4" x14ac:dyDescent="0.2">
      <c r="A4534">
        <v>154888</v>
      </c>
      <c r="B4534" t="e">
        <f>ProcesoDigital Bravo Definitivamente se esta mejorando en detener estas cosas en el pais ya Es demasiado Que se siga con estas criminalidad Que gran trabajo</f>
        <v>#NAME?</v>
      </c>
      <c r="C4534" s="4">
        <v>43760</v>
      </c>
      <c r="D4534" s="3">
        <v>0.93402777777777779</v>
      </c>
    </row>
    <row r="4535" spans="1:4" x14ac:dyDescent="0.2">
      <c r="A4535">
        <v>155455</v>
      </c>
      <c r="B4535" t="e">
        <f>ProcesoDigital excelente Es ver como se avanza Que gran manera de ver como el gobierno y las autoridades hacen lo bueno por mi Honduras muy bien</f>
        <v>#NAME?</v>
      </c>
      <c r="C4535" s="4">
        <v>43760</v>
      </c>
      <c r="D4535" s="3">
        <v>0.93472222222222223</v>
      </c>
    </row>
    <row r="4536" spans="1:4" x14ac:dyDescent="0.2">
      <c r="A4536">
        <v>155913</v>
      </c>
      <c r="B4536" t="e">
        <f>ProcesoDigital si ya basta con este tipo Que lo Que hace son puras locuras ya no mas porfavor ya basta Es demasiado con ustedes</f>
        <v>#NAME?</v>
      </c>
      <c r="C4536" s="4">
        <v>43760</v>
      </c>
      <c r="D4536" s="3">
        <v>0.86249999999999993</v>
      </c>
    </row>
    <row r="4537" spans="1:4" x14ac:dyDescent="0.2">
      <c r="A4537">
        <v>232800</v>
      </c>
      <c r="B4537" t="e">
        <f>TSiHonduras Sinceramente ustedes son los culpables porque son los Que hacen caos en el pais</f>
        <v>#NAME?</v>
      </c>
      <c r="C4537" s="4">
        <v>43760</v>
      </c>
      <c r="D4537" s="3">
        <v>0.9506944444444444</v>
      </c>
    </row>
    <row r="4538" spans="1:4" x14ac:dyDescent="0.2">
      <c r="A4538">
        <v>245337</v>
      </c>
      <c r="B4538" t="e">
        <f>DiarioTiempo lo Que pedimos el pueblo hondure√±o Que se ponga un alto a este perdedor Que ni asu madre respeta peor a los dem√°s</f>
        <v>#NAME?</v>
      </c>
      <c r="C4538" s="4">
        <v>43760</v>
      </c>
      <c r="D4538" s="3">
        <v>0.84722222222222221</v>
      </c>
    </row>
    <row r="4539" spans="1:4" x14ac:dyDescent="0.2">
      <c r="A4539">
        <v>245644</v>
      </c>
      <c r="B4539" t="e">
        <f>DiarioTiempo a este √±angara le deber√≠a dar verg√ºenza de adarce metiendo en lo Que no le interesa por favor ya luis nadie te cre</f>
        <v>#NAME?</v>
      </c>
      <c r="C4539" s="4">
        <v>43760</v>
      </c>
      <c r="D4539" s="3">
        <v>0.84583333333333333</v>
      </c>
    </row>
    <row r="4540" spans="1:4" x14ac:dyDescent="0.2">
      <c r="A4540">
        <v>246892</v>
      </c>
      <c r="B4540" t="e">
        <f>televicentrohn Dios bendiga la vida de JOH por Que el ha demostrado Que la naci√≥n Es muy importante para el queremos decirle Que usted no esta solo</f>
        <v>#NAME?</v>
      </c>
      <c r="C4540" s="4">
        <v>43760</v>
      </c>
      <c r="D4540" s="3">
        <v>0.7006944444444444</v>
      </c>
    </row>
    <row r="4541" spans="1:4" x14ac:dyDescent="0.2">
      <c r="A4541">
        <v>246972</v>
      </c>
      <c r="B4541" t="e">
        <f>televicentrohn Es excelente Que se esta apoyando a nuestro mandatario Que bien Que alegria saber Que estamos con el</f>
        <v>#NAME?</v>
      </c>
      <c r="C4541" s="4">
        <v>43760</v>
      </c>
      <c r="D4541" s="3">
        <v>0.6972222222222223</v>
      </c>
    </row>
    <row r="4542" spans="1:4" x14ac:dyDescent="0.2">
      <c r="A4542">
        <v>247390</v>
      </c>
      <c r="B4542" t="e">
        <f>televicentrohn se ve Que la naci√≥n esta apoyando a nuestro mayor gobernante JOH el pueblo ha cre√≠do en usted por Que Es una gran persona</f>
        <v>#NAME?</v>
      </c>
      <c r="C4542" s="4">
        <v>43760</v>
      </c>
      <c r="D4542" s="3">
        <v>0.70000000000000007</v>
      </c>
    </row>
    <row r="4543" spans="1:4" x14ac:dyDescent="0.2">
      <c r="A4543">
        <v>252901</v>
      </c>
      <c r="B4543" t="e">
        <f>radiohrn se sabe Que Honduras a mejorado y aunque no quieran sabemos Que se ha hecho lo mejor por el pais y ustedes no lo aceptan</f>
        <v>#NAME?</v>
      </c>
      <c r="C4543" s="4">
        <v>43760</v>
      </c>
      <c r="D4543" s="3">
        <v>0.88055555555555554</v>
      </c>
    </row>
    <row r="4544" spans="1:4" x14ac:dyDescent="0.2">
      <c r="A4544">
        <v>256079</v>
      </c>
      <c r="B4544" t="e">
        <f>radioamericahn si Es verdad nasralla solo eso hace acusar y acusar por favor Que lo mande al pozo a este √±angara Que Es el culp√†ble de todo los relajos</f>
        <v>#NAME?</v>
      </c>
      <c r="C4544" s="4">
        <v>43760</v>
      </c>
      <c r="D4544" s="3">
        <v>0.92847222222222225</v>
      </c>
    </row>
    <row r="4545" spans="1:4" x14ac:dyDescent="0.2">
      <c r="A4545">
        <v>257980</v>
      </c>
      <c r="B4545" t="e">
        <f>radioamericahn el Presidente Es el Que mas bien ha mejorado la vida de miles de Hondure√±os por Que el ha abierto miles de cosas para el pueblo</f>
        <v>#NAME?</v>
      </c>
      <c r="C4545" s="4">
        <v>43760</v>
      </c>
      <c r="D4545" s="3">
        <v>0.63888888888888895</v>
      </c>
    </row>
    <row r="4546" spans="1:4" x14ac:dyDescent="0.2">
      <c r="A4546">
        <v>268461</v>
      </c>
      <c r="B4546" t="e">
        <f>radioamericahn aun √±angara como este le gusta llamar la atenci√≥n Sinceramente no deben de dejar  Que siga con sus guegitos ya basta √±angaras</f>
        <v>#NAME?</v>
      </c>
      <c r="C4546" s="4">
        <v>43760</v>
      </c>
      <c r="D4546" s="3">
        <v>0.93125000000000002</v>
      </c>
    </row>
    <row r="4547" spans="1:4" x14ac:dyDescent="0.2">
      <c r="A4547">
        <v>284961</v>
      </c>
      <c r="B4547" t="e">
        <f>TSiHonduras favorable Es para el pueblo Que siempre permanecer√° el orden por Que se sabe Que lo Que mas queremos Es lo mejor para Honduras y Sobre todo la paz</f>
        <v>#NAME?</v>
      </c>
      <c r="C4547" s="4">
        <v>43760</v>
      </c>
      <c r="D4547" s="3">
        <v>0.71458333333333324</v>
      </c>
    </row>
    <row r="4548" spans="1:4" x14ac:dyDescent="0.2">
      <c r="A4548">
        <v>285076</v>
      </c>
      <c r="B4548" t="e">
        <f>TSiHonduras Honduras esta apoyando a nuestro gobernante estamos con usted JOH gracias por demostrar Que Es un gran gobernante</f>
        <v>#NAME?</v>
      </c>
      <c r="C4548" s="4">
        <v>43760</v>
      </c>
      <c r="D4548" s="3">
        <v>0.71250000000000002</v>
      </c>
    </row>
    <row r="4549" spans="1:4" x14ac:dyDescent="0.2">
      <c r="A4549">
        <v>302658</v>
      </c>
      <c r="B4549" t="e">
        <f>ProcesoDigital Definimos Que los de el partido liberal y libre solo perjudicar al pais hacen querer vivir haciendo chabacanadas Que sean cerios ya Que se manden al mamo</f>
        <v>#NAME?</v>
      </c>
      <c r="C4549" s="4">
        <v>43760</v>
      </c>
      <c r="D4549" s="3">
        <v>0.86388888888888893</v>
      </c>
    </row>
    <row r="4550" spans="1:4" x14ac:dyDescent="0.2">
      <c r="A4550">
        <v>307615</v>
      </c>
      <c r="B4550" t="s">
        <v>575</v>
      </c>
      <c r="C4550" s="4">
        <v>43760</v>
      </c>
      <c r="D4550" s="3">
        <v>0.65069444444444446</v>
      </c>
    </row>
    <row r="4551" spans="1:4" x14ac:dyDescent="0.2">
      <c r="A4551">
        <v>311017</v>
      </c>
      <c r="B4551" t="e">
        <f>hondudiario este sinverguenza deber√≠a de regresarle la casa a la mama Que barbaro luis Que pena con voz</f>
        <v>#NAME?</v>
      </c>
      <c r="C4551" s="4">
        <v>43760</v>
      </c>
      <c r="D4551" s="3">
        <v>0.7993055555555556</v>
      </c>
    </row>
    <row r="4552" spans="1:4" x14ac:dyDescent="0.2">
      <c r="A4552">
        <v>311764</v>
      </c>
      <c r="B4552" t="e">
        <f>hondudiario Pucha Que barbaro ese luiz Que solo lo malo busca para el pais Que barbaridad ya no queremos gente como esta</f>
        <v>#NAME?</v>
      </c>
      <c r="C4552" s="4">
        <v>43760</v>
      </c>
      <c r="D4552" s="3">
        <v>0.79861111111111116</v>
      </c>
    </row>
    <row r="4553" spans="1:4" x14ac:dyDescent="0.2">
      <c r="A4553">
        <v>311798</v>
      </c>
      <c r="B4553" t="e">
        <f>hondudiario Vemos Que este Hombre solo quiere perjudicar al pais si hace lo peor en contar de su mama no digamos de el pueblo o del gobierno</f>
        <v>#NAME?</v>
      </c>
      <c r="C4553" s="4">
        <v>43760</v>
      </c>
      <c r="D4553" s="3">
        <v>0.79999999999999993</v>
      </c>
    </row>
    <row r="4554" spans="1:4" x14ac:dyDescent="0.2">
      <c r="A4554">
        <v>323587</v>
      </c>
      <c r="B4554" t="e">
        <f>elpaishn con esta nueva ley de alivio de deuda se esta mejorando la vida de miles de personas felicitamos al gobierno</f>
        <v>#NAME?</v>
      </c>
      <c r="C4554" s="4">
        <v>43760</v>
      </c>
      <c r="D4554" s="3">
        <v>0.90972222222222221</v>
      </c>
    </row>
    <row r="4555" spans="1:4" x14ac:dyDescent="0.2">
      <c r="A4555">
        <v>772</v>
      </c>
      <c r="B4555" t="s">
        <v>11</v>
      </c>
      <c r="C4555" s="4">
        <v>43761</v>
      </c>
      <c r="D4555" s="3">
        <v>0.85625000000000007</v>
      </c>
    </row>
    <row r="4556" spans="1:4" x14ac:dyDescent="0.2">
      <c r="A4556">
        <v>7022</v>
      </c>
      <c r="B4556" t="s">
        <v>11</v>
      </c>
      <c r="C4556" s="4">
        <v>43761</v>
      </c>
      <c r="D4556" s="3">
        <v>0.8569444444444444</v>
      </c>
    </row>
    <row r="4557" spans="1:4" x14ac:dyDescent="0.2">
      <c r="A4557">
        <v>7026</v>
      </c>
      <c r="B4557" t="s">
        <v>11</v>
      </c>
      <c r="C4557" s="4">
        <v>43761</v>
      </c>
      <c r="D4557" s="3">
        <v>0.85763888888888884</v>
      </c>
    </row>
    <row r="4558" spans="1:4" x14ac:dyDescent="0.2">
      <c r="A4558">
        <v>7756</v>
      </c>
      <c r="B4558" t="s">
        <v>60</v>
      </c>
      <c r="C4558" s="4">
        <v>43761</v>
      </c>
      <c r="D4558" s="3">
        <v>0.71180555555555547</v>
      </c>
    </row>
    <row r="4559" spans="1:4" x14ac:dyDescent="0.2">
      <c r="A4559">
        <v>14376</v>
      </c>
      <c r="B4559" t="s">
        <v>60</v>
      </c>
      <c r="C4559" s="4">
        <v>43761</v>
      </c>
      <c r="D4559" s="3">
        <v>0.71111111111111114</v>
      </c>
    </row>
    <row r="4560" spans="1:4" x14ac:dyDescent="0.2">
      <c r="A4560">
        <v>20868</v>
      </c>
      <c r="B4560" t="s">
        <v>11</v>
      </c>
      <c r="C4560" s="4">
        <v>43761</v>
      </c>
      <c r="D4560" s="3">
        <v>0.8569444444444444</v>
      </c>
    </row>
    <row r="4561" spans="1:4" x14ac:dyDescent="0.2">
      <c r="A4561">
        <v>27724</v>
      </c>
      <c r="B4561" t="e">
        <f>_xlfn.SINGLE(DllSWqjvMbCrtUNGN0CA23hYgwPW83B5aBnYuBnEFZY)= Honduras avanza Que bueno asi mejorar la economia del pais Que bien Que se demuestre lo bueno</f>
        <v>#NAME?</v>
      </c>
      <c r="C4561" s="4">
        <v>43761</v>
      </c>
      <c r="D4561" s="3">
        <v>0.67499999999999993</v>
      </c>
    </row>
    <row r="4562" spans="1:4" x14ac:dyDescent="0.2">
      <c r="A4562">
        <v>28906</v>
      </c>
      <c r="B4562" t="e">
        <f>radiohrn lo Que ellos andan buscando Es un golpe de estado ya basta ya no por favor deberian de ver lo positivo para la nacion y mas bien hacen lo malo Que barbaridad ya no queremos mas esto queremos paz</f>
        <v>#NAME?</v>
      </c>
      <c r="C4562" s="4">
        <v>43761</v>
      </c>
      <c r="D4562" s="3">
        <v>0.6958333333333333</v>
      </c>
    </row>
    <row r="4563" spans="1:4" x14ac:dyDescent="0.2">
      <c r="A4563">
        <v>29583</v>
      </c>
      <c r="B4563" t="e">
        <f>radiohrn muy bien dicho lo Que dice el exmandatario Que excelente Es ver como la naci√≥n esta cambiando por Que se da un gran apoyo a nuestro gobierno</f>
        <v>#NAME?</v>
      </c>
      <c r="C4563" s="4">
        <v>43761</v>
      </c>
      <c r="D4563" s="3">
        <v>0.80833333333333324</v>
      </c>
    </row>
    <row r="4564" spans="1:4" x14ac:dyDescent="0.2">
      <c r="A4564">
        <v>29869</v>
      </c>
      <c r="B4564" t="e">
        <f>radiohrn Es Que esta gente de libre esta haciendo estas cosas para Que el pais no avance ya estamos cansados de Tanto relajo ya no mas por favor</f>
        <v>#NAME?</v>
      </c>
      <c r="C4564" s="4">
        <v>43761</v>
      </c>
      <c r="D4564" s="3">
        <v>0.69513888888888886</v>
      </c>
    </row>
    <row r="4565" spans="1:4" x14ac:dyDescent="0.2">
      <c r="A4565">
        <v>29942</v>
      </c>
      <c r="B4565" t="e">
        <f>radiohrn gente √±angara Que solo buscan destruir la naci√≥n y el pais Que se ponga mano dura y Que se metan a la c√°rcel a esta gente</f>
        <v>#NAME?</v>
      </c>
      <c r="C4565" s="4">
        <v>43761</v>
      </c>
      <c r="D4565" s="3">
        <v>0.69652777777777775</v>
      </c>
    </row>
    <row r="4566" spans="1:4" x14ac:dyDescent="0.2">
      <c r="A4566">
        <v>32997</v>
      </c>
      <c r="B4566" t="e">
        <f>hondudiario Que bueno Que se esta ayudando a estas obras Que esta haciendo el gobierno Que grandes avances</f>
        <v>#NAME?</v>
      </c>
      <c r="C4566" s="4">
        <v>43761</v>
      </c>
      <c r="D4566" s="3">
        <v>0.64444444444444449</v>
      </c>
    </row>
    <row r="4567" spans="1:4" x14ac:dyDescent="0.2">
      <c r="A4567">
        <v>34605</v>
      </c>
      <c r="B4567" t="e">
        <f>_xlfn.SINGLE(DllSWqjvMbCrtUNGN0CA23hYgwPW83B5aBnYuBnEFZY)= Vemos los mayores  resultados estamos muy contentos de Que el pais cambia cada dia Que se tenga excito en todo</f>
        <v>#NAME?</v>
      </c>
      <c r="C4567" s="4">
        <v>43761</v>
      </c>
      <c r="D4567" s="3">
        <v>0.74930555555555556</v>
      </c>
    </row>
    <row r="4568" spans="1:4" x14ac:dyDescent="0.2">
      <c r="A4568">
        <v>34754</v>
      </c>
      <c r="B4568" t="e">
        <f>_xlfn.SINGLE(DllSWqjvMbCrtUNGN0CA23hYgwPW83B5aBnYuBnEFZY)= esta si Es una gran noticia Que gran manera de dar estas ayudas asi el pueblo podr√° comprar c√≥modo y barato gracias a nuestro gobierno</f>
        <v>#NAME?</v>
      </c>
      <c r="C4568" s="4">
        <v>43761</v>
      </c>
      <c r="D4568" s="3">
        <v>0.67569444444444438</v>
      </c>
    </row>
    <row r="4569" spans="1:4" x14ac:dyDescent="0.2">
      <c r="A4569">
        <v>38292</v>
      </c>
      <c r="B4569" t="e">
        <f>JuanOrlandoH Damos las gracias a JOH por demostrar Que Honduras avanza y cambia cada dia Que bien Que se regenere turismo en el pais</f>
        <v>#NAME?</v>
      </c>
      <c r="C4569" s="4">
        <v>43761</v>
      </c>
      <c r="D4569" s="3">
        <v>0.84027777777777779</v>
      </c>
    </row>
    <row r="4570" spans="1:4" x14ac:dyDescent="0.2">
      <c r="A4570">
        <v>39527</v>
      </c>
      <c r="B4570" t="e">
        <f>radioamericahn siempre estamos al pie de la bandera somos un pueblo Que apoya al mejor gobierno Que lo gobierna usted se√±or JOH Dios lo bendiga</f>
        <v>#NAME?</v>
      </c>
      <c r="C4570" s="4">
        <v>43761</v>
      </c>
      <c r="D4570" s="3">
        <v>0.91875000000000007</v>
      </c>
    </row>
    <row r="4571" spans="1:4" x14ac:dyDescent="0.2">
      <c r="A4571">
        <v>40575</v>
      </c>
      <c r="B4571" t="e">
        <f>radioamericahn se sabe Que todo lo Que hagan los de la oposici√≥n no lograran hacer nada en contra de JOH por Que el no esta solo el pueblo lo apoya</f>
        <v>#NAME?</v>
      </c>
      <c r="C4571" s="4">
        <v>43761</v>
      </c>
      <c r="D4571" s="3">
        <v>0.91736111111111107</v>
      </c>
    </row>
    <row r="4572" spans="1:4" x14ac:dyDescent="0.2">
      <c r="A4572">
        <v>40658</v>
      </c>
      <c r="B4572" t="e">
        <f>radioamericahn gracias se√±or JOH gracias por hacer Que se desempe√±e las grandes oportunidades de exportaci√≥n asi la economia del pais cambia</f>
        <v>#NAME?</v>
      </c>
      <c r="C4572" s="4">
        <v>43761</v>
      </c>
      <c r="D4572" s="3">
        <v>0.6645833333333333</v>
      </c>
    </row>
    <row r="4573" spans="1:4" x14ac:dyDescent="0.2">
      <c r="A4573">
        <v>40738</v>
      </c>
      <c r="B4573" t="e">
        <f>radioamericahn felicitamos a nuestro Presidente porque ha demostrado lo mejor por el pais promoviendo grandes cossa para la naci√≥n Que bien</f>
        <v>#NAME?</v>
      </c>
      <c r="C4573" s="4">
        <v>43761</v>
      </c>
      <c r="D4573" s="3">
        <v>0.66388888888888886</v>
      </c>
    </row>
    <row r="4574" spans="1:4" x14ac:dyDescent="0.2">
      <c r="A4574">
        <v>40785</v>
      </c>
      <c r="B4574" t="e">
        <f>radioamericahn estamos muy contentos de ver como se desarrolla los productos Que son de gran beneficio para Honduras muy bien</f>
        <v>#NAME?</v>
      </c>
      <c r="C4574" s="4">
        <v>43761</v>
      </c>
      <c r="D4574" s="3">
        <v>0.66388888888888886</v>
      </c>
    </row>
    <row r="4575" spans="1:4" x14ac:dyDescent="0.2">
      <c r="A4575">
        <v>51104</v>
      </c>
      <c r="B4575" t="e">
        <f>DiarioTiempo no dejaremos  Que se haga estas cosas por mi pais Que se ponga mano dura con esta gente</f>
        <v>#NAME?</v>
      </c>
      <c r="C4575" s="4">
        <v>43761</v>
      </c>
      <c r="D4575" s="3">
        <v>0.85277777777777775</v>
      </c>
    </row>
    <row r="4576" spans="1:4" x14ac:dyDescent="0.2">
      <c r="A4576">
        <v>53708</v>
      </c>
      <c r="B4576" t="e">
        <f>JuanOrlandoH Es un gran avance Que gran desempe√±o estamos a lo bueno excelente trabajo a nuestro gobierno</f>
        <v>#NAME?</v>
      </c>
      <c r="C4576" s="4">
        <v>43761</v>
      </c>
      <c r="D4576" s="3">
        <v>0.84027777777777779</v>
      </c>
    </row>
    <row r="4577" spans="1:4" x14ac:dyDescent="0.2">
      <c r="A4577">
        <v>53966</v>
      </c>
      <c r="B4577" t="e">
        <f>JuanOrlandoH Honduras Es un pais muy rico y fortalecido y Sobre todo Que tiene los mejores lugares Que bien Es muy bueno lo Que se demuestra</f>
        <v>#NAME?</v>
      </c>
      <c r="C4577" s="4">
        <v>43761</v>
      </c>
      <c r="D4577" s="3">
        <v>0.84166666666666667</v>
      </c>
    </row>
    <row r="4578" spans="1:4" x14ac:dyDescent="0.2">
      <c r="A4578">
        <v>61018</v>
      </c>
      <c r="B4578" t="e">
        <f>_xlfn.SINGLE(HoyMismoTSI _xlfn.SINGLE(radiohrn muy bueno Que se apoye a JOH por Que ha demostrado Que ha hecho lo bueno por el pias muy bien Que se apoye))</f>
        <v>#NAME?</v>
      </c>
      <c r="C4578" s="4">
        <v>43761</v>
      </c>
      <c r="D4578" s="3">
        <v>0.75694444444444453</v>
      </c>
    </row>
    <row r="4579" spans="1:4" x14ac:dyDescent="0.2">
      <c r="A4579">
        <v>64841</v>
      </c>
      <c r="B4579" t="e">
        <f>hondudiario Que bien Que se ve las oportunidades Que bien Es un gran trabajo Que bueno Es ver lo importante para la naci√≥n Que bien</f>
        <v>#NAME?</v>
      </c>
      <c r="C4579" s="4">
        <v>43761</v>
      </c>
      <c r="D4579" s="3">
        <v>0.64513888888888882</v>
      </c>
    </row>
    <row r="4580" spans="1:4" x14ac:dyDescent="0.2">
      <c r="A4580">
        <v>64937</v>
      </c>
      <c r="B4580" t="e">
        <f>hondudiario Sinceramente se ve Que el pais ha avanzado y gracias a nuestro gobierno y aunque vayan donde quieran no lograran nada en contra de JOH</f>
        <v>#NAME?</v>
      </c>
      <c r="C4580" s="4">
        <v>43761</v>
      </c>
      <c r="D4580" s="3">
        <v>0.83750000000000002</v>
      </c>
    </row>
    <row r="4581" spans="1:4" x14ac:dyDescent="0.2">
      <c r="A4581">
        <v>70490</v>
      </c>
      <c r="B4581" t="e">
        <f>elpaishn grandes proyectos los esperan en el pais Que gran trabajo lo Que hace el gobierno por un futuro mejor</f>
        <v>#NAME?</v>
      </c>
      <c r="C4581" s="4">
        <v>43761</v>
      </c>
      <c r="D4581" s="3">
        <v>0.88680555555555562</v>
      </c>
    </row>
    <row r="4582" spans="1:4" x14ac:dyDescent="0.2">
      <c r="A4582">
        <v>75075</v>
      </c>
      <c r="B4582" t="e">
        <f>TSiHonduras se sabe Que Definitivamente gente √±angara y corrupta no necesitamos en el poder ya basta de tener ilusiones Que no pasaran aferrense Que no sirven para la Presidencia</f>
        <v>#NAME?</v>
      </c>
      <c r="C4582" s="4">
        <v>43761</v>
      </c>
      <c r="D4582" s="3">
        <v>0.70624999999999993</v>
      </c>
    </row>
    <row r="4583" spans="1:4" x14ac:dyDescent="0.2">
      <c r="A4583">
        <v>83598</v>
      </c>
      <c r="B4583" t="e">
        <f>HCHTelevDigital Damos las gracias al se√±or Presidente por Que Es el Que ha generado visas de trabajo Que gran manera de Que el pueblo logre</f>
        <v>#NAME?</v>
      </c>
      <c r="C4583" s="4">
        <v>43761</v>
      </c>
      <c r="D4583" s="3">
        <v>0.80625000000000002</v>
      </c>
    </row>
    <row r="4584" spans="1:4" x14ac:dyDescent="0.2">
      <c r="A4584">
        <v>107176</v>
      </c>
      <c r="B4584" t="e">
        <f>HoyMismoTSI Principalmente agradecemos por Que el si ha demostrado Que si se trabaja por lograr tener un pais diferente y Que se puede gobernar muy bien Que bueno JOH estamos a su favor</f>
        <v>#NAME?</v>
      </c>
      <c r="C4584" s="4">
        <v>43761</v>
      </c>
      <c r="D4584" s="3">
        <v>0.93611111111111101</v>
      </c>
    </row>
    <row r="4585" spans="1:4" x14ac:dyDescent="0.2">
      <c r="A4585">
        <v>117105</v>
      </c>
      <c r="B4585" t="s">
        <v>11</v>
      </c>
      <c r="C4585" s="4">
        <v>43761</v>
      </c>
      <c r="D4585" s="3">
        <v>0.85625000000000007</v>
      </c>
    </row>
    <row r="4586" spans="1:4" x14ac:dyDescent="0.2">
      <c r="A4586">
        <v>118933</v>
      </c>
      <c r="B4586" t="e">
        <f>_xlfn.SINGLE(JuanOrlandoH _xlfn.SINGLE(radiohrn _xlfn.SINGLE(LaTribunahn _xlfn.SINGLE(RCVHonduras _xlfn.SINGLE(diarioelheraldo _xlfn.SINGLE(DiarioLaPrensa _xlfn.SINGLE(elpaishn _xlfn.SINGLE(radioamericahn gracias a la buena labor departe de JOH Que hace lo mejor para Que mejore la econom√≠a de Honduras gracias bendiciones))))))))</f>
        <v>#NAME?</v>
      </c>
      <c r="C4586" s="4">
        <v>43761</v>
      </c>
      <c r="D4586" s="3">
        <v>0.9458333333333333</v>
      </c>
    </row>
    <row r="4587" spans="1:4" x14ac:dyDescent="0.2">
      <c r="A4587">
        <v>132830</v>
      </c>
      <c r="B4587" t="e">
        <f>_xlfn.SINGLE(JuanOrlandoH _xlfn.SINGLE(radiohrn _xlfn.SINGLE(LaTribunahn _xlfn.SINGLE(RCVHonduras _xlfn.SINGLE(diarioelheraldo _xlfn.SINGLE(DiarioLaPrensa _xlfn.SINGLE(elpaishn _xlfn.SINGLE(radioamericahn Definitivamente Damos las gracias a JOH por hacer el cambio por la naci√≥n gracias por Que en todo se tiene excito por su gran inteligencia muy bien))))))))</f>
        <v>#NAME?</v>
      </c>
      <c r="C4587" s="4">
        <v>43761</v>
      </c>
      <c r="D4587" s="3">
        <v>0.94652777777777775</v>
      </c>
    </row>
    <row r="4588" spans="1:4" x14ac:dyDescent="0.2">
      <c r="A4588">
        <v>132931</v>
      </c>
      <c r="B4588" t="e">
        <f>_xlfn.SINGLE(JuanOrlandoH _xlfn.SINGLE(radiohrn _xlfn.SINGLE(LaTribunahn _xlfn.SINGLE(RCVHonduras _xlfn.SINGLE(diarioelheraldo _xlfn.SINGLE(DiarioLaPrensa _xlfn.SINGLE(elpaishn _xlfn.SINGLE(radioamericahn Vemos los mayores resultados Muchas gracias a JOH Honduras avanza Que gran trabajo vamos por mas y mas cada dia))))))))</f>
        <v>#NAME?</v>
      </c>
      <c r="C4588" s="4">
        <v>43761</v>
      </c>
      <c r="D4588" s="3">
        <v>0.94791666666666663</v>
      </c>
    </row>
    <row r="4589" spans="1:4" x14ac:dyDescent="0.2">
      <c r="A4589">
        <v>134392</v>
      </c>
      <c r="B4589" t="s">
        <v>11</v>
      </c>
      <c r="C4589" s="4">
        <v>43761</v>
      </c>
      <c r="D4589" s="3">
        <v>0.8569444444444444</v>
      </c>
    </row>
    <row r="4590" spans="1:4" x14ac:dyDescent="0.2">
      <c r="A4590">
        <v>147240</v>
      </c>
      <c r="B4590" t="e">
        <f>JuanOrlandoH Aplaudimos las bellas cosas Que se demuestran en la naci√≥n Que se promueva el turismo Que bien</f>
        <v>#NAME?</v>
      </c>
      <c r="C4590" s="4">
        <v>43761</v>
      </c>
      <c r="D4590" s="3">
        <v>0.84097222222222223</v>
      </c>
    </row>
    <row r="4591" spans="1:4" x14ac:dyDescent="0.2">
      <c r="A4591">
        <v>153651</v>
      </c>
      <c r="B4591" t="e">
        <f>_xlfn.SINGLE(DllSWqjvMbCrtUNGN0CA23hYgwPW83B5aBnYuBnEFZY)= Es un gran trabajo lo Que se hace por nuestra naci√≥n Que bueno se√±or Presidente gracias por afirmar el cambio</f>
        <v>#NAME?</v>
      </c>
      <c r="C4591" s="4">
        <v>43761</v>
      </c>
      <c r="D4591" s="3">
        <v>0.74861111111111101</v>
      </c>
    </row>
    <row r="4592" spans="1:4" x14ac:dyDescent="0.2">
      <c r="A4592">
        <v>154536</v>
      </c>
      <c r="B4592" t="e">
        <f>_xlfn.SINGLE(DllSWqjvMbCrtUNGN0CA23hYgwPW83B5aBnYuBnEFZY)= vamos por mas y mas cada dia se ve lo importante Que se desarrolla en hacer lo mejor para la naci√≥n Que bueno vamos por mas</f>
        <v>#NAME?</v>
      </c>
      <c r="C4592" s="4">
        <v>43761</v>
      </c>
      <c r="D4592" s="3">
        <v>0.6743055555555556</v>
      </c>
    </row>
    <row r="4593" spans="1:4" x14ac:dyDescent="0.2">
      <c r="A4593">
        <v>155492</v>
      </c>
      <c r="B4593" t="e">
        <f>ProcesoDigital Que bueno Que se haya hecho esta grandiosa visita por Que se ha demostrado Que se hace un gran apoyo para el pais excelente</f>
        <v>#NAME?</v>
      </c>
      <c r="C4593" s="4">
        <v>43761</v>
      </c>
      <c r="D4593" s="3">
        <v>0.82430555555555562</v>
      </c>
    </row>
    <row r="4594" spans="1:4" x14ac:dyDescent="0.2">
      <c r="A4594">
        <v>159150</v>
      </c>
      <c r="B4594" t="s">
        <v>11</v>
      </c>
      <c r="C4594" s="4">
        <v>43761</v>
      </c>
      <c r="D4594" s="3">
        <v>0.85763888888888884</v>
      </c>
    </row>
    <row r="4595" spans="1:4" x14ac:dyDescent="0.2">
      <c r="A4595">
        <v>162138</v>
      </c>
      <c r="B4595" t="e">
        <f>televicentrohn Presidente JOH el pueblo lo apoya por Que sabemos Que usted Es un Hombre bueno y honrado y trabajador Que bueno lo Que hace por mi Honduras</f>
        <v>#NAME?</v>
      </c>
      <c r="C4595" s="4">
        <v>43761</v>
      </c>
      <c r="D4595" s="3">
        <v>0.90486111111111101</v>
      </c>
    </row>
    <row r="4596" spans="1:4" x14ac:dyDescent="0.2">
      <c r="A4596">
        <v>165266</v>
      </c>
      <c r="B4596" t="e">
        <f>_xlfn.SINGLE(JuanOrlandoH _xlfn.SINGLE(radiohrn _xlfn.SINGLE(LaTribunahn _xlfn.SINGLE(RCVHonduras _xlfn.SINGLE(diarioelheraldo _xlfn.SINGLE(DiarioLaPrensa _xlfn.SINGLE(elpaishn _xlfn.SINGLE(radioamericahn Aplaudimos la buena obra Que se hacen cada dia por tener una Honduras en prosperidad Muchas gracias a nuestro gobierno))))))))</f>
        <v>#NAME?</v>
      </c>
      <c r="C4596" s="4">
        <v>43761</v>
      </c>
      <c r="D4596" s="3">
        <v>0.9472222222222223</v>
      </c>
    </row>
    <row r="4597" spans="1:4" x14ac:dyDescent="0.2">
      <c r="A4597">
        <v>174035</v>
      </c>
      <c r="B4597" t="e">
        <f>_xlfn.SINGLE(JuanOrlandoH _xlfn.SINGLE(RCVHonduras _xlfn.SINGLE(DiarioLaPrensa _xlfn.SINGLE(LaTribunahn _xlfn.SINGLE(diarioelheraldo _xlfn.SINGLE(elpaishn _xlfn.SINGLE(radiohrn Honduras se ha visto y el pueblo esta agradecido de ver esas fabulosas cosas Que gran trabajo estamos alegres de ver lo bueno en el pais)))))))</f>
        <v>#NAME?</v>
      </c>
      <c r="C4597" s="4">
        <v>43761</v>
      </c>
      <c r="D4597" s="3">
        <v>0.6381944444444444</v>
      </c>
    </row>
    <row r="4598" spans="1:4" x14ac:dyDescent="0.2">
      <c r="A4598">
        <v>175763</v>
      </c>
      <c r="B4598" t="s">
        <v>60</v>
      </c>
      <c r="C4598" s="4">
        <v>43761</v>
      </c>
      <c r="D4598" s="3">
        <v>0.71111111111111114</v>
      </c>
    </row>
    <row r="4599" spans="1:4" x14ac:dyDescent="0.2">
      <c r="A4599">
        <v>187566</v>
      </c>
      <c r="B4599" t="s">
        <v>60</v>
      </c>
      <c r="C4599" s="4">
        <v>43761</v>
      </c>
      <c r="D4599" s="3">
        <v>0.71180555555555547</v>
      </c>
    </row>
    <row r="4600" spans="1:4" x14ac:dyDescent="0.2">
      <c r="A4600">
        <v>190486</v>
      </c>
      <c r="B4600" t="e">
        <f>JuanOrlandoH Que alegria Es saber Que se sigue promoviendo el turismo en el pais Que gran trabajo lo Que se hace por nuestra Honduras</f>
        <v>#NAME?</v>
      </c>
      <c r="C4600" s="4">
        <v>43761</v>
      </c>
      <c r="D4600" s="3">
        <v>0.83958333333333324</v>
      </c>
    </row>
    <row r="4601" spans="1:4" x14ac:dyDescent="0.2">
      <c r="A4601">
        <v>196563</v>
      </c>
      <c r="B4601" t="e">
        <f>_xlfn.SINGLE(JuanOrlandoH _xlfn.SINGLE(RCVHonduras _xlfn.SINGLE(DiarioLaPrensa _xlfn.SINGLE(LaTribunahn _xlfn.SINGLE(diarioelheraldo _xlfn.SINGLE(elpaishn _xlfn.SINGLE(radiohrn Definitivamente Honduras ha demostrado Que se puede lograr lo Que se propone gracias se√±or JOH por hacer Que el pais cambie)))))))</f>
        <v>#NAME?</v>
      </c>
      <c r="C4601" s="4">
        <v>43761</v>
      </c>
      <c r="D4601" s="3">
        <v>0.63472222222222219</v>
      </c>
    </row>
    <row r="4602" spans="1:4" x14ac:dyDescent="0.2">
      <c r="A4602">
        <v>198447</v>
      </c>
      <c r="B4602" t="e">
        <f>_xlfn.SINGLE(JuanOrlandoH _xlfn.SINGLE(RCVHonduras _xlfn.SINGLE(DiarioLaPrensa _xlfn.SINGLE(LaTribunahn _xlfn.SINGLE(diarioelheraldo _xlfn.SINGLE(elpaishn _xlfn.SINGLE(radiohrn muy bien Que se esta ayudando al Complemento de Producci√≥n Que excelente manera de apoyar a la naci√≥n muy buen trabajo)))))))</f>
        <v>#NAME?</v>
      </c>
      <c r="C4602" s="4">
        <v>43761</v>
      </c>
      <c r="D4602" s="3">
        <v>0.63680555555555551</v>
      </c>
    </row>
    <row r="4603" spans="1:4" x14ac:dyDescent="0.2">
      <c r="A4603">
        <v>200813</v>
      </c>
      <c r="B4603" t="e">
        <f>_xlfn.SINGLE(JuanOrlandoH _xlfn.SINGLE(RCVHonduras _xlfn.SINGLE(DiarioLaPrensa _xlfn.SINGLE(LaTribunahn _xlfn.SINGLE(diarioelheraldo _xlfn.SINGLE(elpaishn _xlfn.SINGLE(radiohrn Definitivamente se le agradece a JOH por hacer lo importante Que Es demostrar Que la naci√≥n Es excelente para el Que bueno)))))))</f>
        <v>#NAME?</v>
      </c>
      <c r="C4603" s="4">
        <v>43761</v>
      </c>
      <c r="D4603" s="3">
        <v>0.63750000000000007</v>
      </c>
    </row>
    <row r="4604" spans="1:4" x14ac:dyDescent="0.2">
      <c r="A4604">
        <v>207334</v>
      </c>
      <c r="B4604" t="s">
        <v>11</v>
      </c>
      <c r="C4604" s="4">
        <v>43761</v>
      </c>
      <c r="D4604" s="3">
        <v>0.8569444444444444</v>
      </c>
    </row>
    <row r="4605" spans="1:4" x14ac:dyDescent="0.2">
      <c r="A4605">
        <v>209758</v>
      </c>
      <c r="B4605" t="e">
        <f>HoyMismoTSI esto ha pasado debido a esos √±angaras de libre Que lo Que les importa Es Que se cierren las empresas y se acabe la econom√≠a</f>
        <v>#NAME?</v>
      </c>
      <c r="C4605" s="4">
        <v>43761</v>
      </c>
      <c r="D4605" s="3">
        <v>0.65</v>
      </c>
    </row>
    <row r="4606" spans="1:4" x14ac:dyDescent="0.2">
      <c r="A4606">
        <v>210656</v>
      </c>
      <c r="B4606" t="e">
        <f>HoyMismoTSI Que se exija paz por la naci√≥n y estamos cansados de Tanto odio Que demuestra hacia el gobierno Que se haga lo Que se tenga Que hacer queremos paz</f>
        <v>#NAME?</v>
      </c>
      <c r="C4606" s="4">
        <v>43761</v>
      </c>
      <c r="D4606" s="3">
        <v>0.65138888888888891</v>
      </c>
    </row>
    <row r="4607" spans="1:4" x14ac:dyDescent="0.2">
      <c r="A4607">
        <v>211285</v>
      </c>
      <c r="B4607" t="s">
        <v>60</v>
      </c>
      <c r="C4607" s="4">
        <v>43761</v>
      </c>
      <c r="D4607" s="3">
        <v>0.71180555555555547</v>
      </c>
    </row>
    <row r="4608" spans="1:4" x14ac:dyDescent="0.2">
      <c r="A4608">
        <v>213421</v>
      </c>
      <c r="B4608" t="e">
        <f>_xlfn.SINGLE(DllSWqjvMbCrtUNGN0CA23hYgwPW83B5aBnYuBnEFZY)= beneficios grandes son los Que ha alcanzado el pueblo por parte de el gobierno Que excelente Diosa lo bendiga JOH</f>
        <v>#NAME?</v>
      </c>
      <c r="C4608" s="4">
        <v>43761</v>
      </c>
      <c r="D4608" s="3">
        <v>0.75</v>
      </c>
    </row>
    <row r="4609" spans="1:4" x14ac:dyDescent="0.2">
      <c r="A4609">
        <v>225662</v>
      </c>
      <c r="B4609" t="s">
        <v>11</v>
      </c>
      <c r="C4609" s="4">
        <v>43761</v>
      </c>
      <c r="D4609" s="3">
        <v>0.85763888888888884</v>
      </c>
    </row>
    <row r="4610" spans="1:4" x14ac:dyDescent="0.2">
      <c r="A4610">
        <v>244447</v>
      </c>
      <c r="B4610" t="s">
        <v>11</v>
      </c>
      <c r="C4610" s="4">
        <v>43761</v>
      </c>
      <c r="D4610" s="3">
        <v>0.8569444444444444</v>
      </c>
    </row>
    <row r="4611" spans="1:4" x14ac:dyDescent="0.2">
      <c r="A4611">
        <v>245384</v>
      </c>
      <c r="B4611" t="e">
        <f>DiarioTiempo sabemos Que se ha hecho lo bueno por mi Honduras y lo √∫nico Que han querido Es hacer fracasar al pais y al gobierno y sacar a nuestro Presidente</f>
        <v>#NAME?</v>
      </c>
      <c r="C4611" s="4">
        <v>43761</v>
      </c>
      <c r="D4611" s="3">
        <v>0.8534722222222223</v>
      </c>
    </row>
    <row r="4612" spans="1:4" x14ac:dyDescent="0.2">
      <c r="A4612">
        <v>245957</v>
      </c>
      <c r="B4612" t="e">
        <f>DiarioTiempo vaya  ahora si se esta negando este √±angara Que mal lo Que se desmiente  ahora este tipo</f>
        <v>#NAME?</v>
      </c>
      <c r="C4612" s="4">
        <v>43761</v>
      </c>
      <c r="D4612" s="3">
        <v>0.8520833333333333</v>
      </c>
    </row>
    <row r="4613" spans="1:4" x14ac:dyDescent="0.2">
      <c r="A4613">
        <v>247524</v>
      </c>
      <c r="B4613" t="e">
        <f>televicentrohn favorable Es ver como mi pais por Que el pueblo lo Que quiere Es paz y Que bien Que se le da su lugar al mejor mandatario Que excelente Dios lo bendiga</f>
        <v>#NAME?</v>
      </c>
      <c r="C4613" s="4">
        <v>43761</v>
      </c>
      <c r="D4613" s="3">
        <v>0.90555555555555556</v>
      </c>
    </row>
    <row r="4614" spans="1:4" x14ac:dyDescent="0.2">
      <c r="A4614">
        <v>252843</v>
      </c>
      <c r="B4614" t="e">
        <f>radiohrn Es muy bueno Que se esta regenerando por Que sabemos uqe JOH Es uan gran persona y lo apoyamos estamos con el</f>
        <v>#NAME?</v>
      </c>
      <c r="C4614" s="4">
        <v>43761</v>
      </c>
      <c r="D4614" s="3">
        <v>0.80763888888888891</v>
      </c>
    </row>
    <row r="4615" spans="1:4" x14ac:dyDescent="0.2">
      <c r="A4615">
        <v>252850</v>
      </c>
      <c r="B4615" t="e">
        <f>radiohrn no cave duda Que se define Que Es verdadero lo Que pasa Que se haga lo bueno por nuestro pais Que bien</f>
        <v>#NAME?</v>
      </c>
      <c r="C4615" s="4">
        <v>43761</v>
      </c>
      <c r="D4615" s="3">
        <v>0.80833333333333324</v>
      </c>
    </row>
    <row r="4616" spans="1:4" x14ac:dyDescent="0.2">
      <c r="A4616">
        <v>253893</v>
      </c>
      <c r="B4616" t="s">
        <v>60</v>
      </c>
      <c r="C4616" s="4">
        <v>43761</v>
      </c>
      <c r="D4616" s="3">
        <v>0.71180555555555547</v>
      </c>
    </row>
    <row r="4617" spans="1:4" x14ac:dyDescent="0.2">
      <c r="A4617">
        <v>258997</v>
      </c>
      <c r="B4617" t="s">
        <v>546</v>
      </c>
      <c r="C4617" s="4">
        <v>43761</v>
      </c>
      <c r="D4617" s="3">
        <v>0.97916666666666663</v>
      </c>
    </row>
    <row r="4618" spans="1:4" x14ac:dyDescent="0.2">
      <c r="A4618">
        <v>269011</v>
      </c>
      <c r="B4618" t="e">
        <f>radioamericahn se√±or Presidente Primeramente le Damos gracias a Dios porque los ha dado al mejor mandatario a gobernar al pais lo felicitamos y aunque esta gente no lo acepten usted Es el mejor</f>
        <v>#NAME?</v>
      </c>
      <c r="C4618" s="4">
        <v>43761</v>
      </c>
      <c r="D4618" s="3">
        <v>0.91805555555555562</v>
      </c>
    </row>
    <row r="4619" spans="1:4" x14ac:dyDescent="0.2">
      <c r="A4619">
        <v>281070</v>
      </c>
      <c r="B4619" t="e">
        <f>HCHTelevDigital Vemos los grandes comienzos de Que se afirma mi pais por lo importante Que las oportunidades Que excelente</f>
        <v>#NAME?</v>
      </c>
      <c r="C4619" s="4">
        <v>43761</v>
      </c>
      <c r="D4619" s="3">
        <v>0.80555555555555547</v>
      </c>
    </row>
    <row r="4620" spans="1:4" x14ac:dyDescent="0.2">
      <c r="A4620">
        <v>285486</v>
      </c>
      <c r="B4620" t="e">
        <f>TSiHonduras Segui so√±ando voz corrupto voz crees Que la gente te elegir√≠a si haces le√±a a tu propia madre peor al pueblo se cerio ubicate</f>
        <v>#NAME?</v>
      </c>
      <c r="C4620" s="4">
        <v>43761</v>
      </c>
      <c r="D4620" s="3">
        <v>0.7055555555555556</v>
      </c>
    </row>
    <row r="4621" spans="1:4" x14ac:dyDescent="0.2">
      <c r="A4621">
        <v>302703</v>
      </c>
      <c r="B4621" t="e">
        <f>ProcesoDigital muy bueno Que se esta mejorando en la salud Que bien Que se mira las ayudas de mejorar en este tema muy bien</f>
        <v>#NAME?</v>
      </c>
      <c r="C4621" s="4">
        <v>43761</v>
      </c>
      <c r="D4621" s="3">
        <v>0.82430555555555562</v>
      </c>
    </row>
    <row r="4622" spans="1:4" x14ac:dyDescent="0.2">
      <c r="A4622">
        <v>311262</v>
      </c>
      <c r="B4622" t="e">
        <f>hondudiario Vemos Que el turismo avanzando para Que se produzcan grandes cosas Que gran trabajo Es muy bueno</f>
        <v>#NAME?</v>
      </c>
      <c r="C4622" s="4">
        <v>43761</v>
      </c>
      <c r="D4622" s="3">
        <v>0.89583333333333337</v>
      </c>
    </row>
    <row r="4623" spans="1:4" x14ac:dyDescent="0.2">
      <c r="A4623">
        <v>311776</v>
      </c>
      <c r="B4623" t="e">
        <f>hondudiario Honduras esta avanzando Que gran manera de Que se demuestra lo Espectacular por el pais Que bueno vamos por mas</f>
        <v>#NAME?</v>
      </c>
      <c r="C4623" s="4">
        <v>43761</v>
      </c>
      <c r="D4623" s="3">
        <v>0.64583333333333337</v>
      </c>
    </row>
    <row r="4624" spans="1:4" x14ac:dyDescent="0.2">
      <c r="A4624">
        <v>320122</v>
      </c>
      <c r="B4624" t="s">
        <v>11</v>
      </c>
      <c r="C4624" s="4">
        <v>43761</v>
      </c>
      <c r="D4624" s="3">
        <v>0.8569444444444444</v>
      </c>
    </row>
    <row r="4625" spans="1:4" x14ac:dyDescent="0.2">
      <c r="A4625">
        <v>324197</v>
      </c>
      <c r="B4625" t="s">
        <v>60</v>
      </c>
      <c r="C4625" s="4">
        <v>43761</v>
      </c>
      <c r="D4625" s="3">
        <v>0.71111111111111114</v>
      </c>
    </row>
    <row r="4626" spans="1:4" x14ac:dyDescent="0.2">
      <c r="A4626">
        <v>364274</v>
      </c>
      <c r="B4626" t="s">
        <v>11</v>
      </c>
      <c r="C4626" s="4">
        <v>43761</v>
      </c>
      <c r="D4626" s="3">
        <v>0.85625000000000007</v>
      </c>
    </row>
    <row r="4627" spans="1:4" x14ac:dyDescent="0.2">
      <c r="A4627">
        <v>364426</v>
      </c>
      <c r="B4627" t="s">
        <v>60</v>
      </c>
      <c r="C4627" s="4">
        <v>43761</v>
      </c>
      <c r="D4627" s="3">
        <v>0.71180555555555547</v>
      </c>
    </row>
    <row r="4628" spans="1:4" x14ac:dyDescent="0.2">
      <c r="A4628">
        <v>385550</v>
      </c>
      <c r="B4628" t="s">
        <v>60</v>
      </c>
      <c r="C4628" s="4">
        <v>43761</v>
      </c>
      <c r="D4628" s="3">
        <v>0.71250000000000002</v>
      </c>
    </row>
    <row r="4629" spans="1:4" x14ac:dyDescent="0.2">
      <c r="A4629">
        <v>701415</v>
      </c>
      <c r="B4629" t="s">
        <v>60</v>
      </c>
      <c r="C4629" s="4">
        <v>43761</v>
      </c>
      <c r="D4629" s="3">
        <v>0.71250000000000002</v>
      </c>
    </row>
    <row r="4630" spans="1:4" x14ac:dyDescent="0.2">
      <c r="A4630">
        <v>711049</v>
      </c>
      <c r="B4630" t="s">
        <v>60</v>
      </c>
      <c r="C4630" s="4">
        <v>43761</v>
      </c>
      <c r="D4630" s="3">
        <v>0.71180555555555547</v>
      </c>
    </row>
    <row r="4631" spans="1:4" x14ac:dyDescent="0.2">
      <c r="A4631">
        <v>734282</v>
      </c>
      <c r="B4631" t="e">
        <f>HoyMismoTSI Honduras ha avanzado gracias a JOH por Que el si ha demostrado lo bueno por la naci√≥n Que bien lo apoyamos  se√±or Presidente</f>
        <v>#NAME?</v>
      </c>
      <c r="C4631" s="4">
        <v>43761</v>
      </c>
      <c r="D4631" s="3">
        <v>0.93472222222222223</v>
      </c>
    </row>
    <row r="4632" spans="1:4" x14ac:dyDescent="0.2">
      <c r="A4632">
        <v>737446</v>
      </c>
      <c r="B4632" t="s">
        <v>11</v>
      </c>
      <c r="C4632" s="4">
        <v>43761</v>
      </c>
      <c r="D4632" s="3">
        <v>0.8569444444444444</v>
      </c>
    </row>
    <row r="4633" spans="1:4" x14ac:dyDescent="0.2">
      <c r="A4633">
        <v>751634</v>
      </c>
      <c r="B4633" t="s">
        <v>11</v>
      </c>
      <c r="C4633" s="4">
        <v>43761</v>
      </c>
      <c r="D4633" s="3">
        <v>0.85763888888888884</v>
      </c>
    </row>
    <row r="4634" spans="1:4" x14ac:dyDescent="0.2">
      <c r="A4634">
        <v>753627</v>
      </c>
      <c r="B4634" t="s">
        <v>11</v>
      </c>
      <c r="C4634" s="4">
        <v>43761</v>
      </c>
      <c r="D4634" s="3">
        <v>0.8569444444444444</v>
      </c>
    </row>
    <row r="4635" spans="1:4" x14ac:dyDescent="0.2">
      <c r="A4635">
        <v>765534</v>
      </c>
      <c r="B4635" t="s">
        <v>60</v>
      </c>
      <c r="C4635" s="4">
        <v>43761</v>
      </c>
      <c r="D4635" s="3">
        <v>0.71180555555555547</v>
      </c>
    </row>
    <row r="4636" spans="1:4" x14ac:dyDescent="0.2">
      <c r="A4636">
        <v>792201</v>
      </c>
      <c r="B4636" t="s">
        <v>11</v>
      </c>
      <c r="C4636" s="4">
        <v>43761</v>
      </c>
      <c r="D4636" s="3">
        <v>0.8569444444444444</v>
      </c>
    </row>
    <row r="4637" spans="1:4" x14ac:dyDescent="0.2">
      <c r="A4637">
        <v>806366</v>
      </c>
      <c r="B4637" t="s">
        <v>60</v>
      </c>
      <c r="C4637" s="4">
        <v>43761</v>
      </c>
      <c r="D4637" s="3">
        <v>0.71180555555555547</v>
      </c>
    </row>
    <row r="4638" spans="1:4" x14ac:dyDescent="0.2">
      <c r="A4638">
        <v>824500</v>
      </c>
      <c r="B4638" t="s">
        <v>11</v>
      </c>
      <c r="C4638" s="4">
        <v>43761</v>
      </c>
      <c r="D4638" s="3">
        <v>0.8569444444444444</v>
      </c>
    </row>
    <row r="4639" spans="1:4" x14ac:dyDescent="0.2">
      <c r="A4639">
        <v>824877</v>
      </c>
      <c r="B4639" t="s">
        <v>60</v>
      </c>
      <c r="C4639" s="4">
        <v>43761</v>
      </c>
      <c r="D4639" s="3">
        <v>0.71180555555555547</v>
      </c>
    </row>
    <row r="4640" spans="1:4" x14ac:dyDescent="0.2">
      <c r="A4640">
        <v>826125</v>
      </c>
      <c r="B4640" t="s">
        <v>60</v>
      </c>
      <c r="C4640" s="4">
        <v>43761</v>
      </c>
      <c r="D4640" s="3">
        <v>0.71250000000000002</v>
      </c>
    </row>
    <row r="4641" spans="1:4" x14ac:dyDescent="0.2">
      <c r="A4641">
        <v>826497</v>
      </c>
      <c r="B4641" t="s">
        <v>11</v>
      </c>
      <c r="C4641" s="4">
        <v>43761</v>
      </c>
      <c r="D4641" s="3">
        <v>0.85625000000000007</v>
      </c>
    </row>
    <row r="4642" spans="1:4" x14ac:dyDescent="0.2">
      <c r="A4642">
        <v>833980</v>
      </c>
      <c r="B4642" t="s">
        <v>60</v>
      </c>
      <c r="C4642" s="4">
        <v>43761</v>
      </c>
      <c r="D4642" s="3">
        <v>0.71250000000000002</v>
      </c>
    </row>
    <row r="4643" spans="1:4" x14ac:dyDescent="0.2">
      <c r="A4643">
        <v>858633</v>
      </c>
      <c r="B4643" t="s">
        <v>11</v>
      </c>
      <c r="C4643" s="4">
        <v>43761</v>
      </c>
      <c r="D4643" s="3">
        <v>0.85763888888888884</v>
      </c>
    </row>
    <row r="4644" spans="1:4" x14ac:dyDescent="0.2">
      <c r="A4644">
        <v>859932</v>
      </c>
      <c r="B4644" t="s">
        <v>11</v>
      </c>
      <c r="C4644" s="4">
        <v>43761</v>
      </c>
      <c r="D4644" s="3">
        <v>0.8569444444444444</v>
      </c>
    </row>
    <row r="4645" spans="1:4" x14ac:dyDescent="0.2">
      <c r="A4645">
        <v>879532</v>
      </c>
      <c r="B4645" t="s">
        <v>11</v>
      </c>
      <c r="C4645" s="4">
        <v>43761</v>
      </c>
      <c r="D4645" s="3">
        <v>0.8569444444444444</v>
      </c>
    </row>
    <row r="4646" spans="1:4" x14ac:dyDescent="0.2">
      <c r="A4646">
        <v>882109</v>
      </c>
      <c r="B4646" t="s">
        <v>60</v>
      </c>
      <c r="C4646" s="4">
        <v>43761</v>
      </c>
      <c r="D4646" s="3">
        <v>0.71180555555555547</v>
      </c>
    </row>
    <row r="4647" spans="1:4" x14ac:dyDescent="0.2">
      <c r="A4647">
        <v>885774</v>
      </c>
      <c r="B4647" t="s">
        <v>11</v>
      </c>
      <c r="C4647" s="4">
        <v>43761</v>
      </c>
      <c r="D4647" s="3">
        <v>0.85625000000000007</v>
      </c>
    </row>
    <row r="4648" spans="1:4" x14ac:dyDescent="0.2">
      <c r="A4648">
        <v>886675</v>
      </c>
      <c r="B4648" t="s">
        <v>11</v>
      </c>
      <c r="C4648" s="4">
        <v>43761</v>
      </c>
      <c r="D4648" s="3">
        <v>0.85625000000000007</v>
      </c>
    </row>
    <row r="4649" spans="1:4" x14ac:dyDescent="0.2">
      <c r="A4649">
        <v>931474</v>
      </c>
      <c r="B4649" t="s">
        <v>60</v>
      </c>
      <c r="C4649" s="4">
        <v>43761</v>
      </c>
      <c r="D4649" s="3">
        <v>0.71180555555555547</v>
      </c>
    </row>
    <row r="4650" spans="1:4" x14ac:dyDescent="0.2">
      <c r="A4650">
        <v>934375</v>
      </c>
      <c r="B4650" t="s">
        <v>60</v>
      </c>
      <c r="C4650" s="4">
        <v>43761</v>
      </c>
      <c r="D4650" s="3">
        <v>0.71111111111111114</v>
      </c>
    </row>
    <row r="4651" spans="1:4" x14ac:dyDescent="0.2">
      <c r="A4651">
        <v>943326</v>
      </c>
      <c r="B4651" t="s">
        <v>60</v>
      </c>
      <c r="C4651" s="4">
        <v>43761</v>
      </c>
      <c r="D4651" s="3">
        <v>0.71250000000000002</v>
      </c>
    </row>
    <row r="4652" spans="1:4" x14ac:dyDescent="0.2">
      <c r="A4652">
        <v>946461</v>
      </c>
      <c r="B4652" t="s">
        <v>11</v>
      </c>
      <c r="C4652" s="4">
        <v>43761</v>
      </c>
      <c r="D4652" s="3">
        <v>0.8569444444444444</v>
      </c>
    </row>
    <row r="4653" spans="1:4" x14ac:dyDescent="0.2">
      <c r="A4653">
        <v>976964</v>
      </c>
      <c r="B4653" t="s">
        <v>60</v>
      </c>
      <c r="C4653" s="4">
        <v>43761</v>
      </c>
      <c r="D4653" s="3">
        <v>0.71180555555555547</v>
      </c>
    </row>
    <row r="4654" spans="1:4" x14ac:dyDescent="0.2">
      <c r="A4654">
        <v>979728</v>
      </c>
      <c r="B4654" t="s">
        <v>11</v>
      </c>
      <c r="C4654" s="4">
        <v>43761</v>
      </c>
      <c r="D4654" s="3">
        <v>0.8569444444444444</v>
      </c>
    </row>
    <row r="4655" spans="1:4" x14ac:dyDescent="0.2">
      <c r="A4655">
        <v>1025623</v>
      </c>
      <c r="B4655" t="s">
        <v>11</v>
      </c>
      <c r="C4655" s="4">
        <v>43761</v>
      </c>
      <c r="D4655" s="3">
        <v>0.8569444444444444</v>
      </c>
    </row>
    <row r="4656" spans="1:4" x14ac:dyDescent="0.2">
      <c r="A4656">
        <v>1026192</v>
      </c>
      <c r="B4656" t="s">
        <v>11</v>
      </c>
      <c r="C4656" s="4">
        <v>43761</v>
      </c>
      <c r="D4656" s="3">
        <v>0.8569444444444444</v>
      </c>
    </row>
    <row r="4657" spans="1:4" x14ac:dyDescent="0.2">
      <c r="A4657">
        <v>1038252</v>
      </c>
      <c r="B4657" t="s">
        <v>11</v>
      </c>
      <c r="C4657" s="4">
        <v>43761</v>
      </c>
      <c r="D4657" s="3">
        <v>0.85625000000000007</v>
      </c>
    </row>
    <row r="4658" spans="1:4" x14ac:dyDescent="0.2">
      <c r="A4658">
        <v>1039749</v>
      </c>
      <c r="B4658" t="s">
        <v>60</v>
      </c>
      <c r="C4658" s="4">
        <v>43761</v>
      </c>
      <c r="D4658" s="3">
        <v>0.71180555555555547</v>
      </c>
    </row>
    <row r="4659" spans="1:4" x14ac:dyDescent="0.2">
      <c r="A4659">
        <v>1049545</v>
      </c>
      <c r="B4659" t="s">
        <v>11</v>
      </c>
      <c r="C4659" s="4">
        <v>43761</v>
      </c>
      <c r="D4659" s="3">
        <v>0.8569444444444444</v>
      </c>
    </row>
    <row r="4660" spans="1:4" x14ac:dyDescent="0.2">
      <c r="A4660">
        <v>1091015</v>
      </c>
      <c r="B4660" t="s">
        <v>11</v>
      </c>
      <c r="C4660" s="4">
        <v>43761</v>
      </c>
      <c r="D4660" s="3">
        <v>0.85763888888888884</v>
      </c>
    </row>
    <row r="4661" spans="1:4" x14ac:dyDescent="0.2">
      <c r="A4661">
        <v>1091132</v>
      </c>
      <c r="B4661" t="s">
        <v>11</v>
      </c>
      <c r="C4661" s="4">
        <v>43761</v>
      </c>
      <c r="D4661" s="3">
        <v>0.8569444444444444</v>
      </c>
    </row>
    <row r="4662" spans="1:4" x14ac:dyDescent="0.2">
      <c r="A4662">
        <v>1094242</v>
      </c>
      <c r="B4662" t="s">
        <v>60</v>
      </c>
      <c r="C4662" s="4">
        <v>43761</v>
      </c>
      <c r="D4662" s="3">
        <v>0.71250000000000002</v>
      </c>
    </row>
    <row r="4663" spans="1:4" x14ac:dyDescent="0.2">
      <c r="A4663">
        <v>1096440</v>
      </c>
      <c r="B4663" t="e">
        <f>_xlfn.SINGLE(HoyMismoTSI _xlfn.SINGLE(radiohrn Es muy bueno lo Que se hace por la naci√≥n evitemos Que se haga lo malo para Honduras busquemos lo mejor))</f>
        <v>#NAME?</v>
      </c>
      <c r="C4663" s="4">
        <v>43761</v>
      </c>
      <c r="D4663" s="3">
        <v>0.75694444444444453</v>
      </c>
    </row>
    <row r="4664" spans="1:4" x14ac:dyDescent="0.2">
      <c r="A4664">
        <v>1097368</v>
      </c>
      <c r="B4664" t="e">
        <f>_xlfn.SINGLE(HoyMismoTSI _xlfn.SINGLE(radiohrn gracias por apoyar nuestro gobierno gracias estamos alegres de saber Que el pais avanza cada dia Que gran manera de ver el cambio))</f>
        <v>#NAME?</v>
      </c>
      <c r="C4664" s="4">
        <v>43761</v>
      </c>
      <c r="D4664" s="3">
        <v>0.75763888888888886</v>
      </c>
    </row>
    <row r="4665" spans="1:4" x14ac:dyDescent="0.2">
      <c r="A4665">
        <v>223</v>
      </c>
      <c r="B4665" t="s">
        <v>5</v>
      </c>
      <c r="C4665" s="4">
        <v>43762</v>
      </c>
      <c r="D4665" s="3">
        <v>0.69374999999999998</v>
      </c>
    </row>
    <row r="4666" spans="1:4" x14ac:dyDescent="0.2">
      <c r="A4666">
        <v>674</v>
      </c>
      <c r="B4666" t="e">
        <f>HoyMismoTSI Que se les ponga un alto a estos √±angaras Que solo lo malo hacen para nuestra naci√≥n ya basta queremos paz en Honduras</f>
        <v>#NAME?</v>
      </c>
      <c r="C4666" s="4">
        <v>43762</v>
      </c>
      <c r="D4666" s="3">
        <v>0.63680555555555551</v>
      </c>
    </row>
    <row r="4667" spans="1:4" x14ac:dyDescent="0.2">
      <c r="A4667">
        <v>7027</v>
      </c>
      <c r="B4667" t="s">
        <v>5</v>
      </c>
      <c r="C4667" s="4">
        <v>43762</v>
      </c>
      <c r="D4667" s="3">
        <v>0.69444444444444453</v>
      </c>
    </row>
    <row r="4668" spans="1:4" x14ac:dyDescent="0.2">
      <c r="A4668">
        <v>7214</v>
      </c>
      <c r="B4668" t="s">
        <v>57</v>
      </c>
      <c r="C4668" s="4">
        <v>43762</v>
      </c>
      <c r="D4668" s="3">
        <v>0.83124999999999993</v>
      </c>
    </row>
    <row r="4669" spans="1:4" x14ac:dyDescent="0.2">
      <c r="A4669">
        <v>22537</v>
      </c>
      <c r="B4669" t="s">
        <v>5</v>
      </c>
      <c r="C4669" s="4">
        <v>43762</v>
      </c>
      <c r="D4669" s="3">
        <v>0.69305555555555554</v>
      </c>
    </row>
    <row r="4670" spans="1:4" x14ac:dyDescent="0.2">
      <c r="A4670">
        <v>29020</v>
      </c>
      <c r="B4670" t="e">
        <f>radiohrn Que se ponga mano dura con esta gente √±angara porque lo correcto Es Que no hagan estas cosas por Que atrasan la econom√≠a</f>
        <v>#NAME?</v>
      </c>
      <c r="C4670" s="4">
        <v>43762</v>
      </c>
      <c r="D4670" s="3">
        <v>0.66875000000000007</v>
      </c>
    </row>
    <row r="4671" spans="1:4" x14ac:dyDescent="0.2">
      <c r="A4671">
        <v>29856</v>
      </c>
      <c r="B4671" t="e">
        <f>radiohrn se ve Que lo Que quieren Es perjudicar la naci√≥n ya no dejaremos Que se siga haciendo esto lo malo para Honduras ya basta metan al mamo a estos √±angaras</f>
        <v>#NAME?</v>
      </c>
      <c r="C4671" s="4">
        <v>43762</v>
      </c>
      <c r="D4671" s="3">
        <v>0.6694444444444444</v>
      </c>
    </row>
    <row r="4672" spans="1:4" x14ac:dyDescent="0.2">
      <c r="A4672">
        <v>32368</v>
      </c>
      <c r="B4672" t="e">
        <f>hondudiario apoyamos a nuestro gobernante sabemos Que el si ha demostrado lo bueno por la naci√≥n si ha demostrado Que Es una gran persona lo apoyamos y estamos con usted JOH</f>
        <v>#NAME?</v>
      </c>
      <c r="C4672" s="4">
        <v>43762</v>
      </c>
      <c r="D4672" s="3">
        <v>0.72222222222222221</v>
      </c>
    </row>
    <row r="4673" spans="1:4" x14ac:dyDescent="0.2">
      <c r="A4673">
        <v>32477</v>
      </c>
      <c r="B4673" t="e">
        <f>hondudiario no cave duda Que se esta demostrando los buenos logros asi el pais cambia y se desarrolla por Que Es de gran trabajo Que se mejore Que bien</f>
        <v>#NAME?</v>
      </c>
      <c r="C4673" s="4">
        <v>43762</v>
      </c>
      <c r="D4673" s="3">
        <v>0.63958333333333328</v>
      </c>
    </row>
    <row r="4674" spans="1:4" x14ac:dyDescent="0.2">
      <c r="A4674">
        <v>32572</v>
      </c>
      <c r="B4674" t="e">
        <f>hondudiario muy buenas obras las Que est√° haciendo el mejor Presidente por Que demuestra lo bueno gracias Que Dios lo bendiga</f>
        <v>#NAME?</v>
      </c>
      <c r="C4674" s="4">
        <v>43762</v>
      </c>
      <c r="D4674" s="3">
        <v>0.7319444444444444</v>
      </c>
    </row>
    <row r="4675" spans="1:4" x14ac:dyDescent="0.2">
      <c r="A4675">
        <v>34359</v>
      </c>
      <c r="B4675" t="e">
        <f>_xlfn.SINGLE(DllSWqjvMbCrtUNGN0CA23hYgwPW83B5aBnYuBnEFZY)= Vemos buenos avances para los j√≥venes y adultos con esta nueva ley Vemos el gran cambio</f>
        <v>#NAME?</v>
      </c>
      <c r="C4675" s="4">
        <v>43762</v>
      </c>
      <c r="D4675" s="3">
        <v>0.88541666666666663</v>
      </c>
    </row>
    <row r="4676" spans="1:4" x14ac:dyDescent="0.2">
      <c r="A4676">
        <v>34368</v>
      </c>
      <c r="B4676" t="e">
        <f>_xlfn.SINGLE(DllSWqjvMbCrtUNGN0CA23hYgwPW83B5aBnYuBnEFZY)= estamos alegres de ver como la naci√≥n cambia vamos por lo bueno gracias JOH por hacer lo bueno</f>
        <v>#NAME?</v>
      </c>
      <c r="C4676" s="4">
        <v>43762</v>
      </c>
      <c r="D4676" s="3">
        <v>0.88611111111111107</v>
      </c>
    </row>
    <row r="4677" spans="1:4" x14ac:dyDescent="0.2">
      <c r="A4677">
        <v>39533</v>
      </c>
      <c r="B4677" t="e">
        <f>radioamericahn Pucha en ves de aprovechar el tiempo perdido Que mal lo Que hacen ya no hagan lo malo para el pais por Que perjudican el pueblo</f>
        <v>#NAME?</v>
      </c>
      <c r="C4677" s="4">
        <v>43762</v>
      </c>
      <c r="D4677" s="3">
        <v>0.9</v>
      </c>
    </row>
    <row r="4678" spans="1:4" x14ac:dyDescent="0.2">
      <c r="A4678">
        <v>40534</v>
      </c>
      <c r="B4678" t="e">
        <f>radioamericahn √ëangaras Que solo haces Que el pais fracase ya estamos cansados de Que seas asi ya no queremos paz por nuestra Honduras</f>
        <v>#NAME?</v>
      </c>
      <c r="C4678" s="4">
        <v>43762</v>
      </c>
      <c r="D4678" s="3">
        <v>0.93680555555555556</v>
      </c>
    </row>
    <row r="4679" spans="1:4" x14ac:dyDescent="0.2">
      <c r="A4679">
        <v>40570</v>
      </c>
      <c r="B4679" t="e">
        <f>radioamericahn sabemos Que este tipo Es el Que manda hacer estos tipos de vandalismos Que barbaridad ya deja en paz el pais</f>
        <v>#NAME?</v>
      </c>
      <c r="C4679" s="4">
        <v>43762</v>
      </c>
      <c r="D4679" s="3">
        <v>0.93611111111111101</v>
      </c>
    </row>
    <row r="4680" spans="1:4" x14ac:dyDescent="0.2">
      <c r="A4680">
        <v>41262</v>
      </c>
      <c r="B4680" t="e">
        <f>radioamericahn hay no Pobre de este √±angara Que solo busca lo malo de el pais ya basta voz sos el culpable de Que se haag lo malo</f>
        <v>#NAME?</v>
      </c>
      <c r="C4680" s="4">
        <v>43762</v>
      </c>
      <c r="D4680" s="3">
        <v>0.93541666666666667</v>
      </c>
    </row>
    <row r="4681" spans="1:4" x14ac:dyDescent="0.2">
      <c r="A4681">
        <v>41615</v>
      </c>
      <c r="B4681" t="e">
        <f>radioamericahn vaya ya va esta gente Que barbaridad ya basta de Tanto caos porfavor ya sean cerios estudien haraganes</f>
        <v>#NAME?</v>
      </c>
      <c r="C4681" s="4">
        <v>43762</v>
      </c>
      <c r="D4681" s="3">
        <v>0.89861111111111114</v>
      </c>
    </row>
    <row r="4682" spans="1:4" x14ac:dyDescent="0.2">
      <c r="A4682">
        <v>43049</v>
      </c>
      <c r="B4682" t="s">
        <v>57</v>
      </c>
      <c r="C4682" s="4">
        <v>43762</v>
      </c>
      <c r="D4682" s="3">
        <v>0.83124999999999993</v>
      </c>
    </row>
    <row r="4683" spans="1:4" x14ac:dyDescent="0.2">
      <c r="A4683">
        <v>43774</v>
      </c>
      <c r="B4683" t="s">
        <v>57</v>
      </c>
      <c r="C4683" s="4">
        <v>43762</v>
      </c>
      <c r="D4683" s="3">
        <v>0.83263888888888893</v>
      </c>
    </row>
    <row r="4684" spans="1:4" x14ac:dyDescent="0.2">
      <c r="A4684">
        <v>49879</v>
      </c>
      <c r="B4684" t="e">
        <f>_xlfn.SINGLE(JuanOrlandoH _xlfn.SINGLE(radiohrn _xlfn.SINGLE(LaTribunahn _xlfn.SINGLE(RCVHonduras _xlfn.SINGLE(diarioelheraldo _xlfn.SINGLE(CHTVHN _xlfn.SINGLE(radioamericahn _xlfn.SINGLE(elpaishn Honduras esta avanzando Que bien estamos alegres de ver lo importante Que se hace Que bien vamos por lo bueno cada dia))))))))</f>
        <v>#NAME?</v>
      </c>
      <c r="C4684" s="4">
        <v>43762</v>
      </c>
      <c r="D4684" s="3">
        <v>0.77430555555555547</v>
      </c>
    </row>
    <row r="4685" spans="1:4" x14ac:dyDescent="0.2">
      <c r="A4685">
        <v>50759</v>
      </c>
      <c r="B4685" t="e">
        <f>Abriendo_Brecha se√±or JOH Que se ponga el peso de la ley con esta gente corrupta Que lo Que hacen Es perjudicar a la  naci√≥n</f>
        <v>#NAME?</v>
      </c>
      <c r="C4685" s="4">
        <v>43762</v>
      </c>
      <c r="D4685" s="3">
        <v>0.84861111111111109</v>
      </c>
    </row>
    <row r="4686" spans="1:4" x14ac:dyDescent="0.2">
      <c r="A4686">
        <v>51334</v>
      </c>
      <c r="B4686" t="e">
        <f>Abriendo_Brecha se ha visto Que nunca han querido lo bueno para el pais Que solo buscan hacer lo fatal para Que se atrase la econom√≠a ya no mas</f>
        <v>#NAME?</v>
      </c>
      <c r="C4686" s="4">
        <v>43762</v>
      </c>
      <c r="D4686" s="3">
        <v>0.84791666666666676</v>
      </c>
    </row>
    <row r="4687" spans="1:4" x14ac:dyDescent="0.2">
      <c r="A4687">
        <v>51819</v>
      </c>
      <c r="B4687" t="e">
        <f>Abriendo_Brecha se ha demostrado Que se hara lo posible para Que √±angaras como estos no sigan haciendo cosas asi ya basta</f>
        <v>#NAME?</v>
      </c>
      <c r="C4687" s="4">
        <v>43762</v>
      </c>
      <c r="D4687" s="3">
        <v>0.85486111111111107</v>
      </c>
    </row>
    <row r="4688" spans="1:4" x14ac:dyDescent="0.2">
      <c r="A4688">
        <v>56176</v>
      </c>
      <c r="B4688" t="e">
        <f>Abriendo_Brecha Sinceramente Que barbaros estos no se cansan de hacer lo peor por el pais ya basta de Tanto relajo ya basta porfavor</f>
        <v>#NAME?</v>
      </c>
      <c r="C4688" s="4">
        <v>43762</v>
      </c>
      <c r="D4688" s="3">
        <v>0.84791666666666676</v>
      </c>
    </row>
    <row r="4689" spans="1:4" x14ac:dyDescent="0.2">
      <c r="A4689">
        <v>63575</v>
      </c>
      <c r="B4689" t="e">
        <f>hondudiario Que grandioso Es saber Que se desarrolla lo bueno para Que el pais cambie cada dia Que excelente</f>
        <v>#NAME?</v>
      </c>
      <c r="C4689" s="4">
        <v>43762</v>
      </c>
      <c r="D4689" s="3">
        <v>0.73125000000000007</v>
      </c>
    </row>
    <row r="4690" spans="1:4" x14ac:dyDescent="0.2">
      <c r="A4690">
        <v>63613</v>
      </c>
      <c r="B4690" t="e">
        <f>hondudiario ya no mas queremos un pais mejor ya basta queremos la mas importante tranquilidad paz y Sobre todo seguridad ya dejen de chingar</f>
        <v>#NAME?</v>
      </c>
      <c r="C4690" s="4">
        <v>43762</v>
      </c>
      <c r="D4690" s="3">
        <v>0.85277777777777775</v>
      </c>
    </row>
    <row r="4691" spans="1:4" x14ac:dyDescent="0.2">
      <c r="A4691">
        <v>64748</v>
      </c>
      <c r="B4691" t="e">
        <f>hondudiario gente esta Que no Es capaz de dejar Que todo circule tranquilamente ya dejense de estupideces y busquen lo bueno</f>
        <v>#NAME?</v>
      </c>
      <c r="C4691" s="4">
        <v>43762</v>
      </c>
      <c r="D4691" s="3">
        <v>0.8520833333333333</v>
      </c>
    </row>
    <row r="4692" spans="1:4" x14ac:dyDescent="0.2">
      <c r="A4692">
        <v>64997</v>
      </c>
      <c r="B4692" t="e">
        <f>hondudiario sabemos Que esta gente solo en revoluci√≥n quieren vivir debe de buscara atrabajar ya basta de Tanto relajo ya estamos candados</f>
        <v>#NAME?</v>
      </c>
      <c r="C4692" s="4">
        <v>43762</v>
      </c>
      <c r="D4692" s="3">
        <v>0.72083333333333333</v>
      </c>
    </row>
    <row r="4693" spans="1:4" x14ac:dyDescent="0.2">
      <c r="A4693">
        <v>66219</v>
      </c>
      <c r="B4693" t="s">
        <v>5</v>
      </c>
      <c r="C4693" s="4">
        <v>43762</v>
      </c>
      <c r="D4693" s="3">
        <v>0.69305555555555554</v>
      </c>
    </row>
    <row r="4694" spans="1:4" x14ac:dyDescent="0.2">
      <c r="A4694">
        <v>66332</v>
      </c>
      <c r="B4694" t="s">
        <v>57</v>
      </c>
      <c r="C4694" s="4">
        <v>43762</v>
      </c>
      <c r="D4694" s="3">
        <v>0.83194444444444438</v>
      </c>
    </row>
    <row r="4695" spans="1:4" x14ac:dyDescent="0.2">
      <c r="A4695">
        <v>70250</v>
      </c>
      <c r="B4695" t="e">
        <f>elpaishn contentos de ver los grandes resultados en el pais Que bien Que se haga lo bueno por la naci√≥n</f>
        <v>#NAME?</v>
      </c>
      <c r="C4695" s="4">
        <v>43762</v>
      </c>
      <c r="D4695" s="3">
        <v>0.8652777777777777</v>
      </c>
    </row>
    <row r="4696" spans="1:4" x14ac:dyDescent="0.2">
      <c r="A4696">
        <v>71032</v>
      </c>
      <c r="B4696" t="e">
        <f>elpaishn se demuestra los grandes oportunidades Que espera la nacion yt gracias a JOH por Que por el se alcanza esto</f>
        <v>#NAME?</v>
      </c>
      <c r="C4696" s="4">
        <v>43762</v>
      </c>
      <c r="D4696" s="3">
        <v>0.9472222222222223</v>
      </c>
    </row>
    <row r="4697" spans="1:4" x14ac:dyDescent="0.2">
      <c r="A4697">
        <v>71605</v>
      </c>
      <c r="B4697" t="e">
        <f>elpaishn Es muy bueno lo Que se esta viendo en el pais Que gran apoyo se les da a los centros educativos muy bien</f>
        <v>#NAME?</v>
      </c>
      <c r="C4697" s="4">
        <v>43762</v>
      </c>
      <c r="D4697" s="3">
        <v>0.86458333333333337</v>
      </c>
    </row>
    <row r="4698" spans="1:4" x14ac:dyDescent="0.2">
      <c r="A4698">
        <v>82990</v>
      </c>
      <c r="B4698" t="e">
        <f>HCHTelevDigital hay no ojala Que agarren este v√°ndalo Que busquen a trabajar estos bajos por favor Que dejen en paz al pais</f>
        <v>#NAME?</v>
      </c>
      <c r="C4698" s="4">
        <v>43762</v>
      </c>
      <c r="D4698" s="3">
        <v>0.75555555555555554</v>
      </c>
    </row>
    <row r="4699" spans="1:4" x14ac:dyDescent="0.2">
      <c r="A4699">
        <v>83001</v>
      </c>
      <c r="B4699" t="s">
        <v>292</v>
      </c>
      <c r="C4699" s="4">
        <v>43762</v>
      </c>
      <c r="D4699" s="3">
        <v>0.7631944444444444</v>
      </c>
    </row>
    <row r="4700" spans="1:4" x14ac:dyDescent="0.2">
      <c r="A4700">
        <v>83064</v>
      </c>
      <c r="B4700" t="e">
        <f>HCHTelevDigital lo importante Que Es para el pueblo Es la paz ya no dejemos Que estos √±angaras sigan molestando</f>
        <v>#NAME?</v>
      </c>
      <c r="C4700" s="4">
        <v>43762</v>
      </c>
      <c r="D4700" s="3">
        <v>0.73472222222222217</v>
      </c>
    </row>
    <row r="4701" spans="1:4" x14ac:dyDescent="0.2">
      <c r="A4701">
        <v>83092</v>
      </c>
      <c r="B4701" t="s">
        <v>293</v>
      </c>
      <c r="C4701" s="4">
        <v>43762</v>
      </c>
      <c r="D4701" s="3">
        <v>0.74444444444444446</v>
      </c>
    </row>
    <row r="4702" spans="1:4" x14ac:dyDescent="0.2">
      <c r="A4702">
        <v>83346</v>
      </c>
      <c r="B4702" t="e">
        <f>HCHTelevDigital da tristeza ver Que por gente asi Que solo buscan ver lo malo para el pais ya estamos cansados Que los manden a la carcel a estos √±angaras</f>
        <v>#NAME?</v>
      </c>
      <c r="C4702" s="4">
        <v>43762</v>
      </c>
      <c r="D4702" s="3">
        <v>0.75624999999999998</v>
      </c>
    </row>
    <row r="4703" spans="1:4" x14ac:dyDescent="0.2">
      <c r="A4703">
        <v>83427</v>
      </c>
      <c r="B4703" t="e">
        <f>HCHTelevDigital quien tiene la culpa Es renato por Que Es el Que ha motivado Que salgan  alas calles a protestar y se llegue a este extremo</f>
        <v>#NAME?</v>
      </c>
      <c r="C4703" s="4">
        <v>43762</v>
      </c>
      <c r="D4703" s="3">
        <v>0.74652777777777779</v>
      </c>
    </row>
    <row r="4704" spans="1:4" x14ac:dyDescent="0.2">
      <c r="A4704">
        <v>83571</v>
      </c>
      <c r="B4704" t="e">
        <f>HCHTelevDigital Que paguen esta gente Que los env√≠en a t√°mara por Que son los causantes de hacer estas cosas queremos paz</f>
        <v>#NAME?</v>
      </c>
      <c r="C4704" s="4">
        <v>43762</v>
      </c>
      <c r="D4704" s="3">
        <v>0.74861111111111101</v>
      </c>
    </row>
    <row r="4705" spans="1:4" x14ac:dyDescent="0.2">
      <c r="A4705">
        <v>91003</v>
      </c>
      <c r="B4705" t="e">
        <f>elpaishn Honduras esta cambiando vamos sigamos adelante gracias mi Presidente gracias por hacer lo bueno</f>
        <v>#NAME?</v>
      </c>
      <c r="C4705" s="4">
        <v>43762</v>
      </c>
      <c r="D4705" s="3">
        <v>0.94791666666666663</v>
      </c>
    </row>
    <row r="4706" spans="1:4" x14ac:dyDescent="0.2">
      <c r="A4706">
        <v>96663</v>
      </c>
      <c r="B4706" t="s">
        <v>5</v>
      </c>
      <c r="C4706" s="4">
        <v>43762</v>
      </c>
      <c r="D4706" s="3">
        <v>0.69444444444444453</v>
      </c>
    </row>
    <row r="4707" spans="1:4" x14ac:dyDescent="0.2">
      <c r="A4707">
        <v>96871</v>
      </c>
      <c r="B4707" t="e">
        <f>HCHTelevDigital estos t√≠teres de Mel son los Que causan estos tipos de cosas ya no mas odio para la naci√≥n ya basta de Tanto odio por favor ya basta</f>
        <v>#NAME?</v>
      </c>
      <c r="C4707" s="4">
        <v>43762</v>
      </c>
      <c r="D4707" s="3">
        <v>0.75694444444444453</v>
      </c>
    </row>
    <row r="4708" spans="1:4" x14ac:dyDescent="0.2">
      <c r="A4708">
        <v>97145</v>
      </c>
      <c r="B4708" t="e">
        <f>HCHTelevDigital Que no se siga dejando da√±ar al pais Que feo lo Que esta pasando y Que los policias ponga mano dura y detengan estos bajos</f>
        <v>#NAME?</v>
      </c>
      <c r="C4708" s="4">
        <v>43762</v>
      </c>
      <c r="D4708" s="3">
        <v>0.75208333333333333</v>
      </c>
    </row>
    <row r="4709" spans="1:4" x14ac:dyDescent="0.2">
      <c r="A4709">
        <v>97229</v>
      </c>
      <c r="B4709" t="e">
        <f>HCHTelevDigital esta bueno Que metan al mamo a estos bajos por Que la gente solo quieren trabajar bien y ellos atrazan lo bueno para Honduras y afectaran la econom√≠a</f>
        <v>#NAME?</v>
      </c>
      <c r="C4709" s="4">
        <v>43762</v>
      </c>
      <c r="D4709" s="3">
        <v>0.76527777777777783</v>
      </c>
    </row>
    <row r="4710" spans="1:4" x14ac:dyDescent="0.2">
      <c r="A4710">
        <v>97344</v>
      </c>
      <c r="B4710" t="e">
        <f>HCHTelevDigital Que deseccion  da ver como esta gente lo Que buscan Es destruir al pais ya basta Que barbaridad queremos paz ya no mas</f>
        <v>#NAME?</v>
      </c>
      <c r="C4710" s="4">
        <v>43762</v>
      </c>
      <c r="D4710" s="3">
        <v>0.74930555555555556</v>
      </c>
    </row>
    <row r="4711" spans="1:4" x14ac:dyDescent="0.2">
      <c r="A4711">
        <v>113684</v>
      </c>
      <c r="B4711" t="s">
        <v>5</v>
      </c>
      <c r="C4711" s="4">
        <v>43762</v>
      </c>
      <c r="D4711" s="3">
        <v>0.69444444444444453</v>
      </c>
    </row>
    <row r="4712" spans="1:4" x14ac:dyDescent="0.2">
      <c r="A4712">
        <v>114641</v>
      </c>
      <c r="B4712" t="e">
        <f>JuanOrlandoH contentos de ver Que nuestra bella Honduras se desarrolla con grandes oportunidades muy bien Que se tenga excito en todo</f>
        <v>#NAME?</v>
      </c>
      <c r="C4712" s="4">
        <v>43762</v>
      </c>
      <c r="D4712" s="3">
        <v>0.63263888888888886</v>
      </c>
    </row>
    <row r="4713" spans="1:4" x14ac:dyDescent="0.2">
      <c r="A4713">
        <v>126162</v>
      </c>
      <c r="B4713" t="e">
        <f>JuanOrlandoH Definimos las grandes obras Que se ven Que se elaboran Que bien estamos afirmados a lo bueno Que gran manera de Que mi pais avance</f>
        <v>#NAME?</v>
      </c>
      <c r="C4713" s="4">
        <v>43762</v>
      </c>
      <c r="D4713" s="3">
        <v>0.6333333333333333</v>
      </c>
    </row>
    <row r="4714" spans="1:4" x14ac:dyDescent="0.2">
      <c r="A4714">
        <v>134851</v>
      </c>
      <c r="B4714" t="e">
        <f>JuanOrlandoH Definitivamente le Damos las gracias a JOH por Que si se ha visto su gran empe√±o por apoyar la naci√≥n y el pueblo</f>
        <v>#NAME?</v>
      </c>
      <c r="C4714" s="4">
        <v>43762</v>
      </c>
      <c r="D4714" s="3">
        <v>0.87013888888888891</v>
      </c>
    </row>
    <row r="4715" spans="1:4" x14ac:dyDescent="0.2">
      <c r="A4715">
        <v>135008</v>
      </c>
      <c r="B4715" t="e">
        <f>JuanOrlandoH Dios me lo bendiga se√±or JOH gracias por cer un buen gobernante Honduras lo necesitaba y lo felicitamos</f>
        <v>#NAME?</v>
      </c>
      <c r="C4715" s="4">
        <v>43762</v>
      </c>
      <c r="D4715" s="3">
        <v>0.87083333333333324</v>
      </c>
    </row>
    <row r="4716" spans="1:4" x14ac:dyDescent="0.2">
      <c r="A4716">
        <v>155187</v>
      </c>
      <c r="B4716" t="e">
        <f>ProcesoDigital gracias a las buenas acciones Que hace JOH por demostrar lo importante para el pais Que bien vamos por lo bueno</f>
        <v>#NAME?</v>
      </c>
      <c r="C4716" s="4">
        <v>43762</v>
      </c>
      <c r="D4716" s="3">
        <v>0.91041666666666676</v>
      </c>
    </row>
    <row r="4717" spans="1:4" x14ac:dyDescent="0.2">
      <c r="A4717">
        <v>156042</v>
      </c>
      <c r="B4717" t="e">
        <f>ProcesoDigital gracias JOH por afirmar las grandes ayudas Que buen trabajo estamos contentos de ver el cambio</f>
        <v>#NAME?</v>
      </c>
      <c r="C4717" s="4">
        <v>43762</v>
      </c>
      <c r="D4717" s="3">
        <v>0.91111111111111109</v>
      </c>
    </row>
    <row r="4718" spans="1:4" x14ac:dyDescent="0.2">
      <c r="A4718">
        <v>156261</v>
      </c>
      <c r="B4718" t="e">
        <f>ProcesoDigital Que bueno Que se interesa Es hacer lo bueno por el pais Que bien Que se apoye a nuestra Honduras</f>
        <v>#NAME?</v>
      </c>
      <c r="C4718" s="4">
        <v>43762</v>
      </c>
      <c r="D4718" s="3">
        <v>0.92499999999999993</v>
      </c>
    </row>
    <row r="4719" spans="1:4" x14ac:dyDescent="0.2">
      <c r="A4719">
        <v>162168</v>
      </c>
      <c r="B4719" t="e">
        <f>televicentrohn Vemos Que lo Que les importa Es Que Honduras se destruya Que barbaridad ya degen en paz a mi hermosa Honduras</f>
        <v>#NAME?</v>
      </c>
      <c r="C4719" s="4">
        <v>43762</v>
      </c>
      <c r="D4719" s="3">
        <v>0.8256944444444444</v>
      </c>
    </row>
    <row r="4720" spans="1:4" x14ac:dyDescent="0.2">
      <c r="A4720">
        <v>162336</v>
      </c>
      <c r="B4720" t="e">
        <f>televicentrohn hay no Que ya dejen de actuar asi querremos lo mas bueno para la naci√≥n Que por favor se ponga mano dura para Que haya paz en la naci√≥n</f>
        <v>#NAME?</v>
      </c>
      <c r="C4720" s="4">
        <v>43762</v>
      </c>
      <c r="D4720" s="3">
        <v>0.82500000000000007</v>
      </c>
    </row>
    <row r="4721" spans="1:4" x14ac:dyDescent="0.2">
      <c r="A4721">
        <v>167466</v>
      </c>
      <c r="B4721" t="e">
        <f>_xlfn.SINGLE(JuanOrlandoH _xlfn.SINGLE(radiohrn _xlfn.SINGLE(LaTribunahn _xlfn.SINGLE(RCVHonduras _xlfn.SINGLE(diarioelheraldo _xlfn.SINGLE(CHTVHN _xlfn.SINGLE(radioamericahn _xlfn.SINGLE(elpaishn Definimos Que JOH hace lo bueno para la naci√≥n lo queremos se√±or Presidente Que Dios lo bendiga))))))))</f>
        <v>#NAME?</v>
      </c>
      <c r="C4721" s="4">
        <v>43762</v>
      </c>
      <c r="D4721" s="3">
        <v>0.77361111111111114</v>
      </c>
    </row>
    <row r="4722" spans="1:4" x14ac:dyDescent="0.2">
      <c r="A4722">
        <v>172815</v>
      </c>
      <c r="B4722" t="s">
        <v>5</v>
      </c>
      <c r="C4722" s="4">
        <v>43762</v>
      </c>
      <c r="D4722" s="3">
        <v>0.69374999999999998</v>
      </c>
    </row>
    <row r="4723" spans="1:4" x14ac:dyDescent="0.2">
      <c r="A4723">
        <v>177842</v>
      </c>
      <c r="B4723" t="e">
        <f>_xlfn.SINGLE(JuanOrlandoH _xlfn.SINGLE(radiohrn _xlfn.SINGLE(LaTribunahn _xlfn.SINGLE(RCVHonduras _xlfn.SINGLE(diarioelheraldo _xlfn.SINGLE(CHTVHN _xlfn.SINGLE(radioamericahn _xlfn.SINGLE(elpaishn Que bueno Que se esta apoyando al pueblo a dar estas grandes ayudas Que bueno lo Que se hace en el pais))))))))</f>
        <v>#NAME?</v>
      </c>
      <c r="C4723" s="4">
        <v>43762</v>
      </c>
      <c r="D4723" s="3">
        <v>0.7729166666666667</v>
      </c>
    </row>
    <row r="4724" spans="1:4" x14ac:dyDescent="0.2">
      <c r="A4724">
        <v>177959</v>
      </c>
      <c r="B4724" t="e">
        <f>JuanOrlandoH Que bueno Que se regeneren grandes cosas para el pais sabemos Que se esta demostrando lo bueno para el pueblo</f>
        <v>#NAME?</v>
      </c>
      <c r="C4724" s="4">
        <v>43762</v>
      </c>
      <c r="D4724" s="3">
        <v>0.86875000000000002</v>
      </c>
    </row>
    <row r="4725" spans="1:4" x14ac:dyDescent="0.2">
      <c r="A4725">
        <v>179217</v>
      </c>
      <c r="B4725" t="e">
        <f>JuanOrlandoH gracias a JOH por hacer el cambio por la naci√≥n Que bueno Que usted siempre trabaja por el cambio</f>
        <v>#NAME?</v>
      </c>
      <c r="C4725" s="4">
        <v>43762</v>
      </c>
      <c r="D4725" s="3">
        <v>0.86875000000000002</v>
      </c>
    </row>
    <row r="4726" spans="1:4" x14ac:dyDescent="0.2">
      <c r="A4726">
        <v>183277</v>
      </c>
      <c r="B4726" t="e">
        <f>_xlfn.SINGLE(JuanOrlandoH _xlfn.SINGLE(radiohrn _xlfn.SINGLE(LaTribunahn _xlfn.SINGLE(RCVHonduras _xlfn.SINGLE(diarioelheraldo _xlfn.SINGLE(CHTVHN _xlfn.SINGLE(radioamericahn _xlfn.SINGLE(elpaishn Vemos los grandes logros Que se han fomentado Que bueno vamos por mas excelente))))))))</f>
        <v>#NAME?</v>
      </c>
      <c r="C4726" s="4">
        <v>43762</v>
      </c>
      <c r="D4726" s="3">
        <v>0.77361111111111114</v>
      </c>
    </row>
    <row r="4727" spans="1:4" x14ac:dyDescent="0.2">
      <c r="A4727">
        <v>185037</v>
      </c>
      <c r="B4727" t="e">
        <f>JuanOrlandoH Muchas gracias Que Dios lo bendiga al mejor mandatario del mundo gracias por Que usted Es una gran persona Que hace lo correcto porque el pais avance</f>
        <v>#NAME?</v>
      </c>
      <c r="C4727" s="4">
        <v>43762</v>
      </c>
      <c r="D4727" s="3">
        <v>0.63402777777777775</v>
      </c>
    </row>
    <row r="4728" spans="1:4" x14ac:dyDescent="0.2">
      <c r="A4728">
        <v>187397</v>
      </c>
      <c r="B4728" t="s">
        <v>5</v>
      </c>
      <c r="C4728" s="4">
        <v>43762</v>
      </c>
      <c r="D4728" s="3">
        <v>0.69305555555555554</v>
      </c>
    </row>
    <row r="4729" spans="1:4" x14ac:dyDescent="0.2">
      <c r="A4729">
        <v>187567</v>
      </c>
      <c r="B4729" t="s">
        <v>57</v>
      </c>
      <c r="C4729" s="4">
        <v>43762</v>
      </c>
      <c r="D4729" s="3">
        <v>0.83194444444444438</v>
      </c>
    </row>
    <row r="4730" spans="1:4" x14ac:dyDescent="0.2">
      <c r="A4730">
        <v>196561</v>
      </c>
      <c r="B4730" t="e">
        <f>JuanOrlandoH Definimos lo bueno Que hace nuestro gobierno por nuestra naci√≥n gracias se√±or JOH por formar el cambio</f>
        <v>#NAME?</v>
      </c>
      <c r="C4730" s="4">
        <v>43762</v>
      </c>
      <c r="D4730" s="3">
        <v>0.63194444444444442</v>
      </c>
    </row>
    <row r="4731" spans="1:4" x14ac:dyDescent="0.2">
      <c r="A4731">
        <v>207067</v>
      </c>
      <c r="B4731" t="s">
        <v>5</v>
      </c>
      <c r="C4731" s="4">
        <v>43762</v>
      </c>
      <c r="D4731" s="3">
        <v>0.69305555555555554</v>
      </c>
    </row>
    <row r="4732" spans="1:4" x14ac:dyDescent="0.2">
      <c r="A4732">
        <v>208258</v>
      </c>
      <c r="B4732" t="s">
        <v>5</v>
      </c>
      <c r="C4732" s="4">
        <v>43762</v>
      </c>
      <c r="D4732" s="3">
        <v>0.69374999999999998</v>
      </c>
    </row>
    <row r="4733" spans="1:4" x14ac:dyDescent="0.2">
      <c r="A4733">
        <v>226683</v>
      </c>
      <c r="B4733" t="e">
        <f>JuanOrlandoH se sabe Que JOH hace lo principal para dar a conocer estos grandes proyectos y la naci√≥n avance</f>
        <v>#NAME?</v>
      </c>
      <c r="C4733" s="4">
        <v>43762</v>
      </c>
      <c r="D4733" s="3">
        <v>0.86944444444444446</v>
      </c>
    </row>
    <row r="4734" spans="1:4" x14ac:dyDescent="0.2">
      <c r="A4734">
        <v>230824</v>
      </c>
      <c r="B4734" t="s">
        <v>57</v>
      </c>
      <c r="C4734" s="4">
        <v>43762</v>
      </c>
      <c r="D4734" s="3">
        <v>0.83124999999999993</v>
      </c>
    </row>
    <row r="4735" spans="1:4" x14ac:dyDescent="0.2">
      <c r="A4735">
        <v>241965</v>
      </c>
      <c r="B4735" t="s">
        <v>5</v>
      </c>
      <c r="C4735" s="4">
        <v>43762</v>
      </c>
      <c r="D4735" s="3">
        <v>0.69374999999999998</v>
      </c>
    </row>
    <row r="4736" spans="1:4" x14ac:dyDescent="0.2">
      <c r="A4736">
        <v>244687</v>
      </c>
      <c r="B4736" t="s">
        <v>57</v>
      </c>
      <c r="C4736" s="4">
        <v>43762</v>
      </c>
      <c r="D4736" s="3">
        <v>0.83194444444444438</v>
      </c>
    </row>
    <row r="4737" spans="1:4" x14ac:dyDescent="0.2">
      <c r="A4737">
        <v>245939</v>
      </c>
      <c r="B4737" t="e">
        <f>Abriendo_Brecha eso Es lo Que han querido estas personas de libre pero como no se les permitira se fregaron estamos con ud JOH</f>
        <v>#NAME?</v>
      </c>
      <c r="C4737" s="4">
        <v>43762</v>
      </c>
      <c r="D4737" s="3">
        <v>0.85416666666666663</v>
      </c>
    </row>
    <row r="4738" spans="1:4" x14ac:dyDescent="0.2">
      <c r="A4738">
        <v>246430</v>
      </c>
      <c r="B4738" t="e">
        <f>televicentrohn esta gente si molestan ya deber√≠an de meterlas al mamo para Que dejen de fregar</f>
        <v>#NAME?</v>
      </c>
      <c r="C4738" s="4">
        <v>43762</v>
      </c>
      <c r="D4738" s="3">
        <v>0.82500000000000007</v>
      </c>
    </row>
    <row r="4739" spans="1:4" x14ac:dyDescent="0.2">
      <c r="A4739">
        <v>252641</v>
      </c>
      <c r="B4739" t="e">
        <f>radiohrn Que decepcionante Es ver como estas incendiando las cosas ya no queremos mas relajo ya basta</f>
        <v>#NAME?</v>
      </c>
      <c r="C4739" s="4">
        <v>43762</v>
      </c>
      <c r="D4739" s="3">
        <v>0.82847222222222217</v>
      </c>
    </row>
    <row r="4740" spans="1:4" x14ac:dyDescent="0.2">
      <c r="A4740">
        <v>255749</v>
      </c>
      <c r="B4740" t="e">
        <f>radioamericahn se ve Que el pais va para atras por gente cabeza renca como esta Que solo miran su bien estar y no el de los dem√°s</f>
        <v>#NAME?</v>
      </c>
      <c r="C4740" s="4">
        <v>43762</v>
      </c>
      <c r="D4740" s="3">
        <v>0.90694444444444444</v>
      </c>
    </row>
    <row r="4741" spans="1:4" x14ac:dyDescent="0.2">
      <c r="A4741">
        <v>256126</v>
      </c>
      <c r="B4741" t="e">
        <f>radioamericahn se ve Que Sinceramente est√°n haciendo lo malo para Que salga JOH del poder pero no lo lograran porque el pueblo lo apoya</f>
        <v>#NAME?</v>
      </c>
      <c r="C4741" s="4">
        <v>43762</v>
      </c>
      <c r="D4741" s="3">
        <v>0.84305555555555556</v>
      </c>
    </row>
    <row r="4742" spans="1:4" x14ac:dyDescent="0.2">
      <c r="A4742">
        <v>257634</v>
      </c>
      <c r="B4742" t="e">
        <f>Abriendo_Brecha muy bien Que no se permita Que haya golpe de estado ya no por favor queremos mas y mas tranquilidad</f>
        <v>#NAME?</v>
      </c>
      <c r="C4742" s="4">
        <v>43762</v>
      </c>
      <c r="D4742" s="3">
        <v>0.85416666666666663</v>
      </c>
    </row>
    <row r="4743" spans="1:4" x14ac:dyDescent="0.2">
      <c r="A4743">
        <v>259361</v>
      </c>
      <c r="B4743" t="s">
        <v>57</v>
      </c>
      <c r="C4743" s="4">
        <v>43762</v>
      </c>
      <c r="D4743" s="3">
        <v>0.83263888888888893</v>
      </c>
    </row>
    <row r="4744" spans="1:4" x14ac:dyDescent="0.2">
      <c r="A4744">
        <v>268090</v>
      </c>
      <c r="B4744" t="e">
        <f>radioamericahn hay no Sinceramente ya se pasaron en hacer estas manifestaciones Que hace Que quede mucha gente Sin empleo Que barbaridad</f>
        <v>#NAME?</v>
      </c>
      <c r="C4744" s="4">
        <v>43762</v>
      </c>
      <c r="D4744" s="3">
        <v>0.90694444444444444</v>
      </c>
    </row>
    <row r="4745" spans="1:4" x14ac:dyDescent="0.2">
      <c r="A4745">
        <v>268622</v>
      </c>
      <c r="B4745" t="e">
        <f>radioamericahn Definimos Que estos son los t√≠teres de Mel Que solo les gusta hacer lo malo para la naci√≥n Que barbaridad queremos mas paz</f>
        <v>#NAME?</v>
      </c>
      <c r="C4745" s="4">
        <v>43762</v>
      </c>
      <c r="D4745" s="3">
        <v>0.89930555555555547</v>
      </c>
    </row>
    <row r="4746" spans="1:4" x14ac:dyDescent="0.2">
      <c r="A4746">
        <v>280918</v>
      </c>
      <c r="B4746" t="e">
        <f>HCHTelevDigital lo Que hacen Es da√±o hay no Que mal Pucha  Que barbaridad queremos paz y queremos lo mejor por Honduras ya no hagan estas cosas Que se metan al pozo estos bajos</f>
        <v>#NAME?</v>
      </c>
      <c r="C4746" s="4">
        <v>43762</v>
      </c>
      <c r="D4746" s="3">
        <v>0.75</v>
      </c>
    </row>
    <row r="4747" spans="1:4" x14ac:dyDescent="0.2">
      <c r="A4747">
        <v>280958</v>
      </c>
      <c r="B4747" t="e">
        <f>HCHTelevDigital estamos cansados de Que sigan convirtiendo  al pais en llamas por favor queremos lo bueno para Honduras Que se haga lo Que se tenga Que hacer en contar de esta gente chusma</f>
        <v>#NAME?</v>
      </c>
      <c r="C4747" s="4">
        <v>43762</v>
      </c>
      <c r="D4747" s="3">
        <v>0.75069444444444444</v>
      </c>
    </row>
    <row r="4748" spans="1:4" x14ac:dyDescent="0.2">
      <c r="A4748">
        <v>281032</v>
      </c>
      <c r="B4748" t="e">
        <f>HCHTelevDigital Sinceramente Que gente Que verguenza da Que lo unico Que quieren Es arrastrar al pais con lo malo y protestan mal ya basta</f>
        <v>#NAME?</v>
      </c>
      <c r="C4748" s="4">
        <v>43762</v>
      </c>
      <c r="D4748" s="3">
        <v>0.74513888888888891</v>
      </c>
    </row>
    <row r="4749" spans="1:4" x14ac:dyDescent="0.2">
      <c r="A4749">
        <v>281423</v>
      </c>
      <c r="B4749" t="e">
        <f>HCHTelevDigital Pucha no deben de causar da√±os ya Que se deje de hacer lo malo por el pais ya basta de Tanto odio</f>
        <v>#NAME?</v>
      </c>
      <c r="C4749" s="4">
        <v>43762</v>
      </c>
      <c r="D4749" s="3">
        <v>0.74375000000000002</v>
      </c>
    </row>
    <row r="4750" spans="1:4" x14ac:dyDescent="0.2">
      <c r="A4750">
        <v>286521</v>
      </c>
      <c r="B4750" t="e">
        <f>criteriohn lo Que quieren lograr Es Que el pais yeje en caos y Que ya no se pueda ver lo mejor por la naci√≥n ya no mas Que se ponga mano dura</f>
        <v>#NAME?</v>
      </c>
      <c r="C4750" s="4">
        <v>43762</v>
      </c>
      <c r="D4750" s="3">
        <v>0.68680555555555556</v>
      </c>
    </row>
    <row r="4751" spans="1:4" x14ac:dyDescent="0.2">
      <c r="A4751">
        <v>293547</v>
      </c>
      <c r="B4751" t="s">
        <v>570</v>
      </c>
      <c r="C4751" s="4">
        <v>43762</v>
      </c>
      <c r="D4751" s="3">
        <v>0.11041666666666666</v>
      </c>
    </row>
    <row r="4752" spans="1:4" x14ac:dyDescent="0.2">
      <c r="A4752">
        <v>295441</v>
      </c>
      <c r="B4752" t="s">
        <v>5</v>
      </c>
      <c r="C4752" s="4">
        <v>43762</v>
      </c>
      <c r="D4752" s="3">
        <v>0.69374999999999998</v>
      </c>
    </row>
    <row r="4753" spans="1:4" x14ac:dyDescent="0.2">
      <c r="A4753">
        <v>302628</v>
      </c>
      <c r="B4753" t="e">
        <f>ProcesoDigital Que gran noticia lo Que esta haciendo el gobierno Que buenas acciones las Que se ven de parte de JOH</f>
        <v>#NAME?</v>
      </c>
      <c r="C4753" s="4">
        <v>43762</v>
      </c>
      <c r="D4753" s="3">
        <v>0.91041666666666676</v>
      </c>
    </row>
    <row r="4754" spans="1:4" x14ac:dyDescent="0.2">
      <c r="A4754">
        <v>308371</v>
      </c>
      <c r="B4754" t="e">
        <f>radiohrn no dejaremos Que se siga haciendo estas malas cosas para el pais ni Que se siga perjudicando al Presidente ya vasta</f>
        <v>#NAME?</v>
      </c>
      <c r="C4754" s="4">
        <v>43762</v>
      </c>
      <c r="D4754" s="3">
        <v>0.66736111111111107</v>
      </c>
    </row>
    <row r="4755" spans="1:4" x14ac:dyDescent="0.2">
      <c r="A4755">
        <v>310617</v>
      </c>
      <c r="B4755" t="e">
        <f>HCHTelevDigital Pucha Que no dejen Que se siga haciendo estas cosas ya no dejen Que la polic√≠a ponga todo el peso de la ley y los agarren y los metan al pozo</f>
        <v>#NAME?</v>
      </c>
      <c r="C4755" s="4">
        <v>43762</v>
      </c>
      <c r="D4755" s="3">
        <v>0.75694444444444453</v>
      </c>
    </row>
    <row r="4756" spans="1:4" x14ac:dyDescent="0.2">
      <c r="A4756">
        <v>310718</v>
      </c>
      <c r="B4756" t="s">
        <v>584</v>
      </c>
      <c r="C4756" s="4">
        <v>43762</v>
      </c>
      <c r="D4756" s="3">
        <v>0.73055555555555562</v>
      </c>
    </row>
    <row r="4757" spans="1:4" x14ac:dyDescent="0.2">
      <c r="A4757">
        <v>311107</v>
      </c>
      <c r="B4757" t="e">
        <f>hondudiario no cave duda Que lo Que le interesa Es hacer fracasar al gobierno pero no lo lograran por Que el pais esta avanzando y JOH Es lo mejor</f>
        <v>#NAME?</v>
      </c>
      <c r="C4757" s="4">
        <v>43762</v>
      </c>
      <c r="D4757" s="3">
        <v>0.72152777777777777</v>
      </c>
    </row>
    <row r="4758" spans="1:4" x14ac:dyDescent="0.2">
      <c r="A4758">
        <v>311162</v>
      </c>
      <c r="B4758" t="e">
        <f>hondudiario Que mal Que no buscan ha hacer lo positivo en el pais ya deberian de ver Que Honduras esta cambiando ya no mas porfavor no queremos Que la destruyan</f>
        <v>#NAME?</v>
      </c>
      <c r="C4758" s="4">
        <v>43762</v>
      </c>
      <c r="D4758" s="3">
        <v>0.85138888888888886</v>
      </c>
    </row>
    <row r="4759" spans="1:4" x14ac:dyDescent="0.2">
      <c r="A4759">
        <v>323211</v>
      </c>
      <c r="B4759" t="e">
        <f>elpaishn agradecemos los grandes esfuerzos Que hace JOH porque Honduras esta cambiando cada dia vamos por mas y mas avances</f>
        <v>#NAME?</v>
      </c>
      <c r="C4759" s="4">
        <v>43762</v>
      </c>
      <c r="D4759" s="3">
        <v>0.86597222222222225</v>
      </c>
    </row>
    <row r="4760" spans="1:4" x14ac:dyDescent="0.2">
      <c r="A4760">
        <v>336905</v>
      </c>
      <c r="B4760" t="e">
        <f>ProcesoDigital estamos agradecidos con israel Que buenas cosas las Que se ven para lo bueno del pais Que excelente</f>
        <v>#NAME?</v>
      </c>
      <c r="C4760" s="4">
        <v>43762</v>
      </c>
      <c r="D4760" s="3">
        <v>0.92569444444444438</v>
      </c>
    </row>
    <row r="4761" spans="1:4" x14ac:dyDescent="0.2">
      <c r="A4761">
        <v>337973</v>
      </c>
      <c r="B4761" t="s">
        <v>5</v>
      </c>
      <c r="C4761" s="4">
        <v>43762</v>
      </c>
      <c r="D4761" s="3">
        <v>0.69444444444444453</v>
      </c>
    </row>
    <row r="4762" spans="1:4" x14ac:dyDescent="0.2">
      <c r="A4762">
        <v>357090</v>
      </c>
      <c r="B4762" t="s">
        <v>5</v>
      </c>
      <c r="C4762" s="4">
        <v>43762</v>
      </c>
      <c r="D4762" s="3">
        <v>0.69374999999999998</v>
      </c>
    </row>
    <row r="4763" spans="1:4" x14ac:dyDescent="0.2">
      <c r="A4763">
        <v>646724</v>
      </c>
      <c r="B4763" t="s">
        <v>57</v>
      </c>
      <c r="C4763" s="4">
        <v>43762</v>
      </c>
      <c r="D4763" s="3">
        <v>0.83194444444444438</v>
      </c>
    </row>
    <row r="4764" spans="1:4" x14ac:dyDescent="0.2">
      <c r="A4764">
        <v>649735</v>
      </c>
      <c r="B4764" t="s">
        <v>5</v>
      </c>
      <c r="C4764" s="4">
        <v>43762</v>
      </c>
      <c r="D4764" s="3">
        <v>0.69374999999999998</v>
      </c>
    </row>
    <row r="4765" spans="1:4" x14ac:dyDescent="0.2">
      <c r="A4765">
        <v>687084</v>
      </c>
      <c r="B4765" t="e">
        <f>HoyMismoTSI estamos cansados de Que no dejan de hacer estas manifestaciones Que lo Que taren Es odio para el pais ya basta de Tanto odio ya no mas</f>
        <v>#NAME?</v>
      </c>
      <c r="C4765" s="4">
        <v>43762</v>
      </c>
      <c r="D4765" s="3">
        <v>0.63750000000000007</v>
      </c>
    </row>
    <row r="4766" spans="1:4" x14ac:dyDescent="0.2">
      <c r="A4766">
        <v>696992</v>
      </c>
      <c r="B4766" t="s">
        <v>5</v>
      </c>
      <c r="C4766" s="4">
        <v>43762</v>
      </c>
      <c r="D4766" s="3">
        <v>0.69374999999999998</v>
      </c>
    </row>
    <row r="4767" spans="1:4" x14ac:dyDescent="0.2">
      <c r="A4767">
        <v>697742</v>
      </c>
      <c r="B4767" t="s">
        <v>57</v>
      </c>
      <c r="C4767" s="4">
        <v>43762</v>
      </c>
      <c r="D4767" s="3">
        <v>0.83124999999999993</v>
      </c>
    </row>
    <row r="4768" spans="1:4" x14ac:dyDescent="0.2">
      <c r="A4768">
        <v>707797</v>
      </c>
      <c r="B4768" t="s">
        <v>5</v>
      </c>
      <c r="C4768" s="4">
        <v>43762</v>
      </c>
      <c r="D4768" s="3">
        <v>0.69374999999999998</v>
      </c>
    </row>
    <row r="4769" spans="1:4" x14ac:dyDescent="0.2">
      <c r="A4769">
        <v>711373</v>
      </c>
      <c r="B4769" t="s">
        <v>57</v>
      </c>
      <c r="C4769" s="4">
        <v>43762</v>
      </c>
      <c r="D4769" s="3">
        <v>0.83263888888888893</v>
      </c>
    </row>
    <row r="4770" spans="1:4" x14ac:dyDescent="0.2">
      <c r="A4770">
        <v>733355</v>
      </c>
      <c r="B4770" t="s">
        <v>57</v>
      </c>
      <c r="C4770" s="4">
        <v>43762</v>
      </c>
      <c r="D4770" s="3">
        <v>0.83194444444444438</v>
      </c>
    </row>
    <row r="4771" spans="1:4" x14ac:dyDescent="0.2">
      <c r="A4771">
        <v>743951</v>
      </c>
      <c r="B4771" t="s">
        <v>5</v>
      </c>
      <c r="C4771" s="4">
        <v>43762</v>
      </c>
      <c r="D4771" s="3">
        <v>0.69374999999999998</v>
      </c>
    </row>
    <row r="4772" spans="1:4" x14ac:dyDescent="0.2">
      <c r="A4772">
        <v>744794</v>
      </c>
      <c r="B4772" t="s">
        <v>57</v>
      </c>
      <c r="C4772" s="4">
        <v>43762</v>
      </c>
      <c r="D4772" s="3">
        <v>0.83263888888888893</v>
      </c>
    </row>
    <row r="4773" spans="1:4" x14ac:dyDescent="0.2">
      <c r="A4773">
        <v>745147</v>
      </c>
      <c r="B4773" t="s">
        <v>57</v>
      </c>
      <c r="C4773" s="4">
        <v>43762</v>
      </c>
      <c r="D4773" s="3">
        <v>0.83263888888888893</v>
      </c>
    </row>
    <row r="4774" spans="1:4" x14ac:dyDescent="0.2">
      <c r="A4774">
        <v>762276</v>
      </c>
      <c r="B4774" t="s">
        <v>57</v>
      </c>
      <c r="C4774" s="4">
        <v>43762</v>
      </c>
      <c r="D4774" s="3">
        <v>0.83194444444444438</v>
      </c>
    </row>
    <row r="4775" spans="1:4" x14ac:dyDescent="0.2">
      <c r="A4775">
        <v>826260</v>
      </c>
      <c r="B4775" t="s">
        <v>5</v>
      </c>
      <c r="C4775" s="4">
        <v>43762</v>
      </c>
      <c r="D4775" s="3">
        <v>0.69374999999999998</v>
      </c>
    </row>
    <row r="4776" spans="1:4" x14ac:dyDescent="0.2">
      <c r="A4776">
        <v>849480</v>
      </c>
      <c r="B4776" t="s">
        <v>57</v>
      </c>
      <c r="C4776" s="4">
        <v>43762</v>
      </c>
      <c r="D4776" s="3">
        <v>0.83263888888888893</v>
      </c>
    </row>
    <row r="4777" spans="1:4" x14ac:dyDescent="0.2">
      <c r="A4777">
        <v>850804</v>
      </c>
      <c r="B4777" t="s">
        <v>57</v>
      </c>
      <c r="C4777" s="4">
        <v>43762</v>
      </c>
      <c r="D4777" s="3">
        <v>0.83194444444444438</v>
      </c>
    </row>
    <row r="4778" spans="1:4" x14ac:dyDescent="0.2">
      <c r="A4778">
        <v>851639</v>
      </c>
      <c r="B4778" t="s">
        <v>57</v>
      </c>
      <c r="C4778" s="4">
        <v>43762</v>
      </c>
      <c r="D4778" s="3">
        <v>0.83194444444444438</v>
      </c>
    </row>
    <row r="4779" spans="1:4" x14ac:dyDescent="0.2">
      <c r="A4779">
        <v>853589</v>
      </c>
      <c r="B4779" t="s">
        <v>57</v>
      </c>
      <c r="C4779" s="4">
        <v>43762</v>
      </c>
      <c r="D4779" s="3">
        <v>0.83263888888888893</v>
      </c>
    </row>
    <row r="4780" spans="1:4" x14ac:dyDescent="0.2">
      <c r="A4780">
        <v>856660</v>
      </c>
      <c r="B4780" t="s">
        <v>57</v>
      </c>
      <c r="C4780" s="4">
        <v>43762</v>
      </c>
      <c r="D4780" s="3">
        <v>0.83194444444444438</v>
      </c>
    </row>
    <row r="4781" spans="1:4" x14ac:dyDescent="0.2">
      <c r="A4781">
        <v>863274</v>
      </c>
      <c r="B4781" t="e">
        <f>HoyMismoTSI Honduras Es un pais muy bello lo √∫nico Que gente √±angara lo Que hacen Es atrazar  el pais ya basta por favor queremos tranquilidad</f>
        <v>#NAME?</v>
      </c>
      <c r="C4781" s="4">
        <v>43762</v>
      </c>
      <c r="D4781" s="3">
        <v>0.82291666666666663</v>
      </c>
    </row>
    <row r="4782" spans="1:4" x14ac:dyDescent="0.2">
      <c r="A4782">
        <v>876851</v>
      </c>
      <c r="B4782" t="s">
        <v>57</v>
      </c>
      <c r="C4782" s="4">
        <v>43762</v>
      </c>
      <c r="D4782" s="3">
        <v>0.83194444444444438</v>
      </c>
    </row>
    <row r="4783" spans="1:4" x14ac:dyDescent="0.2">
      <c r="A4783">
        <v>877705</v>
      </c>
      <c r="B4783" t="s">
        <v>57</v>
      </c>
      <c r="C4783" s="4">
        <v>43762</v>
      </c>
      <c r="D4783" s="3">
        <v>0.83263888888888893</v>
      </c>
    </row>
    <row r="4784" spans="1:4" x14ac:dyDescent="0.2">
      <c r="A4784">
        <v>884617</v>
      </c>
      <c r="B4784" t="s">
        <v>57</v>
      </c>
      <c r="C4784" s="4">
        <v>43762</v>
      </c>
      <c r="D4784" s="3">
        <v>0.83194444444444438</v>
      </c>
    </row>
    <row r="4785" spans="1:4" x14ac:dyDescent="0.2">
      <c r="A4785">
        <v>885944</v>
      </c>
      <c r="B4785" t="s">
        <v>57</v>
      </c>
      <c r="C4785" s="4">
        <v>43762</v>
      </c>
      <c r="D4785" s="3">
        <v>0.83263888888888893</v>
      </c>
    </row>
    <row r="4786" spans="1:4" x14ac:dyDescent="0.2">
      <c r="A4786">
        <v>929783</v>
      </c>
      <c r="B4786" t="s">
        <v>5</v>
      </c>
      <c r="C4786" s="4">
        <v>43762</v>
      </c>
      <c r="D4786" s="3">
        <v>0.69374999999999998</v>
      </c>
    </row>
    <row r="4787" spans="1:4" x14ac:dyDescent="0.2">
      <c r="A4787">
        <v>933366</v>
      </c>
      <c r="B4787" t="s">
        <v>5</v>
      </c>
      <c r="C4787" s="4">
        <v>43762</v>
      </c>
      <c r="D4787" s="3">
        <v>0.69374999999999998</v>
      </c>
    </row>
    <row r="4788" spans="1:4" x14ac:dyDescent="0.2">
      <c r="A4788">
        <v>935557</v>
      </c>
      <c r="B4788" t="s">
        <v>57</v>
      </c>
      <c r="C4788" s="4">
        <v>43762</v>
      </c>
      <c r="D4788" s="3">
        <v>0.83194444444444438</v>
      </c>
    </row>
    <row r="4789" spans="1:4" x14ac:dyDescent="0.2">
      <c r="A4789">
        <v>935620</v>
      </c>
      <c r="B4789" t="s">
        <v>5</v>
      </c>
      <c r="C4789" s="4">
        <v>43762</v>
      </c>
      <c r="D4789" s="3">
        <v>0.69374999999999998</v>
      </c>
    </row>
    <row r="4790" spans="1:4" x14ac:dyDescent="0.2">
      <c r="A4790">
        <v>937053</v>
      </c>
      <c r="B4790" t="s">
        <v>57</v>
      </c>
      <c r="C4790" s="4">
        <v>43762</v>
      </c>
      <c r="D4790" s="3">
        <v>0.83124999999999993</v>
      </c>
    </row>
    <row r="4791" spans="1:4" x14ac:dyDescent="0.2">
      <c r="A4791">
        <v>942287</v>
      </c>
      <c r="B4791" t="s">
        <v>57</v>
      </c>
      <c r="C4791" s="4">
        <v>43762</v>
      </c>
      <c r="D4791" s="3">
        <v>0.83263888888888893</v>
      </c>
    </row>
    <row r="4792" spans="1:4" x14ac:dyDescent="0.2">
      <c r="A4792">
        <v>945445</v>
      </c>
      <c r="B4792" t="s">
        <v>5</v>
      </c>
      <c r="C4792" s="4">
        <v>43762</v>
      </c>
      <c r="D4792" s="3">
        <v>0.69374999999999998</v>
      </c>
    </row>
    <row r="4793" spans="1:4" x14ac:dyDescent="0.2">
      <c r="A4793">
        <v>945447</v>
      </c>
      <c r="B4793" t="s">
        <v>57</v>
      </c>
      <c r="C4793" s="4">
        <v>43762</v>
      </c>
      <c r="D4793" s="3">
        <v>0.83263888888888893</v>
      </c>
    </row>
    <row r="4794" spans="1:4" x14ac:dyDescent="0.2">
      <c r="A4794">
        <v>945823</v>
      </c>
      <c r="B4794" t="s">
        <v>5</v>
      </c>
      <c r="C4794" s="4">
        <v>43762</v>
      </c>
      <c r="D4794" s="3">
        <v>0.69444444444444453</v>
      </c>
    </row>
    <row r="4795" spans="1:4" x14ac:dyDescent="0.2">
      <c r="A4795">
        <v>972642</v>
      </c>
      <c r="B4795" t="s">
        <v>57</v>
      </c>
      <c r="C4795" s="4">
        <v>43762</v>
      </c>
      <c r="D4795" s="3">
        <v>0.83194444444444438</v>
      </c>
    </row>
    <row r="4796" spans="1:4" x14ac:dyDescent="0.2">
      <c r="A4796">
        <v>973463</v>
      </c>
      <c r="B4796" t="s">
        <v>57</v>
      </c>
      <c r="C4796" s="4">
        <v>43762</v>
      </c>
      <c r="D4796" s="3">
        <v>0.83194444444444438</v>
      </c>
    </row>
    <row r="4797" spans="1:4" x14ac:dyDescent="0.2">
      <c r="A4797">
        <v>975651</v>
      </c>
      <c r="B4797" t="s">
        <v>57</v>
      </c>
      <c r="C4797" s="4">
        <v>43762</v>
      </c>
      <c r="D4797" s="3">
        <v>0.83263888888888893</v>
      </c>
    </row>
    <row r="4798" spans="1:4" x14ac:dyDescent="0.2">
      <c r="A4798">
        <v>979185</v>
      </c>
      <c r="B4798" t="s">
        <v>5</v>
      </c>
      <c r="C4798" s="4">
        <v>43762</v>
      </c>
      <c r="D4798" s="3">
        <v>0.69444444444444453</v>
      </c>
    </row>
    <row r="4799" spans="1:4" x14ac:dyDescent="0.2">
      <c r="A4799">
        <v>982985</v>
      </c>
      <c r="B4799" t="s">
        <v>5</v>
      </c>
      <c r="C4799" s="4">
        <v>43762</v>
      </c>
      <c r="D4799" s="3">
        <v>0.69444444444444453</v>
      </c>
    </row>
    <row r="4800" spans="1:4" x14ac:dyDescent="0.2">
      <c r="A4800">
        <v>989959</v>
      </c>
      <c r="B4800" t="s">
        <v>57</v>
      </c>
      <c r="C4800" s="4">
        <v>43762</v>
      </c>
      <c r="D4800" s="3">
        <v>0.83194444444444438</v>
      </c>
    </row>
    <row r="4801" spans="1:4" x14ac:dyDescent="0.2">
      <c r="A4801">
        <v>1005023</v>
      </c>
      <c r="B4801" t="e">
        <f>HoyMismoTSI por favor Que dejen de Tanto vandalismo Que dejen de hacer lo malo por la naci√≥n cean cerios queremos paz</f>
        <v>#NAME?</v>
      </c>
      <c r="C4801" s="4">
        <v>43762</v>
      </c>
      <c r="D4801" s="3">
        <v>0.82361111111111107</v>
      </c>
    </row>
    <row r="4802" spans="1:4" x14ac:dyDescent="0.2">
      <c r="A4802">
        <v>1022373</v>
      </c>
      <c r="B4802" t="e">
        <f>HoyMismoTSI Pucha deben de ver lo mejor por el pais ya basta de Tanto relajo queremos paz en mi naci√≥n</f>
        <v>#NAME?</v>
      </c>
      <c r="C4802" s="4">
        <v>43762</v>
      </c>
      <c r="D4802" s="3">
        <v>0.8222222222222223</v>
      </c>
    </row>
    <row r="4803" spans="1:4" x14ac:dyDescent="0.2">
      <c r="A4803">
        <v>1032802</v>
      </c>
      <c r="B4803" t="s">
        <v>5</v>
      </c>
      <c r="C4803" s="4">
        <v>43762</v>
      </c>
      <c r="D4803" s="3">
        <v>0.69444444444444453</v>
      </c>
    </row>
    <row r="4804" spans="1:4" x14ac:dyDescent="0.2">
      <c r="A4804">
        <v>1033119</v>
      </c>
      <c r="B4804" t="s">
        <v>5</v>
      </c>
      <c r="C4804" s="4">
        <v>43762</v>
      </c>
      <c r="D4804" s="3">
        <v>0.69374999999999998</v>
      </c>
    </row>
    <row r="4805" spans="1:4" x14ac:dyDescent="0.2">
      <c r="A4805">
        <v>1033606</v>
      </c>
      <c r="B4805" t="s">
        <v>5</v>
      </c>
      <c r="C4805" s="4">
        <v>43762</v>
      </c>
      <c r="D4805" s="3">
        <v>0.69374999999999998</v>
      </c>
    </row>
    <row r="4806" spans="1:4" x14ac:dyDescent="0.2">
      <c r="A4806">
        <v>1048938</v>
      </c>
      <c r="B4806" t="s">
        <v>5</v>
      </c>
      <c r="C4806" s="4">
        <v>43762</v>
      </c>
      <c r="D4806" s="3">
        <v>0.69444444444444453</v>
      </c>
    </row>
    <row r="4807" spans="1:4" x14ac:dyDescent="0.2">
      <c r="A4807">
        <v>1091130</v>
      </c>
      <c r="B4807" t="s">
        <v>5</v>
      </c>
      <c r="C4807" s="4">
        <v>43762</v>
      </c>
      <c r="D4807" s="3">
        <v>0.69444444444444453</v>
      </c>
    </row>
    <row r="4808" spans="1:4" x14ac:dyDescent="0.2">
      <c r="A4808">
        <v>5843</v>
      </c>
      <c r="B4808" t="s">
        <v>52</v>
      </c>
      <c r="C4808" s="4">
        <v>43763</v>
      </c>
      <c r="D4808" s="3">
        <v>0.71388888888888891</v>
      </c>
    </row>
    <row r="4809" spans="1:4" x14ac:dyDescent="0.2">
      <c r="A4809">
        <v>15999</v>
      </c>
      <c r="B4809" t="s">
        <v>123</v>
      </c>
      <c r="C4809" s="4">
        <v>43763</v>
      </c>
      <c r="D4809" s="3">
        <v>0.8208333333333333</v>
      </c>
    </row>
    <row r="4810" spans="1:4" x14ac:dyDescent="0.2">
      <c r="A4810">
        <v>31459</v>
      </c>
      <c r="B4810" t="s">
        <v>52</v>
      </c>
      <c r="C4810" s="4">
        <v>43763</v>
      </c>
      <c r="D4810" s="3">
        <v>0.71458333333333324</v>
      </c>
    </row>
    <row r="4811" spans="1:4" x14ac:dyDescent="0.2">
      <c r="A4811">
        <v>32269</v>
      </c>
      <c r="B4811" t="e">
        <f>hondudiario Que bueno lo Que se hace por e pueblo Que se esta ayudando con la salud comunitaria Que bien Que se haga lo bueno</f>
        <v>#NAME?</v>
      </c>
      <c r="C4811" s="4">
        <v>43763</v>
      </c>
      <c r="D4811" s="3">
        <v>0.94305555555555554</v>
      </c>
    </row>
    <row r="4812" spans="1:4" x14ac:dyDescent="0.2">
      <c r="A4812">
        <v>33512</v>
      </c>
      <c r="B4812" t="e">
        <f>hondudiario vaya miren quien esta hablando la haragana Que no le gusta trabajar por Que a ustedes si no les gusta trabajar</f>
        <v>#NAME?</v>
      </c>
      <c r="C4812" s="4">
        <v>43763</v>
      </c>
      <c r="D4812" s="3">
        <v>0.69861111111111107</v>
      </c>
    </row>
    <row r="4813" spans="1:4" x14ac:dyDescent="0.2">
      <c r="A4813">
        <v>39112</v>
      </c>
      <c r="B4813" t="e">
        <f>JuanOrlandoH Honduras esta cambiando por Que JOH ha demostrado Que se ha hecho lo mejor por el pais Que bueno gracias mi JOH</f>
        <v>#NAME?</v>
      </c>
      <c r="C4813" s="4">
        <v>43763</v>
      </c>
      <c r="D4813" s="3">
        <v>0.81736111111111109</v>
      </c>
    </row>
    <row r="4814" spans="1:4" x14ac:dyDescent="0.2">
      <c r="A4814">
        <v>40404</v>
      </c>
      <c r="B4814" t="e">
        <f>radioamericahn vaya ya se puso este √±angara a hablar mal de nuestro gobierno cual Es tu dolor luis deja de meterte en lo Que no te importa ya basta</f>
        <v>#NAME?</v>
      </c>
      <c r="C4814" s="4">
        <v>43763</v>
      </c>
      <c r="D4814" s="3">
        <v>0.93263888888888891</v>
      </c>
    </row>
    <row r="4815" spans="1:4" x14ac:dyDescent="0.2">
      <c r="A4815">
        <v>50600</v>
      </c>
      <c r="B4815" t="e">
        <f>Abriendo_Brecha Aplaudimos la buena labore de parte de el gobierno haciendo el gran cambio Que manera mas buena de hacer lo bien por la naci√≥n</f>
        <v>#NAME?</v>
      </c>
      <c r="C4815" s="4">
        <v>43763</v>
      </c>
      <c r="D4815" s="3">
        <v>0.8125</v>
      </c>
    </row>
    <row r="4816" spans="1:4" x14ac:dyDescent="0.2">
      <c r="A4816">
        <v>57537</v>
      </c>
      <c r="B4816" t="s">
        <v>123</v>
      </c>
      <c r="C4816" s="4">
        <v>43763</v>
      </c>
      <c r="D4816" s="3">
        <v>0.8208333333333333</v>
      </c>
    </row>
    <row r="4817" spans="1:4" x14ac:dyDescent="0.2">
      <c r="A4817">
        <v>64616</v>
      </c>
      <c r="B4817" t="e">
        <f>hondudiario Contento de ver las grandiosas cosas en el pais Que bien Que se trabaja por mas y mas para el apoyo de cada comunidad</f>
        <v>#NAME?</v>
      </c>
      <c r="C4817" s="4">
        <v>43763</v>
      </c>
      <c r="D4817" s="3">
        <v>0.94374999999999998</v>
      </c>
    </row>
    <row r="4818" spans="1:4" x14ac:dyDescent="0.2">
      <c r="A4818">
        <v>64840</v>
      </c>
      <c r="B4818" t="e">
        <f>hondudiario ve ustedes no degan en paz al pais solo quieren ver al pais mal y principal ustedes √±angaras</f>
        <v>#NAME?</v>
      </c>
      <c r="C4818" s="4">
        <v>43763</v>
      </c>
      <c r="D4818" s="3">
        <v>0.69791666666666663</v>
      </c>
    </row>
    <row r="4819" spans="1:4" x14ac:dyDescent="0.2">
      <c r="A4819">
        <v>64979</v>
      </c>
      <c r="B4819" t="e">
        <f>hondudiario estamos muy agradecidos de ver como la naci√≥n esta avanzando Damos las gracias al gobierno Que Dios los bendiga</f>
        <v>#NAME?</v>
      </c>
      <c r="C4819" s="4">
        <v>43763</v>
      </c>
      <c r="D4819" s="3">
        <v>0.94374999999999998</v>
      </c>
    </row>
    <row r="4820" spans="1:4" x14ac:dyDescent="0.2">
      <c r="A4820">
        <v>65796</v>
      </c>
      <c r="B4820" t="s">
        <v>52</v>
      </c>
      <c r="C4820" s="4">
        <v>43763</v>
      </c>
      <c r="D4820" s="3">
        <v>0.71388888888888891</v>
      </c>
    </row>
    <row r="4821" spans="1:4" x14ac:dyDescent="0.2">
      <c r="A4821">
        <v>66750</v>
      </c>
      <c r="B4821" t="s">
        <v>52</v>
      </c>
      <c r="C4821" s="4">
        <v>43763</v>
      </c>
      <c r="D4821" s="3">
        <v>0.71458333333333324</v>
      </c>
    </row>
    <row r="4822" spans="1:4" x14ac:dyDescent="0.2">
      <c r="A4822">
        <v>70618</v>
      </c>
      <c r="B4822" t="e">
        <f>elpaishn Es muy excelente lo Que esta haciendo nuestro gobierno Que bien Que se haga lo mejor por el pais vamos por mas</f>
        <v>#NAME?</v>
      </c>
      <c r="C4822" s="4">
        <v>43763</v>
      </c>
      <c r="D4822" s="3">
        <v>0.70763888888888893</v>
      </c>
    </row>
    <row r="4823" spans="1:4" x14ac:dyDescent="0.2">
      <c r="A4823">
        <v>71128</v>
      </c>
      <c r="B4823" t="e">
        <f>elpaishn Definimos los grandes alcances Que gran trabajo lo Que se ve cada dia gracias se√±or Presidente Que Dios lo bendiga</f>
        <v>#NAME?</v>
      </c>
      <c r="C4823" s="4">
        <v>43763</v>
      </c>
      <c r="D4823" s="3">
        <v>0.90416666666666667</v>
      </c>
    </row>
    <row r="4824" spans="1:4" x14ac:dyDescent="0.2">
      <c r="A4824">
        <v>71302</v>
      </c>
      <c r="B4824" t="e">
        <f>elpaishn muy buenas obras las Que se hacen Que se afirme lo bueno por Que Es necesario Que se hagan estas fumigaciones para Que se eviten la enfermedades muy bien</f>
        <v>#NAME?</v>
      </c>
      <c r="C4824" s="4">
        <v>43763</v>
      </c>
      <c r="D4824" s="3">
        <v>0.875</v>
      </c>
    </row>
    <row r="4825" spans="1:4" x14ac:dyDescent="0.2">
      <c r="A4825">
        <v>80104</v>
      </c>
      <c r="B4825" t="e">
        <f>JuanOrlandoH estamos a lo primero Que importante manera de Que mi pais cambia cada dia Que excelente Es ver Que orgullo de estos jovencitos</f>
        <v>#NAME?</v>
      </c>
      <c r="C4825" s="4">
        <v>43763</v>
      </c>
      <c r="D4825" s="3">
        <v>0.69374999999999998</v>
      </c>
    </row>
    <row r="4826" spans="1:4" x14ac:dyDescent="0.2">
      <c r="A4826">
        <v>85385</v>
      </c>
      <c r="B4826" t="s">
        <v>123</v>
      </c>
      <c r="C4826" s="4">
        <v>43763</v>
      </c>
      <c r="D4826" s="3">
        <v>0.8208333333333333</v>
      </c>
    </row>
    <row r="4827" spans="1:4" x14ac:dyDescent="0.2">
      <c r="A4827">
        <v>90993</v>
      </c>
      <c r="B4827" t="e">
        <f>CesiaMejiaHN no cabe duda Que esta opina a favor de los de libre porque sabe Que lo Que le gusta Es Que el pais este mal por Que ella no le afecta nada</f>
        <v>#NAME?</v>
      </c>
      <c r="C4827" s="4">
        <v>43763</v>
      </c>
      <c r="D4827" s="3">
        <v>0.69027777777777777</v>
      </c>
    </row>
    <row r="4828" spans="1:4" x14ac:dyDescent="0.2">
      <c r="A4828">
        <v>91056</v>
      </c>
      <c r="B4828" t="e">
        <f>elpaishn Honduras esta avanzando grandemente Que gran inicio de ver el cambio vamos por mas y mas</f>
        <v>#NAME?</v>
      </c>
      <c r="C4828" s="4">
        <v>43763</v>
      </c>
      <c r="D4828" s="3">
        <v>0.87430555555555556</v>
      </c>
    </row>
    <row r="4829" spans="1:4" x14ac:dyDescent="0.2">
      <c r="A4829">
        <v>91238</v>
      </c>
      <c r="B4829" t="s">
        <v>306</v>
      </c>
      <c r="C4829" s="4">
        <v>43763</v>
      </c>
      <c r="D4829" s="3">
        <v>0.90416666666666667</v>
      </c>
    </row>
    <row r="4830" spans="1:4" x14ac:dyDescent="0.2">
      <c r="A4830">
        <v>91394</v>
      </c>
      <c r="B4830" t="e">
        <f>elpaishn Que bueno Que se est√°n beneficiando estas personas Que bueno lo Que se hace por mi Honduras</f>
        <v>#NAME?</v>
      </c>
      <c r="C4830" s="4">
        <v>43763</v>
      </c>
      <c r="D4830" s="3">
        <v>0.87430555555555556</v>
      </c>
    </row>
    <row r="4831" spans="1:4" x14ac:dyDescent="0.2">
      <c r="A4831">
        <v>91478</v>
      </c>
      <c r="B4831" t="e">
        <f>CesiaMejiaHN se sabe Que esta a decer de las √±angaras de Mel y por eso solo se sabe Que eso Es lo Que le gusta a esta √±angara Que haya caos en el pais</f>
        <v>#NAME?</v>
      </c>
      <c r="C4831" s="4">
        <v>43763</v>
      </c>
      <c r="D4831" s="3">
        <v>0.68958333333333333</v>
      </c>
    </row>
    <row r="4832" spans="1:4" x14ac:dyDescent="0.2">
      <c r="A4832">
        <v>91638</v>
      </c>
      <c r="B4832" t="e">
        <f>elpaishn Damos las gracias a nuestro gobierno por Que gracias a el hemos alcanzado las mayores bendiciones Que bien</f>
        <v>#NAME?</v>
      </c>
      <c r="C4832" s="4">
        <v>43763</v>
      </c>
      <c r="D4832" s="3">
        <v>0.91180555555555554</v>
      </c>
    </row>
    <row r="4833" spans="1:4" x14ac:dyDescent="0.2">
      <c r="A4833">
        <v>91782</v>
      </c>
      <c r="B4833" t="e">
        <f>elpaishn no cave duda Que nuestro gobierno ha trabajado por lo mejor Que grandes maneras de ver lo importante para el pais muy bien Que se ponga mano dura</f>
        <v>#NAME?</v>
      </c>
      <c r="C4833" s="4">
        <v>43763</v>
      </c>
      <c r="D4833" s="3">
        <v>0.70833333333333337</v>
      </c>
    </row>
    <row r="4834" spans="1:4" x14ac:dyDescent="0.2">
      <c r="A4834">
        <v>94165</v>
      </c>
      <c r="B4834" t="e">
        <f>HCHTelevDigital contentos de Que se afirma lo principal para Que la gente tenga mayores oportunidades de Que se haga lo mejor por mi pais</f>
        <v>#NAME?</v>
      </c>
      <c r="C4834" s="4">
        <v>43763</v>
      </c>
      <c r="D4834" s="3">
        <v>0.74930555555555556</v>
      </c>
    </row>
    <row r="4835" spans="1:4" x14ac:dyDescent="0.2">
      <c r="A4835">
        <v>95644</v>
      </c>
      <c r="B4835" t="s">
        <v>52</v>
      </c>
      <c r="C4835" s="4">
        <v>43763</v>
      </c>
      <c r="D4835" s="3">
        <v>0.71388888888888891</v>
      </c>
    </row>
    <row r="4836" spans="1:4" x14ac:dyDescent="0.2">
      <c r="A4836">
        <v>96050</v>
      </c>
      <c r="B4836" t="s">
        <v>123</v>
      </c>
      <c r="C4836" s="4">
        <v>43763</v>
      </c>
      <c r="D4836" s="3">
        <v>0.82152777777777775</v>
      </c>
    </row>
    <row r="4837" spans="1:4" x14ac:dyDescent="0.2">
      <c r="A4837">
        <v>96831</v>
      </c>
      <c r="B4837" t="e">
        <f>HCHTelevDigital excelente con estas ferias de empleo se esta haciendo lo bueno para el pais dando mayores oportunidades para el pueblo</f>
        <v>#NAME?</v>
      </c>
      <c r="C4837" s="4">
        <v>43763</v>
      </c>
      <c r="D4837" s="3">
        <v>0.74861111111111101</v>
      </c>
    </row>
    <row r="4838" spans="1:4" x14ac:dyDescent="0.2">
      <c r="A4838">
        <v>112985</v>
      </c>
      <c r="B4838" t="s">
        <v>52</v>
      </c>
      <c r="C4838" s="4">
        <v>43763</v>
      </c>
      <c r="D4838" s="3">
        <v>0.71388888888888891</v>
      </c>
    </row>
    <row r="4839" spans="1:4" x14ac:dyDescent="0.2">
      <c r="A4839">
        <v>115979</v>
      </c>
      <c r="B4839" t="s">
        <v>52</v>
      </c>
      <c r="C4839" s="4">
        <v>43763</v>
      </c>
      <c r="D4839" s="3">
        <v>0.71388888888888891</v>
      </c>
    </row>
    <row r="4840" spans="1:4" x14ac:dyDescent="0.2">
      <c r="A4840">
        <v>132283</v>
      </c>
      <c r="B4840" t="e">
        <f>JuanOrlandoH muy bien Muchas gracias se√±or Presidente por dar de su gran apoyo y demostrar Que el pais avanza cada dia Que bien vamos por mas</f>
        <v>#NAME?</v>
      </c>
      <c r="C4840" s="4">
        <v>43763</v>
      </c>
      <c r="D4840" s="3">
        <v>0.69444444444444453</v>
      </c>
    </row>
    <row r="4841" spans="1:4" x14ac:dyDescent="0.2">
      <c r="A4841">
        <v>145029</v>
      </c>
      <c r="B4841" t="s">
        <v>52</v>
      </c>
      <c r="C4841" s="4">
        <v>43763</v>
      </c>
      <c r="D4841" s="3">
        <v>0.71458333333333324</v>
      </c>
    </row>
    <row r="4842" spans="1:4" x14ac:dyDescent="0.2">
      <c r="A4842">
        <v>147247</v>
      </c>
      <c r="B4842" t="e">
        <f>JuanOrlandoH gracias se√±or Presidente recibimos esos grandes saludos y Que la pase super bien</f>
        <v>#NAME?</v>
      </c>
      <c r="C4842" s="4">
        <v>43763</v>
      </c>
      <c r="D4842" s="3">
        <v>0.81666666666666676</v>
      </c>
    </row>
    <row r="4843" spans="1:4" x14ac:dyDescent="0.2">
      <c r="A4843">
        <v>150901</v>
      </c>
      <c r="B4843" t="s">
        <v>123</v>
      </c>
      <c r="C4843" s="4">
        <v>43763</v>
      </c>
      <c r="D4843" s="3">
        <v>0.8208333333333333</v>
      </c>
    </row>
    <row r="4844" spans="1:4" x14ac:dyDescent="0.2">
      <c r="A4844">
        <v>151447</v>
      </c>
      <c r="B4844" t="s">
        <v>52</v>
      </c>
      <c r="C4844" s="4">
        <v>43763</v>
      </c>
      <c r="D4844" s="3">
        <v>0.71388888888888891</v>
      </c>
    </row>
    <row r="4845" spans="1:4" x14ac:dyDescent="0.2">
      <c r="A4845">
        <v>152785</v>
      </c>
      <c r="B4845" t="e">
        <f>JuanOrlandoH se sabe Que se ha visto los buenos frutos Que desempe√±a JOH por hacer y dar una sonrisa al pueblo</f>
        <v>#NAME?</v>
      </c>
      <c r="C4845" s="4">
        <v>43763</v>
      </c>
      <c r="D4845" s="3">
        <v>0.81597222222222221</v>
      </c>
    </row>
    <row r="4846" spans="1:4" x14ac:dyDescent="0.2">
      <c r="A4846">
        <v>156180</v>
      </c>
      <c r="B4846" t="e">
        <f>ProcesoDigital son muy buenas las acciones Que est√°n haciendo para dar el mayor apoyo a los maestros y Que se demuestre lo bueno en el pais Que bien</f>
        <v>#NAME?</v>
      </c>
      <c r="C4846" s="4">
        <v>43763</v>
      </c>
      <c r="D4846" s="3">
        <v>0.94930555555555562</v>
      </c>
    </row>
    <row r="4847" spans="1:4" x14ac:dyDescent="0.2">
      <c r="A4847">
        <v>157747</v>
      </c>
      <c r="B4847" t="e">
        <f>_xlfn.SINGLE(JuanOrlandoH _xlfn.SINGLE(DHSgov _xlfn.SINGLE(StateDept _xlfn.SINGLE(usembassyhn _xlfn.SINGLE(CancilleriaHN _xlfn.SINGLE(SecPompeo _xlfn.SINGLE(lisandrorosales _xlfn.SINGLE(elpaishn _xlfn.SINGLE(LaTribunahn Vemos como JOH hace de su mayor esfuerzo de afirmar lo bueno por la naci√≥n Que gran trabajo Que se haga mas)))))))))</f>
        <v>#NAME?</v>
      </c>
      <c r="C4847" s="4">
        <v>43763</v>
      </c>
      <c r="D4847" s="3">
        <v>0.81944444444444453</v>
      </c>
    </row>
    <row r="4848" spans="1:4" x14ac:dyDescent="0.2">
      <c r="A4848">
        <v>162245</v>
      </c>
      <c r="B4848" t="e">
        <f>televicentrohn excelente Que se han hecho  estas buenas invenciones en el pais Que gran manera de ver lo bueno por mi Honduras Que genial</f>
        <v>#NAME?</v>
      </c>
      <c r="C4848" s="4">
        <v>43763</v>
      </c>
      <c r="D4848" s="3">
        <v>0.89722222222222225</v>
      </c>
    </row>
    <row r="4849" spans="1:4" x14ac:dyDescent="0.2">
      <c r="A4849">
        <v>163091</v>
      </c>
      <c r="B4849" t="e">
        <f>televicentrohn Damos las gracias al gobierno por hacer ese gran desempe√±o en el pais gracias se√±or JOH por demostrar su apoyo</f>
        <v>#NAME?</v>
      </c>
      <c r="C4849" s="4">
        <v>43763</v>
      </c>
      <c r="D4849" s="3">
        <v>0.8979166666666667</v>
      </c>
    </row>
    <row r="4850" spans="1:4" x14ac:dyDescent="0.2">
      <c r="A4850">
        <v>165619</v>
      </c>
      <c r="B4850" t="e">
        <f>JuanOrlandoH alcanzando grandes maneras Que se ha dado a demostrar Que su viaje sea de gran excito JOH Que bien Que la pase super bien</f>
        <v>#NAME?</v>
      </c>
      <c r="C4850" s="4">
        <v>43763</v>
      </c>
      <c r="D4850" s="3">
        <v>0.81736111111111109</v>
      </c>
    </row>
    <row r="4851" spans="1:4" x14ac:dyDescent="0.2">
      <c r="A4851">
        <v>165975</v>
      </c>
      <c r="B4851" t="s">
        <v>123</v>
      </c>
      <c r="C4851" s="4">
        <v>43763</v>
      </c>
      <c r="D4851" s="3">
        <v>0.8208333333333333</v>
      </c>
    </row>
    <row r="4852" spans="1:4" x14ac:dyDescent="0.2">
      <c r="A4852">
        <v>171772</v>
      </c>
      <c r="B4852" t="e">
        <f>_xlfn.SINGLE(JuanOrlandoH _xlfn.SINGLE(DHSgov _xlfn.SINGLE(StateDept _xlfn.SINGLE(usembassyhn _xlfn.SINGLE(CancilleriaHN _xlfn.SINGLE(SecPompeo _xlfn.SINGLE(lisandrorosales _xlfn.SINGLE(elpaishn _xlfn.SINGLE(LaTribunahn Honduras esta cambiando gracias  a lo importante Que Es ver ese gran desempe√±o Que bien estamos a largos alcances)))))))))</f>
        <v>#NAME?</v>
      </c>
      <c r="C4852" s="4">
        <v>43763</v>
      </c>
      <c r="D4852" s="3">
        <v>0.82013888888888886</v>
      </c>
    </row>
    <row r="4853" spans="1:4" x14ac:dyDescent="0.2">
      <c r="A4853">
        <v>178645</v>
      </c>
      <c r="B4853" t="e">
        <f>_xlfn.SINGLE(JuanOrlandoH _xlfn.SINGLE(DHSgov _xlfn.SINGLE(StateDept _xlfn.SINGLE(usembassyhn _xlfn.SINGLE(CancilleriaHN _xlfn.SINGLE(SecPompeo _xlfn.SINGLE(lisandrorosales _xlfn.SINGLE(elpaishn _xlfn.SINGLE(LaTribunahn Honduras Es un pais muy bendecidos por Que tenemos un gran gobernante Que bien lo Que se hace por el pais)))))))))</f>
        <v>#NAME?</v>
      </c>
      <c r="C4853" s="4">
        <v>43763</v>
      </c>
      <c r="D4853" s="3">
        <v>0.84444444444444444</v>
      </c>
    </row>
    <row r="4854" spans="1:4" x14ac:dyDescent="0.2">
      <c r="A4854">
        <v>179073</v>
      </c>
      <c r="B4854" t="s">
        <v>457</v>
      </c>
      <c r="C4854" s="4">
        <v>43763</v>
      </c>
      <c r="D4854" s="3">
        <v>0.69305555555555554</v>
      </c>
    </row>
    <row r="4855" spans="1:4" x14ac:dyDescent="0.2">
      <c r="A4855">
        <v>184040</v>
      </c>
      <c r="B4855" t="e">
        <f>_xlfn.SINGLE(JuanOrlandoH _xlfn.SINGLE(DHSgov _xlfn.SINGLE(StateDept _xlfn.SINGLE(usembassyhn _xlfn.SINGLE(CancilleriaHN _xlfn.SINGLE(SecPompeo _xlfn.SINGLE(lisandrorosales _xlfn.SINGLE(elpaishn _xlfn.SINGLE(LaTribunahn muy bueno Que est√°n apoyando  a los desarrollos economices del pais Que bueno lo Que se ve cada dia)))))))))</f>
        <v>#NAME?</v>
      </c>
      <c r="C4855" s="4">
        <v>43763</v>
      </c>
      <c r="D4855" s="3">
        <v>0.81944444444444453</v>
      </c>
    </row>
    <row r="4856" spans="1:4" x14ac:dyDescent="0.2">
      <c r="A4856">
        <v>195486</v>
      </c>
      <c r="B4856" t="s">
        <v>123</v>
      </c>
      <c r="C4856" s="4">
        <v>43763</v>
      </c>
      <c r="D4856" s="3">
        <v>0.82152777777777775</v>
      </c>
    </row>
    <row r="4857" spans="1:4" x14ac:dyDescent="0.2">
      <c r="A4857">
        <v>201751</v>
      </c>
      <c r="B4857" t="e">
        <f>JuanOrlandoH Definimos la buenas acciones Que ha dado a conocer nuestro gobierno gracias por afirmar lo bueno para el joven</f>
        <v>#NAME?</v>
      </c>
      <c r="C4857" s="4">
        <v>43763</v>
      </c>
      <c r="D4857" s="3">
        <v>0.69305555555555554</v>
      </c>
    </row>
    <row r="4858" spans="1:4" x14ac:dyDescent="0.2">
      <c r="A4858">
        <v>207342</v>
      </c>
      <c r="B4858" t="s">
        <v>52</v>
      </c>
      <c r="C4858" s="4">
        <v>43763</v>
      </c>
      <c r="D4858" s="3">
        <v>0.71458333333333324</v>
      </c>
    </row>
    <row r="4859" spans="1:4" x14ac:dyDescent="0.2">
      <c r="A4859">
        <v>214751</v>
      </c>
      <c r="B4859" t="e">
        <f>JuanOrlandoH Honduras vamos por lo bueno se define Que se trabaja por un mejor futuro para los j√≥venes Que excelente</f>
        <v>#NAME?</v>
      </c>
      <c r="C4859" s="4">
        <v>43763</v>
      </c>
      <c r="D4859" s="3">
        <v>0.69444444444444453</v>
      </c>
    </row>
    <row r="4860" spans="1:4" x14ac:dyDescent="0.2">
      <c r="A4860">
        <v>226717</v>
      </c>
      <c r="B4860" t="e">
        <f>_xlfn.SINGLE(JuanOrlandoH _xlfn.SINGLE(DHSgov _xlfn.SINGLE(StateDept _xlfn.SINGLE(usembassyhn _xlfn.SINGLE(CancilleriaHN _xlfn.SINGLE(SecPompeo _xlfn.SINGLE(lisandrorosales _xlfn.SINGLE(elpaishn _xlfn.SINGLE(LaTribunahn no cave duda Que se haga estas cosas para favorecer al pueblo Que grandes maneras de ver lo bueno por mi Honduras Que bien excelente trabajo)))))))))</f>
        <v>#NAME?</v>
      </c>
      <c r="C4860" s="4">
        <v>43763</v>
      </c>
      <c r="D4860" s="3">
        <v>0.84513888888888899</v>
      </c>
    </row>
    <row r="4861" spans="1:4" x14ac:dyDescent="0.2">
      <c r="A4861">
        <v>244448</v>
      </c>
      <c r="B4861" t="s">
        <v>52</v>
      </c>
      <c r="C4861" s="4">
        <v>43763</v>
      </c>
      <c r="D4861" s="3">
        <v>0.71388888888888891</v>
      </c>
    </row>
    <row r="4862" spans="1:4" x14ac:dyDescent="0.2">
      <c r="A4862">
        <v>246900</v>
      </c>
      <c r="B4862" t="e">
        <f>televicentrohn Vemos mayores resultados Que bien Que se haga el cambio muy buen trabajo estamos a  lo bueno Que bien</f>
        <v>#NAME?</v>
      </c>
      <c r="C4862" s="4">
        <v>43763</v>
      </c>
      <c r="D4862" s="3">
        <v>0.89861111111111114</v>
      </c>
    </row>
    <row r="4863" spans="1:4" x14ac:dyDescent="0.2">
      <c r="A4863">
        <v>249683</v>
      </c>
      <c r="B4863" t="e">
        <f>hondudiario Pobre cita esta √±angara lo Que le gusta Es llamar la atenci√≥n a esta rid√≠cula Que barbaridad Que ya no se permita esto en mi pais</f>
        <v>#NAME?</v>
      </c>
      <c r="C4863" s="4">
        <v>43763</v>
      </c>
      <c r="D4863" s="3">
        <v>0.69930555555555562</v>
      </c>
    </row>
    <row r="4864" spans="1:4" x14ac:dyDescent="0.2">
      <c r="A4864">
        <v>255757</v>
      </c>
      <c r="B4864" t="e">
        <f>radioamericahn este √±angara  sufre por Que sabe Que JOH ha hecho lo mejor por el pais y no aceptan Que no podr√°n contra el y punto</f>
        <v>#NAME?</v>
      </c>
      <c r="C4864" s="4">
        <v>43763</v>
      </c>
      <c r="D4864" s="3">
        <v>0.93333333333333324</v>
      </c>
    </row>
    <row r="4865" spans="1:4" x14ac:dyDescent="0.2">
      <c r="A4865">
        <v>257641</v>
      </c>
      <c r="B4865" t="e">
        <f>Abriendo_Brecha sabemos Que se ha hecho lo bueno por el pais Que gran manera de ver lo Que se combate cada dia Que excelente</f>
        <v>#NAME?</v>
      </c>
      <c r="C4865" s="4">
        <v>43763</v>
      </c>
      <c r="D4865" s="3">
        <v>0.8125</v>
      </c>
    </row>
    <row r="4866" spans="1:4" x14ac:dyDescent="0.2">
      <c r="A4866">
        <v>268141</v>
      </c>
      <c r="B4866" t="e">
        <f>radioamericahn apoyamos al Presidente JOH el pueblo esta con usted JOH gracias por afirmar el cambio por la naci√≥n</f>
        <v>#NAME?</v>
      </c>
      <c r="C4866" s="4">
        <v>43763</v>
      </c>
      <c r="D4866" s="3">
        <v>0.93333333333333324</v>
      </c>
    </row>
    <row r="4867" spans="1:4" x14ac:dyDescent="0.2">
      <c r="A4867">
        <v>270851</v>
      </c>
      <c r="B4867" t="e">
        <f>FrenteaFrenteHN yo tuve la oportunidad de ver un medico en un hospital publico y su trato fue tan tonto y cuando lo volivi a ver en su clinica un cambio radical en lo publico lo tratan con el culo a uno</f>
        <v>#NAME?</v>
      </c>
      <c r="C4867" s="4">
        <v>43763</v>
      </c>
      <c r="D4867" s="3">
        <v>0.6</v>
      </c>
    </row>
    <row r="4868" spans="1:4" x14ac:dyDescent="0.2">
      <c r="A4868">
        <v>281278</v>
      </c>
      <c r="B4868" t="e">
        <f>HCHTelevDigital gracias a nuestro gobierno por demostrar el gran cambio en el pais Que bien vamos por mas y mas avances excelente</f>
        <v>#NAME?</v>
      </c>
      <c r="C4868" s="4">
        <v>43763</v>
      </c>
      <c r="D4868" s="3">
        <v>0.74930555555555556</v>
      </c>
    </row>
    <row r="4869" spans="1:4" x14ac:dyDescent="0.2">
      <c r="A4869">
        <v>298722</v>
      </c>
      <c r="B4869" t="s">
        <v>52</v>
      </c>
      <c r="C4869" s="4">
        <v>43763</v>
      </c>
      <c r="D4869" s="3">
        <v>0.71388888888888891</v>
      </c>
    </row>
    <row r="4870" spans="1:4" x14ac:dyDescent="0.2">
      <c r="A4870">
        <v>310747</v>
      </c>
      <c r="B4870" t="e">
        <f>hondudiario muy alegres de ver Que los Hondure√±os tendremos bolsillos llenos Que gran manera de ver lo importante para el pais</f>
        <v>#NAME?</v>
      </c>
      <c r="C4870" s="4">
        <v>43763</v>
      </c>
      <c r="D4870" s="3">
        <v>0.77013888888888893</v>
      </c>
    </row>
    <row r="4871" spans="1:4" x14ac:dyDescent="0.2">
      <c r="A4871">
        <v>311183</v>
      </c>
      <c r="B4871" t="e">
        <f>hondudiario Es muy bueno lo Que usted esta haciendo mi Presidente se ve Que se esta mejorando con este nueva ley de alivio de deuda</f>
        <v>#NAME?</v>
      </c>
      <c r="C4871" s="4">
        <v>43763</v>
      </c>
      <c r="D4871" s="3">
        <v>0.76944444444444438</v>
      </c>
    </row>
    <row r="4872" spans="1:4" x14ac:dyDescent="0.2">
      <c r="A4872">
        <v>320717</v>
      </c>
      <c r="B4872" t="s">
        <v>52</v>
      </c>
      <c r="C4872" s="4">
        <v>43763</v>
      </c>
      <c r="D4872" s="3">
        <v>0.71458333333333324</v>
      </c>
    </row>
    <row r="4873" spans="1:4" x14ac:dyDescent="0.2">
      <c r="A4873">
        <v>323959</v>
      </c>
      <c r="B4873" t="e">
        <f>elpaishn hemos visto los mayores resultados Que se ven cada dia Que gran trabajo lo Que se hace por Que Es muy bueno Que se trasladen estos reos y Que paguen por sus crimines</f>
        <v>#NAME?</v>
      </c>
      <c r="C4873" s="4">
        <v>43763</v>
      </c>
      <c r="D4873" s="3">
        <v>0.70833333333333337</v>
      </c>
    </row>
    <row r="4874" spans="1:4" x14ac:dyDescent="0.2">
      <c r="A4874">
        <v>324198</v>
      </c>
      <c r="B4874" t="s">
        <v>52</v>
      </c>
      <c r="C4874" s="4">
        <v>43763</v>
      </c>
      <c r="D4874" s="3">
        <v>0.71388888888888891</v>
      </c>
    </row>
    <row r="4875" spans="1:4" x14ac:dyDescent="0.2">
      <c r="A4875">
        <v>337414</v>
      </c>
      <c r="B4875" t="e">
        <f>ProcesoDigital Aplaudimos la buena obra y el gran proyecto departe de JOH por  Que ha demostrado el cambio por mi naci√≥n Que excelente vamos por lo bueno</f>
        <v>#NAME?</v>
      </c>
      <c r="C4875" s="4">
        <v>43763</v>
      </c>
      <c r="D4875" s="3">
        <v>0.95000000000000007</v>
      </c>
    </row>
    <row r="4876" spans="1:4" x14ac:dyDescent="0.2">
      <c r="A4876">
        <v>337614</v>
      </c>
      <c r="B4876" t="e">
        <f>ProcesoDigital Definimos los grandes avances Que se han visto Que excelente Es saber Que el pais avanza con estas nuevas oportunidades</f>
        <v>#NAME?</v>
      </c>
      <c r="C4876" s="4">
        <v>43763</v>
      </c>
      <c r="D4876" s="3">
        <v>0.94930555555555562</v>
      </c>
    </row>
    <row r="4877" spans="1:4" x14ac:dyDescent="0.2">
      <c r="A4877">
        <v>356818</v>
      </c>
      <c r="B4877" t="s">
        <v>52</v>
      </c>
      <c r="C4877" s="4">
        <v>43763</v>
      </c>
      <c r="D4877" s="3">
        <v>0.71458333333333324</v>
      </c>
    </row>
    <row r="4878" spans="1:4" x14ac:dyDescent="0.2">
      <c r="A4878">
        <v>360916</v>
      </c>
      <c r="B4878" t="s">
        <v>123</v>
      </c>
      <c r="C4878" s="4">
        <v>43763</v>
      </c>
      <c r="D4878" s="3">
        <v>0.8208333333333333</v>
      </c>
    </row>
    <row r="4879" spans="1:4" x14ac:dyDescent="0.2">
      <c r="A4879">
        <v>640761</v>
      </c>
      <c r="B4879" t="e">
        <f>elpulsohn se sabe Que lo Que les da Es envidia por Que ning√∫n gobierno ha hecho lo Que JOH hizo y ese Es el dolor de muchos</f>
        <v>#NAME?</v>
      </c>
      <c r="C4879" s="4">
        <v>43763</v>
      </c>
      <c r="D4879" s="3">
        <v>0.68402777777777779</v>
      </c>
    </row>
    <row r="4880" spans="1:4" x14ac:dyDescent="0.2">
      <c r="A4880">
        <v>648897</v>
      </c>
      <c r="B4880" t="s">
        <v>52</v>
      </c>
      <c r="C4880" s="4">
        <v>43763</v>
      </c>
      <c r="D4880" s="3">
        <v>0.71527777777777779</v>
      </c>
    </row>
    <row r="4881" spans="1:4" x14ac:dyDescent="0.2">
      <c r="A4881">
        <v>685020</v>
      </c>
      <c r="B4881" t="e">
        <f>HoyMismoTSI buenas acciones felicitaciones a la fuerzas armadas por Que demuestran su gran empe√±o de hacer lo bueno por Honduras</f>
        <v>#NAME?</v>
      </c>
      <c r="C4881" s="4">
        <v>43763</v>
      </c>
      <c r="D4881" s="3">
        <v>0.74722222222222223</v>
      </c>
    </row>
    <row r="4882" spans="1:4" x14ac:dyDescent="0.2">
      <c r="A4882">
        <v>689834</v>
      </c>
      <c r="B4882" t="s">
        <v>123</v>
      </c>
      <c r="C4882" s="4">
        <v>43763</v>
      </c>
      <c r="D4882" s="3">
        <v>0.8208333333333333</v>
      </c>
    </row>
    <row r="4883" spans="1:4" x14ac:dyDescent="0.2">
      <c r="A4883">
        <v>711409</v>
      </c>
      <c r="B4883" t="s">
        <v>123</v>
      </c>
      <c r="C4883" s="4">
        <v>43763</v>
      </c>
      <c r="D4883" s="3">
        <v>0.82152777777777775</v>
      </c>
    </row>
    <row r="4884" spans="1:4" x14ac:dyDescent="0.2">
      <c r="A4884">
        <v>720487</v>
      </c>
      <c r="B4884" t="s">
        <v>52</v>
      </c>
      <c r="C4884" s="4">
        <v>43763</v>
      </c>
      <c r="D4884" s="3">
        <v>0.71458333333333324</v>
      </c>
    </row>
    <row r="4885" spans="1:4" x14ac:dyDescent="0.2">
      <c r="A4885">
        <v>738191</v>
      </c>
      <c r="B4885" t="s">
        <v>52</v>
      </c>
      <c r="C4885" s="4">
        <v>43763</v>
      </c>
      <c r="D4885" s="3">
        <v>0.71388888888888891</v>
      </c>
    </row>
    <row r="4886" spans="1:4" x14ac:dyDescent="0.2">
      <c r="A4886">
        <v>745162</v>
      </c>
      <c r="B4886" t="s">
        <v>123</v>
      </c>
      <c r="C4886" s="4">
        <v>43763</v>
      </c>
      <c r="D4886" s="3">
        <v>0.82152777777777775</v>
      </c>
    </row>
    <row r="4887" spans="1:4" x14ac:dyDescent="0.2">
      <c r="A4887">
        <v>747194</v>
      </c>
      <c r="B4887" t="e">
        <f>HoyMismoTSI Que buenas acciones las Que se hace por la naci√≥n y por mejorar la economia del pais Que gran manera de ver lo bueno</f>
        <v>#NAME?</v>
      </c>
      <c r="C4887" s="4">
        <v>43763</v>
      </c>
      <c r="D4887" s="3">
        <v>0.63402777777777775</v>
      </c>
    </row>
    <row r="4888" spans="1:4" x14ac:dyDescent="0.2">
      <c r="A4888">
        <v>753382</v>
      </c>
      <c r="B4888" t="s">
        <v>123</v>
      </c>
      <c r="C4888" s="4">
        <v>43763</v>
      </c>
      <c r="D4888" s="3">
        <v>0.82152777777777775</v>
      </c>
    </row>
    <row r="4889" spans="1:4" x14ac:dyDescent="0.2">
      <c r="A4889">
        <v>753812</v>
      </c>
      <c r="B4889" t="s">
        <v>123</v>
      </c>
      <c r="C4889" s="4">
        <v>43763</v>
      </c>
      <c r="D4889" s="3">
        <v>0.82152777777777775</v>
      </c>
    </row>
    <row r="4890" spans="1:4" x14ac:dyDescent="0.2">
      <c r="A4890">
        <v>754773</v>
      </c>
      <c r="B4890" t="s">
        <v>52</v>
      </c>
      <c r="C4890" s="4">
        <v>43763</v>
      </c>
      <c r="D4890" s="3">
        <v>0.71458333333333324</v>
      </c>
    </row>
    <row r="4891" spans="1:4" x14ac:dyDescent="0.2">
      <c r="A4891">
        <v>763841</v>
      </c>
      <c r="B4891" t="s">
        <v>123</v>
      </c>
      <c r="C4891" s="4">
        <v>43763</v>
      </c>
      <c r="D4891" s="3">
        <v>0.8208333333333333</v>
      </c>
    </row>
    <row r="4892" spans="1:4" x14ac:dyDescent="0.2">
      <c r="A4892">
        <v>774016</v>
      </c>
      <c r="B4892" t="s">
        <v>52</v>
      </c>
      <c r="C4892" s="4">
        <v>43763</v>
      </c>
      <c r="D4892" s="3">
        <v>0.71388888888888891</v>
      </c>
    </row>
    <row r="4893" spans="1:4" x14ac:dyDescent="0.2">
      <c r="A4893">
        <v>774231</v>
      </c>
      <c r="B4893" t="s">
        <v>123</v>
      </c>
      <c r="C4893" s="4">
        <v>43763</v>
      </c>
      <c r="D4893" s="3">
        <v>0.8208333333333333</v>
      </c>
    </row>
    <row r="4894" spans="1:4" x14ac:dyDescent="0.2">
      <c r="A4894">
        <v>777623</v>
      </c>
      <c r="B4894" t="s">
        <v>52</v>
      </c>
      <c r="C4894" s="4">
        <v>43763</v>
      </c>
      <c r="D4894" s="3">
        <v>0.71388888888888891</v>
      </c>
    </row>
    <row r="4895" spans="1:4" x14ac:dyDescent="0.2">
      <c r="A4895">
        <v>779173</v>
      </c>
      <c r="B4895" t="s">
        <v>52</v>
      </c>
      <c r="C4895" s="4">
        <v>43763</v>
      </c>
      <c r="D4895" s="3">
        <v>0.71458333333333324</v>
      </c>
    </row>
    <row r="4896" spans="1:4" x14ac:dyDescent="0.2">
      <c r="A4896">
        <v>805876</v>
      </c>
      <c r="B4896" t="s">
        <v>52</v>
      </c>
      <c r="C4896" s="4">
        <v>43763</v>
      </c>
      <c r="D4896" s="3">
        <v>0.71388888888888891</v>
      </c>
    </row>
    <row r="4897" spans="1:4" x14ac:dyDescent="0.2">
      <c r="A4897">
        <v>826265</v>
      </c>
      <c r="B4897" t="s">
        <v>123</v>
      </c>
      <c r="C4897" s="4">
        <v>43763</v>
      </c>
      <c r="D4897" s="3">
        <v>0.82152777777777775</v>
      </c>
    </row>
    <row r="4898" spans="1:4" x14ac:dyDescent="0.2">
      <c r="A4898">
        <v>826763</v>
      </c>
      <c r="B4898" t="s">
        <v>123</v>
      </c>
      <c r="C4898" s="4">
        <v>43763</v>
      </c>
      <c r="D4898" s="3">
        <v>0.82152777777777775</v>
      </c>
    </row>
    <row r="4899" spans="1:4" x14ac:dyDescent="0.2">
      <c r="A4899">
        <v>833513</v>
      </c>
      <c r="B4899" t="s">
        <v>123</v>
      </c>
      <c r="C4899" s="4">
        <v>43763</v>
      </c>
      <c r="D4899" s="3">
        <v>0.8208333333333333</v>
      </c>
    </row>
    <row r="4900" spans="1:4" x14ac:dyDescent="0.2">
      <c r="A4900">
        <v>847058</v>
      </c>
      <c r="B4900" t="s">
        <v>123</v>
      </c>
      <c r="C4900" s="4">
        <v>43763</v>
      </c>
      <c r="D4900" s="3">
        <v>0.82152777777777775</v>
      </c>
    </row>
    <row r="4901" spans="1:4" x14ac:dyDescent="0.2">
      <c r="A4901">
        <v>853785</v>
      </c>
      <c r="B4901" t="s">
        <v>123</v>
      </c>
      <c r="C4901" s="4">
        <v>43763</v>
      </c>
      <c r="D4901" s="3">
        <v>0.82152777777777775</v>
      </c>
    </row>
    <row r="4902" spans="1:4" x14ac:dyDescent="0.2">
      <c r="A4902">
        <v>858632</v>
      </c>
      <c r="B4902" t="s">
        <v>123</v>
      </c>
      <c r="C4902" s="4">
        <v>43763</v>
      </c>
      <c r="D4902" s="3">
        <v>0.82152777777777775</v>
      </c>
    </row>
    <row r="4903" spans="1:4" x14ac:dyDescent="0.2">
      <c r="A4903">
        <v>858714</v>
      </c>
      <c r="B4903" t="s">
        <v>123</v>
      </c>
      <c r="C4903" s="4">
        <v>43763</v>
      </c>
      <c r="D4903" s="3">
        <v>0.82152777777777775</v>
      </c>
    </row>
    <row r="4904" spans="1:4" x14ac:dyDescent="0.2">
      <c r="A4904">
        <v>874711</v>
      </c>
      <c r="B4904" t="s">
        <v>123</v>
      </c>
      <c r="C4904" s="4">
        <v>43763</v>
      </c>
      <c r="D4904" s="3">
        <v>0.82152777777777775</v>
      </c>
    </row>
    <row r="4905" spans="1:4" x14ac:dyDescent="0.2">
      <c r="A4905">
        <v>878737</v>
      </c>
      <c r="B4905" t="s">
        <v>52</v>
      </c>
      <c r="C4905" s="4">
        <v>43763</v>
      </c>
      <c r="D4905" s="3">
        <v>0.71458333333333324</v>
      </c>
    </row>
    <row r="4906" spans="1:4" x14ac:dyDescent="0.2">
      <c r="A4906">
        <v>903303</v>
      </c>
      <c r="B4906" t="e">
        <f>elpulsohn estamos cansados de ver como por estas personas Que destruyen a la naci√≥n Pucha deterioran tomar conciencia y ver lo bueno Que ha hecho JOH</f>
        <v>#NAME?</v>
      </c>
      <c r="C4906" s="4">
        <v>43763</v>
      </c>
      <c r="D4906" s="3">
        <v>0.68333333333333324</v>
      </c>
    </row>
    <row r="4907" spans="1:4" x14ac:dyDescent="0.2">
      <c r="A4907">
        <v>931796</v>
      </c>
      <c r="B4907" t="s">
        <v>52</v>
      </c>
      <c r="C4907" s="4">
        <v>43763</v>
      </c>
      <c r="D4907" s="3">
        <v>0.71458333333333324</v>
      </c>
    </row>
    <row r="4908" spans="1:4" x14ac:dyDescent="0.2">
      <c r="A4908">
        <v>938604</v>
      </c>
      <c r="B4908" t="s">
        <v>123</v>
      </c>
      <c r="C4908" s="4">
        <v>43763</v>
      </c>
      <c r="D4908" s="3">
        <v>0.8208333333333333</v>
      </c>
    </row>
    <row r="4909" spans="1:4" x14ac:dyDescent="0.2">
      <c r="A4909">
        <v>940168</v>
      </c>
      <c r="B4909" t="s">
        <v>52</v>
      </c>
      <c r="C4909" s="4">
        <v>43763</v>
      </c>
      <c r="D4909" s="3">
        <v>0.71458333333333324</v>
      </c>
    </row>
    <row r="4910" spans="1:4" x14ac:dyDescent="0.2">
      <c r="A4910">
        <v>940768</v>
      </c>
      <c r="B4910" t="s">
        <v>123</v>
      </c>
      <c r="C4910" s="4">
        <v>43763</v>
      </c>
      <c r="D4910" s="3">
        <v>0.8208333333333333</v>
      </c>
    </row>
    <row r="4911" spans="1:4" x14ac:dyDescent="0.2">
      <c r="A4911">
        <v>945700</v>
      </c>
      <c r="B4911" t="s">
        <v>123</v>
      </c>
      <c r="C4911" s="4">
        <v>43763</v>
      </c>
      <c r="D4911" s="3">
        <v>0.8208333333333333</v>
      </c>
    </row>
    <row r="4912" spans="1:4" x14ac:dyDescent="0.2">
      <c r="A4912">
        <v>966358</v>
      </c>
      <c r="B4912" t="e">
        <f>HoyMismoTSI Aplaudimos la buena labor  departe de el Presidente y de las fuerzas armadas Que bueno lo Que hacen por el pueblo</f>
        <v>#NAME?</v>
      </c>
      <c r="C4912" s="4">
        <v>43763</v>
      </c>
      <c r="D4912" s="3">
        <v>0.74583333333333324</v>
      </c>
    </row>
    <row r="4913" spans="1:4" x14ac:dyDescent="0.2">
      <c r="A4913">
        <v>973415</v>
      </c>
      <c r="B4913" t="s">
        <v>52</v>
      </c>
      <c r="C4913" s="4">
        <v>43763</v>
      </c>
      <c r="D4913" s="3">
        <v>0.71458333333333324</v>
      </c>
    </row>
    <row r="4914" spans="1:4" x14ac:dyDescent="0.2">
      <c r="A4914">
        <v>975096</v>
      </c>
      <c r="B4914" t="s">
        <v>123</v>
      </c>
      <c r="C4914" s="4">
        <v>43763</v>
      </c>
      <c r="D4914" s="3">
        <v>0.82152777777777775</v>
      </c>
    </row>
    <row r="4915" spans="1:4" x14ac:dyDescent="0.2">
      <c r="A4915">
        <v>981471</v>
      </c>
      <c r="B4915" t="s">
        <v>123</v>
      </c>
      <c r="C4915" s="4">
        <v>43763</v>
      </c>
      <c r="D4915" s="3">
        <v>0.82152777777777775</v>
      </c>
    </row>
    <row r="4916" spans="1:4" x14ac:dyDescent="0.2">
      <c r="A4916">
        <v>985625</v>
      </c>
      <c r="B4916" t="s">
        <v>52</v>
      </c>
      <c r="C4916" s="4">
        <v>43763</v>
      </c>
      <c r="D4916" s="3">
        <v>0.71458333333333324</v>
      </c>
    </row>
    <row r="4917" spans="1:4" x14ac:dyDescent="0.2">
      <c r="A4917">
        <v>988571</v>
      </c>
      <c r="B4917" t="s">
        <v>123</v>
      </c>
      <c r="C4917" s="4">
        <v>43763</v>
      </c>
      <c r="D4917" s="3">
        <v>0.82152777777777775</v>
      </c>
    </row>
    <row r="4918" spans="1:4" x14ac:dyDescent="0.2">
      <c r="A4918">
        <v>990139</v>
      </c>
      <c r="B4918" t="s">
        <v>52</v>
      </c>
      <c r="C4918" s="4">
        <v>43763</v>
      </c>
      <c r="D4918" s="3">
        <v>0.71458333333333324</v>
      </c>
    </row>
    <row r="4919" spans="1:4" x14ac:dyDescent="0.2">
      <c r="A4919">
        <v>1014018</v>
      </c>
      <c r="B4919" t="e">
        <f>HoyMismoTSI contentos de Que se haga lo bueno para Que Honduras avance y Sobre todo hayan precios accesibles para el pueblo</f>
        <v>#NAME?</v>
      </c>
      <c r="C4919" s="4">
        <v>43763</v>
      </c>
      <c r="D4919" s="3">
        <v>0.63472222222222219</v>
      </c>
    </row>
    <row r="4920" spans="1:4" x14ac:dyDescent="0.2">
      <c r="A4920">
        <v>1033608</v>
      </c>
      <c r="B4920" t="s">
        <v>123</v>
      </c>
      <c r="C4920" s="4">
        <v>43763</v>
      </c>
      <c r="D4920" s="3">
        <v>0.82152777777777775</v>
      </c>
    </row>
    <row r="4921" spans="1:4" x14ac:dyDescent="0.2">
      <c r="A4921">
        <v>1048539</v>
      </c>
      <c r="B4921" t="s">
        <v>52</v>
      </c>
      <c r="C4921" s="4">
        <v>43763</v>
      </c>
      <c r="D4921" s="3">
        <v>0.71458333333333324</v>
      </c>
    </row>
    <row r="4922" spans="1:4" x14ac:dyDescent="0.2">
      <c r="A4922">
        <v>1051011</v>
      </c>
      <c r="B4922" t="s">
        <v>52</v>
      </c>
      <c r="C4922" s="4">
        <v>43763</v>
      </c>
      <c r="D4922" s="3">
        <v>0.71527777777777779</v>
      </c>
    </row>
    <row r="4923" spans="1:4" x14ac:dyDescent="0.2">
      <c r="A4923">
        <v>1052805</v>
      </c>
      <c r="B4923" t="s">
        <v>123</v>
      </c>
      <c r="C4923" s="4">
        <v>43763</v>
      </c>
      <c r="D4923" s="3">
        <v>0.82152777777777775</v>
      </c>
    </row>
    <row r="4924" spans="1:4" x14ac:dyDescent="0.2">
      <c r="A4924">
        <v>1089392</v>
      </c>
      <c r="B4924" t="s">
        <v>52</v>
      </c>
      <c r="C4924" s="4">
        <v>43763</v>
      </c>
      <c r="D4924" s="3">
        <v>0.71458333333333324</v>
      </c>
    </row>
    <row r="4925" spans="1:4" x14ac:dyDescent="0.2">
      <c r="A4925">
        <v>1093507</v>
      </c>
      <c r="B4925" t="s">
        <v>123</v>
      </c>
      <c r="C4925" s="4">
        <v>43763</v>
      </c>
      <c r="D4925" s="3">
        <v>0.82152777777777775</v>
      </c>
    </row>
    <row r="4926" spans="1:4" x14ac:dyDescent="0.2">
      <c r="A4926">
        <v>294082</v>
      </c>
      <c r="B4926" t="s">
        <v>573</v>
      </c>
      <c r="C4926" s="4">
        <v>43765</v>
      </c>
      <c r="D4926" s="3">
        <v>0.8666666666666667</v>
      </c>
    </row>
    <row r="4927" spans="1:4" x14ac:dyDescent="0.2">
      <c r="A4927">
        <v>976431</v>
      </c>
      <c r="B4927" t="s">
        <v>735</v>
      </c>
      <c r="C4927" s="4">
        <v>43765</v>
      </c>
      <c r="D4927" s="3">
        <v>0.73125000000000007</v>
      </c>
    </row>
    <row r="4928" spans="1:4" x14ac:dyDescent="0.2">
      <c r="A4928">
        <v>976433</v>
      </c>
      <c r="B4928" t="s">
        <v>736</v>
      </c>
      <c r="C4928" s="4">
        <v>43765</v>
      </c>
      <c r="D4928" s="3">
        <v>0.95833333333333337</v>
      </c>
    </row>
    <row r="4929" spans="1:4" x14ac:dyDescent="0.2">
      <c r="A4929">
        <v>980504</v>
      </c>
      <c r="B4929" t="s">
        <v>741</v>
      </c>
      <c r="C4929" s="4">
        <v>43765</v>
      </c>
      <c r="D4929" s="3">
        <v>0.75902777777777775</v>
      </c>
    </row>
    <row r="4930" spans="1:4" x14ac:dyDescent="0.2">
      <c r="A4930">
        <v>13488</v>
      </c>
      <c r="B4930" t="s">
        <v>101</v>
      </c>
      <c r="C4930" s="4">
        <v>43766</v>
      </c>
      <c r="D4930" s="3">
        <v>0.68055555555555547</v>
      </c>
    </row>
    <row r="4931" spans="1:4" x14ac:dyDescent="0.2">
      <c r="A4931">
        <v>16000</v>
      </c>
      <c r="B4931" t="s">
        <v>101</v>
      </c>
      <c r="C4931" s="4">
        <v>43766</v>
      </c>
      <c r="D4931" s="3">
        <v>0.68125000000000002</v>
      </c>
    </row>
    <row r="4932" spans="1:4" x14ac:dyDescent="0.2">
      <c r="A4932">
        <v>23669</v>
      </c>
      <c r="B4932" t="e">
        <f>diarioelheraldo Tanto veneno Que tira este y nada gana por Que nadie le para bola por Que Es un ridiculo</f>
        <v>#NAME?</v>
      </c>
      <c r="C4932" s="4">
        <v>43766</v>
      </c>
      <c r="D4932" s="3">
        <v>0.83263888888888893</v>
      </c>
    </row>
    <row r="4933" spans="1:4" x14ac:dyDescent="0.2">
      <c r="A4933">
        <v>23870</v>
      </c>
      <c r="B4933" t="e">
        <f>diarioelheraldo Que se mande al mamo este imbecil Que solo quiere ver al pais destruido ya no mas porfavor √±angaras</f>
        <v>#NAME?</v>
      </c>
      <c r="C4933" s="4">
        <v>43766</v>
      </c>
      <c r="D4933" s="3">
        <v>0.83263888888888893</v>
      </c>
    </row>
    <row r="4934" spans="1:4" x14ac:dyDescent="0.2">
      <c r="A4934">
        <v>25481</v>
      </c>
      <c r="B4934" t="e">
        <f>_xlfn.SINGLE(diarioelheraldo _xlfn.SINGLE(luiszelaya_hn este Que solo sirve paar opinar de cosas Que no le deber√≠an de interesar ya Es demaciado con voz luis))</f>
        <v>#NAME?</v>
      </c>
      <c r="C4934" s="4">
        <v>43766</v>
      </c>
      <c r="D4934" s="3">
        <v>0.78819444444444453</v>
      </c>
    </row>
    <row r="4935" spans="1:4" x14ac:dyDescent="0.2">
      <c r="A4935">
        <v>25540</v>
      </c>
      <c r="B4935" t="e">
        <f>_xlfn.SINGLE(diarioelheraldo _xlfn.SINGLE(luiszelaya_hn Sinceramente Que se hagan las cosas peor eso lo Que quieren la gente de libre por Que para ellos Es mas importante el caos en el pais))</f>
        <v>#NAME?</v>
      </c>
      <c r="C4935" s="4">
        <v>43766</v>
      </c>
      <c r="D4935" s="3">
        <v>0.78819444444444453</v>
      </c>
    </row>
    <row r="4936" spans="1:4" x14ac:dyDescent="0.2">
      <c r="A4936">
        <v>25663</v>
      </c>
      <c r="B4936" t="e">
        <f>diarioelheraldo Que barbaridad con este √±angara Que solo hablando estupideces vive hay no ya basta voz</f>
        <v>#NAME?</v>
      </c>
      <c r="C4936" s="4">
        <v>43766</v>
      </c>
      <c r="D4936" s="3">
        <v>0.83194444444444438</v>
      </c>
    </row>
    <row r="4937" spans="1:4" x14ac:dyDescent="0.2">
      <c r="A4937">
        <v>30546</v>
      </c>
      <c r="B4937" t="e">
        <f>HoyMismoTSI Definimos Que se ha tenido excito Que gran manera de ver lo principal en el pais Que bueno Que se haga lo bueno por el pueblo</f>
        <v>#NAME?</v>
      </c>
      <c r="C4937" s="4">
        <v>43766</v>
      </c>
      <c r="D4937" s="3">
        <v>0.86111111111111116</v>
      </c>
    </row>
    <row r="4938" spans="1:4" x14ac:dyDescent="0.2">
      <c r="A4938">
        <v>39535</v>
      </c>
      <c r="B4938" t="e">
        <f>radioamericahn Que triste con estos bajos cejitran esperando por Que llegara navidad y ustedes como siempre esperando jajajajjajajajaja</f>
        <v>#NAME?</v>
      </c>
      <c r="C4938" s="4">
        <v>43766</v>
      </c>
      <c r="D4938" s="3">
        <v>0.81527777777777777</v>
      </c>
    </row>
    <row r="4939" spans="1:4" x14ac:dyDescent="0.2">
      <c r="A4939">
        <v>39576</v>
      </c>
      <c r="B4939" t="e">
        <f>_xlfn.SINGLE(radioamericahn esta gente Que solo lo malo hacen para el pais ya basta de Tanto relajo ya no queremos) ,mas caos en el pais</f>
        <v>#NAME?</v>
      </c>
      <c r="C4939" s="4">
        <v>43766</v>
      </c>
      <c r="D4939" s="3">
        <v>0.84236111111111101</v>
      </c>
    </row>
    <row r="4940" spans="1:4" x14ac:dyDescent="0.2">
      <c r="A4940">
        <v>39748</v>
      </c>
      <c r="B4940" t="e">
        <f>radioamericahn deber√≠a darles verg√ºenzas a estos Que solo haciendo Que el pais se atrace  Que barbaridad ya no queremos  mas relajaos ya no mas</f>
        <v>#NAME?</v>
      </c>
      <c r="C4940" s="4">
        <v>43766</v>
      </c>
      <c r="D4940" s="3">
        <v>0.81666666666666676</v>
      </c>
    </row>
    <row r="4941" spans="1:4" x14ac:dyDescent="0.2">
      <c r="A4941">
        <v>40380</v>
      </c>
      <c r="B4941" t="e">
        <f>radioamericahn Definitivamente sabemos Que se hace lo peor departe de nasralla y de la oposici√≥n por Que lo Que a ellos les interesa Es Que el pais este patas arriba</f>
        <v>#NAME?</v>
      </c>
      <c r="C4941" s="4">
        <v>43766</v>
      </c>
      <c r="D4941" s="3">
        <v>0.73263888888888884</v>
      </c>
    </row>
    <row r="4942" spans="1:4" x14ac:dyDescent="0.2">
      <c r="A4942">
        <v>40627</v>
      </c>
      <c r="B4942" t="e">
        <f>radioamericahn solo atrasando el pais viven estos √±agaras ya basta de Tanto relajo queremos lo mejor por Honduras ya no mas por favor</f>
        <v>#NAME?</v>
      </c>
      <c r="C4942" s="4">
        <v>43766</v>
      </c>
      <c r="D4942" s="3">
        <v>0.81597222222222221</v>
      </c>
    </row>
    <row r="4943" spans="1:4" x14ac:dyDescent="0.2">
      <c r="A4943">
        <v>40996</v>
      </c>
      <c r="B4943" t="e">
        <f>radioamericahn Que se manden al mamo a estos √±angaras Que solo lo malo hacen para la naci√≥n ya estamos cansados ya basta queremos paz</f>
        <v>#NAME?</v>
      </c>
      <c r="C4943" s="4">
        <v>43766</v>
      </c>
      <c r="D4943" s="3">
        <v>0.84305555555555556</v>
      </c>
    </row>
    <row r="4944" spans="1:4" x14ac:dyDescent="0.2">
      <c r="A4944">
        <v>42065</v>
      </c>
      <c r="B4944" t="s">
        <v>101</v>
      </c>
      <c r="C4944" s="4">
        <v>43766</v>
      </c>
      <c r="D4944" s="3">
        <v>0.68125000000000002</v>
      </c>
    </row>
    <row r="4945" spans="1:4" x14ac:dyDescent="0.2">
      <c r="A4945">
        <v>47649</v>
      </c>
      <c r="B4945" t="e">
        <f>_xlfn.SINGLE(FrenteaFrenteHN ve Pobre de estos Dos hay no ya dejen de lloran y e tirar)-celas de Que son compacionistas si ustedes ese papel no les queda par de rid√≠culos</f>
        <v>#NAME?</v>
      </c>
      <c r="C4945" s="4">
        <v>43766</v>
      </c>
      <c r="D4945" s="3">
        <v>0.59930555555555554</v>
      </c>
    </row>
    <row r="4946" spans="1:4" x14ac:dyDescent="0.2">
      <c r="A4946">
        <v>48099</v>
      </c>
      <c r="B4946" t="s">
        <v>213</v>
      </c>
      <c r="C4946" s="4">
        <v>43766</v>
      </c>
      <c r="D4946" s="3">
        <v>0.60625000000000007</v>
      </c>
    </row>
    <row r="4947" spans="1:4" x14ac:dyDescent="0.2">
      <c r="A4947">
        <v>48134</v>
      </c>
      <c r="B4947" t="e">
        <f>FrenteaFrenteHN hay y este renato y ese abojado viene pegandoce en el pecho como cuando judas enga√±o al se√±or sabemos Que si no tienen pruebas no pueden hablar por Que la boca sirve para todo</f>
        <v>#NAME?</v>
      </c>
      <c r="C4947" s="4">
        <v>43766</v>
      </c>
      <c r="D4947" s="3">
        <v>0.59375</v>
      </c>
    </row>
    <row r="4948" spans="1:4" x14ac:dyDescent="0.2">
      <c r="A4948">
        <v>49171</v>
      </c>
      <c r="B4948" t="e">
        <f>FrenteaFrenteHN Claro Que se ha puesto la mayor seguridad en el pais por Que se sabe Que Honduras ha generado por grandes cosas a favor de la seguridad como en las c√°rceles y afuera</f>
        <v>#NAME?</v>
      </c>
      <c r="C4948" s="4">
        <v>43766</v>
      </c>
      <c r="D4948" s="3">
        <v>0.58263888888888882</v>
      </c>
    </row>
    <row r="4949" spans="1:4" x14ac:dyDescent="0.2">
      <c r="A4949">
        <v>49255</v>
      </c>
      <c r="B4949" t="s">
        <v>219</v>
      </c>
      <c r="C4949" s="4">
        <v>43766</v>
      </c>
      <c r="D4949" s="3">
        <v>0.57013888888888886</v>
      </c>
    </row>
    <row r="4950" spans="1:4" x14ac:dyDescent="0.2">
      <c r="A4950">
        <v>49332</v>
      </c>
      <c r="B4950" t="e">
        <f>FrenteaFrenteHN Tarde o temprano las cosas Que uno hace las paga Que gran fichita era este tipo para Que lo defiendan Tanto por favor cean cerios</f>
        <v>#NAME?</v>
      </c>
      <c r="C4950" s="4">
        <v>43766</v>
      </c>
      <c r="D4950" s="3">
        <v>0.59861111111111109</v>
      </c>
    </row>
    <row r="4951" spans="1:4" x14ac:dyDescent="0.2">
      <c r="A4951">
        <v>49457</v>
      </c>
      <c r="B4951" t="e">
        <f>FrenteaFrenteHN Obviamente Que el abogado esta llorando por Que sabe Que le matan a este Hombre Que el defend√≠a y ya no ganara con este caso mas dinero pero se sabe Que perdi√≥ demaciado</f>
        <v>#NAME?</v>
      </c>
      <c r="C4951" s="4">
        <v>43766</v>
      </c>
      <c r="D4951" s="3">
        <v>0.59722222222222221</v>
      </c>
    </row>
    <row r="4952" spans="1:4" x14ac:dyDescent="0.2">
      <c r="A4952">
        <v>49476</v>
      </c>
      <c r="B4952" t="e">
        <f>FrenteaFrenteHN debemos de ver Que aqu√≠ nadie tiene culpa de nada por Que cada quien hace  lo Que quiere aqu√≠ ya no digan Es culpa del gobierno por lo √∫nico Que ha hecho Es trabajar por la seguridad</f>
        <v>#NAME?</v>
      </c>
      <c r="C4952" s="4">
        <v>43766</v>
      </c>
      <c r="D4952" s="3">
        <v>0.59444444444444444</v>
      </c>
    </row>
    <row r="4953" spans="1:4" x14ac:dyDescent="0.2">
      <c r="A4953">
        <v>49591</v>
      </c>
      <c r="B4953" t="e">
        <f>_xlfn.SINGLE(FrenteaFrenteHN _xlfn.SINGLE(el5hn hay Vemos la realidad por Que se ha visto Que el gobierno hace lo posible por Que el pais este mas Que seguro por Que se sabe Que JOH hace lo correcto por la naci√≥n y quieren inculparlo de algo Que el no hace))</f>
        <v>#NAME?</v>
      </c>
      <c r="C4953" s="4">
        <v>43766</v>
      </c>
      <c r="D4953" s="3">
        <v>0.61249999999999993</v>
      </c>
    </row>
    <row r="4954" spans="1:4" x14ac:dyDescent="0.2">
      <c r="A4954">
        <v>56750</v>
      </c>
      <c r="B4954" t="s">
        <v>234</v>
      </c>
      <c r="C4954" s="4">
        <v>43766</v>
      </c>
      <c r="D4954" s="3">
        <v>0.57638888888888895</v>
      </c>
    </row>
    <row r="4955" spans="1:4" x14ac:dyDescent="0.2">
      <c r="A4955">
        <v>56821</v>
      </c>
      <c r="B4955" t="e">
        <f>FrenteaFrenteHN hay degence de Tanto drama y aqu√≠ ya no busquen echarle la culpa a nadie este tipo ya saber en lo Que andaba y tenia Que pagar Tarde o temprano asi Que no echen la culpa al gobierno ya basta</f>
        <v>#NAME?</v>
      </c>
      <c r="C4955" s="4">
        <v>43766</v>
      </c>
      <c r="D4955" s="3">
        <v>0.58194444444444449</v>
      </c>
    </row>
    <row r="4956" spans="1:4" x14ac:dyDescent="0.2">
      <c r="A4956">
        <v>56904</v>
      </c>
      <c r="B4956" t="e">
        <f>FrenteaFrenteHN Sinceramente Que culpabilidad le pueden echar al gobierno en contra de la muerte de esta persona no de todo se le puede culpar si se ha trabajado por mejorar en el har√≠a de las c√°rceles y se ha logrado</f>
        <v>#NAME?</v>
      </c>
      <c r="C4956" s="4">
        <v>43766</v>
      </c>
      <c r="D4956" s="3">
        <v>0.56736111111111109</v>
      </c>
    </row>
    <row r="4957" spans="1:4" x14ac:dyDescent="0.2">
      <c r="A4957">
        <v>56939</v>
      </c>
      <c r="B4957" t="e">
        <f>_xlfn.SINGLE(FrenteaFrenteHN Ablo a favor de nuestro gobierno se ha visto Que siempre), se culpa por Que se sabe Que siempre quieren poner su nombre por el suelo pero sabemos Que se  ha trabajado  por Que todo mejore en esas c√°rceles</f>
        <v>#NAME?</v>
      </c>
      <c r="C4957" s="4">
        <v>43766</v>
      </c>
      <c r="D4957" s="3">
        <v>0.56597222222222221</v>
      </c>
    </row>
    <row r="4958" spans="1:4" x14ac:dyDescent="0.2">
      <c r="A4958">
        <v>58536</v>
      </c>
      <c r="B4958" t="s">
        <v>239</v>
      </c>
      <c r="C4958" s="4">
        <v>43766</v>
      </c>
      <c r="D4958" s="3">
        <v>0.61527777777777781</v>
      </c>
    </row>
    <row r="4959" spans="1:4" x14ac:dyDescent="0.2">
      <c r="A4959">
        <v>58852</v>
      </c>
      <c r="B4959" t="e">
        <f>FrenteaFrenteHN si este abojado esta hablando Que demuestre las pruebas contundentes  por Que para hablar hasta yo puedo opinar</f>
        <v>#NAME?</v>
      </c>
      <c r="C4959" s="4">
        <v>43766</v>
      </c>
      <c r="D4959" s="3">
        <v>0.57986111111111105</v>
      </c>
    </row>
    <row r="4960" spans="1:4" x14ac:dyDescent="0.2">
      <c r="A4960">
        <v>58935</v>
      </c>
      <c r="B4960" t="s">
        <v>242</v>
      </c>
      <c r="C4960" s="4">
        <v>43766</v>
      </c>
      <c r="D4960" s="3">
        <v>0.58888888888888891</v>
      </c>
    </row>
    <row r="4961" spans="1:4" x14ac:dyDescent="0.2">
      <c r="A4961">
        <v>58972</v>
      </c>
      <c r="B4961" t="e">
        <f>FrenteaFrenteHN los Que hicieron esto Es Que lo hacen para Que digan Que Es culpable el gobierno pero no se puede culpar a todo el mundo y peor al gobierno de esas cosas asi</f>
        <v>#NAME?</v>
      </c>
      <c r="C4961" s="4">
        <v>43766</v>
      </c>
      <c r="D4961" s="3">
        <v>0.59166666666666667</v>
      </c>
    </row>
    <row r="4962" spans="1:4" x14ac:dyDescent="0.2">
      <c r="A4962">
        <v>58983</v>
      </c>
      <c r="B4962" t="e">
        <f>FrenteaFrenteHN vamos se√±or JOH vamos Que se ponga mano dura con esta gente Que lo Que hacen Es perjudicar al gobierno haciendo estas cosas para Que digan Que el Es el responsable</f>
        <v>#NAME?</v>
      </c>
      <c r="C4962" s="4">
        <v>43766</v>
      </c>
      <c r="D4962" s="3">
        <v>0.56319444444444444</v>
      </c>
    </row>
    <row r="4963" spans="1:4" x14ac:dyDescent="0.2">
      <c r="A4963">
        <v>58989</v>
      </c>
      <c r="B4963" t="e">
        <f>FrenteaFrenteHN Que show el Que armar estos Pobrecitos ya dejence de ridiculeces ya no le da eso cean cerios por favor</f>
        <v>#NAME?</v>
      </c>
      <c r="C4963" s="4">
        <v>43766</v>
      </c>
      <c r="D4963" s="3">
        <v>0.60069444444444442</v>
      </c>
    </row>
    <row r="4964" spans="1:4" x14ac:dyDescent="0.2">
      <c r="A4964">
        <v>59008</v>
      </c>
      <c r="B4964" t="e">
        <f>FrenteaFrenteHN ve Pobre de este renato lo Que le gusta Es llamar la atenci√≥n dejate  de ridiculeces diciendo Que te da verguenxza lo Que esta pasando si voz nunca te ha interezado</f>
        <v>#NAME?</v>
      </c>
      <c r="C4964" s="4">
        <v>43766</v>
      </c>
      <c r="D4964" s="3">
        <v>0.58472222222222225</v>
      </c>
    </row>
    <row r="4965" spans="1:4" x14ac:dyDescent="0.2">
      <c r="A4965">
        <v>59082</v>
      </c>
      <c r="B4965" t="e">
        <f>FrenteaFrenteHN Pucha Sinceramente da tristeza Es cierto pero tampoco unos pueden venir a pagar por otros si este Hombre hacia cosas malas la vida le paso factura no Es de echarle la culpa a nadie</f>
        <v>#NAME?</v>
      </c>
      <c r="C4965" s="4">
        <v>43766</v>
      </c>
      <c r="D4965" s="3">
        <v>0.59027777777777779</v>
      </c>
    </row>
    <row r="4966" spans="1:4" x14ac:dyDescent="0.2">
      <c r="A4966">
        <v>63949</v>
      </c>
      <c r="B4966" t="e">
        <f>hondudiario no cave duda Que lo interesante para ellos Es Que se destruya la naci√≥n ya basta queremos la paz</f>
        <v>#NAME?</v>
      </c>
      <c r="C4966" s="4">
        <v>43766</v>
      </c>
      <c r="D4966" s="3">
        <v>0.87222222222222223</v>
      </c>
    </row>
    <row r="4967" spans="1:4" x14ac:dyDescent="0.2">
      <c r="A4967">
        <v>81857</v>
      </c>
      <c r="B4967" t="s">
        <v>101</v>
      </c>
      <c r="C4967" s="4">
        <v>43766</v>
      </c>
      <c r="D4967" s="3">
        <v>0.68194444444444446</v>
      </c>
    </row>
    <row r="4968" spans="1:4" x14ac:dyDescent="0.2">
      <c r="A4968">
        <v>84539</v>
      </c>
      <c r="B4968" t="e">
        <f>HCHTelevDigital Pucha este en vez de ver lo positivo Que se hace cada dia se ve Que solo lo negativo mira ce cerio voz rata</f>
        <v>#NAME?</v>
      </c>
      <c r="C4968" s="4">
        <v>43766</v>
      </c>
      <c r="D4968" s="3">
        <v>0.7270833333333333</v>
      </c>
    </row>
    <row r="4969" spans="1:4" x14ac:dyDescent="0.2">
      <c r="A4969">
        <v>84547</v>
      </c>
      <c r="B4969" t="e">
        <f>HCHTelevDigital si Es correcto lo Que hacen Es hacer esto para Que digan Que JOH ha generado y ha permitido la entrada de armas al centro penal pero no Es correcto esto Es algo Que lo hicieron para Que dijeran Que el Es responsable</f>
        <v>#NAME?</v>
      </c>
      <c r="C4969" s="4">
        <v>43766</v>
      </c>
      <c r="D4969" s="3">
        <v>0.5541666666666667</v>
      </c>
    </row>
    <row r="4970" spans="1:4" x14ac:dyDescent="0.2">
      <c r="A4970">
        <v>85127</v>
      </c>
      <c r="B4970" t="e">
        <f>HCHTelevDigital Que barbaridad estos j√≥venes no hacen caso solo haciendo vandalismo en el pais ya Es demasiado ya basta de Tanto relajo</f>
        <v>#NAME?</v>
      </c>
      <c r="C4970" s="4">
        <v>43766</v>
      </c>
      <c r="D4970" s="3">
        <v>0.86805555555555547</v>
      </c>
    </row>
    <row r="4971" spans="1:4" x14ac:dyDescent="0.2">
      <c r="A4971">
        <v>85133</v>
      </c>
      <c r="B4971" t="e">
        <f>HCHTelevDigital sabemos Que JOH ha trabajado por hacer lo bueno por el pais y Que no quede duda Que el solo hace lo correcto y esta gente solo lo culpan de estas cosas Que el no hace</f>
        <v>#NAME?</v>
      </c>
      <c r="C4971" s="4">
        <v>43766</v>
      </c>
      <c r="D4971" s="3">
        <v>0.55277777777777781</v>
      </c>
    </row>
    <row r="4972" spans="1:4" x14ac:dyDescent="0.2">
      <c r="A4972">
        <v>85158</v>
      </c>
      <c r="B4972" t="e">
        <f>HCHTelevDigital a este lo deben de mandar al pozo por sapo este metido √±angara Que solo lo negativo so√±a Que asi te quedaras siempre</f>
        <v>#NAME?</v>
      </c>
      <c r="C4972" s="4">
        <v>43766</v>
      </c>
      <c r="D4972" s="3">
        <v>0.7270833333333333</v>
      </c>
    </row>
    <row r="4973" spans="1:4" x14ac:dyDescent="0.2">
      <c r="A4973">
        <v>90285</v>
      </c>
      <c r="B4973" t="e">
        <f>_xlfn.SINGLE(JuanOrlandoH _xlfn.SINGLE(alferdez Dios bendiga su vida se√±or Presidente Que bueno lo Que se demuestra cada dia Que bien estamos a lo importante Que genial))</f>
        <v>#NAME?</v>
      </c>
      <c r="C4973" s="4">
        <v>43766</v>
      </c>
      <c r="D4973" s="3">
        <v>0.65486111111111112</v>
      </c>
    </row>
    <row r="4974" spans="1:4" x14ac:dyDescent="0.2">
      <c r="A4974">
        <v>93807</v>
      </c>
      <c r="B4974" t="e">
        <f>HCHTelevDigital Seria una gran manera por Que Es muy importante para Que los reos puedan estar tranquilos y no tengan ni occion de tener armas ni nada</f>
        <v>#NAME?</v>
      </c>
      <c r="C4974" s="4">
        <v>43766</v>
      </c>
      <c r="D4974" s="3">
        <v>0.79791666666666661</v>
      </c>
    </row>
    <row r="4975" spans="1:4" x14ac:dyDescent="0.2">
      <c r="A4975">
        <v>93860</v>
      </c>
      <c r="B4975" t="e">
        <f>HCHTelevDigital Sobretodo Es muy bueno Que se establezcan estas maravillosas cosas por Que fucsina trabaja mejor Que los pongan ceria  correcto</f>
        <v>#NAME?</v>
      </c>
      <c r="C4975" s="4">
        <v>43766</v>
      </c>
      <c r="D4975" s="3">
        <v>0.7993055555555556</v>
      </c>
    </row>
    <row r="4976" spans="1:4" x14ac:dyDescent="0.2">
      <c r="A4976">
        <v>94009</v>
      </c>
      <c r="B4976" t="e">
        <f>HCHTelevDigital as√≠ se podr√°n ver mayores resultados Que bien Que se haga lo Que se tenga Que hacer muy bien</f>
        <v>#NAME?</v>
      </c>
      <c r="C4976" s="4">
        <v>43766</v>
      </c>
      <c r="D4976" s="3">
        <v>0.7993055555555556</v>
      </c>
    </row>
    <row r="4977" spans="1:4" x14ac:dyDescent="0.2">
      <c r="A4977">
        <v>94075</v>
      </c>
      <c r="B4977" t="e">
        <f>HCHTelevDigital vaya ya no busquen culpables los √∫nicos responsables son los de la oposici√≥n por Que Que han buscado hacer culpable al Presidente de todo lo Que pasa</f>
        <v>#NAME?</v>
      </c>
      <c r="C4977" s="4">
        <v>43766</v>
      </c>
      <c r="D4977" s="3">
        <v>0.55208333333333337</v>
      </c>
    </row>
    <row r="4978" spans="1:4" x14ac:dyDescent="0.2">
      <c r="A4978">
        <v>94287</v>
      </c>
      <c r="B4978" t="e">
        <f>HCHTelevDigital Es correcto Que se pongan mas polic√≠as a resguardar las arias en las c√°rceles Que bien Que se haga eso</f>
        <v>#NAME?</v>
      </c>
      <c r="C4978" s="4">
        <v>43766</v>
      </c>
      <c r="D4978" s="3">
        <v>0.79722222222222217</v>
      </c>
    </row>
    <row r="4979" spans="1:4" x14ac:dyDescent="0.2">
      <c r="A4979">
        <v>94345</v>
      </c>
      <c r="B4979" t="e">
        <f>HCHTelevDigital se sabe Que esta gente son los titeres de Mel y nasralal Pucha ya dejen en paz el pueblo lo est√°n perjudicando ya no por favor</f>
        <v>#NAME?</v>
      </c>
      <c r="C4979" s="4">
        <v>43766</v>
      </c>
      <c r="D4979" s="3">
        <v>0.86944444444444446</v>
      </c>
    </row>
    <row r="4980" spans="1:4" x14ac:dyDescent="0.2">
      <c r="A4980">
        <v>94346</v>
      </c>
      <c r="B4980" t="e">
        <f>HCHTelevDigital Es muy bueno por Que fucsina trabaja muy bien y excelente cera mejor Que los pongan</f>
        <v>#NAME?</v>
      </c>
      <c r="C4980" s="4">
        <v>43766</v>
      </c>
      <c r="D4980" s="3">
        <v>0.79861111111111116</v>
      </c>
    </row>
    <row r="4981" spans="1:4" x14ac:dyDescent="0.2">
      <c r="A4981">
        <v>94348</v>
      </c>
      <c r="B4981" t="e">
        <f>HCHTelevDigital Que no se permitan estas cosas el pueblo ya estamos cansados de Que se convierta el pais en llamas mas por estos √±angaras ya basta</f>
        <v>#NAME?</v>
      </c>
      <c r="C4981" s="4">
        <v>43766</v>
      </c>
      <c r="D4981" s="3">
        <v>0.86875000000000002</v>
      </c>
    </row>
    <row r="4982" spans="1:4" x14ac:dyDescent="0.2">
      <c r="A4982">
        <v>95134</v>
      </c>
      <c r="B4982" t="s">
        <v>101</v>
      </c>
      <c r="C4982" s="4">
        <v>43766</v>
      </c>
      <c r="D4982" s="3">
        <v>0.68055555555555547</v>
      </c>
    </row>
    <row r="4983" spans="1:4" x14ac:dyDescent="0.2">
      <c r="A4983">
        <v>96680</v>
      </c>
      <c r="B4983" t="s">
        <v>101</v>
      </c>
      <c r="C4983" s="4">
        <v>43766</v>
      </c>
      <c r="D4983" s="3">
        <v>0.68125000000000002</v>
      </c>
    </row>
    <row r="4984" spans="1:4" x14ac:dyDescent="0.2">
      <c r="A4984">
        <v>97434</v>
      </c>
      <c r="B4984" t="s">
        <v>319</v>
      </c>
      <c r="C4984" s="4">
        <v>43766</v>
      </c>
      <c r="D4984" s="3">
        <v>0.54513888888888895</v>
      </c>
    </row>
    <row r="4985" spans="1:4" x14ac:dyDescent="0.2">
      <c r="A4985">
        <v>97444</v>
      </c>
      <c r="B4985" t="e">
        <f>HCHTelevDigital se ha definido y se sabe Que siempre se ha buscado lo bueno por parte de el gobierno pero esta gente solo lo malo ven y quieren Que se destruya el pais</f>
        <v>#NAME?</v>
      </c>
      <c r="C4985" s="4">
        <v>43766</v>
      </c>
      <c r="D4985" s="3">
        <v>0.7909722222222223</v>
      </c>
    </row>
    <row r="4986" spans="1:4" x14ac:dyDescent="0.2">
      <c r="A4986">
        <v>115794</v>
      </c>
      <c r="B4986" t="s">
        <v>101</v>
      </c>
      <c r="C4986" s="4">
        <v>43766</v>
      </c>
      <c r="D4986" s="3">
        <v>0.68125000000000002</v>
      </c>
    </row>
    <row r="4987" spans="1:4" x14ac:dyDescent="0.2">
      <c r="A4987">
        <v>153484</v>
      </c>
      <c r="B4987" t="e">
        <f>_xlfn.SINGLE(DllSWqjvMbCrtUNGN0CA23hYgwPW83B5aBnYuBnEFZY)= _xlfn.SINGLE(JuanOrlandoH Definimos lo bueno Que se hace cada dia gracias se√±or Presidente por luchar por el pais Felicidades en su dia Que Dios le de muchos a√±os mas y Que la pase super)</f>
        <v>#NAME?</v>
      </c>
      <c r="C4987" s="4">
        <v>43766</v>
      </c>
      <c r="D4987" s="3">
        <v>0.72430555555555554</v>
      </c>
    </row>
    <row r="4988" spans="1:4" x14ac:dyDescent="0.2">
      <c r="A4988">
        <v>154805</v>
      </c>
      <c r="B4988" t="e">
        <f>_xlfn.SINGLE(DllSWqjvMbCrtUNGN0CA23hYgwPW83B5aBnYuBnEFZY)= _xlfn.SINGLE(JuanOrlandoH le Damos gracias a Dios por haber hecho la gracias de darle un dia mas a nuestro excelente gobernante un Hombre ejemplar y inteligente)</f>
        <v>#NAME?</v>
      </c>
      <c r="C4988" s="4">
        <v>43766</v>
      </c>
      <c r="D4988" s="3">
        <v>0.72430555555555554</v>
      </c>
    </row>
    <row r="4989" spans="1:4" x14ac:dyDescent="0.2">
      <c r="A4989">
        <v>154868</v>
      </c>
      <c r="B4989" t="e">
        <f>ProcesoDigital Que barbaridad Que decepcionante Es Que estos tipos solo ven lo malo para el pais y buscan da√±arlo con estas cosas</f>
        <v>#NAME?</v>
      </c>
      <c r="C4989" s="4">
        <v>43766</v>
      </c>
      <c r="D4989" s="3">
        <v>0.875</v>
      </c>
    </row>
    <row r="4990" spans="1:4" x14ac:dyDescent="0.2">
      <c r="A4990">
        <v>154897</v>
      </c>
      <c r="B4990" t="e">
        <f>ProcesoDigital Jajajjajajajaajajajajajaja Es Que estos solo ha eso se dedican a pasear por Que quien se les va a unir a estos atajos de revoltosos Que sean cerios</f>
        <v>#NAME?</v>
      </c>
      <c r="C4990" s="4">
        <v>43766</v>
      </c>
      <c r="D4990" s="3">
        <v>0.70972222222222225</v>
      </c>
    </row>
    <row r="4991" spans="1:4" x14ac:dyDescent="0.2">
      <c r="A4991">
        <v>155323</v>
      </c>
      <c r="B4991" t="e">
        <f>ProcesoDigital Claro a Que mas podr√≠an haber ido si solo miran lo malo para lanacion ya estamos cansados de Tanto odio para Honduras</f>
        <v>#NAME?</v>
      </c>
      <c r="C4991" s="4">
        <v>43766</v>
      </c>
      <c r="D4991" s="3">
        <v>0.7104166666666667</v>
      </c>
    </row>
    <row r="4992" spans="1:4" x14ac:dyDescent="0.2">
      <c r="A4992">
        <v>158819</v>
      </c>
      <c r="B4992" t="e">
        <f>_xlfn.SINGLE(JuanOrlandoH _xlfn.SINGLE(alferdez Hondura esta avanzando Que gran manera de ver como la naci√≥n esta en grandes condiciones Que bien Que se haga lo bueno muy bien))</f>
        <v>#NAME?</v>
      </c>
      <c r="C4992" s="4">
        <v>43766</v>
      </c>
      <c r="D4992" s="3">
        <v>0.65416666666666667</v>
      </c>
    </row>
    <row r="4993" spans="1:4" x14ac:dyDescent="0.2">
      <c r="A4993">
        <v>163248</v>
      </c>
      <c r="B4993" t="e">
        <f>televicentrohn Que triste con este tipo Que solo lo malo mira en el pais ya basta de Tanto odio en contra de JOH ya no mas porfavor</f>
        <v>#NAME?</v>
      </c>
      <c r="C4993" s="4">
        <v>43766</v>
      </c>
      <c r="D4993" s="3">
        <v>0.71388888888888891</v>
      </c>
    </row>
    <row r="4994" spans="1:4" x14ac:dyDescent="0.2">
      <c r="A4994">
        <v>175421</v>
      </c>
      <c r="B4994" t="s">
        <v>101</v>
      </c>
      <c r="C4994" s="4">
        <v>43766</v>
      </c>
      <c r="D4994" s="3">
        <v>0.68125000000000002</v>
      </c>
    </row>
    <row r="4995" spans="1:4" x14ac:dyDescent="0.2">
      <c r="A4995">
        <v>184236</v>
      </c>
      <c r="B4995" t="e">
        <f>_xlfn.SINGLE(JuanOrlandoH _xlfn.SINGLE(alferdez muy buenos d√≠as se√±or JOH gracias por demostrar lo bueno por la naci√≥n Que bien Que se esta haciendo un gran trabajo por  la naci√≥n))</f>
        <v>#NAME?</v>
      </c>
      <c r="C4995" s="4">
        <v>43766</v>
      </c>
      <c r="D4995" s="3">
        <v>0.65277777777777779</v>
      </c>
    </row>
    <row r="4996" spans="1:4" x14ac:dyDescent="0.2">
      <c r="A4996">
        <v>185578</v>
      </c>
      <c r="B4996" t="e">
        <f>_xlfn.SINGLE(JuanOrlandoH _xlfn.SINGLE(alferdez Aplaudimos la buena labor departe de nuestro gobierno estamos muy contentos de ver el gran alcance por el pueblo))</f>
        <v>#NAME?</v>
      </c>
      <c r="C4996" s="4">
        <v>43766</v>
      </c>
      <c r="D4996" s="3">
        <v>0.65347222222222223</v>
      </c>
    </row>
    <row r="4997" spans="1:4" x14ac:dyDescent="0.2">
      <c r="A4997">
        <v>188817</v>
      </c>
      <c r="B4997" t="s">
        <v>101</v>
      </c>
      <c r="C4997" s="4">
        <v>43766</v>
      </c>
      <c r="D4997" s="3">
        <v>0.68055555555555547</v>
      </c>
    </row>
    <row r="4998" spans="1:4" x14ac:dyDescent="0.2">
      <c r="A4998">
        <v>205658</v>
      </c>
      <c r="B4998" t="e">
        <f>elpulsohn sabemos Que el gobierno trabajar por hacer lo correcto y dar las mayores investigaciones Que bien</f>
        <v>#NAME?</v>
      </c>
      <c r="C4998" s="4">
        <v>43766</v>
      </c>
      <c r="D4998" s="3">
        <v>0.6777777777777777</v>
      </c>
    </row>
    <row r="4999" spans="1:4" x14ac:dyDescent="0.2">
      <c r="A4999">
        <v>207066</v>
      </c>
      <c r="B4999" t="s">
        <v>101</v>
      </c>
      <c r="C4999" s="4">
        <v>43766</v>
      </c>
      <c r="D4999" s="3">
        <v>0.68055555555555547</v>
      </c>
    </row>
    <row r="5000" spans="1:4" x14ac:dyDescent="0.2">
      <c r="A5000">
        <v>207549</v>
      </c>
      <c r="B5000" t="s">
        <v>101</v>
      </c>
      <c r="C5000" s="4">
        <v>43766</v>
      </c>
      <c r="D5000" s="3">
        <v>0.68125000000000002</v>
      </c>
    </row>
    <row r="5001" spans="1:4" x14ac:dyDescent="0.2">
      <c r="A5001">
        <v>209872</v>
      </c>
      <c r="B5001" t="e">
        <f>elpulsohn se sabe Que se hace lo principal y Que JOH hara lo posible por Que sepa la verdad Que bien Que se ponga cartas en el asunto</f>
        <v>#NAME?</v>
      </c>
      <c r="C5001" s="4">
        <v>43766</v>
      </c>
      <c r="D5001" s="3">
        <v>0.67847222222222225</v>
      </c>
    </row>
    <row r="5002" spans="1:4" x14ac:dyDescent="0.2">
      <c r="A5002">
        <v>213296</v>
      </c>
      <c r="B5002" t="e">
        <f>_xlfn.SINGLE(DllSWqjvMbCrtUNGN0CA23hYgwPW83B5aBnYuBnEFZY)= _xlfn.SINGLE(JuanOrlandoH Felicidades se√±or Presidente en su dia Que Dios me lo bendiga grandemente)</f>
        <v>#NAME?</v>
      </c>
      <c r="C5002" s="4">
        <v>43766</v>
      </c>
      <c r="D5002" s="3">
        <v>0.72361111111111109</v>
      </c>
    </row>
    <row r="5003" spans="1:4" x14ac:dyDescent="0.2">
      <c r="A5003">
        <v>217046</v>
      </c>
      <c r="B5003" t="e">
        <f>FrenteaFrenteHN Que hagan la mayor investigaci√≥n porque sabemos Que lo Que Es real siempre sale a la luz no le hechen la culpa a JOH ni a toni por Que se sabe Que si esto paso Es por algo pero no Es de buscar culpables</f>
        <v>#NAME?</v>
      </c>
      <c r="C5003" s="4">
        <v>43766</v>
      </c>
      <c r="D5003" s="3">
        <v>0.60763888888888895</v>
      </c>
    </row>
    <row r="5004" spans="1:4" x14ac:dyDescent="0.2">
      <c r="A5004">
        <v>217395</v>
      </c>
      <c r="B5004" t="e">
        <f>FrenteaFrenteHN hay y este renatto Que se la viene a tirar de Que tiene compacion si lo Que miras Es tu bien estar no el del pueblo ce cerio vo</f>
        <v>#NAME?</v>
      </c>
      <c r="C5004" s="4">
        <v>43766</v>
      </c>
      <c r="D5004" s="3">
        <v>0.58402777777777781</v>
      </c>
    </row>
    <row r="5005" spans="1:4" x14ac:dyDescent="0.2">
      <c r="A5005">
        <v>237157</v>
      </c>
      <c r="B5005" t="s">
        <v>101</v>
      </c>
      <c r="C5005" s="4">
        <v>43766</v>
      </c>
      <c r="D5005" s="3">
        <v>0.68125000000000002</v>
      </c>
    </row>
    <row r="5006" spans="1:4" x14ac:dyDescent="0.2">
      <c r="A5006">
        <v>239102</v>
      </c>
      <c r="B5006" t="e">
        <f>_xlfn.SINGLE(IsraelHonduras _xlfn.SINGLE(MASHAVisrael _xlfn.SINGLE(anagarciacarias _xlfn.SINGLE(diarioelheraldo _xlfn.SINGLE(radioamericahn _xlfn.SINGLE(LaTribunahn _xlfn.SINGLE(Canal6Honduras _xlfn.SINGLE(CancilleriaHN Es excelente lo Que se ve departe de israel√≠ Que bueno Que se hagan estas maravillosas cosas Que genial vamos por mejores alcances))))))))</f>
        <v>#NAME?</v>
      </c>
      <c r="C5006" s="4">
        <v>43766</v>
      </c>
      <c r="D5006" s="3">
        <v>0.82500000000000007</v>
      </c>
    </row>
    <row r="5007" spans="1:4" x14ac:dyDescent="0.2">
      <c r="A5007">
        <v>246879</v>
      </c>
      <c r="B5007" t="e">
        <f>televicentrohn hay no Que Hombre este no se cansa de querer ver lo malo para el pais ya basta queremos lo importante para nuestra naci√≥n Que Es la paz</f>
        <v>#NAME?</v>
      </c>
      <c r="C5007" s="4">
        <v>43766</v>
      </c>
      <c r="D5007" s="3">
        <v>0.71458333333333324</v>
      </c>
    </row>
    <row r="5008" spans="1:4" x14ac:dyDescent="0.2">
      <c r="A5008">
        <v>247343</v>
      </c>
      <c r="B5008" t="e">
        <f>televicentrohn este si quiere Que saquen a JOH del pais pero cera uno de tus sue√±os no hecho realidad jjajajajajajajajaja yegara navidad y te quedaras esperando</f>
        <v>#NAME?</v>
      </c>
      <c r="C5008" s="4">
        <v>43766</v>
      </c>
      <c r="D5008" s="3">
        <v>0.71527777777777779</v>
      </c>
    </row>
    <row r="5009" spans="1:4" x14ac:dyDescent="0.2">
      <c r="A5009">
        <v>256255</v>
      </c>
      <c r="B5009" t="e">
        <f>radioamericahn Que se mande al mamo este tipo Que Es el el causante de estos relajos ya basta √±angara deja de chingar el pais</f>
        <v>#NAME?</v>
      </c>
      <c r="C5009" s="4">
        <v>43766</v>
      </c>
      <c r="D5009" s="3">
        <v>0.73333333333333339</v>
      </c>
    </row>
    <row r="5010" spans="1:4" x14ac:dyDescent="0.2">
      <c r="A5010">
        <v>258998</v>
      </c>
      <c r="B5010" t="s">
        <v>101</v>
      </c>
      <c r="C5010" s="4">
        <v>43766</v>
      </c>
      <c r="D5010" s="3">
        <v>0.68194444444444446</v>
      </c>
    </row>
    <row r="5011" spans="1:4" x14ac:dyDescent="0.2">
      <c r="A5011">
        <v>268056</v>
      </c>
      <c r="B5011" t="e">
        <f>radioamericahn estos lo Que andan haciendo Es relajo para Que la gente diga Que hacen lo mejor por el pais Que triste ya dejen de molestar queremos lo mejor para Honduras</f>
        <v>#NAME?</v>
      </c>
      <c r="C5011" s="4">
        <v>43766</v>
      </c>
      <c r="D5011" s="3">
        <v>0.73125000000000007</v>
      </c>
    </row>
    <row r="5012" spans="1:4" x14ac:dyDescent="0.2">
      <c r="A5012">
        <v>268310</v>
      </c>
      <c r="B5012" t="e">
        <f>radioamericahn Pucha ya dejen de destruir al pais ya no mas por favor Que atajos de bajos hay no Que barbaridad</f>
        <v>#NAME?</v>
      </c>
      <c r="C5012" s="4">
        <v>43766</v>
      </c>
      <c r="D5012" s="3">
        <v>0.84305555555555556</v>
      </c>
    </row>
    <row r="5013" spans="1:4" x14ac:dyDescent="0.2">
      <c r="A5013">
        <v>270374</v>
      </c>
      <c r="B5013" t="e">
        <f>_xlfn.SINGLE(FrenteaFrenteHN _xlfn.SINGLE(el5hn Definitivamente eso Es de maras por Que como lo agarran si piedad hay no pero no solo por eso tiene Que pagar JOH no Es asi))</f>
        <v>#NAME?</v>
      </c>
      <c r="C5013" s="4">
        <v>43766</v>
      </c>
      <c r="D5013" s="3">
        <v>0.61319444444444449</v>
      </c>
    </row>
    <row r="5014" spans="1:4" x14ac:dyDescent="0.2">
      <c r="A5014">
        <v>270475</v>
      </c>
      <c r="B5014" t="e">
        <f>FrenteaFrenteHN por Que deber√≠an de tener golpeada la moral como dice este tipo de remato si Simplemente el gobierno Que tiene Que ver con estas cosas Que pasan no ce debe de buscar culpable a todo</f>
        <v>#NAME?</v>
      </c>
      <c r="C5014" s="4">
        <v>43766</v>
      </c>
      <c r="D5014" s="3">
        <v>0.57152777777777775</v>
      </c>
    </row>
    <row r="5015" spans="1:4" x14ac:dyDescent="0.2">
      <c r="A5015">
        <v>270547</v>
      </c>
      <c r="B5015" t="e">
        <f>FrenteaFrenteHN si sabemos Que JOH ha mejorado todo por el pa√≠s por Que se ha visto Que se ha hecho lo principal por dar el mayor cambio</f>
        <v>#NAME?</v>
      </c>
      <c r="C5015" s="4">
        <v>43766</v>
      </c>
      <c r="D5015" s="3">
        <v>0.61597222222222225</v>
      </c>
    </row>
    <row r="5016" spans="1:4" x14ac:dyDescent="0.2">
      <c r="A5016">
        <v>270558</v>
      </c>
      <c r="B5016" t="e">
        <f>FrenteaFrenteHN ya no ya dejence de Tanto drama ustedes los deben de meter a realiti show por Que son buenos para eso mas ese renato</f>
        <v>#NAME?</v>
      </c>
      <c r="C5016" s="4">
        <v>43766</v>
      </c>
      <c r="D5016" s="3">
        <v>0.60416666666666663</v>
      </c>
    </row>
    <row r="5017" spans="1:4" x14ac:dyDescent="0.2">
      <c r="A5017">
        <v>270849</v>
      </c>
      <c r="B5017" t="e">
        <f>FrenteaFrenteHN renato diciendo Que los Hondure√±os tenemos tan golpeada la moral Jajajajajajaja Sinceramente la tenes golpeada voz por Que solo has visto lo bueno para voz no para el pueblo</f>
        <v>#NAME?</v>
      </c>
      <c r="C5017" s="4">
        <v>43766</v>
      </c>
      <c r="D5017" s="3">
        <v>0.58680555555555558</v>
      </c>
    </row>
    <row r="5018" spans="1:4" x14ac:dyDescent="0.2">
      <c r="A5018">
        <v>270871</v>
      </c>
      <c r="B5018" t="e">
        <f>FrenteaFrenteHN Que verg√ºenza se ha visto como se ha puesto la mano dura en nuestro pais se sabe Que JOH no tiene la culpa de Que esta cosas pacen estamos con usted JOH lo apoyamos</f>
        <v>#NAME?</v>
      </c>
      <c r="C5018" s="4">
        <v>43766</v>
      </c>
      <c r="D5018" s="3">
        <v>0.56458333333333333</v>
      </c>
    </row>
    <row r="5019" spans="1:4" x14ac:dyDescent="0.2">
      <c r="A5019">
        <v>270982</v>
      </c>
      <c r="B5019" t="s">
        <v>564</v>
      </c>
      <c r="C5019" s="4">
        <v>43766</v>
      </c>
      <c r="D5019" s="3">
        <v>0.58958333333333335</v>
      </c>
    </row>
    <row r="5020" spans="1:4" x14ac:dyDescent="0.2">
      <c r="A5020">
        <v>274177</v>
      </c>
      <c r="B5020" t="e">
        <f>_xlfn.SINGLE(IsraelHonduras _xlfn.SINGLE(MASHAVisrael _xlfn.SINGLE(anagarciacarias _xlfn.SINGLE(diarioelheraldo _xlfn.SINGLE(radioamericahn _xlfn.SINGLE(LaTribunahn _xlfn.SINGLE(Canal6Honduras _xlfn.SINGLE(CancilleriaHN Definitivamente se ha demostrado Que el pais esta mejorando cada dia Que bien Que se haga lo bueno vamos por mas y mas avances))))))))</f>
        <v>#NAME?</v>
      </c>
      <c r="C5020" s="4">
        <v>43766</v>
      </c>
      <c r="D5020" s="3">
        <v>0.82638888888888884</v>
      </c>
    </row>
    <row r="5021" spans="1:4" x14ac:dyDescent="0.2">
      <c r="A5021">
        <v>281308</v>
      </c>
      <c r="B5021" t="e">
        <f>HCHTelevDigital a los Que les conviene Es a los de la oposici√≥n hacer quedar mal al gobierno por Que se sabe Que lo Que van buscando Es destruirlo Que ya no  se permita eso queremos lo mejor para la naci√≥n</f>
        <v>#NAME?</v>
      </c>
      <c r="C5021" s="4">
        <v>43766</v>
      </c>
      <c r="D5021" s="3">
        <v>0.54652777777777783</v>
      </c>
    </row>
    <row r="5022" spans="1:4" x14ac:dyDescent="0.2">
      <c r="A5022">
        <v>311761</v>
      </c>
      <c r="B5022" t="e">
        <f>hondudiario se ha visto Que estos √±angars solo les interesa el bien estar de ellos Que lastima Que no aman al pais</f>
        <v>#NAME?</v>
      </c>
      <c r="C5022" s="4">
        <v>43766</v>
      </c>
      <c r="D5022" s="3">
        <v>0.87222222222222223</v>
      </c>
    </row>
    <row r="5023" spans="1:4" x14ac:dyDescent="0.2">
      <c r="A5023">
        <v>337399</v>
      </c>
      <c r="B5023" t="e">
        <f>ProcesoDigital Que mal Que se haga esto por Que lo Que hacen Es atrazar la econom√≠a ya basta ya Es demasiado lo Que hacen ya no porfavor</f>
        <v>#NAME?</v>
      </c>
      <c r="C5023" s="4">
        <v>43766</v>
      </c>
      <c r="D5023" s="3">
        <v>0.875</v>
      </c>
    </row>
    <row r="5024" spans="1:4" x14ac:dyDescent="0.2">
      <c r="A5024">
        <v>353997</v>
      </c>
      <c r="B5024" t="e">
        <f>HoyMismoTSI Es excelente saber Que esta dando el mayor apoyo en nuestro pais Que gran trabajo Que nuestro gobierno hace lo bueno</f>
        <v>#NAME?</v>
      </c>
      <c r="C5024" s="4">
        <v>43766</v>
      </c>
      <c r="D5024" s="3">
        <v>0.86041666666666661</v>
      </c>
    </row>
    <row r="5025" spans="1:4" x14ac:dyDescent="0.2">
      <c r="A5025">
        <v>642563</v>
      </c>
      <c r="B5025" t="e">
        <f>HoyMismoTSI Es muy bueno Que se reconozca lo bueno en el pais Que gran manera de ver como mi pais avanza Muchas gracias al gobierno</f>
        <v>#NAME?</v>
      </c>
      <c r="C5025" s="4">
        <v>43766</v>
      </c>
      <c r="D5025" s="3">
        <v>0.79305555555555562</v>
      </c>
    </row>
    <row r="5026" spans="1:4" x14ac:dyDescent="0.2">
      <c r="A5026">
        <v>645708</v>
      </c>
      <c r="B5026" t="s">
        <v>101</v>
      </c>
      <c r="C5026" s="4">
        <v>43766</v>
      </c>
      <c r="D5026" s="3">
        <v>0.68194444444444446</v>
      </c>
    </row>
    <row r="5027" spans="1:4" x14ac:dyDescent="0.2">
      <c r="A5027">
        <v>709319</v>
      </c>
      <c r="B5027" t="e">
        <f>elpulsohn Definitivamente se ha visto Que se hara lo bueno por Que esto no quede impune muy bien a nuestro gobierno vamos por mas</f>
        <v>#NAME?</v>
      </c>
      <c r="C5027" s="4">
        <v>43766</v>
      </c>
      <c r="D5027" s="3">
        <v>0.6791666666666667</v>
      </c>
    </row>
    <row r="5028" spans="1:4" x14ac:dyDescent="0.2">
      <c r="A5028">
        <v>720160</v>
      </c>
      <c r="B5028" t="s">
        <v>101</v>
      </c>
      <c r="C5028" s="4">
        <v>43766</v>
      </c>
      <c r="D5028" s="3">
        <v>0.68125000000000002</v>
      </c>
    </row>
    <row r="5029" spans="1:4" x14ac:dyDescent="0.2">
      <c r="A5029">
        <v>721193</v>
      </c>
      <c r="B5029" t="e">
        <f>HoyMismoTSI Vemos los mayores desempe√±os Que se habren  nuevas oportunidades de empleos Que bien</f>
        <v>#NAME?</v>
      </c>
      <c r="C5029" s="4">
        <v>43766</v>
      </c>
      <c r="D5029" s="3">
        <v>0.86041666666666661</v>
      </c>
    </row>
    <row r="5030" spans="1:4" x14ac:dyDescent="0.2">
      <c r="A5030">
        <v>724772</v>
      </c>
      <c r="B5030" t="s">
        <v>101</v>
      </c>
      <c r="C5030" s="4">
        <v>43766</v>
      </c>
      <c r="D5030" s="3">
        <v>0.68125000000000002</v>
      </c>
    </row>
    <row r="5031" spans="1:4" x14ac:dyDescent="0.2">
      <c r="A5031">
        <v>737953</v>
      </c>
      <c r="B5031" t="s">
        <v>101</v>
      </c>
      <c r="C5031" s="4">
        <v>43766</v>
      </c>
      <c r="D5031" s="3">
        <v>0.68194444444444446</v>
      </c>
    </row>
    <row r="5032" spans="1:4" x14ac:dyDescent="0.2">
      <c r="A5032">
        <v>754701</v>
      </c>
      <c r="B5032" t="s">
        <v>101</v>
      </c>
      <c r="C5032" s="4">
        <v>43766</v>
      </c>
      <c r="D5032" s="3">
        <v>0.68125000000000002</v>
      </c>
    </row>
    <row r="5033" spans="1:4" x14ac:dyDescent="0.2">
      <c r="A5033">
        <v>762101</v>
      </c>
      <c r="B5033" t="s">
        <v>101</v>
      </c>
      <c r="C5033" s="4">
        <v>43766</v>
      </c>
      <c r="D5033" s="3">
        <v>0.68194444444444446</v>
      </c>
    </row>
    <row r="5034" spans="1:4" x14ac:dyDescent="0.2">
      <c r="A5034">
        <v>765607</v>
      </c>
      <c r="B5034" t="s">
        <v>101</v>
      </c>
      <c r="C5034" s="4">
        <v>43766</v>
      </c>
      <c r="D5034" s="3">
        <v>0.68194444444444446</v>
      </c>
    </row>
    <row r="5035" spans="1:4" ht="51" x14ac:dyDescent="0.2">
      <c r="A5035">
        <v>792617</v>
      </c>
      <c r="B5035" s="2" t="s">
        <v>677</v>
      </c>
      <c r="C5035" s="4">
        <v>43766</v>
      </c>
      <c r="D5035" s="3">
        <v>3.6805555555555557E-2</v>
      </c>
    </row>
    <row r="5036" spans="1:4" x14ac:dyDescent="0.2">
      <c r="A5036">
        <v>833172</v>
      </c>
      <c r="B5036" t="s">
        <v>101</v>
      </c>
      <c r="C5036" s="4">
        <v>43766</v>
      </c>
      <c r="D5036" s="3">
        <v>0.68055555555555547</v>
      </c>
    </row>
    <row r="5037" spans="1:4" x14ac:dyDescent="0.2">
      <c r="A5037">
        <v>851802</v>
      </c>
      <c r="B5037" t="s">
        <v>101</v>
      </c>
      <c r="C5037" s="4">
        <v>43766</v>
      </c>
      <c r="D5037" s="3">
        <v>0.68125000000000002</v>
      </c>
    </row>
    <row r="5038" spans="1:4" x14ac:dyDescent="0.2">
      <c r="A5038">
        <v>856293</v>
      </c>
      <c r="B5038" t="s">
        <v>101</v>
      </c>
      <c r="C5038" s="4">
        <v>43766</v>
      </c>
      <c r="D5038" s="3">
        <v>0.68125000000000002</v>
      </c>
    </row>
    <row r="5039" spans="1:4" x14ac:dyDescent="0.2">
      <c r="A5039">
        <v>972643</v>
      </c>
      <c r="B5039" t="s">
        <v>101</v>
      </c>
      <c r="C5039" s="4">
        <v>43766</v>
      </c>
      <c r="D5039" s="3">
        <v>0.68125000000000002</v>
      </c>
    </row>
    <row r="5040" spans="1:4" x14ac:dyDescent="0.2">
      <c r="A5040">
        <v>975059</v>
      </c>
      <c r="B5040" t="s">
        <v>101</v>
      </c>
      <c r="C5040" s="4">
        <v>43766</v>
      </c>
      <c r="D5040" s="3">
        <v>0.68125000000000002</v>
      </c>
    </row>
    <row r="5041" spans="1:4" x14ac:dyDescent="0.2">
      <c r="A5041">
        <v>983494</v>
      </c>
      <c r="B5041" t="s">
        <v>101</v>
      </c>
      <c r="C5041" s="4">
        <v>43766</v>
      </c>
      <c r="D5041" s="3">
        <v>0.68194444444444446</v>
      </c>
    </row>
    <row r="5042" spans="1:4" x14ac:dyDescent="0.2">
      <c r="A5042">
        <v>984223</v>
      </c>
      <c r="B5042" t="s">
        <v>101</v>
      </c>
      <c r="C5042" s="4">
        <v>43766</v>
      </c>
      <c r="D5042" s="3">
        <v>0.68194444444444446</v>
      </c>
    </row>
    <row r="5043" spans="1:4" x14ac:dyDescent="0.2">
      <c r="A5043">
        <v>1031361</v>
      </c>
      <c r="B5043" t="s">
        <v>101</v>
      </c>
      <c r="C5043" s="4">
        <v>43766</v>
      </c>
      <c r="D5043" s="3">
        <v>0.68194444444444446</v>
      </c>
    </row>
    <row r="5044" spans="1:4" x14ac:dyDescent="0.2">
      <c r="A5044">
        <v>1040879</v>
      </c>
      <c r="B5044" t="s">
        <v>101</v>
      </c>
      <c r="C5044" s="4">
        <v>43766</v>
      </c>
      <c r="D5044" s="3">
        <v>0.68125000000000002</v>
      </c>
    </row>
    <row r="5045" spans="1:4" x14ac:dyDescent="0.2">
      <c r="A5045">
        <v>1044916</v>
      </c>
      <c r="B5045" t="s">
        <v>101</v>
      </c>
      <c r="C5045" s="4">
        <v>43766</v>
      </c>
      <c r="D5045" s="3">
        <v>0.68125000000000002</v>
      </c>
    </row>
    <row r="5046" spans="1:4" x14ac:dyDescent="0.2">
      <c r="A5046">
        <v>9187</v>
      </c>
      <c r="B5046" t="s">
        <v>76</v>
      </c>
      <c r="C5046" s="4">
        <v>43767</v>
      </c>
      <c r="D5046" s="3">
        <v>0.80138888888888893</v>
      </c>
    </row>
    <row r="5047" spans="1:4" x14ac:dyDescent="0.2">
      <c r="A5047">
        <v>20376</v>
      </c>
      <c r="B5047" t="s">
        <v>76</v>
      </c>
      <c r="C5047" s="4">
        <v>43767</v>
      </c>
      <c r="D5047" s="3">
        <v>0.80069444444444438</v>
      </c>
    </row>
    <row r="5048" spans="1:4" x14ac:dyDescent="0.2">
      <c r="A5048">
        <v>22222</v>
      </c>
      <c r="B5048" t="e">
        <f>JuanOrlandoH Definitivamente se ha demostrado lo bueno Que bien Que buena labor de parte de copeco en hacer buenas cosas</f>
        <v>#NAME?</v>
      </c>
      <c r="C5048" s="4">
        <v>43767</v>
      </c>
      <c r="D5048" s="3">
        <v>0.67013888888888884</v>
      </c>
    </row>
    <row r="5049" spans="1:4" x14ac:dyDescent="0.2">
      <c r="A5049">
        <v>22970</v>
      </c>
      <c r="B5049" t="s">
        <v>148</v>
      </c>
      <c r="C5049" s="4">
        <v>43767</v>
      </c>
      <c r="D5049" s="3">
        <v>0.86249999999999993</v>
      </c>
    </row>
    <row r="5050" spans="1:4" x14ac:dyDescent="0.2">
      <c r="A5050">
        <v>27883</v>
      </c>
      <c r="B5050" t="e">
        <f>_xlfn.SINGLE(DllSWqjvMbCrtUNGN0CA23hYgwPW83B5aBnYuBnEFZY)= muy bueno lo Que se hace en el pais Que gran trabajo lo Que se hace Que se haga lo mejor por la naci√≥n Que buen trabajo</f>
        <v>#NAME?</v>
      </c>
      <c r="C5050" s="4">
        <v>43767</v>
      </c>
      <c r="D5050" s="3">
        <v>0.78402777777777777</v>
      </c>
    </row>
    <row r="5051" spans="1:4" x14ac:dyDescent="0.2">
      <c r="A5051">
        <v>30545</v>
      </c>
      <c r="B5051" t="s">
        <v>163</v>
      </c>
      <c r="C5051" s="4">
        <v>43767</v>
      </c>
      <c r="D5051" s="3">
        <v>0.73819444444444438</v>
      </c>
    </row>
    <row r="5052" spans="1:4" x14ac:dyDescent="0.2">
      <c r="A5052">
        <v>31943</v>
      </c>
      <c r="B5052" t="s">
        <v>148</v>
      </c>
      <c r="C5052" s="4">
        <v>43767</v>
      </c>
      <c r="D5052" s="3">
        <v>0.86319444444444438</v>
      </c>
    </row>
    <row r="5053" spans="1:4" x14ac:dyDescent="0.2">
      <c r="A5053">
        <v>32145</v>
      </c>
      <c r="B5053" t="s">
        <v>148</v>
      </c>
      <c r="C5053" s="4">
        <v>43767</v>
      </c>
      <c r="D5053" s="3">
        <v>0.86319444444444438</v>
      </c>
    </row>
    <row r="5054" spans="1:4" x14ac:dyDescent="0.2">
      <c r="A5054">
        <v>34119</v>
      </c>
      <c r="B5054" t="e">
        <f>_xlfn.SINGLE(DllSWqjvMbCrtUNGN0CA23hYgwPW83B5aBnYuBnEFZY)= Es un gran apoyo para la naci√≥n Muchas gracias mi JOH por alcanzar estas grandes ayudas y grandes avances para la naci√≥n</f>
        <v>#NAME?</v>
      </c>
      <c r="C5054" s="4">
        <v>43767</v>
      </c>
      <c r="D5054" s="3">
        <v>0.84166666666666667</v>
      </c>
    </row>
    <row r="5055" spans="1:4" x14ac:dyDescent="0.2">
      <c r="A5055">
        <v>34606</v>
      </c>
      <c r="B5055" t="e">
        <f>_xlfn.SINGLE(DllSWqjvMbCrtUNGN0CA23hYgwPW83B5aBnYuBnEFZY)= felicitamos al gobierno por hacer lo bueno y Que se llegue al final de esta investigaci√≥n Que bueno vamos por mas</f>
        <v>#NAME?</v>
      </c>
      <c r="C5055" s="4">
        <v>43767</v>
      </c>
      <c r="D5055" s="3">
        <v>0.78402777777777777</v>
      </c>
    </row>
    <row r="5056" spans="1:4" x14ac:dyDescent="0.2">
      <c r="A5056">
        <v>37549</v>
      </c>
      <c r="B5056" t="s">
        <v>148</v>
      </c>
      <c r="C5056" s="4">
        <v>43767</v>
      </c>
      <c r="D5056" s="3">
        <v>0.86249999999999993</v>
      </c>
    </row>
    <row r="5057" spans="1:4" x14ac:dyDescent="0.2">
      <c r="A5057">
        <v>39674</v>
      </c>
      <c r="B5057" t="e">
        <f>radioamericahn si da verg√ºenza lo Que este tipo dice ve y a este Que mosca lo pic√≥ imaginense decir Que lo quieren matar Que triste</f>
        <v>#NAME?</v>
      </c>
      <c r="C5057" s="4">
        <v>43767</v>
      </c>
      <c r="D5057" s="3">
        <v>0.77916666666666667</v>
      </c>
    </row>
    <row r="5058" spans="1:4" x14ac:dyDescent="0.2">
      <c r="A5058">
        <v>40332</v>
      </c>
      <c r="B5058" t="e">
        <f>radioamericahn mira pepe busca Que hacer mejor en vez de andar de metiche en lo Que no te importa ya no ayas como llamar al atencion</f>
        <v>#NAME?</v>
      </c>
      <c r="C5058" s="4">
        <v>43767</v>
      </c>
      <c r="D5058" s="3">
        <v>0.77986111111111101</v>
      </c>
    </row>
    <row r="5059" spans="1:4" x14ac:dyDescent="0.2">
      <c r="A5059">
        <v>43946</v>
      </c>
      <c r="B5059" t="e">
        <f>radioamericahn Que triste esta gente esta loca por Que imaginense de todo lo Que pasa Es culpa del gobierno cean cerios</f>
        <v>#NAME?</v>
      </c>
      <c r="C5059" s="4">
        <v>43767</v>
      </c>
      <c r="D5059" s="3">
        <v>0.8520833333333333</v>
      </c>
    </row>
    <row r="5060" spans="1:4" x14ac:dyDescent="0.2">
      <c r="A5060">
        <v>44418</v>
      </c>
      <c r="B5060" t="e">
        <f>radioamericahn Es muy bueno lo Que esta haciendo el gobierno Que gran avance estamos muy agradecidos Que se haga lo mejor</f>
        <v>#NAME?</v>
      </c>
      <c r="C5060" s="4">
        <v>43767</v>
      </c>
      <c r="D5060" s="3">
        <v>0.68611111111111101</v>
      </c>
    </row>
    <row r="5061" spans="1:4" x14ac:dyDescent="0.2">
      <c r="A5061">
        <v>47444</v>
      </c>
      <c r="B5061" t="e">
        <f>FrenteaFrenteHN se han visto las grandes organizaciones por Que se ha demostrado Que mi pa√≠s si tiene seguridad lo Que pasa Que si Es bueno Que se investigue esto pero no0 Es de culpar al gobierno</f>
        <v>#NAME?</v>
      </c>
      <c r="C5061" s="4">
        <v>43767</v>
      </c>
      <c r="D5061" s="3">
        <v>0.56458333333333333</v>
      </c>
    </row>
    <row r="5062" spans="1:4" x14ac:dyDescent="0.2">
      <c r="A5062">
        <v>47480</v>
      </c>
      <c r="B5062" t="e">
        <f>FrenteaFrenteHN yo veo Que ah√≠ no Es culpa de nadie por Que cada quien hace lo Que quiere por su vida no tratemos de encontrar quien tiene la culpa ya basta</f>
        <v>#NAME?</v>
      </c>
      <c r="C5062" s="4">
        <v>43767</v>
      </c>
      <c r="D5062" s="3">
        <v>0.56180555555555556</v>
      </c>
    </row>
    <row r="5063" spans="1:4" x14ac:dyDescent="0.2">
      <c r="A5063">
        <v>47525</v>
      </c>
      <c r="B5063" t="e">
        <f>FrenteaFrenteHN si aqu√≠ se resuelven los Problemas si nuestro Presidente lo puede hacer lo Que pasa Que ustedes son gente negativa Que solo lo malo ven ya basta seamos positivos porfavor</f>
        <v>#NAME?</v>
      </c>
      <c r="C5063" s="4">
        <v>43767</v>
      </c>
      <c r="D5063" s="3">
        <v>0.59861111111111109</v>
      </c>
    </row>
    <row r="5064" spans="1:4" x14ac:dyDescent="0.2">
      <c r="A5064">
        <v>47587</v>
      </c>
      <c r="B5064" t="e">
        <f>FrenteaFrenteHN si se ha puesto mano dura en el pais se sabe Que Honduras Es un pais muy seguro se sabe Que JOH ha hecho lo correcto por hacer lo bueno por brindar la mayor seguridad para el pueblo lo felicitamos</f>
        <v>#NAME?</v>
      </c>
      <c r="C5064" s="4">
        <v>43767</v>
      </c>
      <c r="D5064" s="3">
        <v>0.58402777777777781</v>
      </c>
    </row>
    <row r="5065" spans="1:4" x14ac:dyDescent="0.2">
      <c r="A5065">
        <v>47897</v>
      </c>
      <c r="B5065" t="e">
        <f>FrenteaFrenteHN sabemos Que se hace lo bueno por la seguridad al pais Que bien lo Que se elabora y sabemos Que todo esta bajo control excelente JOH</f>
        <v>#NAME?</v>
      </c>
      <c r="C5065" s="4">
        <v>43767</v>
      </c>
      <c r="D5065" s="3">
        <v>0.62847222222222221</v>
      </c>
    </row>
    <row r="5066" spans="1:4" x14ac:dyDescent="0.2">
      <c r="A5066">
        <v>47978</v>
      </c>
      <c r="B5066" t="s">
        <v>210</v>
      </c>
      <c r="C5066" s="4">
        <v>43767</v>
      </c>
      <c r="D5066" s="3">
        <v>0.55902777777777779</v>
      </c>
    </row>
    <row r="5067" spans="1:4" x14ac:dyDescent="0.2">
      <c r="A5067">
        <v>48019</v>
      </c>
      <c r="B5067" t="e">
        <f>FrenteaFrenteHN tanta paja Que habla ese renato pobrecito da lastima hay no y sigue alegando como mercadera se sabe Que se hace lo mejor para el pais ya deja de Tanto odio papa</f>
        <v>#NAME?</v>
      </c>
      <c r="C5067" s="4">
        <v>43767</v>
      </c>
      <c r="D5067" s="3">
        <v>0.59236111111111112</v>
      </c>
    </row>
    <row r="5068" spans="1:4" x14ac:dyDescent="0.2">
      <c r="A5068">
        <v>48991</v>
      </c>
      <c r="B5068" t="e">
        <f>FrenteaFrenteHN este renato solo tirando ese odio Que se carga hay renato bien sabemos Que ah√≠ no Es culpable nadie y sabemos Que este tipo hizo miles de cosas malas no Es culpa de nadie</f>
        <v>#NAME?</v>
      </c>
      <c r="C5068" s="4">
        <v>43767</v>
      </c>
      <c r="D5068" s="3">
        <v>0.58611111111111114</v>
      </c>
    </row>
    <row r="5069" spans="1:4" x14ac:dyDescent="0.2">
      <c r="A5069">
        <v>49025</v>
      </c>
      <c r="B5069" t="e">
        <f>FrenteaFrenteHN se respeta todo para como al pueblo y para el pais como para gente Que esta en los reclusorios y sabemos y felicitamos al gobierno por hacer lo bueno</f>
        <v>#NAME?</v>
      </c>
      <c r="C5069" s="4">
        <v>43767</v>
      </c>
      <c r="D5069" s="3">
        <v>0.55763888888888891</v>
      </c>
    </row>
    <row r="5070" spans="1:4" x14ac:dyDescent="0.2">
      <c r="A5070">
        <v>49230</v>
      </c>
      <c r="B5070" t="e">
        <f>FrenteaFrenteHN Tanto Que alegan y la ora de la ora no llegaran a nada mira renato deja de decir Que te da verguenza verguenza te debe de dar porque solo papadas hablas eso Es lo √∫nico Que sale de tu boca</f>
        <v>#NAME?</v>
      </c>
      <c r="C5070" s="4">
        <v>43767</v>
      </c>
      <c r="D5070" s="3">
        <v>0.59166666666666667</v>
      </c>
    </row>
    <row r="5071" spans="1:4" x14ac:dyDescent="0.2">
      <c r="A5071">
        <v>49364</v>
      </c>
      <c r="B5071" t="e">
        <f>FrenteaFrenteHN si se tiene derecho a la vida y Sobre todo se ha trabajado por Que se hace lo mayor en  seguridad en las c√°rceles y el gobierno ha logrado eso</f>
        <v>#NAME?</v>
      </c>
      <c r="C5071" s="4">
        <v>43767</v>
      </c>
      <c r="D5071" s="3">
        <v>0.5708333333333333</v>
      </c>
    </row>
    <row r="5072" spans="1:4" x14ac:dyDescent="0.2">
      <c r="A5072">
        <v>49594</v>
      </c>
      <c r="B5072" t="s">
        <v>220</v>
      </c>
      <c r="C5072" s="4">
        <v>43767</v>
      </c>
      <c r="D5072" s="3">
        <v>0.59791666666666665</v>
      </c>
    </row>
    <row r="5073" spans="1:4" x14ac:dyDescent="0.2">
      <c r="A5073">
        <v>50699</v>
      </c>
      <c r="B5073" t="e">
        <f>DiarioTiempo estamos cansados de Que este tipo solo lo malo quiera hacer para el pais ya basta con Tanto odio ya basta</f>
        <v>#NAME?</v>
      </c>
      <c r="C5073" s="4">
        <v>43767</v>
      </c>
      <c r="D5073" s="3">
        <v>0.82430555555555562</v>
      </c>
    </row>
    <row r="5074" spans="1:4" x14ac:dyDescent="0.2">
      <c r="A5074">
        <v>53800</v>
      </c>
      <c r="B5074" t="e">
        <f>JuanOrlandoH Vemos los mejores alcances Que bien Que se vea lo importante y Que nuestro gobierno este al Tanto de apoyar</f>
        <v>#NAME?</v>
      </c>
      <c r="C5074" s="4">
        <v>43767</v>
      </c>
      <c r="D5074" s="3">
        <v>0.66527777777777775</v>
      </c>
    </row>
    <row r="5075" spans="1:4" x14ac:dyDescent="0.2">
      <c r="A5075">
        <v>55485</v>
      </c>
      <c r="B5075" t="e">
        <f>DiarioTiempo hay nasralita segu√≠ so√±ando y esperando la salida de JOH Que te quedaras esperando como la navidad jajajajajajajajajaja</f>
        <v>#NAME?</v>
      </c>
      <c r="C5075" s="4">
        <v>43767</v>
      </c>
      <c r="D5075" s="3">
        <v>0.82500000000000007</v>
      </c>
    </row>
    <row r="5076" spans="1:4" x14ac:dyDescent="0.2">
      <c r="A5076">
        <v>55498</v>
      </c>
      <c r="B5076" t="e">
        <f>DiarioTiempo Sinceramente da pesar este √±angara Que siga so√±ando por Que Es lo √∫nico Que le queda no hay otra cosa Que le vamos hacer</f>
        <v>#NAME?</v>
      </c>
      <c r="C5076" s="4">
        <v>43767</v>
      </c>
      <c r="D5076" s="3">
        <v>0.82361111111111107</v>
      </c>
    </row>
    <row r="5077" spans="1:4" x14ac:dyDescent="0.2">
      <c r="A5077">
        <v>56274</v>
      </c>
      <c r="B5077" t="e">
        <f>FrenteaFrenteHN si este Hombre no era una buena fichita si se sabe Que el hacia miles de cosas peores y ah√≠ no Es de echarle la culpa al gobierno si siempre iva pagar lo Que hab√≠a hecho no Es de hacerlos chibola</f>
        <v>#NAME?</v>
      </c>
      <c r="C5077" s="4">
        <v>43767</v>
      </c>
      <c r="D5077" s="3">
        <v>0.5854166666666667</v>
      </c>
    </row>
    <row r="5078" spans="1:4" x14ac:dyDescent="0.2">
      <c r="A5078">
        <v>56410</v>
      </c>
      <c r="B5078" t="e">
        <f>FrenteaFrenteHN lo √∫nico Que busca la gente Es culpar al Presidente si el hace lo Que se tiene Que hacer lo Que pasa Que el no Es adivino para saber lo Que pueda pasar</f>
        <v>#NAME?</v>
      </c>
      <c r="C5078" s="4">
        <v>43767</v>
      </c>
      <c r="D5078" s="3">
        <v>0.57430555555555551</v>
      </c>
    </row>
    <row r="5079" spans="1:4" x14ac:dyDescent="0.2">
      <c r="A5079">
        <v>56742</v>
      </c>
      <c r="B5079" t="e">
        <f>FrenteaFrenteHN si Es cierto como dice ese se√±or si eso lo iban hacer de matar a este Hombre en cualquier lado iba pasar no busquen culpable por Que solo ellos saben por Que lo hicieron</f>
        <v>#NAME?</v>
      </c>
      <c r="C5079" s="4">
        <v>43767</v>
      </c>
      <c r="D5079" s="3">
        <v>0.58263888888888882</v>
      </c>
    </row>
    <row r="5080" spans="1:4" x14ac:dyDescent="0.2">
      <c r="A5080">
        <v>56903</v>
      </c>
      <c r="B5080" t="e">
        <f>FrenteaFrenteHN Desanimo de Que renato si har√°n lo mejor por el pais Que barbaridad tener tanta gente negativa Que solo lo malo ven en el pais Que gente esta deber√≠a ser positivo</f>
        <v>#NAME?</v>
      </c>
      <c r="C5080" s="4">
        <v>43767</v>
      </c>
      <c r="D5080" s="3">
        <v>0.60138888888888886</v>
      </c>
    </row>
    <row r="5081" spans="1:4" x14ac:dyDescent="0.2">
      <c r="A5081">
        <v>58674</v>
      </c>
      <c r="B5081" t="e">
        <f>FrenteaFrenteHN Es cierto uno nuca sabe lo Que va pasar y Es favorable por Que no tiene la culpa nadie por Que si pasaron las cosas asi ya solo Dios sabe pero algo si entiendo Que el Que cosas malas hace las paga Tarde o temprano</f>
        <v>#NAME?</v>
      </c>
      <c r="C5081" s="4">
        <v>43767</v>
      </c>
      <c r="D5081" s="3">
        <v>0.57986111111111105</v>
      </c>
    </row>
    <row r="5082" spans="1:4" x14ac:dyDescent="0.2">
      <c r="A5082">
        <v>58681</v>
      </c>
      <c r="B5082" t="e">
        <f>FrenteaFrenteHN tendremos las mejores respuestas por Que se sabe Que el gobierno hace lo mejor por la naci√≥n y da la mayor seguridad y se ve el gran cambio</f>
        <v>#NAME?</v>
      </c>
      <c r="C5082" s="4">
        <v>43767</v>
      </c>
      <c r="D5082" s="3">
        <v>0.60763888888888895</v>
      </c>
    </row>
    <row r="5083" spans="1:4" x14ac:dyDescent="0.2">
      <c r="A5083">
        <v>64084</v>
      </c>
      <c r="B5083" t="e">
        <f>hondudiario gente Que siempre buscan llamar la atenci√≥n hay Sinceramente da verg√ºenza lo Que hacen por Que son unos bajos Que destruyen al pais y Que crean Que se botar√≠a por ustedes jajajjajajajajajaajajaja ni locos</f>
        <v>#NAME?</v>
      </c>
      <c r="C5083" s="4">
        <v>43767</v>
      </c>
      <c r="D5083" s="3">
        <v>0.8340277777777777</v>
      </c>
    </row>
    <row r="5084" spans="1:4" x14ac:dyDescent="0.2">
      <c r="A5084">
        <v>66331</v>
      </c>
      <c r="B5084" t="s">
        <v>76</v>
      </c>
      <c r="C5084" s="4">
        <v>43767</v>
      </c>
      <c r="D5084" s="3">
        <v>0.80138888888888893</v>
      </c>
    </row>
    <row r="5085" spans="1:4" x14ac:dyDescent="0.2">
      <c r="A5085">
        <v>70735</v>
      </c>
      <c r="B5085" t="e">
        <f>elpaishn se define Que se ve los grandes desempe√±os Que ha hecho desarrollar al pais Que bien vamos por lo mejor</f>
        <v>#NAME?</v>
      </c>
      <c r="C5085" s="4">
        <v>43767</v>
      </c>
      <c r="D5085" s="3">
        <v>0.54652777777777783</v>
      </c>
    </row>
    <row r="5086" spans="1:4" x14ac:dyDescent="0.2">
      <c r="A5086">
        <v>71530</v>
      </c>
      <c r="B5086" t="e">
        <f>elpaishn Es un gran beneficio Que se este ayudando al pueblo ha hacer lo bueno para Que el pueblo se apoye cada dia Que bien</f>
        <v>#NAME?</v>
      </c>
      <c r="C5086" s="4">
        <v>43767</v>
      </c>
      <c r="D5086" s="3">
        <v>0.54305555555555551</v>
      </c>
    </row>
    <row r="5087" spans="1:4" x14ac:dyDescent="0.2">
      <c r="A5087">
        <v>81229</v>
      </c>
      <c r="B5087" t="s">
        <v>148</v>
      </c>
      <c r="C5087" s="4">
        <v>43767</v>
      </c>
      <c r="D5087" s="3">
        <v>0.86319444444444438</v>
      </c>
    </row>
    <row r="5088" spans="1:4" x14ac:dyDescent="0.2">
      <c r="A5088">
        <v>90944</v>
      </c>
      <c r="B5088" t="e">
        <f>elpaishn Definitivamente le Damos las gracias al gobierno por Que han demostrado Que se hace lo bueno por nuestro pueblo Que bien</f>
        <v>#NAME?</v>
      </c>
      <c r="C5088" s="4">
        <v>43767</v>
      </c>
      <c r="D5088" s="3">
        <v>0.54375000000000007</v>
      </c>
    </row>
    <row r="5089" spans="1:4" x14ac:dyDescent="0.2">
      <c r="A5089">
        <v>91753</v>
      </c>
      <c r="B5089" t="e">
        <f>elpaishn no cave duda Que se trabaja cada dia por mi naci√≥n por lograr los grandes proyectos de gran beneficio para el pueblo Que bien</f>
        <v>#NAME?</v>
      </c>
      <c r="C5089" s="4">
        <v>43767</v>
      </c>
      <c r="D5089" s="3">
        <v>0.54722222222222217</v>
      </c>
    </row>
    <row r="5090" spans="1:4" x14ac:dyDescent="0.2">
      <c r="A5090">
        <v>96408</v>
      </c>
      <c r="B5090" t="s">
        <v>148</v>
      </c>
      <c r="C5090" s="4">
        <v>43767</v>
      </c>
      <c r="D5090" s="3">
        <v>0.86249999999999993</v>
      </c>
    </row>
    <row r="5091" spans="1:4" x14ac:dyDescent="0.2">
      <c r="A5091">
        <v>114642</v>
      </c>
      <c r="B5091" t="e">
        <f>_xlfn.SINGLE(JuanOrlandoH _xlfn.SINGLE(VidaMejorHN _xlfn.SINGLE(LaTribunahn _xlfn.SINGLE(diarioelheraldo _xlfn.SINGLE(elpaishn _xlfn.SINGLE(radiohrn _xlfn.SINGLE(RCVHonduras _xlfn.SINGLE(radioamericahn _xlfn.SINGLE(SEDIS_HN felicitaciones a nuestro gobierno Que ha afirmado el cambio para Que los Hondure√±os sean beneficiados de miles de cosas muy bien)))))))))</f>
        <v>#NAME?</v>
      </c>
      <c r="C5091" s="4">
        <v>43767</v>
      </c>
      <c r="D5091" s="3">
        <v>0.77500000000000002</v>
      </c>
    </row>
    <row r="5092" spans="1:4" x14ac:dyDescent="0.2">
      <c r="A5092">
        <v>114649</v>
      </c>
      <c r="B5092" t="s">
        <v>340</v>
      </c>
      <c r="C5092" s="4">
        <v>43767</v>
      </c>
      <c r="D5092" s="3">
        <v>0.77569444444444446</v>
      </c>
    </row>
    <row r="5093" spans="1:4" x14ac:dyDescent="0.2">
      <c r="A5093">
        <v>115041</v>
      </c>
      <c r="B5093" t="e">
        <f>_xlfn.SINGLE(JuanOrlandoH _xlfn.SINGLE(VidaMejorHN _xlfn.SINGLE(LaTribunahn _xlfn.SINGLE(diarioelheraldo _xlfn.SINGLE(elpaishn _xlfn.SINGLE(radiohrn _xlfn.SINGLE(RCVHonduras _xlfn.SINGLE(radioamericahn _xlfn.SINGLE(SEDIS_HN Definimos lo bueno Que gran menara de Que mi Honduras esta mejorando Que bien vamos por nuevos alcances excelente)))))))))</f>
        <v>#NAME?</v>
      </c>
      <c r="C5093" s="4">
        <v>43767</v>
      </c>
      <c r="D5093" s="3">
        <v>0.77638888888888891</v>
      </c>
    </row>
    <row r="5094" spans="1:4" x14ac:dyDescent="0.2">
      <c r="A5094">
        <v>116456</v>
      </c>
      <c r="B5094" t="e">
        <f>_xlfn.SINGLE(JuanOrlandoH _xlfn.SINGLE(VidaMejorHN _xlfn.SINGLE(LaTribunahn _xlfn.SINGLE(diarioelheraldo _xlfn.SINGLE(elpaishn _xlfn.SINGLE(radiohrn _xlfn.SINGLE(RCVHonduras _xlfn.SINGLE(radioamericahn _xlfn.SINGLE(SEDIS_HN Vemos los mayores resultados Que excelente Que vida mejor hace estas maravillosas acciones por el pueblo)))))))))</f>
        <v>#NAME?</v>
      </c>
      <c r="C5094" s="4">
        <v>43767</v>
      </c>
      <c r="D5094" s="3">
        <v>0.77500000000000002</v>
      </c>
    </row>
    <row r="5095" spans="1:4" x14ac:dyDescent="0.2">
      <c r="A5095">
        <v>119669</v>
      </c>
      <c r="B5095" t="e">
        <f>JuanOrlandoH Que bueno lo Que se demuestra estamos alegres de Que copeco esta trabajando por ayudar a las personas Que bien</f>
        <v>#NAME?</v>
      </c>
      <c r="C5095" s="4">
        <v>43767</v>
      </c>
      <c r="D5095" s="3">
        <v>0.66527777777777775</v>
      </c>
    </row>
    <row r="5096" spans="1:4" x14ac:dyDescent="0.2">
      <c r="A5096">
        <v>128561</v>
      </c>
      <c r="B5096" t="s">
        <v>148</v>
      </c>
      <c r="C5096" s="4">
        <v>43767</v>
      </c>
      <c r="D5096" s="3">
        <v>0.86319444444444438</v>
      </c>
    </row>
    <row r="5097" spans="1:4" x14ac:dyDescent="0.2">
      <c r="A5097">
        <v>134390</v>
      </c>
      <c r="B5097" t="s">
        <v>76</v>
      </c>
      <c r="C5097" s="4">
        <v>43767</v>
      </c>
      <c r="D5097" s="3">
        <v>0.80138888888888893</v>
      </c>
    </row>
    <row r="5098" spans="1:4" x14ac:dyDescent="0.2">
      <c r="A5098">
        <v>150978</v>
      </c>
      <c r="B5098" t="s">
        <v>76</v>
      </c>
      <c r="C5098" s="4">
        <v>43767</v>
      </c>
      <c r="D5098" s="3">
        <v>0.80069444444444438</v>
      </c>
    </row>
    <row r="5099" spans="1:4" x14ac:dyDescent="0.2">
      <c r="A5099">
        <v>153712</v>
      </c>
      <c r="B5099" t="e">
        <f>_xlfn.SINGLE(DllSWqjvMbCrtUNGN0CA23hYgwPW83B5aBnYuBnEFZY)= se esta viendo los mayores resultados en el pais Que grandes avances Es muy bueno Que mi Honduras avanza Que genial vamos por mas</f>
        <v>#NAME?</v>
      </c>
      <c r="C5099" s="4">
        <v>43767</v>
      </c>
      <c r="D5099" s="3">
        <v>0.84027777777777779</v>
      </c>
    </row>
    <row r="5100" spans="1:4" x14ac:dyDescent="0.2">
      <c r="A5100">
        <v>163751</v>
      </c>
      <c r="B5100" t="s">
        <v>76</v>
      </c>
      <c r="C5100" s="4">
        <v>43767</v>
      </c>
      <c r="D5100" s="3">
        <v>0.80069444444444438</v>
      </c>
    </row>
    <row r="5101" spans="1:4" x14ac:dyDescent="0.2">
      <c r="A5101">
        <v>183845</v>
      </c>
      <c r="B5101" t="e">
        <f>JuanOrlandoH Grcaias a JOH por Que el siempre jhace todo por Que la naci√≥n  cambie muy bien estamos contentos de Que se ayude al pueblo</f>
        <v>#NAME?</v>
      </c>
      <c r="C5101" s="4">
        <v>43767</v>
      </c>
      <c r="D5101" s="3">
        <v>0.66597222222222219</v>
      </c>
    </row>
    <row r="5102" spans="1:4" x14ac:dyDescent="0.2">
      <c r="A5102">
        <v>209127</v>
      </c>
      <c r="B5102" t="s">
        <v>76</v>
      </c>
      <c r="C5102" s="4">
        <v>43767</v>
      </c>
      <c r="D5102" s="3">
        <v>0.80208333333333337</v>
      </c>
    </row>
    <row r="5103" spans="1:4" x14ac:dyDescent="0.2">
      <c r="A5103">
        <v>213137</v>
      </c>
      <c r="B5103" t="e">
        <f>_xlfn.SINGLE(DllSWqjvMbCrtUNGN0CA23hYgwPW83B5aBnYuBnEFZY)= Damos las respectivas felicitaciones y Muchas gracias a israel por demostrar la gran ayuda para el pais Que bueno lo Que se ve vamos por lo mejor</f>
        <v>#NAME?</v>
      </c>
      <c r="C5103" s="4">
        <v>43767</v>
      </c>
      <c r="D5103" s="3">
        <v>0.84166666666666667</v>
      </c>
    </row>
    <row r="5104" spans="1:4" x14ac:dyDescent="0.2">
      <c r="A5104">
        <v>217013</v>
      </c>
      <c r="B5104" t="e">
        <f>FrenteaFrenteHN en Honduras se hace lo importante Es cierto ah√≠ ya no Es problema de nadie ustedes saben Que el Que hace mal Tarde o temprano las paga no asi lo metan en la mejor c√°rcel asi Es</f>
        <v>#NAME?</v>
      </c>
      <c r="C5104" s="4">
        <v>43767</v>
      </c>
      <c r="D5104" s="3">
        <v>0.55694444444444446</v>
      </c>
    </row>
    <row r="5105" spans="1:4" x14ac:dyDescent="0.2">
      <c r="A5105">
        <v>217084</v>
      </c>
      <c r="B5105" t="e">
        <f>FrenteaFrenteHN si Tarde o temprano lo iban a matar asi Que no echen la culpa por Que el gobierno no tiene nada Que ver bien lo sabemos</f>
        <v>#NAME?</v>
      </c>
      <c r="C5105" s="4">
        <v>43767</v>
      </c>
      <c r="D5105" s="3">
        <v>0.62152777777777779</v>
      </c>
    </row>
    <row r="5106" spans="1:4" x14ac:dyDescent="0.2">
      <c r="A5106">
        <v>217100</v>
      </c>
      <c r="B5106" t="e">
        <f>FrenteaFrenteHN Es Que aqu√≠ solo saben culpar al gobierno de todo lo Que pasa el √∫nico  Que puede solucionar Es todo solo Dios y ustedes quieren Que un Hombre lo haga nunca se podr√° se hace lo Que se puede</f>
        <v>#NAME?</v>
      </c>
      <c r="C5106" s="4">
        <v>43767</v>
      </c>
      <c r="D5106" s="3">
        <v>0.56736111111111109</v>
      </c>
    </row>
    <row r="5107" spans="1:4" x14ac:dyDescent="0.2">
      <c r="A5107">
        <v>217198</v>
      </c>
      <c r="B5107" t="e">
        <f>FrenteaFrenteHN se han reducidos los casos de violencia y Muchas cosas y gracias a el gobierno hondure√±o eso no lo ven solo lo malo ya basta seamos loo mas positivos Que podamos</f>
        <v>#NAME?</v>
      </c>
      <c r="C5107" s="4">
        <v>43767</v>
      </c>
      <c r="D5107" s="3">
        <v>0.6020833333333333</v>
      </c>
    </row>
    <row r="5108" spans="1:4" x14ac:dyDescent="0.2">
      <c r="A5108">
        <v>226265</v>
      </c>
      <c r="B5108" t="s">
        <v>148</v>
      </c>
      <c r="C5108" s="4">
        <v>43767</v>
      </c>
      <c r="D5108" s="3">
        <v>0.86249999999999993</v>
      </c>
    </row>
    <row r="5109" spans="1:4" x14ac:dyDescent="0.2">
      <c r="A5109">
        <v>253890</v>
      </c>
      <c r="B5109" t="s">
        <v>76</v>
      </c>
      <c r="C5109" s="4">
        <v>43767</v>
      </c>
      <c r="D5109" s="3">
        <v>0.80138888888888893</v>
      </c>
    </row>
    <row r="5110" spans="1:4" x14ac:dyDescent="0.2">
      <c r="A5110">
        <v>256047</v>
      </c>
      <c r="B5110" t="e">
        <f>radioamericahn hay no Que triste con este √±angara Que b√°rbaro ya degate de tonteras Mel por favor degate de ridiculeces</f>
        <v>#NAME?</v>
      </c>
      <c r="C5110" s="4">
        <v>43767</v>
      </c>
      <c r="D5110" s="3">
        <v>0.85277777777777775</v>
      </c>
    </row>
    <row r="5111" spans="1:4" x14ac:dyDescent="0.2">
      <c r="A5111">
        <v>256404</v>
      </c>
      <c r="B5111" t="e">
        <f>radioamericahn no cave duda Que se esta haciendo lo bueno para el pa√≠s estamos agradecidos con el gobierno excelente</f>
        <v>#NAME?</v>
      </c>
      <c r="C5111" s="4">
        <v>43767</v>
      </c>
      <c r="D5111" s="3">
        <v>0.68888888888888899</v>
      </c>
    </row>
    <row r="5112" spans="1:4" x14ac:dyDescent="0.2">
      <c r="A5112">
        <v>258291</v>
      </c>
      <c r="B5112" t="e">
        <f>radioamericahn estamos muy agradecidos Que bueno lo Que se ve estamos a lo principal de Que cada docente se beneficie Que bien</f>
        <v>#NAME?</v>
      </c>
      <c r="C5112" s="4">
        <v>43767</v>
      </c>
      <c r="D5112" s="3">
        <v>0.70138888888888884</v>
      </c>
    </row>
    <row r="5113" spans="1:4" x14ac:dyDescent="0.2">
      <c r="A5113">
        <v>268363</v>
      </c>
      <c r="B5113" t="e">
        <f>radioamericahn Sinceramente este deber√≠a estar en el manicomio hay no Que barbaridad da verg√ºenza ya no por favor</f>
        <v>#NAME?</v>
      </c>
      <c r="C5113" s="4">
        <v>43767</v>
      </c>
      <c r="D5113" s="3">
        <v>0.85277777777777775</v>
      </c>
    </row>
    <row r="5114" spans="1:4" x14ac:dyDescent="0.2">
      <c r="A5114">
        <v>268769</v>
      </c>
      <c r="B5114" t="e">
        <f>radioamericahn Vemos los buenos alcances Que bueno Que admirable noticia Que bien estamos muy bien por ver el cambio</f>
        <v>#NAME?</v>
      </c>
      <c r="C5114" s="4">
        <v>43767</v>
      </c>
      <c r="D5114" s="3">
        <v>0.68611111111111101</v>
      </c>
    </row>
    <row r="5115" spans="1:4" x14ac:dyDescent="0.2">
      <c r="A5115">
        <v>268915</v>
      </c>
      <c r="B5115" t="e">
        <f>radioamericahn Definitivamente se ha demostrando Que grandes maneras de ver lo principal de mi pais</f>
        <v>#NAME?</v>
      </c>
      <c r="C5115" s="4">
        <v>43767</v>
      </c>
      <c r="D5115" s="3">
        <v>0.70138888888888884</v>
      </c>
    </row>
    <row r="5116" spans="1:4" x14ac:dyDescent="0.2">
      <c r="A5116">
        <v>270341</v>
      </c>
      <c r="B5116" t="e">
        <f>FrenteaFrenteHN si esta bien Que se haga lo Que se tenga Que hacer muy bien pero no podemos venir a juzgar a gente Que no tiene nada Que ver por Que no sabemos la realidad de las cosas</f>
        <v>#NAME?</v>
      </c>
      <c r="C5116" s="4">
        <v>43767</v>
      </c>
      <c r="D5116" s="3">
        <v>0.56805555555555554</v>
      </c>
    </row>
    <row r="5117" spans="1:4" x14ac:dyDescent="0.2">
      <c r="A5117">
        <v>270383</v>
      </c>
      <c r="B5117" t="e">
        <f>FrenteaFrenteHN renato solo sabe chirpiar ya saben el Que Que Hombre este mas negativo dea de metido renato Que voz sabes Que se hace lo Que se puede</f>
        <v>#NAME?</v>
      </c>
      <c r="C5117" s="4">
        <v>43767</v>
      </c>
      <c r="D5117" s="3">
        <v>0.5625</v>
      </c>
    </row>
    <row r="5118" spans="1:4" x14ac:dyDescent="0.2">
      <c r="A5118">
        <v>270523</v>
      </c>
      <c r="B5118" t="e">
        <f>FrenteaFrenteHN Es Que ese ya no Es problema de el gobierno Que culpa tiene si en cualquier lado hay cosas asi y ademas se ha planificado la mayor parte de seguridad Que bien y eso no lo miran</f>
        <v>#NAME?</v>
      </c>
      <c r="C5118" s="4">
        <v>43767</v>
      </c>
      <c r="D5118" s="3">
        <v>0.57708333333333328</v>
      </c>
    </row>
    <row r="5119" spans="1:4" x14ac:dyDescent="0.2">
      <c r="A5119">
        <v>270599</v>
      </c>
      <c r="B5119" t="e">
        <f>FrenteaFrenteHN si  ustedes solo saben hablar mal Que tiene Que ver este tipo con lo dem√°s o con Que Tonny este preso la verdad no se enchibolen Que cada quien carga sus cargos ya basta ya deben de madurar</f>
        <v>#NAME?</v>
      </c>
      <c r="C5119" s="4">
        <v>43767</v>
      </c>
      <c r="D5119" s="3">
        <v>0.59027777777777779</v>
      </c>
    </row>
    <row r="5120" spans="1:4" x14ac:dyDescent="0.2">
      <c r="A5120">
        <v>270652</v>
      </c>
      <c r="B5120" t="e">
        <f>FrenteaFrenteHN se brindan las mejores medidas de seguridad y aunque la gente diga Que no lo Que pasa Que asi Es y lo Que va pasar va pasar pero no se puede decir Que Es el culpable el gobierno</f>
        <v>#NAME?</v>
      </c>
      <c r="C5120" s="4">
        <v>43767</v>
      </c>
      <c r="D5120" s="3">
        <v>0.5756944444444444</v>
      </c>
    </row>
    <row r="5121" spans="1:4" x14ac:dyDescent="0.2">
      <c r="A5121">
        <v>270923</v>
      </c>
      <c r="B5121" t="e">
        <f>FrenteaFrenteHN muy bien Que se investigue pero igual Que lograr√≠an aunque digan Que tenemos un gobierno corrupto si se sabe Que hace lo mejor por el pais y estamos a apoyo a nuestro gobierno</f>
        <v>#NAME?</v>
      </c>
      <c r="C5121" s="4">
        <v>43767</v>
      </c>
      <c r="D5121" s="3">
        <v>0.58958333333333335</v>
      </c>
    </row>
    <row r="5122" spans="1:4" x14ac:dyDescent="0.2">
      <c r="A5122">
        <v>270943</v>
      </c>
      <c r="B5122" t="e">
        <f>FrenteaFrenteHN sabemos Que hay grandes elementos y se sabe Que nuestro gobierno les da los mayores derechos a los presidiarios pero no por Que paso esto no podemos decir Que no se hace nada si sabemos Que se hace lo mejor por la seguridad</f>
        <v>#NAME?</v>
      </c>
      <c r="C5122" s="4">
        <v>43767</v>
      </c>
      <c r="D5122" s="3">
        <v>0.57222222222222219</v>
      </c>
    </row>
    <row r="5123" spans="1:4" x14ac:dyDescent="0.2">
      <c r="A5123">
        <v>271316</v>
      </c>
      <c r="B5123" t="e">
        <f>FrenteaFrenteHN toda persona Que  hace lo malo tiene Que pagarlo y Sobre todo el gobierno solo hace su trabajo y sabemos Que el derecho del hondure√±o se le respeta</f>
        <v>#NAME?</v>
      </c>
      <c r="C5123" s="4">
        <v>43767</v>
      </c>
      <c r="D5123" s="3">
        <v>0.55555555555555558</v>
      </c>
    </row>
    <row r="5124" spans="1:4" x14ac:dyDescent="0.2">
      <c r="A5124">
        <v>271538</v>
      </c>
      <c r="B5124" t="e">
        <f>FrenteaFrenteHN se ha ejecutado un gran avance por Que lo Que hace el gobierno Es muy bueno y si quisas han posado cosas asi pero no todos debemos de buscar un culpable si por algo les ha pasado esto a ellos</f>
        <v>#NAME?</v>
      </c>
      <c r="C5124" s="4">
        <v>43767</v>
      </c>
      <c r="D5124" s="3">
        <v>0.57152777777777775</v>
      </c>
    </row>
    <row r="5125" spans="1:4" x14ac:dyDescent="0.2">
      <c r="A5125">
        <v>322915</v>
      </c>
      <c r="B5125" t="s">
        <v>76</v>
      </c>
      <c r="C5125" s="4">
        <v>43767</v>
      </c>
      <c r="D5125" s="3">
        <v>0.80208333333333337</v>
      </c>
    </row>
    <row r="5126" spans="1:4" x14ac:dyDescent="0.2">
      <c r="A5126">
        <v>329515</v>
      </c>
      <c r="B5126" t="s">
        <v>594</v>
      </c>
      <c r="C5126" s="4">
        <v>43767</v>
      </c>
      <c r="D5126" s="3">
        <v>0.74305555555555547</v>
      </c>
    </row>
    <row r="5127" spans="1:4" x14ac:dyDescent="0.2">
      <c r="A5127">
        <v>354177</v>
      </c>
      <c r="B5127" t="s">
        <v>602</v>
      </c>
      <c r="C5127" s="4">
        <v>43767</v>
      </c>
      <c r="D5127" s="3">
        <v>0.7368055555555556</v>
      </c>
    </row>
    <row r="5128" spans="1:4" x14ac:dyDescent="0.2">
      <c r="A5128">
        <v>355481</v>
      </c>
      <c r="B5128" t="s">
        <v>76</v>
      </c>
      <c r="C5128" s="4">
        <v>43767</v>
      </c>
      <c r="D5128" s="3">
        <v>0.80138888888888893</v>
      </c>
    </row>
    <row r="5129" spans="1:4" x14ac:dyDescent="0.2">
      <c r="A5129">
        <v>356414</v>
      </c>
      <c r="B5129" t="s">
        <v>148</v>
      </c>
      <c r="C5129" s="4">
        <v>43767</v>
      </c>
      <c r="D5129" s="3">
        <v>0.86319444444444438</v>
      </c>
    </row>
    <row r="5130" spans="1:4" x14ac:dyDescent="0.2">
      <c r="A5130">
        <v>364110</v>
      </c>
      <c r="B5130" t="s">
        <v>76</v>
      </c>
      <c r="C5130" s="4">
        <v>43767</v>
      </c>
      <c r="D5130" s="3">
        <v>0.80069444444444438</v>
      </c>
    </row>
    <row r="5131" spans="1:4" x14ac:dyDescent="0.2">
      <c r="A5131">
        <v>364424</v>
      </c>
      <c r="B5131" t="s">
        <v>148</v>
      </c>
      <c r="C5131" s="4">
        <v>43767</v>
      </c>
      <c r="D5131" s="3">
        <v>0.86249999999999993</v>
      </c>
    </row>
    <row r="5132" spans="1:4" x14ac:dyDescent="0.2">
      <c r="A5132">
        <v>364944</v>
      </c>
      <c r="B5132" t="s">
        <v>613</v>
      </c>
      <c r="C5132" s="4">
        <v>43767</v>
      </c>
      <c r="D5132" s="3">
        <v>0.73263888888888884</v>
      </c>
    </row>
    <row r="5133" spans="1:4" x14ac:dyDescent="0.2">
      <c r="A5133">
        <v>437823</v>
      </c>
      <c r="B5133" t="s">
        <v>618</v>
      </c>
      <c r="C5133" s="4">
        <v>43767</v>
      </c>
      <c r="D5133" s="3">
        <v>0.72916666666666663</v>
      </c>
    </row>
    <row r="5134" spans="1:4" x14ac:dyDescent="0.2">
      <c r="A5134">
        <v>445464</v>
      </c>
      <c r="B5134" t="s">
        <v>148</v>
      </c>
      <c r="C5134" s="4">
        <v>43767</v>
      </c>
      <c r="D5134" s="3">
        <v>0.86319444444444438</v>
      </c>
    </row>
    <row r="5135" spans="1:4" x14ac:dyDescent="0.2">
      <c r="A5135">
        <v>648579</v>
      </c>
      <c r="B5135" t="s">
        <v>76</v>
      </c>
      <c r="C5135" s="4">
        <v>43767</v>
      </c>
      <c r="D5135" s="3">
        <v>0.80138888888888893</v>
      </c>
    </row>
    <row r="5136" spans="1:4" x14ac:dyDescent="0.2">
      <c r="A5136">
        <v>652798</v>
      </c>
      <c r="B5136" t="s">
        <v>76</v>
      </c>
      <c r="C5136" s="4">
        <v>43767</v>
      </c>
      <c r="D5136" s="3">
        <v>0.80138888888888893</v>
      </c>
    </row>
    <row r="5137" spans="1:4" x14ac:dyDescent="0.2">
      <c r="A5137">
        <v>678128</v>
      </c>
      <c r="B5137" t="s">
        <v>148</v>
      </c>
      <c r="C5137" s="4">
        <v>43767</v>
      </c>
      <c r="D5137" s="3">
        <v>0.86319444444444438</v>
      </c>
    </row>
    <row r="5138" spans="1:4" x14ac:dyDescent="0.2">
      <c r="A5138">
        <v>703958</v>
      </c>
      <c r="B5138" t="s">
        <v>653</v>
      </c>
      <c r="C5138" s="4">
        <v>43767</v>
      </c>
      <c r="D5138" s="3">
        <v>0.74444444444444446</v>
      </c>
    </row>
    <row r="5139" spans="1:4" x14ac:dyDescent="0.2">
      <c r="A5139">
        <v>708332</v>
      </c>
      <c r="B5139" t="s">
        <v>76</v>
      </c>
      <c r="C5139" s="4">
        <v>43767</v>
      </c>
      <c r="D5139" s="3">
        <v>0.80208333333333337</v>
      </c>
    </row>
    <row r="5140" spans="1:4" x14ac:dyDescent="0.2">
      <c r="A5140">
        <v>717881</v>
      </c>
      <c r="B5140" t="s">
        <v>148</v>
      </c>
      <c r="C5140" s="4">
        <v>43767</v>
      </c>
      <c r="D5140" s="3">
        <v>0.86319444444444438</v>
      </c>
    </row>
    <row r="5141" spans="1:4" x14ac:dyDescent="0.2">
      <c r="A5141">
        <v>719017</v>
      </c>
      <c r="B5141" t="s">
        <v>148</v>
      </c>
      <c r="C5141" s="4">
        <v>43767</v>
      </c>
      <c r="D5141" s="3">
        <v>0.86319444444444438</v>
      </c>
    </row>
    <row r="5142" spans="1:4" x14ac:dyDescent="0.2">
      <c r="A5142">
        <v>737447</v>
      </c>
      <c r="B5142" t="s">
        <v>148</v>
      </c>
      <c r="C5142" s="4">
        <v>43767</v>
      </c>
      <c r="D5142" s="3">
        <v>0.86319444444444438</v>
      </c>
    </row>
    <row r="5143" spans="1:4" x14ac:dyDescent="0.2">
      <c r="A5143">
        <v>773047</v>
      </c>
      <c r="B5143" t="s">
        <v>148</v>
      </c>
      <c r="C5143" s="4">
        <v>43767</v>
      </c>
      <c r="D5143" s="3">
        <v>0.86319444444444438</v>
      </c>
    </row>
    <row r="5144" spans="1:4" x14ac:dyDescent="0.2">
      <c r="A5144">
        <v>773435</v>
      </c>
      <c r="B5144" t="s">
        <v>148</v>
      </c>
      <c r="C5144" s="4">
        <v>43767</v>
      </c>
      <c r="D5144" s="3">
        <v>0.86249999999999993</v>
      </c>
    </row>
    <row r="5145" spans="1:4" x14ac:dyDescent="0.2">
      <c r="A5145">
        <v>773830</v>
      </c>
      <c r="B5145" t="s">
        <v>148</v>
      </c>
      <c r="C5145" s="4">
        <v>43767</v>
      </c>
      <c r="D5145" s="3">
        <v>0.86249999999999993</v>
      </c>
    </row>
    <row r="5146" spans="1:4" x14ac:dyDescent="0.2">
      <c r="A5146">
        <v>774877</v>
      </c>
      <c r="B5146" t="s">
        <v>76</v>
      </c>
      <c r="C5146" s="4">
        <v>43767</v>
      </c>
      <c r="D5146" s="3">
        <v>0.81597222222222221</v>
      </c>
    </row>
    <row r="5147" spans="1:4" x14ac:dyDescent="0.2">
      <c r="A5147">
        <v>788239</v>
      </c>
      <c r="B5147" t="s">
        <v>76</v>
      </c>
      <c r="C5147" s="4">
        <v>43767</v>
      </c>
      <c r="D5147" s="3">
        <v>0.80138888888888893</v>
      </c>
    </row>
    <row r="5148" spans="1:4" x14ac:dyDescent="0.2">
      <c r="A5148">
        <v>788786</v>
      </c>
      <c r="B5148" t="s">
        <v>76</v>
      </c>
      <c r="C5148" s="4">
        <v>43767</v>
      </c>
      <c r="D5148" s="3">
        <v>0.80138888888888893</v>
      </c>
    </row>
    <row r="5149" spans="1:4" x14ac:dyDescent="0.2">
      <c r="A5149">
        <v>790376</v>
      </c>
      <c r="B5149" t="s">
        <v>148</v>
      </c>
      <c r="C5149" s="4">
        <v>43767</v>
      </c>
      <c r="D5149" s="3">
        <v>0.86249999999999993</v>
      </c>
    </row>
    <row r="5150" spans="1:4" x14ac:dyDescent="0.2">
      <c r="A5150">
        <v>791787</v>
      </c>
      <c r="B5150" t="s">
        <v>76</v>
      </c>
      <c r="C5150" s="4">
        <v>43767</v>
      </c>
      <c r="D5150" s="3">
        <v>0.80208333333333337</v>
      </c>
    </row>
    <row r="5151" spans="1:4" x14ac:dyDescent="0.2">
      <c r="A5151">
        <v>803577</v>
      </c>
      <c r="B5151" t="s">
        <v>685</v>
      </c>
      <c r="C5151" s="4">
        <v>43767</v>
      </c>
      <c r="D5151" s="3">
        <v>0.74097222222222225</v>
      </c>
    </row>
    <row r="5152" spans="1:4" x14ac:dyDescent="0.2">
      <c r="A5152">
        <v>806967</v>
      </c>
      <c r="B5152" t="s">
        <v>76</v>
      </c>
      <c r="C5152" s="4">
        <v>43767</v>
      </c>
      <c r="D5152" s="3">
        <v>0.80138888888888893</v>
      </c>
    </row>
    <row r="5153" spans="1:4" x14ac:dyDescent="0.2">
      <c r="A5153">
        <v>829493</v>
      </c>
      <c r="B5153" t="s">
        <v>76</v>
      </c>
      <c r="C5153" s="4">
        <v>43767</v>
      </c>
      <c r="D5153" s="3">
        <v>0.80138888888888893</v>
      </c>
    </row>
    <row r="5154" spans="1:4" x14ac:dyDescent="0.2">
      <c r="A5154">
        <v>853281</v>
      </c>
      <c r="B5154" t="s">
        <v>148</v>
      </c>
      <c r="C5154" s="4">
        <v>43767</v>
      </c>
      <c r="D5154" s="3">
        <v>0.86319444444444438</v>
      </c>
    </row>
    <row r="5155" spans="1:4" x14ac:dyDescent="0.2">
      <c r="A5155">
        <v>859742</v>
      </c>
      <c r="B5155" t="s">
        <v>76</v>
      </c>
      <c r="C5155" s="4">
        <v>43767</v>
      </c>
      <c r="D5155" s="3">
        <v>0.80069444444444438</v>
      </c>
    </row>
    <row r="5156" spans="1:4" x14ac:dyDescent="0.2">
      <c r="A5156">
        <v>874871</v>
      </c>
      <c r="B5156" t="s">
        <v>148</v>
      </c>
      <c r="C5156" s="4">
        <v>43767</v>
      </c>
      <c r="D5156" s="3">
        <v>0.8618055555555556</v>
      </c>
    </row>
    <row r="5157" spans="1:4" x14ac:dyDescent="0.2">
      <c r="A5157">
        <v>876848</v>
      </c>
      <c r="B5157" t="s">
        <v>148</v>
      </c>
      <c r="C5157" s="4">
        <v>43767</v>
      </c>
      <c r="D5157" s="3">
        <v>0.86249999999999993</v>
      </c>
    </row>
    <row r="5158" spans="1:4" x14ac:dyDescent="0.2">
      <c r="A5158">
        <v>880449</v>
      </c>
      <c r="B5158" t="s">
        <v>76</v>
      </c>
      <c r="C5158" s="4">
        <v>43767</v>
      </c>
      <c r="D5158" s="3">
        <v>0.80138888888888893</v>
      </c>
    </row>
    <row r="5159" spans="1:4" x14ac:dyDescent="0.2">
      <c r="A5159">
        <v>888391</v>
      </c>
      <c r="B5159" t="s">
        <v>148</v>
      </c>
      <c r="C5159" s="4">
        <v>43767</v>
      </c>
      <c r="D5159" s="3">
        <v>0.86319444444444438</v>
      </c>
    </row>
    <row r="5160" spans="1:4" x14ac:dyDescent="0.2">
      <c r="A5160">
        <v>932189</v>
      </c>
      <c r="B5160" t="s">
        <v>76</v>
      </c>
      <c r="C5160" s="4">
        <v>43767</v>
      </c>
      <c r="D5160" s="3">
        <v>0.80138888888888893</v>
      </c>
    </row>
    <row r="5161" spans="1:4" x14ac:dyDescent="0.2">
      <c r="A5161">
        <v>934378</v>
      </c>
      <c r="B5161" t="s">
        <v>148</v>
      </c>
      <c r="C5161" s="4">
        <v>43767</v>
      </c>
      <c r="D5161" s="3">
        <v>0.8618055555555556</v>
      </c>
    </row>
    <row r="5162" spans="1:4" x14ac:dyDescent="0.2">
      <c r="A5162">
        <v>941707</v>
      </c>
      <c r="B5162" t="s">
        <v>76</v>
      </c>
      <c r="C5162" s="4">
        <v>43767</v>
      </c>
      <c r="D5162" s="3">
        <v>0.80138888888888893</v>
      </c>
    </row>
    <row r="5163" spans="1:4" x14ac:dyDescent="0.2">
      <c r="A5163">
        <v>942919</v>
      </c>
      <c r="B5163" t="s">
        <v>148</v>
      </c>
      <c r="C5163" s="4">
        <v>43767</v>
      </c>
      <c r="D5163" s="3">
        <v>0.86249999999999993</v>
      </c>
    </row>
    <row r="5164" spans="1:4" x14ac:dyDescent="0.2">
      <c r="A5164">
        <v>944929</v>
      </c>
      <c r="B5164" t="s">
        <v>76</v>
      </c>
      <c r="C5164" s="4">
        <v>43767</v>
      </c>
      <c r="D5164" s="3">
        <v>0.80138888888888893</v>
      </c>
    </row>
    <row r="5165" spans="1:4" x14ac:dyDescent="0.2">
      <c r="A5165">
        <v>969698</v>
      </c>
      <c r="B5165" t="s">
        <v>730</v>
      </c>
      <c r="C5165" s="4">
        <v>43767</v>
      </c>
      <c r="D5165" s="3">
        <v>0.73125000000000007</v>
      </c>
    </row>
    <row r="5166" spans="1:4" x14ac:dyDescent="0.2">
      <c r="A5166">
        <v>973413</v>
      </c>
      <c r="B5166" t="s">
        <v>148</v>
      </c>
      <c r="C5166" s="4">
        <v>43767</v>
      </c>
      <c r="D5166" s="3">
        <v>0.86249999999999993</v>
      </c>
    </row>
    <row r="5167" spans="1:4" x14ac:dyDescent="0.2">
      <c r="A5167">
        <v>979998</v>
      </c>
      <c r="B5167" t="s">
        <v>76</v>
      </c>
      <c r="C5167" s="4">
        <v>43767</v>
      </c>
      <c r="D5167" s="3">
        <v>0.80138888888888893</v>
      </c>
    </row>
    <row r="5168" spans="1:4" x14ac:dyDescent="0.2">
      <c r="A5168">
        <v>983222</v>
      </c>
      <c r="B5168" t="s">
        <v>76</v>
      </c>
      <c r="C5168" s="4">
        <v>43767</v>
      </c>
      <c r="D5168" s="3">
        <v>0.80138888888888893</v>
      </c>
    </row>
    <row r="5169" spans="1:4" x14ac:dyDescent="0.2">
      <c r="A5169">
        <v>985021</v>
      </c>
      <c r="B5169" t="s">
        <v>76</v>
      </c>
      <c r="C5169" s="4">
        <v>43767</v>
      </c>
      <c r="D5169" s="3">
        <v>0.80138888888888893</v>
      </c>
    </row>
    <row r="5170" spans="1:4" x14ac:dyDescent="0.2">
      <c r="A5170">
        <v>987473</v>
      </c>
      <c r="B5170" t="s">
        <v>148</v>
      </c>
      <c r="C5170" s="4">
        <v>43767</v>
      </c>
      <c r="D5170" s="3">
        <v>0.86249999999999993</v>
      </c>
    </row>
    <row r="5171" spans="1:4" x14ac:dyDescent="0.2">
      <c r="A5171">
        <v>989700</v>
      </c>
      <c r="B5171" t="s">
        <v>148</v>
      </c>
      <c r="C5171" s="4">
        <v>43767</v>
      </c>
      <c r="D5171" s="3">
        <v>0.86249999999999993</v>
      </c>
    </row>
    <row r="5172" spans="1:4" x14ac:dyDescent="0.2">
      <c r="A5172">
        <v>1026624</v>
      </c>
      <c r="B5172" t="s">
        <v>148</v>
      </c>
      <c r="C5172" s="4">
        <v>43767</v>
      </c>
      <c r="D5172" s="3">
        <v>0.86249999999999993</v>
      </c>
    </row>
    <row r="5173" spans="1:4" x14ac:dyDescent="0.2">
      <c r="A5173">
        <v>1031924</v>
      </c>
      <c r="B5173" t="s">
        <v>76</v>
      </c>
      <c r="C5173" s="4">
        <v>43767</v>
      </c>
      <c r="D5173" s="3">
        <v>0.80069444444444438</v>
      </c>
    </row>
    <row r="5174" spans="1:4" x14ac:dyDescent="0.2">
      <c r="A5174">
        <v>1048497</v>
      </c>
      <c r="B5174" t="s">
        <v>148</v>
      </c>
      <c r="C5174" s="4">
        <v>43767</v>
      </c>
      <c r="D5174" s="3">
        <v>0.86319444444444438</v>
      </c>
    </row>
    <row r="5175" spans="1:4" x14ac:dyDescent="0.2">
      <c r="A5175">
        <v>1050775</v>
      </c>
      <c r="B5175" t="s">
        <v>76</v>
      </c>
      <c r="C5175" s="4">
        <v>43767</v>
      </c>
      <c r="D5175" s="3">
        <v>0.80208333333333337</v>
      </c>
    </row>
    <row r="5176" spans="1:4" ht="51" x14ac:dyDescent="0.2">
      <c r="A5176">
        <v>2521</v>
      </c>
      <c r="B5176" s="2" t="s">
        <v>23</v>
      </c>
      <c r="C5176" s="4">
        <v>43768</v>
      </c>
      <c r="D5176" s="3">
        <v>0.65277777777777779</v>
      </c>
    </row>
    <row r="5177" spans="1:4" ht="51" x14ac:dyDescent="0.2">
      <c r="A5177">
        <v>8052</v>
      </c>
      <c r="B5177" s="2" t="s">
        <v>65</v>
      </c>
      <c r="C5177" s="4">
        <v>43768</v>
      </c>
      <c r="D5177" s="3">
        <v>0.87291666666666667</v>
      </c>
    </row>
    <row r="5178" spans="1:4" ht="51" x14ac:dyDescent="0.2">
      <c r="A5178">
        <v>10050</v>
      </c>
      <c r="B5178" s="2" t="s">
        <v>23</v>
      </c>
      <c r="C5178" s="4">
        <v>43768</v>
      </c>
      <c r="D5178" s="3">
        <v>0.65347222222222223</v>
      </c>
    </row>
    <row r="5179" spans="1:4" ht="51" x14ac:dyDescent="0.2">
      <c r="A5179">
        <v>20219</v>
      </c>
      <c r="B5179" s="2" t="s">
        <v>65</v>
      </c>
      <c r="C5179" s="4">
        <v>43768</v>
      </c>
      <c r="D5179" s="3">
        <v>0.87361111111111101</v>
      </c>
    </row>
    <row r="5180" spans="1:4" ht="51" x14ac:dyDescent="0.2">
      <c r="A5180">
        <v>20256</v>
      </c>
      <c r="B5180" s="2" t="s">
        <v>23</v>
      </c>
      <c r="C5180" s="4">
        <v>43768</v>
      </c>
      <c r="D5180" s="3">
        <v>0.65277777777777779</v>
      </c>
    </row>
    <row r="5181" spans="1:4" ht="51" x14ac:dyDescent="0.2">
      <c r="A5181">
        <v>23239</v>
      </c>
      <c r="B5181" s="2" t="s">
        <v>65</v>
      </c>
      <c r="C5181" s="4">
        <v>43768</v>
      </c>
      <c r="D5181" s="3">
        <v>0.87430555555555556</v>
      </c>
    </row>
    <row r="5182" spans="1:4" ht="51" x14ac:dyDescent="0.2">
      <c r="A5182">
        <v>26407</v>
      </c>
      <c r="B5182" s="2" t="s">
        <v>65</v>
      </c>
      <c r="C5182" s="4">
        <v>43768</v>
      </c>
      <c r="D5182" s="3">
        <v>0.87291666666666667</v>
      </c>
    </row>
    <row r="5183" spans="1:4" x14ac:dyDescent="0.2">
      <c r="A5183">
        <v>27421</v>
      </c>
      <c r="B5183" t="e">
        <f>_xlfn.SINGLE(DllSWqjvMbCrtUNGN0CA23hYgwPW83B5aBnYuBnEFZY)= Vemos Que sea de gran apoyo a nosotros los hondure√±o Que entre mas ahorremos mejor Es</f>
        <v>#NAME?</v>
      </c>
      <c r="C5183" s="4">
        <v>43768</v>
      </c>
      <c r="D5183" s="3">
        <v>0.63611111111111118</v>
      </c>
    </row>
    <row r="5184" spans="1:4" x14ac:dyDescent="0.2">
      <c r="A5184">
        <v>27848</v>
      </c>
      <c r="B5184" t="e">
        <f>TN5Telenoticias Pobre cito este horegon solo de hay no deber√≠as darte verg√ºenza acusando  al gobierno de estupideces ya no ce cerio busca Que hacer mejor</f>
        <v>#NAME?</v>
      </c>
      <c r="C5184" s="4">
        <v>43768</v>
      </c>
      <c r="D5184" s="3">
        <v>0.68125000000000002</v>
      </c>
    </row>
    <row r="5185" spans="1:4" x14ac:dyDescent="0.2">
      <c r="A5185">
        <v>28557</v>
      </c>
      <c r="B5185" t="e">
        <f>_xlfn.SINGLE(DllSWqjvMbCrtUNGN0CA23hYgwPW83B5aBnYuBnEFZY)= muy bien Que nuestro gobierno esta dando estas mayores estrategias Que excelente Que se brinde seguridad no solo a el sino a nuestro pueblo</f>
        <v>#NAME?</v>
      </c>
      <c r="C5185" s="4">
        <v>43768</v>
      </c>
      <c r="D5185" s="3">
        <v>0.71458333333333324</v>
      </c>
    </row>
    <row r="5186" spans="1:4" x14ac:dyDescent="0.2">
      <c r="A5186">
        <v>34294</v>
      </c>
      <c r="B5186" t="e">
        <f>_xlfn.SINGLE(DllSWqjvMbCrtUNGN0CA23hYgwPW83B5aBnYuBnEFZY)= muy bueno lo Que esta haciendo nuestro gobierno para hacer el gran argumento de favor para los Hondure√±os Que bueno Que se apoye</f>
        <v>#NAME?</v>
      </c>
      <c r="C5186" s="4">
        <v>43768</v>
      </c>
      <c r="D5186" s="3">
        <v>0.59930555555555554</v>
      </c>
    </row>
    <row r="5187" spans="1:4" x14ac:dyDescent="0.2">
      <c r="A5187">
        <v>34583</v>
      </c>
      <c r="B5187" t="e">
        <f>_xlfn.SINGLE(DllSWqjvMbCrtUNGN0CA23hYgwPW83B5aBnYuBnEFZY)= Es admirable Que se desarrolle lo bueno Que gran trabajo departe de el gobierno Que bien estamos muy afortunados de Que Dios bendiga nuestra naci√≥n</f>
        <v>#NAME?</v>
      </c>
      <c r="C5187" s="4">
        <v>43768</v>
      </c>
      <c r="D5187" s="3">
        <v>0.60069444444444442</v>
      </c>
    </row>
    <row r="5188" spans="1:4" x14ac:dyDescent="0.2">
      <c r="A5188">
        <v>34591</v>
      </c>
      <c r="B5188" t="e">
        <f>_xlfn.SINGLE(DllSWqjvMbCrtUNGN0CA23hYgwPW83B5aBnYuBnEFZY)= acciones como estas no tienen precio Que gran manera de ver lo importante Que excelente trabajo Que bien vamos por mas en el pais</f>
        <v>#NAME?</v>
      </c>
      <c r="C5188" s="4">
        <v>43768</v>
      </c>
      <c r="D5188" s="3">
        <v>0.6</v>
      </c>
    </row>
    <row r="5189" spans="1:4" x14ac:dyDescent="0.2">
      <c r="A5189">
        <v>34645</v>
      </c>
      <c r="B5189" t="e">
        <f>_xlfn.SINGLE(DllSWqjvMbCrtUNGN0CA23hYgwPW83B5aBnYuBnEFZY)= excelente Que se haga el cambio Que bien Que excelente Es ver Que la naci√≥n va mejorando en el aria de tener los r√≠os y playas limpias</f>
        <v>#NAME?</v>
      </c>
      <c r="C5189" s="4">
        <v>43768</v>
      </c>
      <c r="D5189" s="3">
        <v>0.6118055555555556</v>
      </c>
    </row>
    <row r="5190" spans="1:4" x14ac:dyDescent="0.2">
      <c r="A5190">
        <v>34769</v>
      </c>
      <c r="B5190" t="e">
        <f>_xlfn.SINGLE(DllSWqjvMbCrtUNGN0CA23hYgwPW83B5aBnYuBnEFZY)= Que bueno lo Que esta demostrando nuestro Presidente Que bien Que se est√°n dando estos focos de ahorro par un gran beneficio para el pueblo</f>
        <v>#NAME?</v>
      </c>
      <c r="C5190" s="4">
        <v>43768</v>
      </c>
      <c r="D5190" s="3">
        <v>0.63611111111111118</v>
      </c>
    </row>
    <row r="5191" spans="1:4" x14ac:dyDescent="0.2">
      <c r="A5191">
        <v>49677</v>
      </c>
      <c r="B5191" t="e">
        <f>FrenteaFrenteHN se har√≠a un gran avance Que bueno Que el gobierno esta trabajando por hacer el mejor esfuerzo tenga excito y se haga lo Que se tenga Que hacer</f>
        <v>#NAME?</v>
      </c>
      <c r="C5191" s="4">
        <v>43768</v>
      </c>
      <c r="D5191" s="3">
        <v>0.56319444444444444</v>
      </c>
    </row>
    <row r="5192" spans="1:4" x14ac:dyDescent="0.2">
      <c r="A5192">
        <v>49684</v>
      </c>
      <c r="B5192" t="e">
        <f>FrenteaFrenteHN se ve lo bueno Que esta haciendo el gobierno Que bueno lo Que se ve cada dia debemos entender Que se quiere hacer lo bueno para mejorar la econom√≠a</f>
        <v>#NAME?</v>
      </c>
      <c r="C5192" s="4">
        <v>43768</v>
      </c>
      <c r="D5192" s="3">
        <v>0.56458333333333333</v>
      </c>
    </row>
    <row r="5193" spans="1:4" x14ac:dyDescent="0.2">
      <c r="A5193">
        <v>49776</v>
      </c>
      <c r="B5193" t="e">
        <f>_xlfn.SINGLE(JuanOrlandoH _xlfn.SINGLE(LaTribunahn _xlfn.SINGLE(radioamericahn _xlfn.SINGLE(radiohrn _xlfn.SINGLE(RCVHonduras _xlfn.SINGLE(diarioelheraldo _xlfn.SINGLE(elpaishn _xlfn.SINGLE(HCHTelevDigital Que bueno Que se est√°n mejorando los centros de educaci√≥n Muchas grcaisa a JOH por formar el cambio))))))))</f>
        <v>#NAME?</v>
      </c>
      <c r="C5193" s="4">
        <v>43768</v>
      </c>
      <c r="D5193" s="3">
        <v>0.8618055555555556</v>
      </c>
    </row>
    <row r="5194" spans="1:4" x14ac:dyDescent="0.2">
      <c r="A5194">
        <v>56551</v>
      </c>
      <c r="B5194" t="e">
        <f>FrenteaFrenteHN Principalmente Que definan las buenas oportunidades por Que estoy de acuerdo Que el gobierno habar estas empresas por Que ente mas mejora la econom√≠a mejor mejora la vida del hondure√±o</f>
        <v>#NAME?</v>
      </c>
      <c r="C5194" s="4">
        <v>43768</v>
      </c>
      <c r="D5194" s="3">
        <v>0.5708333333333333</v>
      </c>
    </row>
    <row r="5195" spans="1:4" x14ac:dyDescent="0.2">
      <c r="A5195">
        <v>59051</v>
      </c>
      <c r="B5195" t="s">
        <v>243</v>
      </c>
      <c r="C5195" s="4">
        <v>43768</v>
      </c>
      <c r="D5195" s="3">
        <v>0.57013888888888886</v>
      </c>
    </row>
    <row r="5196" spans="1:4" x14ac:dyDescent="0.2">
      <c r="A5196">
        <v>64272</v>
      </c>
      <c r="B5196" t="e">
        <f>hondudiario Es muy bueno lo Que se ve departe de el gobierno Vemos los grandes avances Que bueno Que se haga lo bueno por el pueblo</f>
        <v>#NAME?</v>
      </c>
      <c r="C5196" s="4">
        <v>43768</v>
      </c>
      <c r="D5196" s="3">
        <v>0.69374999999999998</v>
      </c>
    </row>
    <row r="5197" spans="1:4" x14ac:dyDescent="0.2">
      <c r="A5197">
        <v>64689</v>
      </c>
      <c r="B5197" t="e">
        <f>hondudiario Contenta de ver los grandes desarrollos para apoyar al pais Que bien felicitamos al gobierno vamos por mas</f>
        <v>#NAME?</v>
      </c>
      <c r="C5197" s="4">
        <v>43768</v>
      </c>
      <c r="D5197" s="3">
        <v>0.69444444444444453</v>
      </c>
    </row>
    <row r="5198" spans="1:4" ht="51" x14ac:dyDescent="0.2">
      <c r="A5198">
        <v>66023</v>
      </c>
      <c r="B5198" s="2" t="s">
        <v>23</v>
      </c>
      <c r="C5198" s="4">
        <v>43768</v>
      </c>
      <c r="D5198" s="3">
        <v>0.65277777777777779</v>
      </c>
    </row>
    <row r="5199" spans="1:4" x14ac:dyDescent="0.2">
      <c r="A5199">
        <v>71413</v>
      </c>
      <c r="B5199" t="e">
        <f>elpaishn Vemos Que se est√°n desarrollando mayores oportunidades de Que se afirma mi pais Que bueno estamos muy agradecidos</f>
        <v>#NAME?</v>
      </c>
      <c r="C5199" s="4">
        <v>43768</v>
      </c>
      <c r="D5199" s="3">
        <v>0.62986111111111109</v>
      </c>
    </row>
    <row r="5200" spans="1:4" x14ac:dyDescent="0.2">
      <c r="A5200">
        <v>76048</v>
      </c>
      <c r="B5200" t="e">
        <f>TSiHonduras mas Que agradecidos por Que son un orgullo nacional excelente chicos</f>
        <v>#NAME?</v>
      </c>
      <c r="C5200" s="4">
        <v>43768</v>
      </c>
      <c r="D5200" s="3">
        <v>0.69652777777777775</v>
      </c>
    </row>
    <row r="5201" spans="1:4" x14ac:dyDescent="0.2">
      <c r="A5201">
        <v>83192</v>
      </c>
      <c r="B5201" t="e">
        <f>HCHTelevDigital bien Que se mejora en seguridad Es muy bueno lo Que se hace por Que nuestra Honduras este segura Que bien excelente</f>
        <v>#NAME?</v>
      </c>
      <c r="C5201" s="4">
        <v>43768</v>
      </c>
      <c r="D5201" s="3">
        <v>0.73333333333333339</v>
      </c>
    </row>
    <row r="5202" spans="1:4" x14ac:dyDescent="0.2">
      <c r="A5202">
        <v>83313</v>
      </c>
      <c r="B5202" t="e">
        <f>HCHTelevDigital este tipo lo Que hizo Es Que ha querido llamar la atenci√≥n Que barbaridad ya dejense  de tanta ridicules ya basta</f>
        <v>#NAME?</v>
      </c>
      <c r="C5202" s="4">
        <v>43768</v>
      </c>
      <c r="D5202" s="3">
        <v>0.83263888888888893</v>
      </c>
    </row>
    <row r="5203" spans="1:4" x14ac:dyDescent="0.2">
      <c r="A5203">
        <v>84944</v>
      </c>
      <c r="B5203" t="e">
        <f>HCHTelevDigital Dios bendiga su vida y Que todo lo Que tenga por hacer sus proyectos su escenas Que tengan el mayor excito lo felicitamos</f>
        <v>#NAME?</v>
      </c>
      <c r="C5203" s="4">
        <v>43768</v>
      </c>
      <c r="D5203" s="3">
        <v>0.74861111111111101</v>
      </c>
    </row>
    <row r="5204" spans="1:4" x14ac:dyDescent="0.2">
      <c r="A5204">
        <v>88454</v>
      </c>
      <c r="B5204" t="e">
        <f>manuelzr Es bueno para hablar Que mal con este √±angara Que solo acusando al gobierno si tenes pruebas mostrarlas porque para hablar hasta yo soy muy buena</f>
        <v>#NAME?</v>
      </c>
      <c r="C5204" s="4">
        <v>43768</v>
      </c>
      <c r="D5204" s="3">
        <v>0.59652777777777777</v>
      </c>
    </row>
    <row r="5205" spans="1:4" x14ac:dyDescent="0.2">
      <c r="A5205">
        <v>92025</v>
      </c>
      <c r="B5205" t="e">
        <f>elpaishn Vemos Que se est√°n viendo los mayores resultados para la econom√≠a del pais Que gran trabajo Que se haga lo mejor por Honduras</f>
        <v>#NAME?</v>
      </c>
      <c r="C5205" s="4">
        <v>43768</v>
      </c>
      <c r="D5205" s="3">
        <v>0.62916666666666665</v>
      </c>
    </row>
    <row r="5206" spans="1:4" x14ac:dyDescent="0.2">
      <c r="A5206">
        <v>93800</v>
      </c>
      <c r="B5206" t="e">
        <f>HCHTelevDigital Definitivamente Que bueno Que se est√°n regalando esta comida para la gente Que la necesita paludismo la buena labor  de tito papi a la orden</f>
        <v>#NAME?</v>
      </c>
      <c r="C5206" s="4">
        <v>43768</v>
      </c>
      <c r="D5206" s="3">
        <v>0.83124999999999993</v>
      </c>
    </row>
    <row r="5207" spans="1:4" x14ac:dyDescent="0.2">
      <c r="A5207">
        <v>94049</v>
      </c>
      <c r="B5207" t="e">
        <f>HCHTelevDigital muy bueno lo Que se ve en materia de seguridad Que grandes acciones las Que hace el gobierno y las autoridades Que bien</f>
        <v>#NAME?</v>
      </c>
      <c r="C5207" s="4">
        <v>43768</v>
      </c>
      <c r="D5207" s="3">
        <v>0.73333333333333339</v>
      </c>
    </row>
    <row r="5208" spans="1:4" x14ac:dyDescent="0.2">
      <c r="A5208">
        <v>96785</v>
      </c>
      <c r="B5208" t="e">
        <f>HCHTelevDigital Es muy bueno lo Que est√°n haciendo sonando estos productos par las de esa comunidad Que bien Es muy buena obra</f>
        <v>#NAME?</v>
      </c>
      <c r="C5208" s="4">
        <v>43768</v>
      </c>
      <c r="D5208" s="3">
        <v>0.82986111111111116</v>
      </c>
    </row>
    <row r="5209" spans="1:4" ht="51" x14ac:dyDescent="0.2">
      <c r="A5209">
        <v>116095</v>
      </c>
      <c r="B5209" s="2" t="s">
        <v>65</v>
      </c>
      <c r="C5209" s="4">
        <v>43768</v>
      </c>
      <c r="D5209" s="3">
        <v>0.87361111111111101</v>
      </c>
    </row>
    <row r="5210" spans="1:4" ht="51" x14ac:dyDescent="0.2">
      <c r="A5210">
        <v>125404</v>
      </c>
      <c r="B5210" s="2" t="s">
        <v>65</v>
      </c>
      <c r="C5210" s="4">
        <v>43768</v>
      </c>
      <c r="D5210" s="3">
        <v>0.87430555555555556</v>
      </c>
    </row>
    <row r="5211" spans="1:4" ht="51" x14ac:dyDescent="0.2">
      <c r="A5211">
        <v>128868</v>
      </c>
      <c r="B5211" s="2" t="s">
        <v>23</v>
      </c>
      <c r="C5211" s="4">
        <v>43768</v>
      </c>
      <c r="D5211" s="3">
        <v>0.65277777777777779</v>
      </c>
    </row>
    <row r="5212" spans="1:4" ht="51" x14ac:dyDescent="0.2">
      <c r="A5212">
        <v>134391</v>
      </c>
      <c r="B5212" s="2" t="s">
        <v>23</v>
      </c>
      <c r="C5212" s="4">
        <v>43768</v>
      </c>
      <c r="D5212" s="3">
        <v>0.65347222222222223</v>
      </c>
    </row>
    <row r="5213" spans="1:4" x14ac:dyDescent="0.2">
      <c r="A5213">
        <v>146113</v>
      </c>
      <c r="B5213" t="e">
        <f>manuelzr no solo por Que le haya pasado esto no Es responsabilidad del gobierno sabemos Que este tipo de todo quiere hacerlo responsable se serio nasralla</f>
        <v>#NAME?</v>
      </c>
      <c r="C5213" s="4">
        <v>43768</v>
      </c>
      <c r="D5213" s="3">
        <v>0.59513888888888888</v>
      </c>
    </row>
    <row r="5214" spans="1:4" x14ac:dyDescent="0.2">
      <c r="A5214">
        <v>147644</v>
      </c>
      <c r="B5214" t="e">
        <f>_xlfn.SINGLE(JuanOrlandoH _xlfn.SINGLE(LaTribunahn _xlfn.SINGLE(radioamericahn _xlfn.SINGLE(radiohrn _xlfn.SINGLE(RCVHonduras _xlfn.SINGLE(diarioelheraldo _xlfn.SINGLE(elpaishn _xlfn.SINGLE(HCHTelevDigital Vemos los mejores alcances se ver Que vivimos en un pais muy favorable Que hace ha demostrar lo bueno Que tiene el pais))))))))</f>
        <v>#NAME?</v>
      </c>
      <c r="C5214" s="4">
        <v>43768</v>
      </c>
      <c r="D5214" s="3">
        <v>0.86111111111111116</v>
      </c>
    </row>
    <row r="5215" spans="1:4" x14ac:dyDescent="0.2">
      <c r="A5215">
        <v>152390</v>
      </c>
      <c r="B5215" t="e">
        <f>_xlfn.SINGLE(JuanOrlandoH _xlfn.SINGLE(LaTribunahn _xlfn.SINGLE(radioamericahn _xlfn.SINGLE(radiohrn _xlfn.SINGLE(RCVHonduras _xlfn.SINGLE(diarioelheraldo _xlfn.SINGLE(elpaishn _xlfn.SINGLE(HCHTelevDigital se ha demostrado los grandes avances en el pais Que bueno Que se desarrolle esto para la naci√≥n Muchas gracias))))))))</f>
        <v>#NAME?</v>
      </c>
      <c r="C5215" s="4">
        <v>43768</v>
      </c>
      <c r="D5215" s="3">
        <v>0.86041666666666661</v>
      </c>
    </row>
    <row r="5216" spans="1:4" x14ac:dyDescent="0.2">
      <c r="A5216">
        <v>154234</v>
      </c>
      <c r="B5216" t="e">
        <f>TN5Telenoticias se sabe Que ha pepe lo Que le gusta Es tirarse  de victima ese papel ya no te queda pepe ce cerio</f>
        <v>#NAME?</v>
      </c>
      <c r="C5216" s="4">
        <v>43768</v>
      </c>
      <c r="D5216" s="3">
        <v>0.68055555555555547</v>
      </c>
    </row>
    <row r="5217" spans="1:4" x14ac:dyDescent="0.2">
      <c r="A5217">
        <v>158545</v>
      </c>
      <c r="B5217" t="e">
        <f>JuanOrlandoH Honduras Es muy bella y Sobre todo se esta demostrando lo bello para el pais Que bien Que se haga lo bueno por la naci√≥n</f>
        <v>#NAME?</v>
      </c>
      <c r="C5217" s="4">
        <v>43768</v>
      </c>
      <c r="D5217" s="3">
        <v>0.62013888888888891</v>
      </c>
    </row>
    <row r="5218" spans="1:4" x14ac:dyDescent="0.2">
      <c r="A5218">
        <v>158738</v>
      </c>
      <c r="B5218" t="e">
        <f>_xlfn.SINGLE(JuanOrlandoH _xlfn.SINGLE(LaTribunahn _xlfn.SINGLE(radioamericahn _xlfn.SINGLE(radiohrn _xlfn.SINGLE(RCVHonduras _xlfn.SINGLE(diarioelheraldo _xlfn.SINGLE(elpaishn _xlfn.SINGLE(HCHTelevDigital Que excelente Es saber Que en nuestro pais hay infraestructura Que excelente trabajo se√±or Presidente vamos por mas))))))))</f>
        <v>#NAME?</v>
      </c>
      <c r="C5218" s="4">
        <v>43768</v>
      </c>
      <c r="D5218" s="3">
        <v>0.86041666666666661</v>
      </c>
    </row>
    <row r="5219" spans="1:4" ht="51" x14ac:dyDescent="0.2">
      <c r="A5219">
        <v>159065</v>
      </c>
      <c r="B5219" s="2" t="s">
        <v>23</v>
      </c>
      <c r="C5219" s="4">
        <v>43768</v>
      </c>
      <c r="D5219" s="3">
        <v>0.65347222222222223</v>
      </c>
    </row>
    <row r="5220" spans="1:4" x14ac:dyDescent="0.2">
      <c r="A5220">
        <v>160480</v>
      </c>
      <c r="B5220" t="e">
        <f>HoyMismoTSI felicitamos a la secretaria de salud a  nuestro gobierno por Que han demostrado su mayor empe√±o por brindar estas acciones Que bien</f>
        <v>#NAME?</v>
      </c>
      <c r="C5220" s="4">
        <v>43768</v>
      </c>
      <c r="D5220" s="3">
        <v>0.72291666666666676</v>
      </c>
    </row>
    <row r="5221" spans="1:4" x14ac:dyDescent="0.2">
      <c r="A5221">
        <v>162465</v>
      </c>
      <c r="B5221" t="e">
        <f>televicentrohn felicitaciones al gobierno por Que se ha visto Que a pesar Que pepe lobo hace acusaciones asi se le ha brindado lo mejor en materia de seguridad por Que sabemos Que tenemos un gobierno seguro</f>
        <v>#NAME?</v>
      </c>
      <c r="C5221" s="4">
        <v>43768</v>
      </c>
      <c r="D5221" s="3">
        <v>0.58402777777777781</v>
      </c>
    </row>
    <row r="5222" spans="1:4" x14ac:dyDescent="0.2">
      <c r="A5222">
        <v>168460</v>
      </c>
      <c r="B5222" t="e">
        <f>JuanOrlandoH Que bueno Que se toma en cuenta nuestra bella naci√≥n  y se ha demostrado Que si Es bella mi Honduras gracias a este Hombre por hacer estos eventos espectaculares en el pais muy bien</f>
        <v>#NAME?</v>
      </c>
      <c r="C5222" s="4">
        <v>43768</v>
      </c>
      <c r="D5222" s="3">
        <v>0.62152777777777779</v>
      </c>
    </row>
    <row r="5223" spans="1:4" ht="51" x14ac:dyDescent="0.2">
      <c r="A5223">
        <v>173031</v>
      </c>
      <c r="B5223" s="2" t="s">
        <v>23</v>
      </c>
      <c r="C5223" s="4">
        <v>43768</v>
      </c>
      <c r="D5223" s="3">
        <v>0.65347222222222223</v>
      </c>
    </row>
    <row r="5224" spans="1:4" ht="51" x14ac:dyDescent="0.2">
      <c r="A5224">
        <v>175888</v>
      </c>
      <c r="B5224" s="2" t="s">
        <v>65</v>
      </c>
      <c r="C5224" s="4">
        <v>43768</v>
      </c>
      <c r="D5224" s="3">
        <v>0.87361111111111101</v>
      </c>
    </row>
    <row r="5225" spans="1:4" x14ac:dyDescent="0.2">
      <c r="A5225">
        <v>184028</v>
      </c>
      <c r="B5225" t="e">
        <f>JuanOrlandoH Vemos Que la llegada  acopan ruinas cera de bellas cosas se ha demostrado Que lo bello ha llegado al pais Que excelente Es ver como mi Honduras Es bella y hermosa</f>
        <v>#NAME?</v>
      </c>
      <c r="C5225" s="4">
        <v>43768</v>
      </c>
      <c r="D5225" s="3">
        <v>0.62083333333333335</v>
      </c>
    </row>
    <row r="5226" spans="1:4" x14ac:dyDescent="0.2">
      <c r="A5226">
        <v>184396</v>
      </c>
      <c r="B5226" t="e">
        <f>JuanOrlandoH bienvenido Que bueno Que se est√°n haciendo estas visitas por Que en Honduras hay bellos lugares Que bueno</f>
        <v>#NAME?</v>
      </c>
      <c r="C5226" s="4">
        <v>43768</v>
      </c>
      <c r="D5226" s="3">
        <v>0.61875000000000002</v>
      </c>
    </row>
    <row r="5227" spans="1:4" ht="51" x14ac:dyDescent="0.2">
      <c r="A5227">
        <v>187217</v>
      </c>
      <c r="B5227" s="2" t="s">
        <v>23</v>
      </c>
      <c r="C5227" s="4">
        <v>43768</v>
      </c>
      <c r="D5227" s="3">
        <v>0.65347222222222223</v>
      </c>
    </row>
    <row r="5228" spans="1:4" ht="51" x14ac:dyDescent="0.2">
      <c r="A5228">
        <v>188341</v>
      </c>
      <c r="B5228" s="2" t="s">
        <v>23</v>
      </c>
      <c r="C5228" s="4">
        <v>43768</v>
      </c>
      <c r="D5228" s="3">
        <v>0.65347222222222223</v>
      </c>
    </row>
    <row r="5229" spans="1:4" ht="51" x14ac:dyDescent="0.2">
      <c r="A5229">
        <v>188342</v>
      </c>
      <c r="B5229" s="2" t="s">
        <v>65</v>
      </c>
      <c r="C5229" s="4">
        <v>43768</v>
      </c>
      <c r="D5229" s="3">
        <v>0.87361111111111101</v>
      </c>
    </row>
    <row r="5230" spans="1:4" x14ac:dyDescent="0.2">
      <c r="A5230">
        <v>198854</v>
      </c>
      <c r="B5230" t="s">
        <v>489</v>
      </c>
      <c r="C5230" s="4">
        <v>43768</v>
      </c>
      <c r="D5230" s="3">
        <v>0.61944444444444446</v>
      </c>
    </row>
    <row r="5231" spans="1:4" ht="51" x14ac:dyDescent="0.2">
      <c r="A5231">
        <v>206897</v>
      </c>
      <c r="B5231" s="2" t="s">
        <v>23</v>
      </c>
      <c r="C5231" s="4">
        <v>43768</v>
      </c>
      <c r="D5231" s="3">
        <v>0.65277777777777779</v>
      </c>
    </row>
    <row r="5232" spans="1:4" ht="51" x14ac:dyDescent="0.2">
      <c r="A5232">
        <v>211970</v>
      </c>
      <c r="B5232" s="2" t="s">
        <v>65</v>
      </c>
      <c r="C5232" s="4">
        <v>43768</v>
      </c>
      <c r="D5232" s="3">
        <v>0.87291666666666667</v>
      </c>
    </row>
    <row r="5233" spans="1:4" x14ac:dyDescent="0.2">
      <c r="A5233">
        <v>213386</v>
      </c>
      <c r="B5233" t="e">
        <f>_xlfn.SINGLE(DllSWqjvMbCrtUNGN0CA23hYgwPW83B5aBnYuBnEFZY)= se ven los mayores resultados departe de el gobierno favoreciendo al pueblo Que genial lo Que se hace vamos por lo mejor</f>
        <v>#NAME?</v>
      </c>
      <c r="C5233" s="4">
        <v>43768</v>
      </c>
      <c r="D5233" s="3">
        <v>0.71388888888888891</v>
      </c>
    </row>
    <row r="5234" spans="1:4" x14ac:dyDescent="0.2">
      <c r="A5234">
        <v>213493</v>
      </c>
      <c r="B5234" t="e">
        <f>TN5Telenoticias sabemos Que se hace lo mejor por brindar seguridad lo Que pasa Que este tipo lo Que le gusta Es llamar la aterieron ya basta de Tanto drama</f>
        <v>#NAME?</v>
      </c>
      <c r="C5234" s="4">
        <v>43768</v>
      </c>
      <c r="D5234" s="3">
        <v>0.67986111111111114</v>
      </c>
    </row>
    <row r="5235" spans="1:4" ht="51" x14ac:dyDescent="0.2">
      <c r="A5235">
        <v>218475</v>
      </c>
      <c r="B5235" s="2" t="s">
        <v>23</v>
      </c>
      <c r="C5235" s="4">
        <v>43768</v>
      </c>
      <c r="D5235" s="3">
        <v>0.65347222222222223</v>
      </c>
    </row>
    <row r="5236" spans="1:4" x14ac:dyDescent="0.2">
      <c r="A5236">
        <v>232795</v>
      </c>
      <c r="B5236" t="e">
        <f>TSiHonduras no cave duda Que se ha demostrado el gran desempe√±o de los Hondure√±os por demostrar Que somos capaces de ver una naci√≥n bella y excelente</f>
        <v>#NAME?</v>
      </c>
      <c r="C5236" s="4">
        <v>43768</v>
      </c>
      <c r="D5236" s="3">
        <v>0.68888888888888899</v>
      </c>
    </row>
    <row r="5237" spans="1:4" x14ac:dyDescent="0.2">
      <c r="A5237">
        <v>246751</v>
      </c>
      <c r="B5237" t="s">
        <v>536</v>
      </c>
      <c r="C5237" s="4">
        <v>43768</v>
      </c>
      <c r="D5237" s="3">
        <v>0.58333333333333337</v>
      </c>
    </row>
    <row r="5238" spans="1:4" x14ac:dyDescent="0.2">
      <c r="A5238">
        <v>255627</v>
      </c>
      <c r="B5238" t="e">
        <f>manuelzr Pobre de este tonto Que ya no sabe ni Que inventarse de Tanto odio Que camina Que no sabe lo Que inventa</f>
        <v>#NAME?</v>
      </c>
      <c r="C5238" s="4">
        <v>43768</v>
      </c>
      <c r="D5238" s="3">
        <v>0.59652777777777777</v>
      </c>
    </row>
    <row r="5239" spans="1:4" x14ac:dyDescent="0.2">
      <c r="A5239">
        <v>268189</v>
      </c>
      <c r="B5239" t="e">
        <f>radioamericahn ya estamos cansados de Que solo se planeen cosas malas para el pais queremos tranquilidad ya no mas por favor</f>
        <v>#NAME?</v>
      </c>
      <c r="C5239" s="4">
        <v>43768</v>
      </c>
      <c r="D5239" s="3">
        <v>0.70416666666666661</v>
      </c>
    </row>
    <row r="5240" spans="1:4" x14ac:dyDescent="0.2">
      <c r="A5240">
        <v>271203</v>
      </c>
      <c r="B5240" t="e">
        <f>FrenteaFrenteHN Que no se apoye a lo Que quiera hacer el banco mundial por Que sabemos Que afectar√≠a la econom√≠a de varios inversionistas</f>
        <v>#NAME?</v>
      </c>
      <c r="C5240" s="4">
        <v>43768</v>
      </c>
      <c r="D5240" s="3">
        <v>0.56666666666666665</v>
      </c>
    </row>
    <row r="5241" spans="1:4" x14ac:dyDescent="0.2">
      <c r="A5241">
        <v>271362</v>
      </c>
      <c r="B5241" t="e">
        <f>FrenteaFrenteHN Definitivamente lo Que quieren hacer los del banco mundial no estamos de acuerdo pero si Es muy importante Que se crearan empresas a favor de mejorar la econom√≠a de el pais por Que se sabe Que Es lo necesario</f>
        <v>#NAME?</v>
      </c>
      <c r="C5241" s="4">
        <v>43768</v>
      </c>
      <c r="D5241" s="3">
        <v>0.57430555555555551</v>
      </c>
    </row>
    <row r="5242" spans="1:4" x14ac:dyDescent="0.2">
      <c r="A5242">
        <v>271505</v>
      </c>
      <c r="B5242" t="e">
        <f>FrenteaFrenteHN sabemos Que el banco mundial no esta apoyando por Que si el gobierno esta poniendo nuevas inverciones debemos de ver lo positivo</f>
        <v>#NAME?</v>
      </c>
      <c r="C5242" s="4">
        <v>43768</v>
      </c>
      <c r="D5242" s="3">
        <v>0.56597222222222221</v>
      </c>
    </row>
    <row r="5243" spans="1:4" x14ac:dyDescent="0.2">
      <c r="A5243">
        <v>280789</v>
      </c>
      <c r="B5243" t="e">
        <f>HCHTelevDigital admitimos la buena labor  Que se desempe√±a por Que se ha trabajado por mejorar cada dia la seguridad</f>
        <v>#NAME?</v>
      </c>
      <c r="C5243" s="4">
        <v>43768</v>
      </c>
      <c r="D5243" s="3">
        <v>0.73402777777777783</v>
      </c>
    </row>
    <row r="5244" spans="1:4" x14ac:dyDescent="0.2">
      <c r="A5244">
        <v>280989</v>
      </c>
      <c r="B5244" t="e">
        <f>HCHTelevDigital muy bueno lo Que se esta demostrando cada dia Que aqu√≠ si se puede hacer lo bueno por el pais Que excelente trabajo</f>
        <v>#NAME?</v>
      </c>
      <c r="C5244" s="4">
        <v>43768</v>
      </c>
      <c r="D5244" s="3">
        <v>0.74791666666666667</v>
      </c>
    </row>
    <row r="5245" spans="1:4" x14ac:dyDescent="0.2">
      <c r="A5245">
        <v>281182</v>
      </c>
      <c r="B5245" t="e">
        <f>HCHTelevDigital este rafael lo Que sabe Es inventar non entiendo por Que no tienen otra cosa Que hacer Que solo lo malo ven del pa√≠s</f>
        <v>#NAME?</v>
      </c>
      <c r="C5245" s="4">
        <v>43768</v>
      </c>
      <c r="D5245" s="3">
        <v>0.83333333333333337</v>
      </c>
    </row>
    <row r="5246" spans="1:4" x14ac:dyDescent="0.2">
      <c r="A5246">
        <v>281510</v>
      </c>
      <c r="B5246" t="e">
        <f>HCHTelevDigital Vemos lo principal Que se desarrolla Que bien Que se done esta comida Que bueno vamos por mas</f>
        <v>#NAME?</v>
      </c>
      <c r="C5246" s="4">
        <v>43768</v>
      </c>
      <c r="D5246" s="3">
        <v>0.8305555555555556</v>
      </c>
    </row>
    <row r="5247" spans="1:4" x14ac:dyDescent="0.2">
      <c r="A5247">
        <v>284760</v>
      </c>
      <c r="B5247" t="e">
        <f>TSiHonduras Que bueno Que nuestra Honduras Es lo mejor por Que tenemos la mayor capacidad de alcanzar miles de cosas Que bien</f>
        <v>#NAME?</v>
      </c>
      <c r="C5247" s="4">
        <v>43768</v>
      </c>
      <c r="D5247" s="3">
        <v>0.6875</v>
      </c>
    </row>
    <row r="5248" spans="1:4" x14ac:dyDescent="0.2">
      <c r="A5248">
        <v>285056</v>
      </c>
      <c r="B5248" t="e">
        <f>TSiHonduras muy bueno lo Que se ve estamos a la brecha de grandes cosas Honduras Es mi orgullo Es lo mejor Que bueno estamos muy bien</f>
        <v>#NAME?</v>
      </c>
      <c r="C5248" s="4">
        <v>43768</v>
      </c>
      <c r="D5248" s="3">
        <v>0.68819444444444444</v>
      </c>
    </row>
    <row r="5249" spans="1:4" ht="51" x14ac:dyDescent="0.2">
      <c r="A5249">
        <v>294081</v>
      </c>
      <c r="B5249" s="2" t="s">
        <v>23</v>
      </c>
      <c r="C5249" s="4">
        <v>43768</v>
      </c>
      <c r="D5249" s="3">
        <v>0.65347222222222223</v>
      </c>
    </row>
    <row r="5250" spans="1:4" x14ac:dyDescent="0.2">
      <c r="A5250">
        <v>307485</v>
      </c>
      <c r="B5250" t="e">
        <f>radiohrn siempre la gente de libre tirando su veneno como siempre ya estamos cansados de Que ustedes solo quieran lo malo para el pais ya no porfavor</f>
        <v>#NAME?</v>
      </c>
      <c r="C5250" s="4">
        <v>43768</v>
      </c>
      <c r="D5250" s="3">
        <v>0.84652777777777777</v>
      </c>
    </row>
    <row r="5251" spans="1:4" x14ac:dyDescent="0.2">
      <c r="A5251">
        <v>308044</v>
      </c>
      <c r="B5251" t="e">
        <f>radiohrn los √±angaras ya van con sus inventos Que barbaridad asa ver si ellos mismo hicieron esto para decir Que fue el gobierno</f>
        <v>#NAME?</v>
      </c>
      <c r="C5251" s="4">
        <v>43768</v>
      </c>
      <c r="D5251" s="3">
        <v>0.84583333333333333</v>
      </c>
    </row>
    <row r="5252" spans="1:4" x14ac:dyDescent="0.2">
      <c r="A5252">
        <v>310950</v>
      </c>
      <c r="B5252" t="e">
        <f>hondudiario Definimos Que Es muy bueno lo Que se hace por mejorar en los Hospitales Muchas gracias JOH Dios lo bendiga</f>
        <v>#NAME?</v>
      </c>
      <c r="C5252" s="4">
        <v>43768</v>
      </c>
      <c r="D5252" s="3">
        <v>0.69513888888888886</v>
      </c>
    </row>
    <row r="5253" spans="1:4" ht="51" x14ac:dyDescent="0.2">
      <c r="A5253">
        <v>319958</v>
      </c>
      <c r="B5253" s="2" t="s">
        <v>65</v>
      </c>
      <c r="C5253" s="4">
        <v>43768</v>
      </c>
      <c r="D5253" s="3">
        <v>0.87430555555555556</v>
      </c>
    </row>
    <row r="5254" spans="1:4" x14ac:dyDescent="0.2">
      <c r="A5254">
        <v>323379</v>
      </c>
      <c r="B5254" t="e">
        <f>elpaishn Es importante lo Que se hace todo por hacer lo acordado por mejorar las cosas en la naci√≥n y Sobre todo Que avance la econom√≠a para el pueblo</f>
        <v>#NAME?</v>
      </c>
      <c r="C5254" s="4">
        <v>43768</v>
      </c>
      <c r="D5254" s="3">
        <v>0.62986111111111109</v>
      </c>
    </row>
    <row r="5255" spans="1:4" x14ac:dyDescent="0.2">
      <c r="A5255">
        <v>336689</v>
      </c>
      <c r="B5255" t="e">
        <f>ProcesoDigital se ve uqe lo Que le tiene a JOH Es odio Que barbaridad ya dejense de tantos inventos ya basta</f>
        <v>#NAME?</v>
      </c>
      <c r="C5255" s="4">
        <v>43768</v>
      </c>
      <c r="D5255" s="3">
        <v>0.85555555555555562</v>
      </c>
    </row>
    <row r="5256" spans="1:4" ht="51" x14ac:dyDescent="0.2">
      <c r="A5256">
        <v>355414</v>
      </c>
      <c r="B5256" s="2" t="s">
        <v>65</v>
      </c>
      <c r="C5256" s="4">
        <v>43768</v>
      </c>
      <c r="D5256" s="3">
        <v>0.87291666666666667</v>
      </c>
    </row>
    <row r="5257" spans="1:4" ht="51" x14ac:dyDescent="0.2">
      <c r="A5257">
        <v>356050</v>
      </c>
      <c r="B5257" s="2" t="s">
        <v>23</v>
      </c>
      <c r="C5257" s="4">
        <v>43768</v>
      </c>
      <c r="D5257" s="3">
        <v>0.65347222222222223</v>
      </c>
    </row>
    <row r="5258" spans="1:4" ht="51" x14ac:dyDescent="0.2">
      <c r="A5258">
        <v>357103</v>
      </c>
      <c r="B5258" s="2" t="s">
        <v>23</v>
      </c>
      <c r="C5258" s="4">
        <v>43768</v>
      </c>
      <c r="D5258" s="3">
        <v>0.65347222222222223</v>
      </c>
    </row>
    <row r="5259" spans="1:4" ht="51" x14ac:dyDescent="0.2">
      <c r="A5259">
        <v>360733</v>
      </c>
      <c r="B5259" s="2" t="s">
        <v>65</v>
      </c>
      <c r="C5259" s="4">
        <v>43768</v>
      </c>
      <c r="D5259" s="3">
        <v>0.87361111111111101</v>
      </c>
    </row>
    <row r="5260" spans="1:4" x14ac:dyDescent="0.2">
      <c r="A5260">
        <v>361919</v>
      </c>
      <c r="B5260" t="e">
        <f>HoyMismoTSI muy bueno Que se desarrollen estas buenas donaciones a Hospitales Que bien Que se hag lo bueno por la naci√≥n muy bien</f>
        <v>#NAME?</v>
      </c>
      <c r="C5260" s="4">
        <v>43768</v>
      </c>
      <c r="D5260" s="3">
        <v>0.72291666666666676</v>
      </c>
    </row>
    <row r="5261" spans="1:4" ht="51" x14ac:dyDescent="0.2">
      <c r="A5261">
        <v>646949</v>
      </c>
      <c r="B5261" s="2" t="s">
        <v>65</v>
      </c>
      <c r="C5261" s="4">
        <v>43768</v>
      </c>
      <c r="D5261" s="3">
        <v>0.87361111111111101</v>
      </c>
    </row>
    <row r="5262" spans="1:4" ht="51" x14ac:dyDescent="0.2">
      <c r="A5262">
        <v>651158</v>
      </c>
      <c r="B5262" s="2" t="s">
        <v>65</v>
      </c>
      <c r="C5262" s="4">
        <v>43768</v>
      </c>
      <c r="D5262" s="3">
        <v>0.87361111111111101</v>
      </c>
    </row>
    <row r="5263" spans="1:4" ht="51" x14ac:dyDescent="0.2">
      <c r="A5263">
        <v>698040</v>
      </c>
      <c r="B5263" s="2" t="s">
        <v>65</v>
      </c>
      <c r="C5263" s="4">
        <v>43768</v>
      </c>
      <c r="D5263" s="3">
        <v>0.87361111111111101</v>
      </c>
    </row>
    <row r="5264" spans="1:4" ht="51" x14ac:dyDescent="0.2">
      <c r="A5264">
        <v>731233</v>
      </c>
      <c r="B5264" s="2" t="s">
        <v>23</v>
      </c>
      <c r="C5264" s="4">
        <v>43768</v>
      </c>
      <c r="D5264" s="3">
        <v>0.65347222222222223</v>
      </c>
    </row>
    <row r="5265" spans="1:4" ht="51" x14ac:dyDescent="0.2">
      <c r="A5265">
        <v>732340</v>
      </c>
      <c r="B5265" s="2" t="s">
        <v>23</v>
      </c>
      <c r="C5265" s="4">
        <v>43768</v>
      </c>
      <c r="D5265" s="3">
        <v>0.65347222222222223</v>
      </c>
    </row>
    <row r="5266" spans="1:4" ht="51" x14ac:dyDescent="0.2">
      <c r="A5266">
        <v>740489</v>
      </c>
      <c r="B5266" s="2" t="s">
        <v>65</v>
      </c>
      <c r="C5266" s="4">
        <v>43768</v>
      </c>
      <c r="D5266" s="3">
        <v>0.87361111111111101</v>
      </c>
    </row>
    <row r="5267" spans="1:4" ht="51" x14ac:dyDescent="0.2">
      <c r="A5267">
        <v>762186</v>
      </c>
      <c r="B5267" s="2" t="s">
        <v>65</v>
      </c>
      <c r="C5267" s="4">
        <v>43768</v>
      </c>
      <c r="D5267" s="3">
        <v>0.87291666666666667</v>
      </c>
    </row>
    <row r="5268" spans="1:4" ht="51" x14ac:dyDescent="0.2">
      <c r="A5268">
        <v>764220</v>
      </c>
      <c r="B5268" s="2" t="s">
        <v>23</v>
      </c>
      <c r="C5268" s="4">
        <v>43768</v>
      </c>
      <c r="D5268" s="3">
        <v>0.65347222222222223</v>
      </c>
    </row>
    <row r="5269" spans="1:4" ht="51" x14ac:dyDescent="0.2">
      <c r="A5269">
        <v>766951</v>
      </c>
      <c r="B5269" s="2" t="s">
        <v>23</v>
      </c>
      <c r="C5269" s="4">
        <v>43768</v>
      </c>
      <c r="D5269" s="3">
        <v>0.65347222222222223</v>
      </c>
    </row>
    <row r="5270" spans="1:4" ht="51" x14ac:dyDescent="0.2">
      <c r="A5270">
        <v>776760</v>
      </c>
      <c r="B5270" s="2" t="s">
        <v>23</v>
      </c>
      <c r="C5270" s="4">
        <v>43768</v>
      </c>
      <c r="D5270" s="3">
        <v>0.65347222222222223</v>
      </c>
    </row>
    <row r="5271" spans="1:4" ht="51" x14ac:dyDescent="0.2">
      <c r="A5271">
        <v>790760</v>
      </c>
      <c r="B5271" s="2" t="s">
        <v>65</v>
      </c>
      <c r="C5271" s="4">
        <v>43768</v>
      </c>
      <c r="D5271" s="3">
        <v>0.87291666666666667</v>
      </c>
    </row>
    <row r="5272" spans="1:4" ht="51" x14ac:dyDescent="0.2">
      <c r="A5272">
        <v>791785</v>
      </c>
      <c r="B5272" s="2" t="s">
        <v>65</v>
      </c>
      <c r="C5272" s="4">
        <v>43768</v>
      </c>
      <c r="D5272" s="3">
        <v>0.87430555555555556</v>
      </c>
    </row>
    <row r="5273" spans="1:4" ht="51" x14ac:dyDescent="0.2">
      <c r="A5273">
        <v>824875</v>
      </c>
      <c r="B5273" s="2" t="s">
        <v>23</v>
      </c>
      <c r="C5273" s="4">
        <v>43768</v>
      </c>
      <c r="D5273" s="3">
        <v>0.65277777777777779</v>
      </c>
    </row>
    <row r="5274" spans="1:4" ht="51" x14ac:dyDescent="0.2">
      <c r="A5274">
        <v>826720</v>
      </c>
      <c r="B5274" s="2" t="s">
        <v>65</v>
      </c>
      <c r="C5274" s="4">
        <v>43768</v>
      </c>
      <c r="D5274" s="3">
        <v>0.87361111111111101</v>
      </c>
    </row>
    <row r="5275" spans="1:4" ht="51" x14ac:dyDescent="0.2">
      <c r="A5275">
        <v>830689</v>
      </c>
      <c r="B5275" s="2" t="s">
        <v>65</v>
      </c>
      <c r="C5275" s="4">
        <v>43768</v>
      </c>
      <c r="D5275" s="3">
        <v>0.87361111111111101</v>
      </c>
    </row>
    <row r="5276" spans="1:4" ht="51" x14ac:dyDescent="0.2">
      <c r="A5276">
        <v>832408</v>
      </c>
      <c r="B5276" s="2" t="s">
        <v>65</v>
      </c>
      <c r="C5276" s="4">
        <v>43768</v>
      </c>
      <c r="D5276" s="3">
        <v>0.87361111111111101</v>
      </c>
    </row>
    <row r="5277" spans="1:4" ht="51" x14ac:dyDescent="0.2">
      <c r="A5277">
        <v>854374</v>
      </c>
      <c r="B5277" s="2" t="s">
        <v>23</v>
      </c>
      <c r="C5277" s="4">
        <v>43768</v>
      </c>
      <c r="D5277" s="3">
        <v>0.65347222222222223</v>
      </c>
    </row>
    <row r="5278" spans="1:4" ht="51" x14ac:dyDescent="0.2">
      <c r="A5278">
        <v>858341</v>
      </c>
      <c r="B5278" s="2" t="s">
        <v>23</v>
      </c>
      <c r="C5278" s="4">
        <v>43768</v>
      </c>
      <c r="D5278" s="3">
        <v>0.65347222222222223</v>
      </c>
    </row>
    <row r="5279" spans="1:4" ht="51" x14ac:dyDescent="0.2">
      <c r="A5279">
        <v>858403</v>
      </c>
      <c r="B5279" s="2" t="s">
        <v>23</v>
      </c>
      <c r="C5279" s="4">
        <v>43768</v>
      </c>
      <c r="D5279" s="3">
        <v>0.65277777777777779</v>
      </c>
    </row>
    <row r="5280" spans="1:4" ht="51" x14ac:dyDescent="0.2">
      <c r="A5280">
        <v>883045</v>
      </c>
      <c r="B5280" s="2" t="s">
        <v>23</v>
      </c>
      <c r="C5280" s="4">
        <v>43768</v>
      </c>
      <c r="D5280" s="3">
        <v>0.65277777777777779</v>
      </c>
    </row>
    <row r="5281" spans="1:4" ht="51" x14ac:dyDescent="0.2">
      <c r="A5281">
        <v>932425</v>
      </c>
      <c r="B5281" s="2" t="s">
        <v>23</v>
      </c>
      <c r="C5281" s="4">
        <v>43768</v>
      </c>
      <c r="D5281" s="3">
        <v>0.65277777777777779</v>
      </c>
    </row>
    <row r="5282" spans="1:4" ht="51" x14ac:dyDescent="0.2">
      <c r="A5282">
        <v>935558</v>
      </c>
      <c r="B5282" s="2" t="s">
        <v>65</v>
      </c>
      <c r="C5282" s="4">
        <v>43768</v>
      </c>
      <c r="D5282" s="3">
        <v>0.87361111111111101</v>
      </c>
    </row>
    <row r="5283" spans="1:4" ht="51" x14ac:dyDescent="0.2">
      <c r="A5283">
        <v>938183</v>
      </c>
      <c r="B5283" s="2" t="s">
        <v>65</v>
      </c>
      <c r="C5283" s="4">
        <v>43768</v>
      </c>
      <c r="D5283" s="3">
        <v>0.87291666666666667</v>
      </c>
    </row>
    <row r="5284" spans="1:4" ht="51" x14ac:dyDescent="0.2">
      <c r="A5284">
        <v>973165</v>
      </c>
      <c r="B5284" s="2" t="s">
        <v>65</v>
      </c>
      <c r="C5284" s="4">
        <v>43768</v>
      </c>
      <c r="D5284" s="3">
        <v>0.87361111111111101</v>
      </c>
    </row>
    <row r="5285" spans="1:4" ht="51" x14ac:dyDescent="0.2">
      <c r="A5285">
        <v>980769</v>
      </c>
      <c r="B5285" s="2" t="s">
        <v>65</v>
      </c>
      <c r="C5285" s="4">
        <v>43768</v>
      </c>
      <c r="D5285" s="3">
        <v>0.87361111111111101</v>
      </c>
    </row>
    <row r="5286" spans="1:4" ht="51" x14ac:dyDescent="0.2">
      <c r="A5286">
        <v>981472</v>
      </c>
      <c r="B5286" s="2" t="s">
        <v>23</v>
      </c>
      <c r="C5286" s="4">
        <v>43768</v>
      </c>
      <c r="D5286" s="3">
        <v>0.65347222222222223</v>
      </c>
    </row>
    <row r="5287" spans="1:4" ht="51" x14ac:dyDescent="0.2">
      <c r="A5287">
        <v>981663</v>
      </c>
      <c r="B5287" s="2" t="s">
        <v>65</v>
      </c>
      <c r="C5287" s="4">
        <v>43768</v>
      </c>
      <c r="D5287" s="3">
        <v>0.87361111111111101</v>
      </c>
    </row>
    <row r="5288" spans="1:4" ht="51" x14ac:dyDescent="0.2">
      <c r="A5288">
        <v>984184</v>
      </c>
      <c r="B5288" s="2" t="s">
        <v>23</v>
      </c>
      <c r="C5288" s="4">
        <v>43768</v>
      </c>
      <c r="D5288" s="3">
        <v>0.65347222222222223</v>
      </c>
    </row>
    <row r="5289" spans="1:4" ht="51" x14ac:dyDescent="0.2">
      <c r="A5289">
        <v>1030254</v>
      </c>
      <c r="B5289" s="2" t="s">
        <v>65</v>
      </c>
      <c r="C5289" s="4">
        <v>43768</v>
      </c>
      <c r="D5289" s="3">
        <v>0.87361111111111101</v>
      </c>
    </row>
    <row r="5290" spans="1:4" ht="51" x14ac:dyDescent="0.2">
      <c r="A5290">
        <v>1030395</v>
      </c>
      <c r="B5290" s="2" t="s">
        <v>23</v>
      </c>
      <c r="C5290" s="4">
        <v>43768</v>
      </c>
      <c r="D5290" s="3">
        <v>0.65416666666666667</v>
      </c>
    </row>
    <row r="5291" spans="1:4" ht="51" x14ac:dyDescent="0.2">
      <c r="A5291">
        <v>1040474</v>
      </c>
      <c r="B5291" s="2" t="s">
        <v>23</v>
      </c>
      <c r="C5291" s="4">
        <v>43768</v>
      </c>
      <c r="D5291" s="3">
        <v>0.65347222222222223</v>
      </c>
    </row>
    <row r="5292" spans="1:4" ht="51" x14ac:dyDescent="0.2">
      <c r="A5292">
        <v>1093657</v>
      </c>
      <c r="B5292" s="2" t="s">
        <v>65</v>
      </c>
      <c r="C5292" s="4">
        <v>43768</v>
      </c>
      <c r="D5292" s="3">
        <v>0.87361111111111101</v>
      </c>
    </row>
    <row r="5293" spans="1:4" x14ac:dyDescent="0.2">
      <c r="A5293">
        <v>25394</v>
      </c>
      <c r="B5293" t="e">
        <f>diarioelheraldo Que se demuestre cada dia los espectaculares lugares Que tiene la naci√≥n Que gran manera de ver lo importante para mi pais</f>
        <v>#NAME?</v>
      </c>
      <c r="C5293" s="4">
        <v>43769</v>
      </c>
      <c r="D5293" s="3">
        <v>0.66805555555555562</v>
      </c>
    </row>
    <row r="5294" spans="1:4" x14ac:dyDescent="0.2">
      <c r="A5294">
        <v>25515</v>
      </c>
      <c r="B5294" t="e">
        <f>diarioelheraldo Es muy admirable Que se ha demostrado el mayor turismo en el pais Que bella Es mi hermosa Honduras</f>
        <v>#NAME?</v>
      </c>
      <c r="C5294" s="4">
        <v>43769</v>
      </c>
      <c r="D5294" s="3">
        <v>0.66805555555555562</v>
      </c>
    </row>
    <row r="5295" spans="1:4" x14ac:dyDescent="0.2">
      <c r="A5295">
        <v>27903</v>
      </c>
      <c r="B5295" t="e">
        <f>_xlfn.SINGLE(DllSWqjvMbCrtUNGN0CA23hYgwPW83B5aBnYuBnEFZY)= _xlfn.SINGLE(JuanOrlandoH Vemos Que Honduras avanza Que grandioso Es poder ver Que proyecto Que Es de gran apoyo para el pueblo muy bien)</f>
        <v>#NAME?</v>
      </c>
      <c r="C5295" s="4">
        <v>43769</v>
      </c>
      <c r="D5295" s="3">
        <v>0.84861111111111109</v>
      </c>
    </row>
    <row r="5296" spans="1:4" x14ac:dyDescent="0.2">
      <c r="A5296">
        <v>33211</v>
      </c>
      <c r="B5296" t="e">
        <f>hondudiario Que bueno los grandes avances Que se ven cada dia Que excelente trabajo Que se tenga excito en este evento</f>
        <v>#NAME?</v>
      </c>
      <c r="C5296" s="4">
        <v>43769</v>
      </c>
      <c r="D5296" s="3">
        <v>0.70416666666666661</v>
      </c>
    </row>
    <row r="5297" spans="1:4" x14ac:dyDescent="0.2">
      <c r="A5297">
        <v>33653</v>
      </c>
      <c r="B5297" t="e">
        <f>hondudiario Es una grandiosa manera de combatir esta epidemia Que bueno Que se hagan las cosas para esto muy bien</f>
        <v>#NAME?</v>
      </c>
      <c r="C5297" s="4">
        <v>43769</v>
      </c>
      <c r="D5297" s="3">
        <v>0.67499999999999993</v>
      </c>
    </row>
    <row r="5298" spans="1:4" x14ac:dyDescent="0.2">
      <c r="A5298">
        <v>34246</v>
      </c>
      <c r="B5298" t="s">
        <v>170</v>
      </c>
      <c r="C5298" s="4">
        <v>43769</v>
      </c>
      <c r="D5298" s="3">
        <v>0.58680555555555558</v>
      </c>
    </row>
    <row r="5299" spans="1:4" x14ac:dyDescent="0.2">
      <c r="A5299">
        <v>41459</v>
      </c>
      <c r="B5299" t="e">
        <f>radioamericahn Vemos lo bueno Que gran manera de apoyar a los Hondure√±os Damos las gracias al gobierno vamos por grandes logros</f>
        <v>#NAME?</v>
      </c>
      <c r="C5299" s="4">
        <v>43769</v>
      </c>
      <c r="D5299" s="3">
        <v>0.61249999999999993</v>
      </c>
    </row>
    <row r="5300" spans="1:4" x14ac:dyDescent="0.2">
      <c r="A5300">
        <v>41574</v>
      </c>
      <c r="B5300" t="e">
        <f>radioamericahn Vemos Que se est√°n demostrando grandes resultados Que bien vamos por mas excelente</f>
        <v>#NAME?</v>
      </c>
      <c r="C5300" s="4">
        <v>43769</v>
      </c>
      <c r="D5300" s="3">
        <v>0.83888888888888891</v>
      </c>
    </row>
    <row r="5301" spans="1:4" x14ac:dyDescent="0.2">
      <c r="A5301">
        <v>44011</v>
      </c>
      <c r="B5301" t="e">
        <f>LaTribunahn excelente Es Que Definimos Que Honduras trabaja por Que se mejore la seguridad del pais Que bien</f>
        <v>#NAME?</v>
      </c>
      <c r="C5301" s="4">
        <v>43769</v>
      </c>
      <c r="D5301" s="3">
        <v>0.71388888888888891</v>
      </c>
    </row>
    <row r="5302" spans="1:4" x14ac:dyDescent="0.2">
      <c r="A5302">
        <v>44283</v>
      </c>
      <c r="B5302" t="e">
        <f>LaTribunahn muy bueno Que Honduras esta participando en estas maravillosas cosas Que bueno Que se haga lo bueno en el pais</f>
        <v>#NAME?</v>
      </c>
      <c r="C5302" s="4">
        <v>43769</v>
      </c>
      <c r="D5302" s="3">
        <v>0.71319444444444446</v>
      </c>
    </row>
    <row r="5303" spans="1:4" x14ac:dyDescent="0.2">
      <c r="A5303">
        <v>44313</v>
      </c>
      <c r="B5303" t="e">
        <f>LaTribunahn Vemos los mayores resultados Que buena labor Que bien Que se haga lo importante para mi naci√≥n Que bien excelente trabajo</f>
        <v>#NAME?</v>
      </c>
      <c r="C5303" s="4">
        <v>43769</v>
      </c>
      <c r="D5303" s="3">
        <v>0.71388888888888891</v>
      </c>
    </row>
    <row r="5304" spans="1:4" x14ac:dyDescent="0.2">
      <c r="A5304">
        <v>44413</v>
      </c>
      <c r="B5304" t="e">
        <f>_xlfn.SINGLE(radioamericahn _xlfn.SINGLE(JuanOrlandoH agradecemos lo proyectos Que hacen Que sean de gran beneficio para el pueblo Muchas gracias se√±or Presidente Dios lo bendiga))</f>
        <v>#NAME?</v>
      </c>
      <c r="C5304" s="4">
        <v>43769</v>
      </c>
      <c r="D5304" s="3">
        <v>0.82916666666666661</v>
      </c>
    </row>
    <row r="5305" spans="1:4" x14ac:dyDescent="0.2">
      <c r="A5305">
        <v>55452</v>
      </c>
      <c r="B5305" t="e">
        <f>Abriendo_Brecha Que bueno Que israel haga el gran cambio en el pais para Que Honduras se desarrolle Que gran trabajo</f>
        <v>#NAME?</v>
      </c>
      <c r="C5305" s="4">
        <v>43769</v>
      </c>
      <c r="D5305" s="3">
        <v>0.8041666666666667</v>
      </c>
    </row>
    <row r="5306" spans="1:4" x14ac:dyDescent="0.2">
      <c r="A5306">
        <v>55835</v>
      </c>
      <c r="B5306" t="e">
        <f>Abriendo_Brecha Que se tenga excito en todo lo Que quieran hacer los israelitas Que buenas acciones estamos muy agradecidos por lo Que hacen por la naci√≥n</f>
        <v>#NAME?</v>
      </c>
      <c r="C5306" s="4">
        <v>43769</v>
      </c>
      <c r="D5306" s="3">
        <v>0.80555555555555547</v>
      </c>
    </row>
    <row r="5307" spans="1:4" x14ac:dyDescent="0.2">
      <c r="A5307">
        <v>60640</v>
      </c>
      <c r="B5307" t="e">
        <f>HoyMismoTSI Definimos los grandes alcances muy buenas acciones Que se tenga excito Que admirable manera de apoyar al pais y  los emprendedores</f>
        <v>#NAME?</v>
      </c>
      <c r="C5307" s="4">
        <v>43769</v>
      </c>
      <c r="D5307" s="3">
        <v>0.73125000000000007</v>
      </c>
    </row>
    <row r="5308" spans="1:4" x14ac:dyDescent="0.2">
      <c r="A5308">
        <v>63841</v>
      </c>
      <c r="B5308" t="e">
        <f>hondudiario Que bueno lo Que hace el gobierno haciendo estas buenas obras desarrollarse muy bien vamos por mas cambios por el pais Que bien</f>
        <v>#NAME?</v>
      </c>
      <c r="C5308" s="4">
        <v>43769</v>
      </c>
      <c r="D5308" s="3">
        <v>0.66111111111111109</v>
      </c>
    </row>
    <row r="5309" spans="1:4" x14ac:dyDescent="0.2">
      <c r="A5309">
        <v>63953</v>
      </c>
      <c r="B5309" t="e">
        <f>hondudiario Que bueno Que se esta trabajando por la infraestructura Que grandes avances los Que leven cada dia Que bueno</f>
        <v>#NAME?</v>
      </c>
      <c r="C5309" s="4">
        <v>43769</v>
      </c>
      <c r="D5309" s="3">
        <v>0.66041666666666665</v>
      </c>
    </row>
    <row r="5310" spans="1:4" x14ac:dyDescent="0.2">
      <c r="A5310">
        <v>64143</v>
      </c>
      <c r="B5310" t="e">
        <f>hondudiario Es muy bueno Que se hagan estas brigadas Que sirven de apoyos a los emprendedores Que bueno Que se haga esto muy bien</f>
        <v>#NAME?</v>
      </c>
      <c r="C5310" s="4">
        <v>43769</v>
      </c>
      <c r="D5310" s="3">
        <v>0.70416666666666661</v>
      </c>
    </row>
    <row r="5311" spans="1:4" x14ac:dyDescent="0.2">
      <c r="A5311">
        <v>64674</v>
      </c>
      <c r="B5311" t="e">
        <f>hondudiario admitimos Que excelente manera de Que mi pais esta cambiando Que gran desempe√±o lo Que se ve estamos muy contentos de Que se fumigue cada dia</f>
        <v>#NAME?</v>
      </c>
      <c r="C5311" s="4">
        <v>43769</v>
      </c>
      <c r="D5311" s="3">
        <v>0.67638888888888893</v>
      </c>
    </row>
    <row r="5312" spans="1:4" x14ac:dyDescent="0.2">
      <c r="A5312">
        <v>64865</v>
      </c>
      <c r="B5312" t="e">
        <f>hondudiario Definimos la buen labor Que hacen para fumigar por Que Es muy bueno Que se haga para Que ya no haya mas criaderos de zancudos</f>
        <v>#NAME?</v>
      </c>
      <c r="C5312" s="4">
        <v>43769</v>
      </c>
      <c r="D5312" s="3">
        <v>0.67569444444444438</v>
      </c>
    </row>
    <row r="5313" spans="1:4" x14ac:dyDescent="0.2">
      <c r="A5313">
        <v>64952</v>
      </c>
      <c r="B5313" t="e">
        <f>hondudiario estamos muy agradecidos Que se haga lo bueno por el pueblo Muchas gracias Que Dios los bendiga</f>
        <v>#NAME?</v>
      </c>
      <c r="C5313" s="4">
        <v>43769</v>
      </c>
      <c r="D5313" s="3">
        <v>0.70486111111111116</v>
      </c>
    </row>
    <row r="5314" spans="1:4" x14ac:dyDescent="0.2">
      <c r="A5314">
        <v>71455</v>
      </c>
      <c r="B5314" t="e">
        <f>elpaishn Que alegria nos da al pueblo por Que Vemos Que se ha trabajado por grandes cosas en el pais Que excelente Es saber Que se ha visto lo importante Que bien</f>
        <v>#NAME?</v>
      </c>
      <c r="C5314" s="4">
        <v>43769</v>
      </c>
      <c r="D5314" s="3">
        <v>0.68680555555555556</v>
      </c>
    </row>
    <row r="5315" spans="1:4" x14ac:dyDescent="0.2">
      <c r="A5315">
        <v>71688</v>
      </c>
      <c r="B5315" t="e">
        <f>_xlfn.SINGLE(JuanOrlandoH _xlfn.SINGLE(LaTribunahn _xlfn.SINGLE(radiohrn _xlfn.SINGLE(diarioelheraldo _xlfn.SINGLE(elpaishn _xlfn.SINGLE(ciudadmujerhn _xlfn.SINGLE(Qhubotvoficial Es un gran avance lo Que esta haciendo el gobierno Que gran trabajo lo Que se ve por la naci√≥n excelente Es ver esto)))))))</f>
        <v>#NAME?</v>
      </c>
      <c r="C5315" s="4">
        <v>43769</v>
      </c>
      <c r="D5315" s="3">
        <v>0.74097222222222225</v>
      </c>
    </row>
    <row r="5316" spans="1:4" x14ac:dyDescent="0.2">
      <c r="A5316">
        <v>75803</v>
      </c>
      <c r="B5316" t="e">
        <f>TSiHonduras excito Que se de este apoyo al pueblo hondure√±o Que gran trabajo departe de el gobierno vamos por lo mejor en el pais</f>
        <v>#NAME?</v>
      </c>
      <c r="C5316" s="4">
        <v>43769</v>
      </c>
      <c r="D5316" s="3">
        <v>0.81666666666666676</v>
      </c>
    </row>
    <row r="5317" spans="1:4" x14ac:dyDescent="0.2">
      <c r="A5317">
        <v>76374</v>
      </c>
      <c r="B5317" t="e">
        <f>TSiHonduras Esperamos los mayores resultados por Que se ha demostrado Que lo bueno se esta haciendo en el pais  Que buenas cosas Que se apruebe esta nueva ley Que bien</f>
        <v>#NAME?</v>
      </c>
      <c r="C5317" s="4">
        <v>43769</v>
      </c>
      <c r="D5317" s="3">
        <v>0.81666666666666676</v>
      </c>
    </row>
    <row r="5318" spans="1:4" x14ac:dyDescent="0.2">
      <c r="A5318">
        <v>80251</v>
      </c>
      <c r="B5318" t="e">
        <f>_xlfn.SINGLE(JuanOrlandoH _xlfn.SINGLE(LaTribunahn _xlfn.SINGLE(radiohrn _xlfn.SINGLE(diarioelheraldo _xlfn.SINGLE(elpaishn _xlfn.SINGLE(ciudadmujerhn _xlfn.SINGLE(Qhubotvoficial Dfinimos uqe excelente lo Que hace JOH vamos demostrando lo importante Que admirable Es ver lo bueno Que hace nuestro gobierno)))))))</f>
        <v>#NAME?</v>
      </c>
      <c r="C5318" s="4">
        <v>43769</v>
      </c>
      <c r="D5318" s="3">
        <v>0.74236111111111114</v>
      </c>
    </row>
    <row r="5319" spans="1:4" x14ac:dyDescent="0.2">
      <c r="A5319">
        <v>83515</v>
      </c>
      <c r="B5319" t="e">
        <f>HCHTelevDigital muy bueno lo Que se establece en el pais Que grandes desarrollos Que bien vamos por mas Que se apoye  a los Productores</f>
        <v>#NAME?</v>
      </c>
      <c r="C5319" s="4">
        <v>43769</v>
      </c>
      <c r="D5319" s="3">
        <v>0.63194444444444442</v>
      </c>
    </row>
    <row r="5320" spans="1:4" x14ac:dyDescent="0.2">
      <c r="A5320">
        <v>90792</v>
      </c>
      <c r="B5320" t="e">
        <f>elpaishn felicitamos a israel por querer hacer lo bueno por la naci√≥n Que admirable manera de ver los buenos desarrollos Que genial vamos por mas y mas</f>
        <v>#NAME?</v>
      </c>
      <c r="C5320" s="4">
        <v>43769</v>
      </c>
      <c r="D5320" s="3">
        <v>0.6875</v>
      </c>
    </row>
    <row r="5321" spans="1:4" x14ac:dyDescent="0.2">
      <c r="A5321">
        <v>91992</v>
      </c>
      <c r="B5321" t="e">
        <f>elpaishn buenos desarrollos Que gran motivaci√≥n para Que puedan trabajar Que excelente vamos por lo bueno</f>
        <v>#NAME?</v>
      </c>
      <c r="C5321" s="4">
        <v>43769</v>
      </c>
      <c r="D5321" s="3">
        <v>0.54861111111111105</v>
      </c>
    </row>
    <row r="5322" spans="1:4" x14ac:dyDescent="0.2">
      <c r="A5322">
        <v>118185</v>
      </c>
      <c r="B5322" t="e">
        <f>_xlfn.SINGLE(JuanOrlandoH _xlfn.SINGLE(LaTribunahn _xlfn.SINGLE(radiohrn _xlfn.SINGLE(diarioelheraldo _xlfn.SINGLE(elpaishn _xlfn.SINGLE(ciudadmujerhn _xlfn.SINGLE(Qhubotvoficial Vemos Que se esta apoyando para mejorar la econom√≠a del pais Que grandes alcances vamos por mas excelente)))))))</f>
        <v>#NAME?</v>
      </c>
      <c r="C5322" s="4">
        <v>43769</v>
      </c>
      <c r="D5322" s="3">
        <v>0.7416666666666667</v>
      </c>
    </row>
    <row r="5323" spans="1:4" x14ac:dyDescent="0.2">
      <c r="A5323">
        <v>153965</v>
      </c>
      <c r="B5323" t="e">
        <f>_xlfn.SINGLE(DllSWqjvMbCrtUNGN0CA23hYgwPW83B5aBnYuBnEFZY)= muy bueno lo Que se hace Que bueno Que nuestro Presidente hace lo bueno por el pais Que excelente mi Presidente</f>
        <v>#NAME?</v>
      </c>
      <c r="C5323" s="4">
        <v>43769</v>
      </c>
      <c r="D5323" s="3">
        <v>0.59444444444444444</v>
      </c>
    </row>
    <row r="5324" spans="1:4" x14ac:dyDescent="0.2">
      <c r="A5324">
        <v>153969</v>
      </c>
      <c r="B5324" t="e">
        <f>_xlfn.SINGLE(DllSWqjvMbCrtUNGN0CA23hYgwPW83B5aBnYuBnEFZY)= felicitaciones a este empresario Que fue condecorado Que bueno Que bueno Que el Presidente reconoce estos tipos de eventos Dios los bendiga</f>
        <v>#NAME?</v>
      </c>
      <c r="C5324" s="4">
        <v>43769</v>
      </c>
      <c r="D5324" s="3">
        <v>0.59652777777777777</v>
      </c>
    </row>
    <row r="5325" spans="1:4" x14ac:dyDescent="0.2">
      <c r="A5325">
        <v>154421</v>
      </c>
      <c r="B5325" t="e">
        <f>_xlfn.SINGLE(DllSWqjvMbCrtUNGN0CA23hYgwPW83B5aBnYuBnEFZY)= muy bien Presidente por Que solo usted hace estas cosas por los empresarios Que excelente Es ver como mi naci√≥n avanza</f>
        <v>#NAME?</v>
      </c>
      <c r="C5325" s="4">
        <v>43769</v>
      </c>
      <c r="D5325" s="3">
        <v>0.59513888888888888</v>
      </c>
    </row>
    <row r="5326" spans="1:4" x14ac:dyDescent="0.2">
      <c r="A5326">
        <v>154510</v>
      </c>
      <c r="B5326" t="e">
        <f>_xlfn.SINGLE(DllSWqjvMbCrtUNGN0CA23hYgwPW83B5aBnYuBnEFZY)= _xlfn.SINGLE(JuanOrlandoH Es admirable ver Que Honduras esta cambiando Que bien Que se haga lo bueno Que excelente Que se ayude a la mujer Hondure√±a)</f>
        <v>#NAME?</v>
      </c>
      <c r="C5326" s="4">
        <v>43769</v>
      </c>
      <c r="D5326" s="3">
        <v>0.84791666666666676</v>
      </c>
    </row>
    <row r="5327" spans="1:4" x14ac:dyDescent="0.2">
      <c r="A5327">
        <v>155603</v>
      </c>
      <c r="B5327" t="e">
        <f>ProcesoDigital demostrando Que el pais esta mas Que seguro estamos a la brecha de ver las buenas cosas Que excelente vamos por mas cambios</f>
        <v>#NAME?</v>
      </c>
      <c r="C5327" s="4">
        <v>43769</v>
      </c>
      <c r="D5327" s="3">
        <v>0.57152777777777775</v>
      </c>
    </row>
    <row r="5328" spans="1:4" x14ac:dyDescent="0.2">
      <c r="A5328">
        <v>163625</v>
      </c>
      <c r="B5328" t="e">
        <f>televicentrohn muy bueno saber Que en nuestra Honduras se han hecho estos buenos descubrimientos Que admirable muy bien</f>
        <v>#NAME?</v>
      </c>
      <c r="C5328" s="4">
        <v>43769</v>
      </c>
      <c r="D5328" s="3">
        <v>0.6381944444444444</v>
      </c>
    </row>
    <row r="5329" spans="1:4" x14ac:dyDescent="0.2">
      <c r="A5329">
        <v>168847</v>
      </c>
      <c r="B5329" t="e">
        <f>tencanal10 contentos de ver el gran proyecto el gran avance Que bueno lo Que se hace excelente trabajo al gobierno</f>
        <v>#NAME?</v>
      </c>
      <c r="C5329" s="4">
        <v>43769</v>
      </c>
      <c r="D5329" s="3">
        <v>0.80069444444444438</v>
      </c>
    </row>
    <row r="5330" spans="1:4" x14ac:dyDescent="0.2">
      <c r="A5330">
        <v>169804</v>
      </c>
      <c r="B5330" t="e">
        <f>tencanal10 vamos por mejores cosas Que bien Que mi pais esta cambiando vamos Honduras cambia con grandes oportunidades</f>
        <v>#NAME?</v>
      </c>
      <c r="C5330" s="4">
        <v>43769</v>
      </c>
      <c r="D5330" s="3">
        <v>0.8222222222222223</v>
      </c>
    </row>
    <row r="5331" spans="1:4" x14ac:dyDescent="0.2">
      <c r="A5331">
        <v>169839</v>
      </c>
      <c r="B5331" t="e">
        <f>tencanal10 muy bien Que se hagan estas cosas para Que se aproveche y cambie la econom√≠a del pais Que buenas acciones las Que se ven</f>
        <v>#NAME?</v>
      </c>
      <c r="C5331" s="4">
        <v>43769</v>
      </c>
      <c r="D5331" s="3">
        <v>0.80069444444444438</v>
      </c>
    </row>
    <row r="5332" spans="1:4" x14ac:dyDescent="0.2">
      <c r="A5332">
        <v>169924</v>
      </c>
      <c r="B5332" t="e">
        <f>tencanal10 no cave duda Que se ha demostrado los grandes avances para Que el pais cambie con darles ese mayor apoyo al pueblo</f>
        <v>#NAME?</v>
      </c>
      <c r="C5332" s="4">
        <v>43769</v>
      </c>
      <c r="D5332" s="3">
        <v>0.8222222222222223</v>
      </c>
    </row>
    <row r="5333" spans="1:4" x14ac:dyDescent="0.2">
      <c r="A5333">
        <v>183449</v>
      </c>
      <c r="B5333" t="e">
        <f>_xlfn.SINGLE(JuanOrlandoH _xlfn.SINGLE(LaTribunahn _xlfn.SINGLE(radiohrn _xlfn.SINGLE(diarioelheraldo _xlfn.SINGLE(elpaishn _xlfn.SINGLE(ciudadmujerhn _xlfn.SINGLE(Qhubotvoficial Honduras esta cambiando gracias JOH por afirmar lo bueno por la naci√≥n Muchas gracias)))))))</f>
        <v>#NAME?</v>
      </c>
      <c r="C5333" s="4">
        <v>43769</v>
      </c>
      <c r="D5333" s="3">
        <v>0.74097222222222225</v>
      </c>
    </row>
    <row r="5334" spans="1:4" x14ac:dyDescent="0.2">
      <c r="A5334">
        <v>213142</v>
      </c>
      <c r="B5334" t="e">
        <f>_xlfn.SINGLE(DllSWqjvMbCrtUNGN0CA23hYgwPW83B5aBnYuBnEFZY)= _xlfn.SINGLE(JuanOrlandoH contentos de ver las realidad de como se ayuda a la naci√≥n a salir adelante Que bueno Dios bendiga su vida JOH)</f>
        <v>#NAME?</v>
      </c>
      <c r="C5334" s="4">
        <v>43769</v>
      </c>
      <c r="D5334" s="3">
        <v>0.84930555555555554</v>
      </c>
    </row>
    <row r="5335" spans="1:4" x14ac:dyDescent="0.2">
      <c r="A5335">
        <v>226718</v>
      </c>
      <c r="B5335" t="e">
        <f>_xlfn.SINGLE(JuanOrlandoH _xlfn.SINGLE(LaTribunahn _xlfn.SINGLE(radiohrn _xlfn.SINGLE(diarioelheraldo _xlfn.SINGLE(elpaishn _xlfn.SINGLE(ciudadmujerhn _xlfn.SINGLE(Qhubotvoficial bueno Es ver Que grandes proyectos Que admirable Es Que mi Honduras avance Que favorable Es Que la econom√≠a cambie)))))))</f>
        <v>#NAME?</v>
      </c>
      <c r="C5335" s="4">
        <v>43769</v>
      </c>
      <c r="D5335" s="3">
        <v>0.74236111111111114</v>
      </c>
    </row>
    <row r="5336" spans="1:4" x14ac:dyDescent="0.2">
      <c r="A5336">
        <v>246556</v>
      </c>
      <c r="B5336" t="e">
        <f>televicentrohn Definimos Que se ve las asombrosas historias Que excelente Que este investigador haya visto eso en el pais</f>
        <v>#NAME?</v>
      </c>
      <c r="C5336" s="4">
        <v>43769</v>
      </c>
      <c r="D5336" s="3">
        <v>0.63750000000000007</v>
      </c>
    </row>
    <row r="5337" spans="1:4" x14ac:dyDescent="0.2">
      <c r="A5337">
        <v>246828</v>
      </c>
      <c r="B5337" t="e">
        <f>televicentrohn Que bueno Que se han hecho estas fabulosas investigaciones Vemos Que asombrosas maneras de Que se vea esto Que bien</f>
        <v>#NAME?</v>
      </c>
      <c r="C5337" s="4">
        <v>43769</v>
      </c>
      <c r="D5337" s="3">
        <v>0.63750000000000007</v>
      </c>
    </row>
    <row r="5338" spans="1:4" x14ac:dyDescent="0.2">
      <c r="A5338">
        <v>246865</v>
      </c>
      <c r="B5338" t="e">
        <f>televicentrohn muy bien Que alegria Es saber Que lo Que se propone se logra estamos viendo lo bueno para el pais Que excelente trabajo Que buenas acciones</f>
        <v>#NAME?</v>
      </c>
      <c r="C5338" s="4">
        <v>43769</v>
      </c>
      <c r="D5338" s="3">
        <v>0.5444444444444444</v>
      </c>
    </row>
    <row r="5339" spans="1:4" x14ac:dyDescent="0.2">
      <c r="A5339">
        <v>247540</v>
      </c>
      <c r="B5339" t="e">
        <f>televicentrohn felicitaciones a estos j√≥venes por Que han ganado esta competencia Que genial Que haya estos tipos de eventos felicitaciones mi Honduras</f>
        <v>#NAME?</v>
      </c>
      <c r="C5339" s="4">
        <v>43769</v>
      </c>
      <c r="D5339" s="3">
        <v>0.54375000000000007</v>
      </c>
    </row>
    <row r="5340" spans="1:4" x14ac:dyDescent="0.2">
      <c r="A5340">
        <v>255751</v>
      </c>
      <c r="B5340" t="e">
        <f>radioamericahn Que grandes argumentos Que excelente Que israel esta haciendo lo bueno por la naci√≥n Que bien</f>
        <v>#NAME?</v>
      </c>
      <c r="C5340" s="4">
        <v>43769</v>
      </c>
      <c r="D5340" s="3">
        <v>0.83958333333333324</v>
      </c>
    </row>
    <row r="5341" spans="1:4" x14ac:dyDescent="0.2">
      <c r="A5341">
        <v>258267</v>
      </c>
      <c r="B5341" t="e">
        <f>radioamericahn muy buena noticia estamos muy contentos de Que se vea lo bueno en el pa√≠s Que grandes alcances Que bien</f>
        <v>#NAME?</v>
      </c>
      <c r="C5341" s="4">
        <v>43769</v>
      </c>
      <c r="D5341" s="3">
        <v>0.83888888888888891</v>
      </c>
    </row>
    <row r="5342" spans="1:4" x14ac:dyDescent="0.2">
      <c r="A5342">
        <v>268348</v>
      </c>
      <c r="B5342" t="e">
        <f>radioamericahn Es muy excelente lo Que est√°n haciendo ayudando a los exportadores de camar√≥n asi Es un gran avance para el pais</f>
        <v>#NAME?</v>
      </c>
      <c r="C5342" s="4">
        <v>43769</v>
      </c>
      <c r="D5342" s="3">
        <v>0.6118055555555556</v>
      </c>
    </row>
    <row r="5343" spans="1:4" x14ac:dyDescent="0.2">
      <c r="A5343">
        <v>268798</v>
      </c>
      <c r="B5343" t="e">
        <f>_xlfn.SINGLE(radioamericahn _xlfn.SINGLE(JuanOrlandoH Que grandiosa entrega mi se√±or Presidente gracias por hacer estas buenas cosas para Que el pueblo se ayude Que bien))</f>
        <v>#NAME?</v>
      </c>
      <c r="C5343" s="4">
        <v>43769</v>
      </c>
      <c r="D5343" s="3">
        <v>0.82847222222222217</v>
      </c>
    </row>
    <row r="5344" spans="1:4" x14ac:dyDescent="0.2">
      <c r="A5344">
        <v>277488</v>
      </c>
      <c r="B5344" t="e">
        <f>diarioelheraldo Que se desarrolle lo bueno Que gran manera de ver lo importante Que Es para mi pais Que bueno Que se resalta el turismo en Honduras</f>
        <v>#NAME?</v>
      </c>
      <c r="C5344" s="4">
        <v>43769</v>
      </c>
      <c r="D5344" s="3">
        <v>0.66875000000000007</v>
      </c>
    </row>
    <row r="5345" spans="1:4" x14ac:dyDescent="0.2">
      <c r="A5345">
        <v>281216</v>
      </c>
      <c r="B5345" t="e">
        <f>HCHTelevDigital muy bien Es ver Que se ha hecho buenas cosechas para los Productores Que grandioso Es ver esto Que admirable gracias a nuestro gobierno</f>
        <v>#NAME?</v>
      </c>
      <c r="C5345" s="4">
        <v>43769</v>
      </c>
      <c r="D5345" s="3">
        <v>0.63263888888888886</v>
      </c>
    </row>
    <row r="5346" spans="1:4" x14ac:dyDescent="0.2">
      <c r="A5346">
        <v>285225</v>
      </c>
      <c r="B5346" t="e">
        <f>TSiHonduras Indispensable Es ver como se ve lo bueno Que gran trabajo estamos muy afirmados de ver Que gran proyecto y Que se dar√° un gran excito</f>
        <v>#NAME?</v>
      </c>
      <c r="C5346" s="4">
        <v>43769</v>
      </c>
      <c r="D5346" s="3">
        <v>0.81736111111111109</v>
      </c>
    </row>
    <row r="5347" spans="1:4" x14ac:dyDescent="0.2">
      <c r="A5347">
        <v>303032</v>
      </c>
      <c r="B5347" t="e">
        <f>ProcesoDigital felicitaciones al gobierno y a las autoridades Que buen desempe√±o Es loo Que se ve gracias a lo importante estamos afirmado a grandes cosas</f>
        <v>#NAME?</v>
      </c>
      <c r="C5347" s="4">
        <v>43769</v>
      </c>
      <c r="D5347" s="3">
        <v>0.57222222222222219</v>
      </c>
    </row>
    <row r="5348" spans="1:4" x14ac:dyDescent="0.2">
      <c r="A5348">
        <v>308293</v>
      </c>
      <c r="B5348" t="e">
        <f>radiohrn Es muy bueno Que se est√° invirtiendo en estas carreteras en nuevos proyectos Que excelente trabajo lo Que se hace Que bien</f>
        <v>#NAME?</v>
      </c>
      <c r="C5348" s="4">
        <v>43769</v>
      </c>
      <c r="D5348" s="3">
        <v>0.84444444444444444</v>
      </c>
    </row>
    <row r="5349" spans="1:4" x14ac:dyDescent="0.2">
      <c r="A5349">
        <v>323581</v>
      </c>
      <c r="B5349" t="e">
        <f>elpaishn Que bueno Que se hagan estas entregas para los microempresarios Que bueno lo Que se hace por mi Honduras</f>
        <v>#NAME?</v>
      </c>
      <c r="C5349" s="4">
        <v>43769</v>
      </c>
      <c r="D5349" s="3">
        <v>0.54861111111111105</v>
      </c>
    </row>
    <row r="5350" spans="1:4" x14ac:dyDescent="0.2">
      <c r="A5350">
        <v>343932</v>
      </c>
      <c r="B5350" t="e">
        <f>tencanal10 vamos por mas Que buenas obras Que se haga lo mejor excelente Que se tenga excito en todo</f>
        <v>#NAME?</v>
      </c>
      <c r="C5350" s="4">
        <v>43769</v>
      </c>
      <c r="D5350" s="3">
        <v>0.80138888888888893</v>
      </c>
    </row>
    <row r="5351" spans="1:4" x14ac:dyDescent="0.2">
      <c r="A5351">
        <v>639328</v>
      </c>
      <c r="B5351" t="e">
        <f>HoyMismoTSI Que Dios bendiga su vida JOH porque ha demostrado lo bueno por la naci√≥n Que grandes avances vamos por lo bueno en el pais Que bien</f>
        <v>#NAME?</v>
      </c>
      <c r="C5351" s="4">
        <v>43769</v>
      </c>
      <c r="D5351" s="3">
        <v>0.73055555555555562</v>
      </c>
    </row>
    <row r="5352" spans="1:4" x14ac:dyDescent="0.2">
      <c r="A5352">
        <v>740013</v>
      </c>
      <c r="B5352" t="s">
        <v>664</v>
      </c>
      <c r="C5352" s="4">
        <v>43769</v>
      </c>
      <c r="D5352" s="3">
        <v>1.9444444444444445E-2</v>
      </c>
    </row>
    <row r="5353" spans="1:4" x14ac:dyDescent="0.2">
      <c r="A5353">
        <v>61</v>
      </c>
      <c r="B5353" t="s">
        <v>2</v>
      </c>
      <c r="C5353" s="4">
        <v>43770</v>
      </c>
      <c r="D5353" s="3">
        <v>0.70208333333333339</v>
      </c>
    </row>
    <row r="5354" spans="1:4" x14ac:dyDescent="0.2">
      <c r="A5354">
        <v>5844</v>
      </c>
      <c r="B5354" t="s">
        <v>53</v>
      </c>
      <c r="C5354" s="4">
        <v>43770</v>
      </c>
      <c r="D5354" s="3">
        <v>0.79791666666666661</v>
      </c>
    </row>
    <row r="5355" spans="1:4" x14ac:dyDescent="0.2">
      <c r="A5355">
        <v>9188</v>
      </c>
      <c r="B5355" t="s">
        <v>53</v>
      </c>
      <c r="C5355" s="4">
        <v>43770</v>
      </c>
      <c r="D5355" s="3">
        <v>0.79791666666666661</v>
      </c>
    </row>
    <row r="5356" spans="1:4" x14ac:dyDescent="0.2">
      <c r="A5356">
        <v>9189</v>
      </c>
      <c r="B5356" t="s">
        <v>2</v>
      </c>
      <c r="C5356" s="4">
        <v>43770</v>
      </c>
      <c r="D5356" s="3">
        <v>0.70138888888888884</v>
      </c>
    </row>
    <row r="5357" spans="1:4" x14ac:dyDescent="0.2">
      <c r="A5357">
        <v>26098</v>
      </c>
      <c r="B5357" t="e">
        <f>_xlfn.SINGLE(JuanOrlandoH _xlfn.SINGLE(radiohrn Felicidades por su aniversario la voz de HRN Que Dios bendiga a cada persona Que trabaja ah√≠ excelente))</f>
        <v>#NAME?</v>
      </c>
      <c r="C5357" s="4">
        <v>43770</v>
      </c>
      <c r="D5357" s="3">
        <v>0.6166666666666667</v>
      </c>
    </row>
    <row r="5358" spans="1:4" x14ac:dyDescent="0.2">
      <c r="A5358">
        <v>29509</v>
      </c>
      <c r="B5358" t="e">
        <f>radiohrn Felicidades HRN por sintonizar las mejores noticias por demostrar Que estan cada dia ahi para el pueblo Que bueno</f>
        <v>#NAME?</v>
      </c>
      <c r="C5358" s="4">
        <v>43770</v>
      </c>
      <c r="D5358" s="3">
        <v>0.69652777777777775</v>
      </c>
    </row>
    <row r="5359" spans="1:4" x14ac:dyDescent="0.2">
      <c r="A5359">
        <v>30130</v>
      </c>
      <c r="B5359" t="e">
        <f>radiohrn Que bueno Que ya ha llegado a ese dia de potro a√±o de servicio y de festejo Que bueno lo Que se ve</f>
        <v>#NAME?</v>
      </c>
      <c r="C5359" s="4">
        <v>43770</v>
      </c>
      <c r="D5359" s="3">
        <v>0.6958333333333333</v>
      </c>
    </row>
    <row r="5360" spans="1:4" x14ac:dyDescent="0.2">
      <c r="A5360">
        <v>41131</v>
      </c>
      <c r="B5360" t="e">
        <f>radioamericahn Que se tenga excito con estos proyectos Que buenas obras Que bien asi mejora nuestra econom√≠a cada dia</f>
        <v>#NAME?</v>
      </c>
      <c r="C5360" s="4">
        <v>43770</v>
      </c>
      <c r="D5360" s="3">
        <v>0.59236111111111112</v>
      </c>
    </row>
    <row r="5361" spans="1:4" x14ac:dyDescent="0.2">
      <c r="A5361">
        <v>41184</v>
      </c>
      <c r="B5361" t="e">
        <f>radioamericahn Definimos los grandes alcances Que buenas acciones las Que se ven Que se trabaje por la ganaderia y agricultura del pais Que bueno</f>
        <v>#NAME?</v>
      </c>
      <c r="C5361" s="4">
        <v>43770</v>
      </c>
      <c r="D5361" s="3">
        <v>0.59166666666666667</v>
      </c>
    </row>
    <row r="5362" spans="1:4" x14ac:dyDescent="0.2">
      <c r="A5362">
        <v>44113</v>
      </c>
      <c r="B5362" t="e">
        <f>_xlfn.SINGLE(radioamericahn _xlfn.SINGLE(BomberosHn Felicidades a estos grandiosos guerreros Que Sin duda alguna han demostrado su valent√≠a y gran apoyo hacia Honduras Muchas gracias Que la pasen super en su dia))</f>
        <v>#NAME?</v>
      </c>
      <c r="C5362" s="4">
        <v>43770</v>
      </c>
      <c r="D5362" s="3">
        <v>0.60763888888888895</v>
      </c>
    </row>
    <row r="5363" spans="1:4" x14ac:dyDescent="0.2">
      <c r="A5363">
        <v>53794</v>
      </c>
      <c r="B5363" t="e">
        <f>_xlfn.SINGLE(JuanOrlandoH _xlfn.SINGLE(DHSgov Muchas gracias y bendiciones Que se tenga excito en todas estas cosas Que manera mas Impresionante de hacer el cambio))</f>
        <v>#NAME?</v>
      </c>
      <c r="C5363" s="4">
        <v>43770</v>
      </c>
      <c r="D5363" s="3">
        <v>0.79513888888888884</v>
      </c>
    </row>
    <row r="5364" spans="1:4" x14ac:dyDescent="0.2">
      <c r="A5364">
        <v>70256</v>
      </c>
      <c r="B5364" t="e">
        <f>elpaishn se est√°n desarrollando los buenos proyectos felicitamos a nuestro gobierno por hacer el cambio y infraestructura</f>
        <v>#NAME?</v>
      </c>
      <c r="C5364" s="4">
        <v>43770</v>
      </c>
      <c r="D5364" s="3">
        <v>0.55208333333333337</v>
      </c>
    </row>
    <row r="5365" spans="1:4" x14ac:dyDescent="0.2">
      <c r="A5365">
        <v>70665</v>
      </c>
      <c r="B5365" t="e">
        <f>elpaishn Que bueno Que se inviertan en estas obras por Que Es muy importante paar el pais Que excelente vamos por mas cada dia</f>
        <v>#NAME?</v>
      </c>
      <c r="C5365" s="4">
        <v>43770</v>
      </c>
      <c r="D5365" s="3">
        <v>0.55138888888888882</v>
      </c>
    </row>
    <row r="5366" spans="1:4" x14ac:dyDescent="0.2">
      <c r="A5366">
        <v>70777</v>
      </c>
      <c r="B5366" t="e">
        <f>elpaishn no cave duda Que Honduras ha mejorado en las oportunidades queremos felicitar al gobierno Que ha demostrado lo bueno Que bien vamos por mas</f>
        <v>#NAME?</v>
      </c>
      <c r="C5366" s="4">
        <v>43770</v>
      </c>
      <c r="D5366" s="3">
        <v>0.54583333333333328</v>
      </c>
    </row>
    <row r="5367" spans="1:4" x14ac:dyDescent="0.2">
      <c r="A5367">
        <v>71529</v>
      </c>
      <c r="B5367" t="e">
        <f>elpaishn Vemos Que est√°n teniendo los mayores resultados Que excelente trabajo vamos por mas y mas cambios Que bien Que se apoye a los emprendedores</f>
        <v>#NAME?</v>
      </c>
      <c r="C5367" s="4">
        <v>43770</v>
      </c>
      <c r="D5367" s="3">
        <v>0.54513888888888895</v>
      </c>
    </row>
    <row r="5368" spans="1:4" x14ac:dyDescent="0.2">
      <c r="A5368">
        <v>85191</v>
      </c>
      <c r="B5368" t="e">
        <f>HCHTelevDigital Que se tenga el mayor resultado Que excelente Es ver lo bueno en mi pais vamos por acciones buenas</f>
        <v>#NAME?</v>
      </c>
      <c r="C5368" s="4">
        <v>43770</v>
      </c>
      <c r="D5368" s="3">
        <v>0.81388888888888899</v>
      </c>
    </row>
    <row r="5369" spans="1:4" x14ac:dyDescent="0.2">
      <c r="A5369">
        <v>93711</v>
      </c>
      <c r="B5369" t="e">
        <f>HCHTelevDigital Que bien Que se ataque esta epidemia Que excelente manera de ver las cosas gracias JOH por hacer lo bueno</f>
        <v>#NAME?</v>
      </c>
      <c r="C5369" s="4">
        <v>43770</v>
      </c>
      <c r="D5369" s="3">
        <v>0.81319444444444444</v>
      </c>
    </row>
    <row r="5370" spans="1:4" x14ac:dyDescent="0.2">
      <c r="A5370">
        <v>96682</v>
      </c>
      <c r="B5370" t="s">
        <v>53</v>
      </c>
      <c r="C5370" s="4">
        <v>43770</v>
      </c>
      <c r="D5370" s="3">
        <v>0.79861111111111116</v>
      </c>
    </row>
    <row r="5371" spans="1:4" x14ac:dyDescent="0.2">
      <c r="A5371">
        <v>116096</v>
      </c>
      <c r="B5371" t="s">
        <v>53</v>
      </c>
      <c r="C5371" s="4">
        <v>43770</v>
      </c>
      <c r="D5371" s="3">
        <v>0.79861111111111116</v>
      </c>
    </row>
    <row r="5372" spans="1:4" x14ac:dyDescent="0.2">
      <c r="A5372">
        <v>117548</v>
      </c>
      <c r="B5372" t="e">
        <f>_xlfn.SINGLE(JuanOrlandoH _xlfn.SINGLE(DHSgov agradable Es saber esta noticia Que gran trabajo lo Que hace usted por nuestra Honduras muy bien Que se siga haciendo lo bueno cad adia))</f>
        <v>#NAME?</v>
      </c>
      <c r="C5372" s="4">
        <v>43770</v>
      </c>
      <c r="D5372" s="3">
        <v>0.79583333333333339</v>
      </c>
    </row>
    <row r="5373" spans="1:4" x14ac:dyDescent="0.2">
      <c r="A5373">
        <v>125766</v>
      </c>
      <c r="B5373" t="e">
        <f>_xlfn.SINGLE(JuanOrlandoH _xlfn.SINGLE(radiohrn muy bueno Que se est√°n haciendo estas grandiosas celebraciones en el pais esta Es una de las radios mas escuchadas y los felicitamos por su sintonia y su aniversario))</f>
        <v>#NAME?</v>
      </c>
      <c r="C5373" s="4">
        <v>43770</v>
      </c>
      <c r="D5373" s="3">
        <v>0.61805555555555558</v>
      </c>
    </row>
    <row r="5374" spans="1:4" x14ac:dyDescent="0.2">
      <c r="A5374">
        <v>125826</v>
      </c>
      <c r="B5374" t="e">
        <f>_xlfn.SINGLE(JuanOrlandoH _xlfn.SINGLE(BomberosHn Muchas gracias al cuerpo de Bomberos por Que ellos han trabajado por hacer lo bueno por mi Honduras Que Dios los bendiga en su dia))</f>
        <v>#NAME?</v>
      </c>
      <c r="C5374" s="4">
        <v>43770</v>
      </c>
      <c r="D5374" s="3">
        <v>0.62777777777777777</v>
      </c>
    </row>
    <row r="5375" spans="1:4" x14ac:dyDescent="0.2">
      <c r="A5375">
        <v>128867</v>
      </c>
      <c r="B5375" t="s">
        <v>53</v>
      </c>
      <c r="C5375" s="4">
        <v>43770</v>
      </c>
      <c r="D5375" s="3">
        <v>0.79791666666666661</v>
      </c>
    </row>
    <row r="5376" spans="1:4" x14ac:dyDescent="0.2">
      <c r="A5376">
        <v>132720</v>
      </c>
      <c r="B5376" t="e">
        <f>_xlfn.SINGLE(JuanOrlandoH _xlfn.SINGLE(radiohrn como dice nuestro Presidente Felicidades por Que han demostrado Que son la voz del pueblo Que Dios los bendiga y les de Muchas a√±os mas de sintonizar  Que bueno))</f>
        <v>#NAME?</v>
      </c>
      <c r="C5376" s="4">
        <v>43770</v>
      </c>
      <c r="D5376" s="3">
        <v>0.61944444444444446</v>
      </c>
    </row>
    <row r="5377" spans="1:4" x14ac:dyDescent="0.2">
      <c r="A5377">
        <v>133020</v>
      </c>
      <c r="B5377" t="e">
        <f>JuanOrlandoH Que Dios le de fuerzas asu madre y familiares por su perdida Que Dios les de la mayor fortaleza para seguir adelante de esta irremediable perdida</f>
        <v>#NAME?</v>
      </c>
      <c r="C5377" s="4">
        <v>43770</v>
      </c>
      <c r="D5377" s="3">
        <v>0.64027777777777783</v>
      </c>
    </row>
    <row r="5378" spans="1:4" x14ac:dyDescent="0.2">
      <c r="A5378">
        <v>133368</v>
      </c>
      <c r="B5378" t="e">
        <f>_xlfn.SINGLE(JuanOrlandoH _xlfn.SINGLE(DHSgov Honduras avanza como dice JOH el esta demostrando lo bueno gracias porque usted Es una gran persona Dios lo bendiga))</f>
        <v>#NAME?</v>
      </c>
      <c r="C5378" s="4">
        <v>43770</v>
      </c>
      <c r="D5378" s="3">
        <v>0.79513888888888884</v>
      </c>
    </row>
    <row r="5379" spans="1:4" x14ac:dyDescent="0.2">
      <c r="A5379">
        <v>134478</v>
      </c>
      <c r="B5379" t="e">
        <f>_xlfn.SINGLE(JuanOrlandoH _xlfn.SINGLE(DHSgov Definitivamente se esta desempe√±ando Que buenas obras se hace por ayudar al hondure√±o a salir adelante))</f>
        <v>#NAME?</v>
      </c>
      <c r="C5379" s="4">
        <v>43770</v>
      </c>
      <c r="D5379" s="3">
        <v>0.7944444444444444</v>
      </c>
    </row>
    <row r="5380" spans="1:4" x14ac:dyDescent="0.2">
      <c r="A5380">
        <v>134856</v>
      </c>
      <c r="B5380" t="e">
        <f>_xlfn.SINGLE(JuanOrlandoH _xlfn.SINGLE(BomberosHn felicitamos a los Bomberos por Que ellos han demostrado lo bueno por la naci√≥n brindando los grandes apoyos para la comunidades))</f>
        <v>#NAME?</v>
      </c>
      <c r="C5380" s="4">
        <v>43770</v>
      </c>
      <c r="D5380" s="3">
        <v>0.62708333333333333</v>
      </c>
    </row>
    <row r="5381" spans="1:4" x14ac:dyDescent="0.2">
      <c r="A5381">
        <v>135564</v>
      </c>
      <c r="B5381" t="s">
        <v>2</v>
      </c>
      <c r="C5381" s="4">
        <v>43770</v>
      </c>
      <c r="D5381" s="3">
        <v>0.70208333333333339</v>
      </c>
    </row>
    <row r="5382" spans="1:4" x14ac:dyDescent="0.2">
      <c r="A5382">
        <v>140719</v>
      </c>
      <c r="B5382" t="e">
        <f>JuanOrlandoH favorable para la gente de esa comunidad Que se ha hecho entrega de ese maravilloso parque Que bien</f>
        <v>#NAME?</v>
      </c>
      <c r="C5382" s="4">
        <v>43770</v>
      </c>
      <c r="D5382" s="3">
        <v>0.81944444444444453</v>
      </c>
    </row>
    <row r="5383" spans="1:4" x14ac:dyDescent="0.2">
      <c r="A5383">
        <v>146795</v>
      </c>
      <c r="B5383" t="s">
        <v>388</v>
      </c>
      <c r="C5383" s="4">
        <v>43770</v>
      </c>
      <c r="D5383" s="3">
        <v>0.62986111111111109</v>
      </c>
    </row>
    <row r="5384" spans="1:4" x14ac:dyDescent="0.2">
      <c r="A5384">
        <v>154635</v>
      </c>
      <c r="B5384" t="e">
        <f>DllSWqjvMbCrtUNGN0CA23hYgwPW83B5aBnYuBnEFZY= buenas acciones se ve Que lo bueno se esta haciendo para la mujer Hondure√±a Que grandioso lo Que se hace excelente felicitamos  a,la primera dama</f>
        <v>#NAME?</v>
      </c>
      <c r="C5384" s="4">
        <v>43770</v>
      </c>
      <c r="D5384" s="3">
        <v>0.67083333333333339</v>
      </c>
    </row>
    <row r="5385" spans="1:4" x14ac:dyDescent="0.2">
      <c r="A5385">
        <v>157318</v>
      </c>
      <c r="B5385" t="s">
        <v>407</v>
      </c>
      <c r="C5385" s="4">
        <v>43770</v>
      </c>
      <c r="D5385" s="3">
        <v>0.61875000000000002</v>
      </c>
    </row>
    <row r="5386" spans="1:4" x14ac:dyDescent="0.2">
      <c r="A5386">
        <v>161555</v>
      </c>
      <c r="B5386" t="s">
        <v>53</v>
      </c>
      <c r="C5386" s="4">
        <v>43770</v>
      </c>
      <c r="D5386" s="3">
        <v>0.79791666666666661</v>
      </c>
    </row>
    <row r="5387" spans="1:4" x14ac:dyDescent="0.2">
      <c r="A5387">
        <v>162124</v>
      </c>
      <c r="B5387" t="e">
        <f>televicentrohn Que se tenga excito en esto por Que los trabajadores necesitan esta nueva ley Que bueno Que se hag lo bueno por la naci√≥n</f>
        <v>#NAME?</v>
      </c>
      <c r="C5387" s="4">
        <v>43770</v>
      </c>
      <c r="D5387" s="3">
        <v>0.65902777777777777</v>
      </c>
    </row>
    <row r="5388" spans="1:4" x14ac:dyDescent="0.2">
      <c r="A5388">
        <v>169157</v>
      </c>
      <c r="B5388" t="e">
        <f>tencanal10 se ve Que se tiene excito gracias por desempe√±ar las grandiosas cosas por mi naci√≥n Que bien vamos por mas y mas cambios</f>
        <v>#NAME?</v>
      </c>
      <c r="C5388" s="4">
        <v>43770</v>
      </c>
      <c r="D5388" s="3">
        <v>0.86875000000000002</v>
      </c>
    </row>
    <row r="5389" spans="1:4" x14ac:dyDescent="0.2">
      <c r="A5389">
        <v>169719</v>
      </c>
      <c r="B5389" t="e">
        <f>tencanal10 Que bueno Que se ha desarrollado el turismo en nuestro pais Que gran trabajo lo Que se ve Que bien</f>
        <v>#NAME?</v>
      </c>
      <c r="C5389" s="4">
        <v>43770</v>
      </c>
      <c r="D5389" s="3">
        <v>0.86388888888888893</v>
      </c>
    </row>
    <row r="5390" spans="1:4" x14ac:dyDescent="0.2">
      <c r="A5390">
        <v>174110</v>
      </c>
      <c r="B5390" t="e">
        <f>JuanOrlandoH Vemos Que Es muy importante Que buenas cosas las Que se ven estamos muy contentos Vemos los grandes avances por parte de el gobierno</f>
        <v>#NAME?</v>
      </c>
      <c r="C5390" s="4">
        <v>43770</v>
      </c>
      <c r="D5390" s="3">
        <v>0.82430555555555562</v>
      </c>
    </row>
    <row r="5391" spans="1:4" x14ac:dyDescent="0.2">
      <c r="A5391">
        <v>177682</v>
      </c>
      <c r="B5391" t="e">
        <f>JuanOrlandoH se ha visto Que doloroso ha de ser para su madre Que Dios les ayude a seguir adelante Que Que descanse en paz</f>
        <v>#NAME?</v>
      </c>
      <c r="C5391" s="4">
        <v>43770</v>
      </c>
      <c r="D5391" s="3">
        <v>0.64097222222222217</v>
      </c>
    </row>
    <row r="5392" spans="1:4" x14ac:dyDescent="0.2">
      <c r="A5392">
        <v>177843</v>
      </c>
      <c r="B5392" t="e">
        <f>_xlfn.SINGLE(JuanOrlandoH _xlfn.SINGLE(BomberosHn no cave duda Que cuando se les hace ese llamado ah√≠ est√°n al pie de la letra de cualquier servicio los felicitamos grandemente Que Dios los bendiga Felicidades))</f>
        <v>#NAME?</v>
      </c>
      <c r="C5392" s="4">
        <v>43770</v>
      </c>
      <c r="D5392" s="3">
        <v>0.62847222222222221</v>
      </c>
    </row>
    <row r="5393" spans="1:4" x14ac:dyDescent="0.2">
      <c r="A5393">
        <v>184477</v>
      </c>
      <c r="B5393" t="e">
        <f>JuanOrlandoH como dice el Presidente Que Dios lo tenga en su gloria por Que si era un gran Hombre Que en paz descanse</f>
        <v>#NAME?</v>
      </c>
      <c r="C5393" s="4">
        <v>43770</v>
      </c>
      <c r="D5393" s="3">
        <v>0.63958333333333328</v>
      </c>
    </row>
    <row r="5394" spans="1:4" x14ac:dyDescent="0.2">
      <c r="A5394">
        <v>185569</v>
      </c>
      <c r="B5394" t="e">
        <f>JuanOrlandoH Dios lo bendiga por Que se ve Que se desarrolla y se trabaja por Que haya un mayor empe√±o en mejorar las cosas en el pais</f>
        <v>#NAME?</v>
      </c>
      <c r="C5394" s="4">
        <v>43770</v>
      </c>
      <c r="D5394" s="3">
        <v>0.79305555555555562</v>
      </c>
    </row>
    <row r="5395" spans="1:4" x14ac:dyDescent="0.2">
      <c r="A5395">
        <v>186847</v>
      </c>
      <c r="B5395" t="e">
        <f>JuanOrlandoH Que en paz descanse  Que Dios lo tenga en su santa gloria y Que le e fortaleza sus seres queridos Que Dios lo bendiga</f>
        <v>#NAME?</v>
      </c>
      <c r="C5395" s="4">
        <v>43770</v>
      </c>
      <c r="D5395" s="3">
        <v>0.63888888888888895</v>
      </c>
    </row>
    <row r="5396" spans="1:4" x14ac:dyDescent="0.2">
      <c r="A5396">
        <v>190136</v>
      </c>
      <c r="B5396" t="e">
        <f>JuanOrlandoH Aplaudimos la buen labor departe de el gobierno Que ha demostrado lo importante Que Es Que se apoye al pueblo hondure√±o</f>
        <v>#NAME?</v>
      </c>
      <c r="C5396" s="4">
        <v>43770</v>
      </c>
      <c r="D5396" s="3">
        <v>0.79236111111111107</v>
      </c>
    </row>
    <row r="5397" spans="1:4" x14ac:dyDescent="0.2">
      <c r="A5397">
        <v>191329</v>
      </c>
      <c r="B5397" t="e">
        <f>JuanOrlandoH Que bueno Que JOH Es el Que transforma estas comunidades y les da otra mnanera de vivir a estas personas</f>
        <v>#NAME?</v>
      </c>
      <c r="C5397" s="4">
        <v>43770</v>
      </c>
      <c r="D5397" s="3">
        <v>0.82361111111111107</v>
      </c>
    </row>
    <row r="5398" spans="1:4" x14ac:dyDescent="0.2">
      <c r="A5398">
        <v>191618</v>
      </c>
      <c r="B5398" t="e">
        <f>JuanOrlandoH Que buen noticia Que se les esta brindando la mayor seguridad a las personas Que viven en estados unidos Que bien</f>
        <v>#NAME?</v>
      </c>
      <c r="C5398" s="4">
        <v>43770</v>
      </c>
      <c r="D5398" s="3">
        <v>0.79236111111111107</v>
      </c>
    </row>
    <row r="5399" spans="1:4" x14ac:dyDescent="0.2">
      <c r="A5399">
        <v>196404</v>
      </c>
      <c r="B5399" t="e">
        <f>JuanOrlandoH Vemos los mayores resultados departe de el gobierno generando mayores resultados de oportunidades Que bien</f>
        <v>#NAME?</v>
      </c>
      <c r="C5399" s="4">
        <v>43770</v>
      </c>
      <c r="D5399" s="3">
        <v>0.79166666666666663</v>
      </c>
    </row>
    <row r="5400" spans="1:4" x14ac:dyDescent="0.2">
      <c r="A5400">
        <v>199680</v>
      </c>
      <c r="B5400" t="s">
        <v>494</v>
      </c>
      <c r="C5400" s="4">
        <v>43770</v>
      </c>
      <c r="D5400" s="3">
        <v>0.62916666666666665</v>
      </c>
    </row>
    <row r="5401" spans="1:4" x14ac:dyDescent="0.2">
      <c r="A5401">
        <v>207533</v>
      </c>
      <c r="B5401" t="s">
        <v>53</v>
      </c>
      <c r="C5401" s="4">
        <v>43770</v>
      </c>
      <c r="D5401" s="3">
        <v>0.79861111111111116</v>
      </c>
    </row>
    <row r="5402" spans="1:4" x14ac:dyDescent="0.2">
      <c r="A5402">
        <v>208151</v>
      </c>
      <c r="B5402" t="s">
        <v>53</v>
      </c>
      <c r="C5402" s="4">
        <v>43770</v>
      </c>
      <c r="D5402" s="3">
        <v>0.79791666666666661</v>
      </c>
    </row>
    <row r="5403" spans="1:4" x14ac:dyDescent="0.2">
      <c r="A5403">
        <v>208606</v>
      </c>
      <c r="B5403" t="s">
        <v>2</v>
      </c>
      <c r="C5403" s="4">
        <v>43770</v>
      </c>
      <c r="D5403" s="3">
        <v>0.70138888888888884</v>
      </c>
    </row>
    <row r="5404" spans="1:4" x14ac:dyDescent="0.2">
      <c r="A5404">
        <v>208609</v>
      </c>
      <c r="B5404" t="s">
        <v>53</v>
      </c>
      <c r="C5404" s="4">
        <v>43770</v>
      </c>
      <c r="D5404" s="3">
        <v>0.79861111111111116</v>
      </c>
    </row>
    <row r="5405" spans="1:4" x14ac:dyDescent="0.2">
      <c r="A5405">
        <v>213320</v>
      </c>
      <c r="B5405" t="e">
        <f>_xlfn.SINGLE(DllSWqjvMbCrtUNGN0CA23hYgwPW83B5aBnYuBnEFZY)= Que bueno lo Que esta haciendo la primera dama Que gran trabajo de parte de el gobierno haciendo estas grandes oportunidades Que bien</f>
        <v>#NAME?</v>
      </c>
      <c r="C5405" s="4">
        <v>43770</v>
      </c>
      <c r="D5405" s="3">
        <v>0.67013888888888884</v>
      </c>
    </row>
    <row r="5406" spans="1:4" x14ac:dyDescent="0.2">
      <c r="A5406">
        <v>213581</v>
      </c>
      <c r="B5406" t="s">
        <v>510</v>
      </c>
      <c r="C5406" s="4">
        <v>43770</v>
      </c>
      <c r="D5406" s="3">
        <v>0.67013888888888884</v>
      </c>
    </row>
    <row r="5407" spans="1:4" x14ac:dyDescent="0.2">
      <c r="A5407">
        <v>214791</v>
      </c>
      <c r="B5407" t="e">
        <f>JuanOrlandoH Que buenas obras se est√°n haciendo con la entrega de esos parques de vida mejor Que bien</f>
        <v>#NAME?</v>
      </c>
      <c r="C5407" s="4">
        <v>43770</v>
      </c>
      <c r="D5407" s="3">
        <v>0.81805555555555554</v>
      </c>
    </row>
    <row r="5408" spans="1:4" x14ac:dyDescent="0.2">
      <c r="A5408">
        <v>227004</v>
      </c>
      <c r="B5408" t="s">
        <v>2</v>
      </c>
      <c r="C5408" s="4">
        <v>43770</v>
      </c>
      <c r="D5408" s="3">
        <v>0.70138888888888884</v>
      </c>
    </row>
    <row r="5409" spans="1:4" x14ac:dyDescent="0.2">
      <c r="A5409">
        <v>242315</v>
      </c>
      <c r="B5409" t="s">
        <v>53</v>
      </c>
      <c r="C5409" s="4">
        <v>43770</v>
      </c>
      <c r="D5409" s="3">
        <v>0.79791666666666661</v>
      </c>
    </row>
    <row r="5410" spans="1:4" x14ac:dyDescent="0.2">
      <c r="A5410">
        <v>247111</v>
      </c>
      <c r="B5410" t="e">
        <f>televicentrohn Vemos grandes resultados Que bueno Que se hag lo bueno por apoyar al pueblo con esta nueva ley se beneficiaran miles de personas Que bien</f>
        <v>#NAME?</v>
      </c>
      <c r="C5410" s="4">
        <v>43770</v>
      </c>
      <c r="D5410" s="3">
        <v>0.65833333333333333</v>
      </c>
    </row>
    <row r="5411" spans="1:4" x14ac:dyDescent="0.2">
      <c r="A5411">
        <v>247425</v>
      </c>
      <c r="B5411" t="e">
        <f>televicentrohn Es muy bueno Que salga esta nueva ayuda de la nueva ley de alivio de deuda por Que Es de gran beneficio para el pais</f>
        <v>#NAME?</v>
      </c>
      <c r="C5411" s="4">
        <v>43770</v>
      </c>
      <c r="D5411" s="3">
        <v>0.65763888888888888</v>
      </c>
    </row>
    <row r="5412" spans="1:4" x14ac:dyDescent="0.2">
      <c r="A5412">
        <v>252758</v>
      </c>
      <c r="B5412" t="e">
        <f>radiohrn felicitamos a la voz de Honduras HRN Que esta cumpliendo su aniversario Que excelente Felicidades</f>
        <v>#NAME?</v>
      </c>
      <c r="C5412" s="4">
        <v>43770</v>
      </c>
      <c r="D5412" s="3">
        <v>0.69513888888888886</v>
      </c>
    </row>
    <row r="5413" spans="1:4" x14ac:dyDescent="0.2">
      <c r="A5413">
        <v>265552</v>
      </c>
      <c r="B5413" t="s">
        <v>2</v>
      </c>
      <c r="C5413" s="4">
        <v>43770</v>
      </c>
      <c r="D5413" s="3">
        <v>0.7006944444444444</v>
      </c>
    </row>
    <row r="5414" spans="1:4" x14ac:dyDescent="0.2">
      <c r="A5414">
        <v>293484</v>
      </c>
      <c r="B5414" t="s">
        <v>2</v>
      </c>
      <c r="C5414" s="4">
        <v>43770</v>
      </c>
      <c r="D5414" s="3">
        <v>0.70138888888888884</v>
      </c>
    </row>
    <row r="5415" spans="1:4" x14ac:dyDescent="0.2">
      <c r="A5415">
        <v>294040</v>
      </c>
      <c r="B5415" t="s">
        <v>53</v>
      </c>
      <c r="C5415" s="4">
        <v>43770</v>
      </c>
      <c r="D5415" s="3">
        <v>0.79791666666666661</v>
      </c>
    </row>
    <row r="5416" spans="1:4" x14ac:dyDescent="0.2">
      <c r="A5416">
        <v>294083</v>
      </c>
      <c r="B5416" t="s">
        <v>2</v>
      </c>
      <c r="C5416" s="4">
        <v>43770</v>
      </c>
      <c r="D5416" s="3">
        <v>0.70208333333333339</v>
      </c>
    </row>
    <row r="5417" spans="1:4" x14ac:dyDescent="0.2">
      <c r="A5417">
        <v>322544</v>
      </c>
      <c r="B5417" t="s">
        <v>2</v>
      </c>
      <c r="C5417" s="4">
        <v>43770</v>
      </c>
      <c r="D5417" s="3">
        <v>0.70138888888888884</v>
      </c>
    </row>
    <row r="5418" spans="1:4" x14ac:dyDescent="0.2">
      <c r="A5418">
        <v>343490</v>
      </c>
      <c r="B5418" t="e">
        <f>tencanal10 muy bien Que se va regenerando el turismo Que excelente vamos por buenos cambios</f>
        <v>#NAME?</v>
      </c>
      <c r="C5418" s="4">
        <v>43770</v>
      </c>
      <c r="D5418" s="3">
        <v>0.86458333333333337</v>
      </c>
    </row>
    <row r="5419" spans="1:4" x14ac:dyDescent="0.2">
      <c r="A5419">
        <v>343962</v>
      </c>
      <c r="B5419" t="e">
        <f>tencanal10 Es admirable saber Que mi Honduras esta cambiando gracias a estas nuevas oportunidades Que bien</f>
        <v>#NAME?</v>
      </c>
      <c r="C5419" s="4">
        <v>43770</v>
      </c>
      <c r="D5419" s="3">
        <v>0.86875000000000002</v>
      </c>
    </row>
    <row r="5420" spans="1:4" x14ac:dyDescent="0.2">
      <c r="A5420">
        <v>355415</v>
      </c>
      <c r="B5420" t="s">
        <v>2</v>
      </c>
      <c r="C5420" s="4">
        <v>43770</v>
      </c>
      <c r="D5420" s="3">
        <v>0.70138888888888884</v>
      </c>
    </row>
    <row r="5421" spans="1:4" x14ac:dyDescent="0.2">
      <c r="A5421">
        <v>357175</v>
      </c>
      <c r="B5421" t="s">
        <v>53</v>
      </c>
      <c r="C5421" s="4">
        <v>43770</v>
      </c>
      <c r="D5421" s="3">
        <v>0.79861111111111116</v>
      </c>
    </row>
    <row r="5422" spans="1:4" x14ac:dyDescent="0.2">
      <c r="A5422">
        <v>364449</v>
      </c>
      <c r="B5422" t="s">
        <v>53</v>
      </c>
      <c r="C5422" s="4">
        <v>43770</v>
      </c>
      <c r="D5422" s="3">
        <v>0.79791666666666661</v>
      </c>
    </row>
    <row r="5423" spans="1:4" x14ac:dyDescent="0.2">
      <c r="A5423">
        <v>647466</v>
      </c>
      <c r="B5423" t="s">
        <v>2</v>
      </c>
      <c r="C5423" s="4">
        <v>43770</v>
      </c>
      <c r="D5423" s="3">
        <v>0.7006944444444444</v>
      </c>
    </row>
    <row r="5424" spans="1:4" x14ac:dyDescent="0.2">
      <c r="A5424">
        <v>651758</v>
      </c>
      <c r="B5424" t="s">
        <v>2</v>
      </c>
      <c r="C5424" s="4">
        <v>43770</v>
      </c>
      <c r="D5424" s="3">
        <v>0.70138888888888884</v>
      </c>
    </row>
    <row r="5425" spans="1:4" x14ac:dyDescent="0.2">
      <c r="A5425">
        <v>695262</v>
      </c>
      <c r="B5425" t="s">
        <v>53</v>
      </c>
      <c r="C5425" s="4">
        <v>43770</v>
      </c>
      <c r="D5425" s="3">
        <v>0.79861111111111116</v>
      </c>
    </row>
    <row r="5426" spans="1:4" x14ac:dyDescent="0.2">
      <c r="A5426">
        <v>703188</v>
      </c>
      <c r="B5426" t="e">
        <f>HoyMismoTSI muy buenas acciones las Que se ven Muchas gracias por afirmar lo bueno en el pais Que gran trabajo excelente</f>
        <v>#NAME?</v>
      </c>
      <c r="C5426" s="4">
        <v>43770</v>
      </c>
      <c r="D5426" s="3">
        <v>0.85833333333333339</v>
      </c>
    </row>
    <row r="5427" spans="1:4" x14ac:dyDescent="0.2">
      <c r="A5427">
        <v>717885</v>
      </c>
      <c r="B5427" t="s">
        <v>53</v>
      </c>
      <c r="C5427" s="4">
        <v>43770</v>
      </c>
      <c r="D5427" s="3">
        <v>0.79791666666666661</v>
      </c>
    </row>
    <row r="5428" spans="1:4" x14ac:dyDescent="0.2">
      <c r="A5428">
        <v>720298</v>
      </c>
      <c r="B5428" t="s">
        <v>2</v>
      </c>
      <c r="C5428" s="4">
        <v>43770</v>
      </c>
      <c r="D5428" s="3">
        <v>0.70208333333333339</v>
      </c>
    </row>
    <row r="5429" spans="1:4" x14ac:dyDescent="0.2">
      <c r="A5429">
        <v>732342</v>
      </c>
      <c r="B5429" t="s">
        <v>2</v>
      </c>
      <c r="C5429" s="4">
        <v>43770</v>
      </c>
      <c r="D5429" s="3">
        <v>0.70208333333333339</v>
      </c>
    </row>
    <row r="5430" spans="1:4" x14ac:dyDescent="0.2">
      <c r="A5430">
        <v>744097</v>
      </c>
      <c r="B5430" t="s">
        <v>53</v>
      </c>
      <c r="C5430" s="4">
        <v>43770</v>
      </c>
      <c r="D5430" s="3">
        <v>0.79861111111111116</v>
      </c>
    </row>
    <row r="5431" spans="1:4" x14ac:dyDescent="0.2">
      <c r="A5431">
        <v>764221</v>
      </c>
      <c r="B5431" t="s">
        <v>53</v>
      </c>
      <c r="C5431" s="4">
        <v>43770</v>
      </c>
      <c r="D5431" s="3">
        <v>0.79791666666666661</v>
      </c>
    </row>
    <row r="5432" spans="1:4" x14ac:dyDescent="0.2">
      <c r="A5432">
        <v>764502</v>
      </c>
      <c r="B5432" t="s">
        <v>53</v>
      </c>
      <c r="C5432" s="4">
        <v>43770</v>
      </c>
      <c r="D5432" s="3">
        <v>0.79861111111111116</v>
      </c>
    </row>
    <row r="5433" spans="1:4" x14ac:dyDescent="0.2">
      <c r="A5433">
        <v>764869</v>
      </c>
      <c r="B5433" t="s">
        <v>53</v>
      </c>
      <c r="C5433" s="4">
        <v>43770</v>
      </c>
      <c r="D5433" s="3">
        <v>0.79791666666666661</v>
      </c>
    </row>
    <row r="5434" spans="1:4" x14ac:dyDescent="0.2">
      <c r="A5434">
        <v>773555</v>
      </c>
      <c r="B5434" t="s">
        <v>2</v>
      </c>
      <c r="C5434" s="4">
        <v>43770</v>
      </c>
      <c r="D5434" s="3">
        <v>0.70208333333333339</v>
      </c>
    </row>
    <row r="5435" spans="1:4" x14ac:dyDescent="0.2">
      <c r="A5435">
        <v>784842</v>
      </c>
      <c r="B5435" t="e">
        <f>HoyMismoTSI Aplaudimos los buenos proyectos Que se hacen en estas colonia Que grandioso Es ver lo bueno para mi Honduras</f>
        <v>#NAME?</v>
      </c>
      <c r="C5435" s="4">
        <v>43770</v>
      </c>
      <c r="D5435" s="3">
        <v>0.85833333333333339</v>
      </c>
    </row>
    <row r="5436" spans="1:4" x14ac:dyDescent="0.2">
      <c r="A5436">
        <v>789897</v>
      </c>
      <c r="B5436" t="s">
        <v>53</v>
      </c>
      <c r="C5436" s="4">
        <v>43770</v>
      </c>
      <c r="D5436" s="3">
        <v>0.79861111111111116</v>
      </c>
    </row>
    <row r="5437" spans="1:4" x14ac:dyDescent="0.2">
      <c r="A5437">
        <v>804966</v>
      </c>
      <c r="B5437" t="s">
        <v>2</v>
      </c>
      <c r="C5437" s="4">
        <v>43770</v>
      </c>
      <c r="D5437" s="3">
        <v>0.70208333333333339</v>
      </c>
    </row>
    <row r="5438" spans="1:4" x14ac:dyDescent="0.2">
      <c r="A5438">
        <v>811844</v>
      </c>
      <c r="B5438" t="s">
        <v>2</v>
      </c>
      <c r="C5438" s="4">
        <v>43770</v>
      </c>
      <c r="D5438" s="3">
        <v>0.70208333333333339</v>
      </c>
    </row>
    <row r="5439" spans="1:4" x14ac:dyDescent="0.2">
      <c r="A5439">
        <v>826126</v>
      </c>
      <c r="B5439" t="s">
        <v>53</v>
      </c>
      <c r="C5439" s="4">
        <v>43770</v>
      </c>
      <c r="D5439" s="3">
        <v>0.79861111111111116</v>
      </c>
    </row>
    <row r="5440" spans="1:4" x14ac:dyDescent="0.2">
      <c r="A5440">
        <v>855713</v>
      </c>
      <c r="B5440" t="s">
        <v>53</v>
      </c>
      <c r="C5440" s="4">
        <v>43770</v>
      </c>
      <c r="D5440" s="3">
        <v>0.79861111111111116</v>
      </c>
    </row>
    <row r="5441" spans="1:4" x14ac:dyDescent="0.2">
      <c r="A5441">
        <v>856946</v>
      </c>
      <c r="B5441" t="s">
        <v>2</v>
      </c>
      <c r="C5441" s="4">
        <v>43770</v>
      </c>
      <c r="D5441" s="3">
        <v>0.7006944444444444</v>
      </c>
    </row>
    <row r="5442" spans="1:4" x14ac:dyDescent="0.2">
      <c r="A5442">
        <v>875434</v>
      </c>
      <c r="B5442" t="s">
        <v>2</v>
      </c>
      <c r="C5442" s="4">
        <v>43770</v>
      </c>
      <c r="D5442" s="3">
        <v>0.70138888888888884</v>
      </c>
    </row>
    <row r="5443" spans="1:4" x14ac:dyDescent="0.2">
      <c r="A5443">
        <v>877059</v>
      </c>
      <c r="B5443" t="s">
        <v>2</v>
      </c>
      <c r="C5443" s="4">
        <v>43770</v>
      </c>
      <c r="D5443" s="3">
        <v>0.70138888888888884</v>
      </c>
    </row>
    <row r="5444" spans="1:4" x14ac:dyDescent="0.2">
      <c r="A5444">
        <v>878028</v>
      </c>
      <c r="B5444" t="s">
        <v>2</v>
      </c>
      <c r="C5444" s="4">
        <v>43770</v>
      </c>
      <c r="D5444" s="3">
        <v>0.7006944444444444</v>
      </c>
    </row>
    <row r="5445" spans="1:4" x14ac:dyDescent="0.2">
      <c r="A5445">
        <v>878477</v>
      </c>
      <c r="B5445" t="s">
        <v>2</v>
      </c>
      <c r="C5445" s="4">
        <v>43770</v>
      </c>
      <c r="D5445" s="3">
        <v>0.70208333333333339</v>
      </c>
    </row>
    <row r="5446" spans="1:4" x14ac:dyDescent="0.2">
      <c r="A5446">
        <v>883043</v>
      </c>
      <c r="B5446" t="s">
        <v>53</v>
      </c>
      <c r="C5446" s="4">
        <v>43770</v>
      </c>
      <c r="D5446" s="3">
        <v>0.79791666666666661</v>
      </c>
    </row>
    <row r="5447" spans="1:4" x14ac:dyDescent="0.2">
      <c r="A5447">
        <v>884456</v>
      </c>
      <c r="B5447" t="s">
        <v>2</v>
      </c>
      <c r="C5447" s="4">
        <v>43770</v>
      </c>
      <c r="D5447" s="3">
        <v>0.70208333333333339</v>
      </c>
    </row>
    <row r="5448" spans="1:4" x14ac:dyDescent="0.2">
      <c r="A5448">
        <v>889311</v>
      </c>
      <c r="B5448" t="s">
        <v>53</v>
      </c>
      <c r="C5448" s="4">
        <v>43770</v>
      </c>
      <c r="D5448" s="3">
        <v>0.79791666666666661</v>
      </c>
    </row>
    <row r="5449" spans="1:4" x14ac:dyDescent="0.2">
      <c r="A5449">
        <v>929784</v>
      </c>
      <c r="B5449" t="s">
        <v>53</v>
      </c>
      <c r="C5449" s="4">
        <v>43770</v>
      </c>
      <c r="D5449" s="3">
        <v>0.79791666666666661</v>
      </c>
    </row>
    <row r="5450" spans="1:4" x14ac:dyDescent="0.2">
      <c r="A5450">
        <v>931007</v>
      </c>
      <c r="B5450" t="s">
        <v>53</v>
      </c>
      <c r="C5450" s="4">
        <v>43770</v>
      </c>
      <c r="D5450" s="3">
        <v>0.79861111111111116</v>
      </c>
    </row>
    <row r="5451" spans="1:4" x14ac:dyDescent="0.2">
      <c r="A5451">
        <v>939540</v>
      </c>
      <c r="B5451" t="s">
        <v>2</v>
      </c>
      <c r="C5451" s="4">
        <v>43770</v>
      </c>
      <c r="D5451" s="3">
        <v>0.70138888888888884</v>
      </c>
    </row>
    <row r="5452" spans="1:4" x14ac:dyDescent="0.2">
      <c r="A5452">
        <v>945501</v>
      </c>
      <c r="B5452" t="s">
        <v>53</v>
      </c>
      <c r="C5452" s="4">
        <v>43770</v>
      </c>
      <c r="D5452" s="3">
        <v>0.79861111111111116</v>
      </c>
    </row>
    <row r="5453" spans="1:4" x14ac:dyDescent="0.2">
      <c r="A5453">
        <v>990230</v>
      </c>
      <c r="B5453" t="s">
        <v>2</v>
      </c>
      <c r="C5453" s="4">
        <v>43770</v>
      </c>
      <c r="D5453" s="3">
        <v>0.70138888888888884</v>
      </c>
    </row>
    <row r="5454" spans="1:4" x14ac:dyDescent="0.2">
      <c r="A5454">
        <v>1027553</v>
      </c>
      <c r="B5454" t="s">
        <v>53</v>
      </c>
      <c r="C5454" s="4">
        <v>43770</v>
      </c>
      <c r="D5454" s="3">
        <v>0.7993055555555556</v>
      </c>
    </row>
    <row r="5455" spans="1:4" x14ac:dyDescent="0.2">
      <c r="A5455">
        <v>1032753</v>
      </c>
      <c r="B5455" t="s">
        <v>53</v>
      </c>
      <c r="C5455" s="4">
        <v>43770</v>
      </c>
      <c r="D5455" s="3">
        <v>0.79861111111111116</v>
      </c>
    </row>
    <row r="5456" spans="1:4" x14ac:dyDescent="0.2">
      <c r="A5456">
        <v>1033267</v>
      </c>
      <c r="B5456" t="s">
        <v>53</v>
      </c>
      <c r="C5456" s="4">
        <v>43770</v>
      </c>
      <c r="D5456" s="3">
        <v>0.79861111111111116</v>
      </c>
    </row>
    <row r="5457" spans="1:4" x14ac:dyDescent="0.2">
      <c r="A5457">
        <v>1034011</v>
      </c>
      <c r="B5457" t="s">
        <v>2</v>
      </c>
      <c r="C5457" s="4">
        <v>43770</v>
      </c>
      <c r="D5457" s="3">
        <v>0.70138888888888884</v>
      </c>
    </row>
    <row r="5458" spans="1:4" x14ac:dyDescent="0.2">
      <c r="A5458">
        <v>1046156</v>
      </c>
      <c r="B5458" t="s">
        <v>2</v>
      </c>
      <c r="C5458" s="4">
        <v>43770</v>
      </c>
      <c r="D5458" s="3">
        <v>0.70138888888888884</v>
      </c>
    </row>
    <row r="5459" spans="1:4" x14ac:dyDescent="0.2">
      <c r="A5459">
        <v>1090639</v>
      </c>
      <c r="B5459" t="s">
        <v>2</v>
      </c>
      <c r="C5459" s="4">
        <v>43770</v>
      </c>
      <c r="D5459" s="3">
        <v>0.70208333333333339</v>
      </c>
    </row>
    <row r="5460" spans="1:4" x14ac:dyDescent="0.2">
      <c r="A5460">
        <v>342235</v>
      </c>
      <c r="B5460" t="e">
        <f>RocioIzabel se ven grandes y buenos resultados Que bien Que gran trabajo lo Que se hace por mi Honduras y mas por el pueblo</f>
        <v>#NAME?</v>
      </c>
      <c r="C5460" s="4">
        <v>43771</v>
      </c>
      <c r="D5460" s="3">
        <v>8.1250000000000003E-2</v>
      </c>
    </row>
    <row r="5461" spans="1:4" x14ac:dyDescent="0.2">
      <c r="A5461">
        <v>342259</v>
      </c>
      <c r="B5461" t="e">
        <f>RocioIzabel Definimos los grandes logros qe se estan viendo Que bueno vamos por mas</f>
        <v>#NAME?</v>
      </c>
      <c r="C5461" s="4">
        <v>43771</v>
      </c>
      <c r="D5461" s="3">
        <v>7.4305555555555555E-2</v>
      </c>
    </row>
    <row r="5462" spans="1:4" x14ac:dyDescent="0.2">
      <c r="A5462">
        <v>345273</v>
      </c>
      <c r="B5462" t="e">
        <f>RocioIzabel Definitibamente se demuestran los grandes apoyos para los Hondure√±os qe tenga excito</f>
        <v>#NAME?</v>
      </c>
      <c r="C5462" s="4">
        <v>43771</v>
      </c>
      <c r="D5462" s="3">
        <v>8.0555555555555561E-2</v>
      </c>
    </row>
    <row r="5463" spans="1:4" x14ac:dyDescent="0.2">
      <c r="A5463">
        <v>345450</v>
      </c>
      <c r="B5463" t="e">
        <f>RocioIzabel excelente qe se den estas grandiosas oportunidades qe bien Es una buena ayuda para el pueblo</f>
        <v>#NAME?</v>
      </c>
      <c r="C5463" s="4">
        <v>43771</v>
      </c>
      <c r="D5463" s="3">
        <v>7.8472222222222221E-2</v>
      </c>
    </row>
    <row r="5464" spans="1:4" x14ac:dyDescent="0.2">
      <c r="A5464">
        <v>345502</v>
      </c>
      <c r="B5464" t="e">
        <f>RocioIzabel muy buen trabajo por Que se sigue demostrando Que Honduras esta cambiando Que excelente trabajo Es un gran beneficio para el pueblo</f>
        <v>#NAME?</v>
      </c>
      <c r="C5464" s="4">
        <v>43771</v>
      </c>
      <c r="D5464" s="3">
        <v>8.6805555555555566E-2</v>
      </c>
    </row>
    <row r="5465" spans="1:4" x14ac:dyDescent="0.2">
      <c r="A5465">
        <v>345832</v>
      </c>
      <c r="B5465" t="e">
        <f>RocioIzabel Vemos Que Es de gran manera lo Que se hace a apoyo de nuestro pueblo Muchas gracias</f>
        <v>#NAME?</v>
      </c>
      <c r="C5465" s="4">
        <v>43771</v>
      </c>
      <c r="D5465" s="3">
        <v>7.7777777777777779E-2</v>
      </c>
    </row>
    <row r="5466" spans="1:4" x14ac:dyDescent="0.2">
      <c r="A5466">
        <v>346198</v>
      </c>
      <c r="B5466" t="e">
        <f>RocioIzabel estamos muy contentos por Que el pueblo esta ciendo beneficiado de estas buenas obras Que gran trabajo</f>
        <v>#NAME?</v>
      </c>
      <c r="C5466" s="4">
        <v>43771</v>
      </c>
      <c r="D5466" s="3">
        <v>9.0972222222222218E-2</v>
      </c>
    </row>
    <row r="5467" spans="1:4" x14ac:dyDescent="0.2">
      <c r="A5467">
        <v>2140</v>
      </c>
      <c r="B5467" t="s">
        <v>19</v>
      </c>
      <c r="C5467" s="4">
        <v>43773</v>
      </c>
      <c r="D5467" s="3">
        <v>0.7055555555555556</v>
      </c>
    </row>
    <row r="5468" spans="1:4" x14ac:dyDescent="0.2">
      <c r="A5468">
        <v>2522</v>
      </c>
      <c r="B5468" t="s">
        <v>19</v>
      </c>
      <c r="C5468" s="4">
        <v>43773</v>
      </c>
      <c r="D5468" s="3">
        <v>0.70416666666666661</v>
      </c>
    </row>
    <row r="5469" spans="1:4" x14ac:dyDescent="0.2">
      <c r="A5469">
        <v>7876</v>
      </c>
      <c r="B5469" t="s">
        <v>63</v>
      </c>
      <c r="C5469" s="4">
        <v>43773</v>
      </c>
      <c r="D5469" s="3">
        <v>0.65208333333333335</v>
      </c>
    </row>
    <row r="5470" spans="1:4" x14ac:dyDescent="0.2">
      <c r="A5470">
        <v>16569</v>
      </c>
      <c r="B5470" t="s">
        <v>63</v>
      </c>
      <c r="C5470" s="4">
        <v>43773</v>
      </c>
      <c r="D5470" s="3">
        <v>0.65208333333333335</v>
      </c>
    </row>
    <row r="5471" spans="1:4" x14ac:dyDescent="0.2">
      <c r="A5471">
        <v>26644</v>
      </c>
      <c r="B5471" t="s">
        <v>19</v>
      </c>
      <c r="C5471" s="4">
        <v>43773</v>
      </c>
      <c r="D5471" s="3">
        <v>0.70486111111111116</v>
      </c>
    </row>
    <row r="5472" spans="1:4" x14ac:dyDescent="0.2">
      <c r="A5472">
        <v>30137</v>
      </c>
      <c r="B5472" t="e">
        <f>radiohrn Vemos los grandes resultados Que excelente Que asi mejorar la econom√≠a de nuestra Honduras</f>
        <v>#NAME?</v>
      </c>
      <c r="C5472" s="4">
        <v>43773</v>
      </c>
      <c r="D5472" s="3">
        <v>0.72291666666666676</v>
      </c>
    </row>
    <row r="5473" spans="1:4" x14ac:dyDescent="0.2">
      <c r="A5473">
        <v>34974</v>
      </c>
      <c r="B5473" t="e">
        <f>_xlfn.SINGLE(DllSWqjvMbCrtUNGN0CA23hYgwPW83B5aBnYuBnEFZY)= Vemos los grandes avances Que se desempe√±an haciendo estos establecimientos de diversi√≥n Que bueno</f>
        <v>#NAME?</v>
      </c>
      <c r="C5473" s="4">
        <v>43773</v>
      </c>
      <c r="D5473" s="3">
        <v>0.73263888888888884</v>
      </c>
    </row>
    <row r="5474" spans="1:4" x14ac:dyDescent="0.2">
      <c r="A5474">
        <v>41667</v>
      </c>
      <c r="B5474" t="e">
        <f>radioamericahn aunque hablen lo Que hablen de JOH el pueblo lo apoya por Que sabemos Que Es lo mejor Que le ha pasado al pais Que bien</f>
        <v>#NAME?</v>
      </c>
      <c r="C5474" s="4">
        <v>43773</v>
      </c>
      <c r="D5474" s="3">
        <v>0.85555555555555562</v>
      </c>
    </row>
    <row r="5475" spans="1:4" x14ac:dyDescent="0.2">
      <c r="A5475">
        <v>41755</v>
      </c>
      <c r="B5475" t="e">
        <f>radioamericahn Que ya se ponga mano dura con estos √±angaras Que lo √∫nico Que hacen Es poner la economiza del pais en riesgo con estas huelgas ya basta</f>
        <v>#NAME?</v>
      </c>
      <c r="C5475" s="4">
        <v>43773</v>
      </c>
      <c r="D5475" s="3">
        <v>0.8027777777777777</v>
      </c>
    </row>
    <row r="5476" spans="1:4" x14ac:dyDescent="0.2">
      <c r="A5476">
        <v>42066</v>
      </c>
      <c r="B5476" t="s">
        <v>19</v>
      </c>
      <c r="C5476" s="4">
        <v>43773</v>
      </c>
      <c r="D5476" s="3">
        <v>0.70486111111111116</v>
      </c>
    </row>
    <row r="5477" spans="1:4" x14ac:dyDescent="0.2">
      <c r="A5477">
        <v>44334</v>
      </c>
      <c r="B5477" t="e">
        <f>radioamericahn cera Que esta gente de libre no se cansa de molestar por Que solo lo malo quieren para la naci√≥n  ya queremos lo mejor para Honduras</f>
        <v>#NAME?</v>
      </c>
      <c r="C5477" s="4">
        <v>43773</v>
      </c>
      <c r="D5477" s="3">
        <v>0.80208333333333337</v>
      </c>
    </row>
    <row r="5478" spans="1:4" x14ac:dyDescent="0.2">
      <c r="A5478">
        <v>50062</v>
      </c>
      <c r="B5478" t="e">
        <f>JuanOrlandoH gracias Que Dios bendiga su vida grandemente gracias por afirmar el gran desempe√±o camos por lo mejor</f>
        <v>#NAME?</v>
      </c>
      <c r="C5478" s="4">
        <v>43773</v>
      </c>
      <c r="D5478" s="3">
        <v>0.67083333333333339</v>
      </c>
    </row>
    <row r="5479" spans="1:4" x14ac:dyDescent="0.2">
      <c r="A5479">
        <v>50640</v>
      </c>
      <c r="B5479" t="e">
        <f>DiarioTiempo excelente Que se trabaja por los programas agr√≠colas Que admirable Que todo salga bien y Que puedan hacer lo bueno</f>
        <v>#NAME?</v>
      </c>
      <c r="C5479" s="4">
        <v>43773</v>
      </c>
      <c r="D5479" s="3">
        <v>0.88402777777777775</v>
      </c>
    </row>
    <row r="5480" spans="1:4" x14ac:dyDescent="0.2">
      <c r="A5480">
        <v>51643</v>
      </c>
      <c r="B5480" t="e">
        <f>Abriendo_Brecha Aplaudimos la buena labor departe de el gobierno Que ha demostrado Que se hace lo importante para la seguridad en las c√°rceles</f>
        <v>#NAME?</v>
      </c>
      <c r="C5480" s="4">
        <v>43773</v>
      </c>
      <c r="D5480" s="3">
        <v>0.95138888888888884</v>
      </c>
    </row>
    <row r="5481" spans="1:4" x14ac:dyDescent="0.2">
      <c r="A5481">
        <v>52952</v>
      </c>
      <c r="B5481" t="s">
        <v>63</v>
      </c>
      <c r="C5481" s="4">
        <v>43773</v>
      </c>
      <c r="D5481" s="3">
        <v>0.65208333333333335</v>
      </c>
    </row>
    <row r="5482" spans="1:4" x14ac:dyDescent="0.2">
      <c r="A5482">
        <v>53357</v>
      </c>
      <c r="B5482" t="s">
        <v>63</v>
      </c>
      <c r="C5482" s="4">
        <v>43773</v>
      </c>
      <c r="D5482" s="3">
        <v>0.65208333333333335</v>
      </c>
    </row>
    <row r="5483" spans="1:4" x14ac:dyDescent="0.2">
      <c r="A5483">
        <v>55861</v>
      </c>
      <c r="B5483" t="e">
        <f>DiarioTiempo se sabe Que se ha visto lo bueno y Esperamos Que se tenga excito con las cosas Que quiera hacer el gobierno con las FFAA</f>
        <v>#NAME?</v>
      </c>
      <c r="C5483" s="4">
        <v>43773</v>
      </c>
      <c r="D5483" s="3">
        <v>0.8833333333333333</v>
      </c>
    </row>
    <row r="5484" spans="1:4" x14ac:dyDescent="0.2">
      <c r="A5484">
        <v>63614</v>
      </c>
      <c r="B5484" t="e">
        <f>hondudiario muy bueno Es saber Que se presentan estos cruceros a lanacion Que excelente Es ver Que mi Honduras se esta viendo a lo bueno</f>
        <v>#NAME?</v>
      </c>
      <c r="C5484" s="4">
        <v>43773</v>
      </c>
      <c r="D5484" s="3">
        <v>0.89722222222222225</v>
      </c>
    </row>
    <row r="5485" spans="1:4" x14ac:dyDescent="0.2">
      <c r="A5485">
        <v>64749</v>
      </c>
      <c r="B5485" t="e">
        <f>hondudiario sabemos Que nuestro pais tiene las maravillosos lugares tur√≠sticos Que bien Que se haga lo bueno Es muy importante</f>
        <v>#NAME?</v>
      </c>
      <c r="C5485" s="4">
        <v>43773</v>
      </c>
      <c r="D5485" s="3">
        <v>0.8965277777777777</v>
      </c>
    </row>
    <row r="5486" spans="1:4" x14ac:dyDescent="0.2">
      <c r="A5486">
        <v>72151</v>
      </c>
      <c r="B5486" t="e">
        <f>_xlfn.SINGLE(JuanOrlandoH _xlfn.SINGLE(HCHTelevDigital _xlfn.SINGLE(televicentrohn _xlfn.SINGLE(LaTribunahn _xlfn.SINGLE(DiarioLaPrensa _xlfn.SINGLE(diarioelheraldo _xlfn.SINGLE(radiohrn _xlfn.SINGLE(radioamericahn _xlfn.SINGLE(RCVHonduras _xlfn.SINGLE(canal11hn _xlfn.SINGLE(PNH_oficial Definimos los grandes desarrollos gracias JOH por hacer lo bueno Que el pueblo necesita)))))))))))</f>
        <v>#NAME?</v>
      </c>
      <c r="C5486" s="4">
        <v>43773</v>
      </c>
      <c r="D5486" s="3">
        <v>0.62638888888888888</v>
      </c>
    </row>
    <row r="5487" spans="1:4" x14ac:dyDescent="0.2">
      <c r="A5487">
        <v>85053</v>
      </c>
      <c r="B5487" t="e">
        <f>HCHTelevDigital Es una buena labor la Que se desempe√±a uqe gran maneras de Que cambien a mejores calles los barrios y colonias muy bien</f>
        <v>#NAME?</v>
      </c>
      <c r="C5487" s="4">
        <v>43773</v>
      </c>
      <c r="D5487" s="3">
        <v>0.69166666666666676</v>
      </c>
    </row>
    <row r="5488" spans="1:4" x14ac:dyDescent="0.2">
      <c r="A5488">
        <v>90681</v>
      </c>
      <c r="B5488" t="e">
        <f>elpaishn Que bien Que se mejoren  estas situaciones Que gran manera de ver lo importante en el pais excelente</f>
        <v>#NAME?</v>
      </c>
      <c r="C5488" s="4">
        <v>43773</v>
      </c>
      <c r="D5488" s="3">
        <v>0.87013888888888891</v>
      </c>
    </row>
    <row r="5489" spans="1:4" x14ac:dyDescent="0.2">
      <c r="A5489">
        <v>91703</v>
      </c>
      <c r="B5489" t="e">
        <f>elpaishn muy bueno lo Que se hace Es muy bueno Que se haga estas acciones Que buenas obras vamos por lo bueno</f>
        <v>#NAME?</v>
      </c>
      <c r="C5489" s="4">
        <v>43773</v>
      </c>
      <c r="D5489" s="3">
        <v>0.86944444444444446</v>
      </c>
    </row>
    <row r="5490" spans="1:4" x14ac:dyDescent="0.2">
      <c r="A5490">
        <v>92049</v>
      </c>
      <c r="B5490" t="e">
        <f>elpaishn Aplaudimos la buena valor de nuestro Presidente Que afirma el importante avance para la naci√≥n</f>
        <v>#NAME?</v>
      </c>
      <c r="C5490" s="4">
        <v>43773</v>
      </c>
      <c r="D5490" s="3">
        <v>0.87083333333333324</v>
      </c>
    </row>
    <row r="5491" spans="1:4" x14ac:dyDescent="0.2">
      <c r="A5491">
        <v>95645</v>
      </c>
      <c r="B5491" t="s">
        <v>19</v>
      </c>
      <c r="C5491" s="4">
        <v>43773</v>
      </c>
      <c r="D5491" s="3">
        <v>0.70416666666666661</v>
      </c>
    </row>
    <row r="5492" spans="1:4" x14ac:dyDescent="0.2">
      <c r="A5492">
        <v>96412</v>
      </c>
      <c r="B5492" t="s">
        <v>63</v>
      </c>
      <c r="C5492" s="4">
        <v>43773</v>
      </c>
      <c r="D5492" s="3">
        <v>0.65277777777777779</v>
      </c>
    </row>
    <row r="5493" spans="1:4" x14ac:dyDescent="0.2">
      <c r="A5493">
        <v>96681</v>
      </c>
      <c r="B5493" t="s">
        <v>63</v>
      </c>
      <c r="C5493" s="4">
        <v>43773</v>
      </c>
      <c r="D5493" s="3">
        <v>0.65277777777777779</v>
      </c>
    </row>
    <row r="5494" spans="1:4" x14ac:dyDescent="0.2">
      <c r="A5494">
        <v>119638</v>
      </c>
      <c r="B5494" t="e">
        <f>_xlfn.SINGLE(JuanOrlandoH _xlfn.SINGLE(HCHTelevDigital _xlfn.SINGLE(televicentrohn _xlfn.SINGLE(LaTribunahn _xlfn.SINGLE(DiarioLaPrensa _xlfn.SINGLE(diarioelheraldo _xlfn.SINGLE(radiohrn _xlfn.SINGLE(radioamericahn _xlfn.SINGLE(RCVHonduras _xlfn.SINGLE(canal11hn _xlfn.SINGLE(PNH_oficial Honduras avanza Que admirable noticia para nosotros Que se apruebe esta ley alivio de deuda Es de gran ayuda para el pueblo)))))))))))</f>
        <v>#NAME?</v>
      </c>
      <c r="C5494" s="4">
        <v>43773</v>
      </c>
      <c r="D5494" s="3">
        <v>0.62708333333333333</v>
      </c>
    </row>
    <row r="5495" spans="1:4" x14ac:dyDescent="0.2">
      <c r="A5495">
        <v>121701</v>
      </c>
      <c r="B5495" t="s">
        <v>63</v>
      </c>
      <c r="C5495" s="4">
        <v>43773</v>
      </c>
      <c r="D5495" s="3">
        <v>0.65208333333333335</v>
      </c>
    </row>
    <row r="5496" spans="1:4" x14ac:dyDescent="0.2">
      <c r="A5496">
        <v>134858</v>
      </c>
      <c r="B5496" t="e">
        <f>JuanOrlandoH Es muy bueno lo Que se ve cada dia Que bien Es admirable saber Que se apoya al pueblo muy buen trabajo</f>
        <v>#NAME?</v>
      </c>
      <c r="C5496" s="4">
        <v>43773</v>
      </c>
      <c r="D5496" s="3">
        <v>0.67013888888888884</v>
      </c>
    </row>
    <row r="5497" spans="1:4" x14ac:dyDescent="0.2">
      <c r="A5497">
        <v>136753</v>
      </c>
      <c r="B5497" t="e">
        <f>_xlfn.SINGLE(HoyMismoTSI _xlfn.SINGLE(JuanOrlandoH Honduras avanza Que grandioso Es saber Que mi pais esta mejorando Que buenas acciones las Que se ven vamos por mas y mas))</f>
        <v>#NAME?</v>
      </c>
      <c r="C5497" s="4">
        <v>43773</v>
      </c>
      <c r="D5497" s="3">
        <v>0.79513888888888884</v>
      </c>
    </row>
    <row r="5498" spans="1:4" x14ac:dyDescent="0.2">
      <c r="A5498">
        <v>140324</v>
      </c>
      <c r="B5498" t="e">
        <f>_xlfn.SINGLE(SalvaPresidente si se sabe Que este tipo este √±angara de nasralla solo ver patas ariba quiere ver la naci√≥n ya basta por)-favor</f>
        <v>#NAME?</v>
      </c>
      <c r="C5498" s="4">
        <v>43773</v>
      </c>
      <c r="D5498" s="3">
        <v>0.92083333333333339</v>
      </c>
    </row>
    <row r="5499" spans="1:4" x14ac:dyDescent="0.2">
      <c r="A5499">
        <v>141671</v>
      </c>
      <c r="B5499" t="s">
        <v>19</v>
      </c>
      <c r="C5499" s="4">
        <v>43773</v>
      </c>
      <c r="D5499" s="3">
        <v>0.70416666666666661</v>
      </c>
    </row>
    <row r="5500" spans="1:4" x14ac:dyDescent="0.2">
      <c r="A5500">
        <v>142735</v>
      </c>
      <c r="B5500" t="e">
        <f>JuanOrlandoH contentos de ver lo importante Que Es para los trabajadores Que se apruebe esta ley inmediatamente estamos muy agradecidos con el gobierno</f>
        <v>#NAME?</v>
      </c>
      <c r="C5500" s="4">
        <v>43773</v>
      </c>
      <c r="D5500" s="3">
        <v>0.62152777777777779</v>
      </c>
    </row>
    <row r="5501" spans="1:4" x14ac:dyDescent="0.2">
      <c r="A5501">
        <v>147645</v>
      </c>
      <c r="B5501" t="e">
        <f>JuanOrlandoH se√±or Presidente le enviamos nuestro cordiales saludos porque usted si ha demostrado Que el pais avanza muy bien</f>
        <v>#NAME?</v>
      </c>
      <c r="C5501" s="4">
        <v>43773</v>
      </c>
      <c r="D5501" s="3">
        <v>0.67013888888888884</v>
      </c>
    </row>
    <row r="5502" spans="1:4" x14ac:dyDescent="0.2">
      <c r="A5502">
        <v>153216</v>
      </c>
      <c r="B5502" t="e">
        <f>_xlfn.SINGLE(JuanOrlandoH _xlfn.SINGLE(HCHTelevDigital _xlfn.SINGLE(televicentrohn _xlfn.SINGLE(LaTribunahn _xlfn.SINGLE(DiarioLaPrensa _xlfn.SINGLE(diarioelheraldo _xlfn.SINGLE(radiohrn _xlfn.SINGLE(radioamericahn _xlfn.SINGLE(RCVHonduras _xlfn.SINGLE(canal11hn _xlfn.SINGLE(PNH_oficial contentos de Que se haga lo importante Que Es de desarrollos p√†ra el pueblo Que grandiosa misi√≥n vamos avanzando por mas)))))))))))</f>
        <v>#NAME?</v>
      </c>
      <c r="C5502" s="4">
        <v>43773</v>
      </c>
      <c r="D5502" s="3">
        <v>0.62638888888888888</v>
      </c>
    </row>
    <row r="5503" spans="1:4" x14ac:dyDescent="0.2">
      <c r="A5503">
        <v>158737</v>
      </c>
      <c r="B5503" t="e">
        <f>JuanOrlandoH estamos muy agradecidos con los grandes avances de parte de nuestro Presidente Que bien vamos por mas</f>
        <v>#NAME?</v>
      </c>
      <c r="C5503" s="4">
        <v>43773</v>
      </c>
      <c r="D5503" s="3">
        <v>0.6694444444444444</v>
      </c>
    </row>
    <row r="5504" spans="1:4" x14ac:dyDescent="0.2">
      <c r="A5504">
        <v>159633</v>
      </c>
      <c r="B5504" t="s">
        <v>63</v>
      </c>
      <c r="C5504" s="4">
        <v>43773</v>
      </c>
      <c r="D5504" s="3">
        <v>0.65208333333333335</v>
      </c>
    </row>
    <row r="5505" spans="1:4" x14ac:dyDescent="0.2">
      <c r="A5505">
        <v>166645</v>
      </c>
      <c r="B5505" t="s">
        <v>63</v>
      </c>
      <c r="C5505" s="4">
        <v>43773</v>
      </c>
      <c r="D5505" s="3">
        <v>0.65277777777777779</v>
      </c>
    </row>
    <row r="5506" spans="1:4" x14ac:dyDescent="0.2">
      <c r="A5506">
        <v>168850</v>
      </c>
      <c r="B5506" t="e">
        <f>tencanal10 contentos de Que se apoye a la poblaci√≥n con este nuevo proyecto Que Es de gran beneficio par el pais</f>
        <v>#NAME?</v>
      </c>
      <c r="C5506" s="4">
        <v>43773</v>
      </c>
      <c r="D5506" s="3">
        <v>0.8222222222222223</v>
      </c>
    </row>
    <row r="5507" spans="1:4" x14ac:dyDescent="0.2">
      <c r="A5507">
        <v>169243</v>
      </c>
      <c r="B5507" t="e">
        <f>tencanal10 admiramos las grandes acciones en el pais Que gran trabajo departe de el gobierno vamos por mas</f>
        <v>#NAME?</v>
      </c>
      <c r="C5507" s="4">
        <v>43773</v>
      </c>
      <c r="D5507" s="3">
        <v>0.74236111111111114</v>
      </c>
    </row>
    <row r="5508" spans="1:4" x14ac:dyDescent="0.2">
      <c r="A5508">
        <v>170103</v>
      </c>
      <c r="B5508" t="e">
        <f>tencanal10 Es muy excelente Que ya se esta dando la nueva ley alivio de deuda Que gran trabajo Es muy bueno</f>
        <v>#NAME?</v>
      </c>
      <c r="C5508" s="4">
        <v>43773</v>
      </c>
      <c r="D5508" s="3">
        <v>0.7416666666666667</v>
      </c>
    </row>
    <row r="5509" spans="1:4" x14ac:dyDescent="0.2">
      <c r="A5509">
        <v>172816</v>
      </c>
      <c r="B5509" t="s">
        <v>19</v>
      </c>
      <c r="C5509" s="4">
        <v>43773</v>
      </c>
      <c r="D5509" s="3">
        <v>0.70486111111111116</v>
      </c>
    </row>
    <row r="5510" spans="1:4" x14ac:dyDescent="0.2">
      <c r="A5510">
        <v>181125</v>
      </c>
      <c r="B5510" t="e">
        <f>DiarioLaPrensa Que buena noticia Que se inviertan en estas micro para Que todo se desarrolle y cea de gran beneficio para el pueblo</f>
        <v>#NAME?</v>
      </c>
      <c r="C5510" s="4">
        <v>43773</v>
      </c>
      <c r="D5510" s="3">
        <v>0.90833333333333333</v>
      </c>
    </row>
    <row r="5511" spans="1:4" x14ac:dyDescent="0.2">
      <c r="A5511">
        <v>181288</v>
      </c>
      <c r="B5511" t="e">
        <f>DiarioLaPrensa Que estas inversiones  tenga excito Que Impresionante Es ver lo bueno para los grandes desarrollos vamos por mas y mas</f>
        <v>#NAME?</v>
      </c>
      <c r="C5511" s="4">
        <v>43773</v>
      </c>
      <c r="D5511" s="3">
        <v>0.90902777777777777</v>
      </c>
    </row>
    <row r="5512" spans="1:4" x14ac:dyDescent="0.2">
      <c r="A5512">
        <v>181333</v>
      </c>
      <c r="B5512" t="e">
        <f>DiarioLaPrensa excelente Que se trabaje por un turismo sostenido de la naci√≥n Que importante manera</f>
        <v>#NAME?</v>
      </c>
      <c r="C5512" s="4">
        <v>43773</v>
      </c>
      <c r="D5512" s="3">
        <v>0.90833333333333333</v>
      </c>
    </row>
    <row r="5513" spans="1:4" x14ac:dyDescent="0.2">
      <c r="A5513">
        <v>183303</v>
      </c>
      <c r="B5513" t="e">
        <f>JuanOrlandoH Definitivamente se ha demostrado grandes alcances vamos por mas para mejorar la econom√≠a del pais Que bien</f>
        <v>#NAME?</v>
      </c>
      <c r="C5513" s="4">
        <v>43773</v>
      </c>
      <c r="D5513" s="3">
        <v>0.62152777777777779</v>
      </c>
    </row>
    <row r="5514" spans="1:4" x14ac:dyDescent="0.2">
      <c r="A5514">
        <v>185038</v>
      </c>
      <c r="B5514" t="e">
        <f>JuanOrlandoH muy grandioso Que se beneficien las familias y los trabajadores por Que esta nueva ley Es de gran ayuda para ellos Que bien</f>
        <v>#NAME?</v>
      </c>
      <c r="C5514" s="4">
        <v>43773</v>
      </c>
      <c r="D5514" s="3">
        <v>0.62291666666666667</v>
      </c>
    </row>
    <row r="5515" spans="1:4" x14ac:dyDescent="0.2">
      <c r="A5515">
        <v>186612</v>
      </c>
      <c r="B5515" t="e">
        <f>SalvaPresidente este √±angara solo exponiendo al pais a cosas malas eso queres pero no lo vas a lograr por Que tenemos al mejor gobierno</f>
        <v>#NAME?</v>
      </c>
      <c r="C5515" s="4">
        <v>43773</v>
      </c>
      <c r="D5515" s="3">
        <v>0.92013888888888884</v>
      </c>
    </row>
    <row r="5516" spans="1:4" x14ac:dyDescent="0.2">
      <c r="A5516">
        <v>191283</v>
      </c>
      <c r="B5516" t="e">
        <f>JuanOrlandoH Aplaudimos la excelente misi√≥n estamos trabajando por  lo bueno Que admirable Es ver como se apoya al pueblo</f>
        <v>#NAME?</v>
      </c>
      <c r="C5516" s="4">
        <v>43773</v>
      </c>
      <c r="D5516" s="3">
        <v>0.62222222222222223</v>
      </c>
    </row>
    <row r="5517" spans="1:4" x14ac:dyDescent="0.2">
      <c r="A5517">
        <v>194593</v>
      </c>
      <c r="B5517" t="s">
        <v>19</v>
      </c>
      <c r="C5517" s="4">
        <v>43773</v>
      </c>
      <c r="D5517" s="3">
        <v>0.70486111111111116</v>
      </c>
    </row>
    <row r="5518" spans="1:4" x14ac:dyDescent="0.2">
      <c r="A5518">
        <v>195487</v>
      </c>
      <c r="B5518" t="s">
        <v>19</v>
      </c>
      <c r="C5518" s="4">
        <v>43773</v>
      </c>
      <c r="D5518" s="3">
        <v>0.7055555555555556</v>
      </c>
    </row>
    <row r="5519" spans="1:4" x14ac:dyDescent="0.2">
      <c r="A5519">
        <v>207343</v>
      </c>
      <c r="B5519" t="s">
        <v>19</v>
      </c>
      <c r="C5519" s="4">
        <v>43773</v>
      </c>
      <c r="D5519" s="3">
        <v>0.70486111111111116</v>
      </c>
    </row>
    <row r="5520" spans="1:4" x14ac:dyDescent="0.2">
      <c r="A5520">
        <v>231490</v>
      </c>
      <c r="B5520" t="s">
        <v>63</v>
      </c>
      <c r="C5520" s="4">
        <v>43773</v>
      </c>
      <c r="D5520" s="3">
        <v>0.65208333333333335</v>
      </c>
    </row>
    <row r="5521" spans="1:4" x14ac:dyDescent="0.2">
      <c r="A5521">
        <v>245691</v>
      </c>
      <c r="B5521" t="e">
        <f>DiarioTiempo Definimos los grandes alcances se han visto Que excelente Es ver como toman en cuentas las autoridades Que bien</f>
        <v>#NAME?</v>
      </c>
      <c r="C5521" s="4">
        <v>43773</v>
      </c>
      <c r="D5521" s="3">
        <v>0.8847222222222223</v>
      </c>
    </row>
    <row r="5522" spans="1:4" x14ac:dyDescent="0.2">
      <c r="A5522">
        <v>245701</v>
      </c>
      <c r="B5522" t="e">
        <f>_xlfn.SINGLE(MP_Honduras _xlfn.SINGLE(radioamericahn este tipo lo Que les interesa Es el bien estar de ellos y de su gente ya estamos cansados de Tanto relajo querernos paz y tranquilidad))</f>
        <v>#NAME?</v>
      </c>
      <c r="C5522" s="4">
        <v>43773</v>
      </c>
      <c r="D5522" s="3">
        <v>0.80347222222222225</v>
      </c>
    </row>
    <row r="5523" spans="1:4" x14ac:dyDescent="0.2">
      <c r="A5523">
        <v>249569</v>
      </c>
      <c r="B5523" t="s">
        <v>19</v>
      </c>
      <c r="C5523" s="4">
        <v>43773</v>
      </c>
      <c r="D5523" s="3">
        <v>0.70486111111111116</v>
      </c>
    </row>
    <row r="5524" spans="1:4" x14ac:dyDescent="0.2">
      <c r="A5524">
        <v>249801</v>
      </c>
      <c r="B5524" t="e">
        <f>hondudiario Que gente √±angara nunca se cansa de armar caos Que barbaridad ya no se aguanta gente asi ya no basta</f>
        <v>#NAME?</v>
      </c>
      <c r="C5524" s="4">
        <v>43773</v>
      </c>
      <c r="D5524" s="3">
        <v>0.79027777777777775</v>
      </c>
    </row>
    <row r="5525" spans="1:4" x14ac:dyDescent="0.2">
      <c r="A5525">
        <v>255994</v>
      </c>
      <c r="B5525" t="e">
        <f>radioamericahn este tipo solo lo malo mira en el pais no se cual Es la envidia Que le tienen al Presidente Que barbaridad hay no</f>
        <v>#NAME?</v>
      </c>
      <c r="C5525" s="4">
        <v>43773</v>
      </c>
      <c r="D5525" s="3">
        <v>0.85555555555555562</v>
      </c>
    </row>
    <row r="5526" spans="1:4" x14ac:dyDescent="0.2">
      <c r="A5526">
        <v>258151</v>
      </c>
      <c r="B5526" t="e">
        <f>radioamericahn se sabe Que esta de seguro Es uno de los √±angaras pagados por Mel o nasralla porque si solo ven los errores de JOH hay no ya basta sean cerios</f>
        <v>#NAME?</v>
      </c>
      <c r="C5526" s="4">
        <v>43773</v>
      </c>
      <c r="D5526" s="3">
        <v>0.85625000000000007</v>
      </c>
    </row>
    <row r="5527" spans="1:4" x14ac:dyDescent="0.2">
      <c r="A5527">
        <v>258388</v>
      </c>
      <c r="B5527" t="e">
        <f>radioamericahn se ha tenido un gran excito con hacer estas favorables cosas en mi pais Que gran trabajo lo Que se hace estamos a lo bueno</f>
        <v>#NAME?</v>
      </c>
      <c r="C5527" s="4">
        <v>43773</v>
      </c>
      <c r="D5527" s="3">
        <v>0.93680555555555556</v>
      </c>
    </row>
    <row r="5528" spans="1:4" x14ac:dyDescent="0.2">
      <c r="A5528">
        <v>258807</v>
      </c>
      <c r="B5528" t="s">
        <v>19</v>
      </c>
      <c r="C5528" s="4">
        <v>43773</v>
      </c>
      <c r="D5528" s="3">
        <v>0.7055555555555556</v>
      </c>
    </row>
    <row r="5529" spans="1:4" x14ac:dyDescent="0.2">
      <c r="A5529">
        <v>269132</v>
      </c>
      <c r="B5529" t="e">
        <f>radioamericahn Es un gran trabajo lo Que hacen las autoridades  por Que se demuestra Que se esta trabajando por lo bueno para la seguridad en los centros penales muy bien</f>
        <v>#NAME?</v>
      </c>
      <c r="C5529" s="4">
        <v>43773</v>
      </c>
      <c r="D5529" s="3">
        <v>0.93680555555555556</v>
      </c>
    </row>
    <row r="5530" spans="1:4" x14ac:dyDescent="0.2">
      <c r="A5530">
        <v>308328</v>
      </c>
      <c r="B5530" t="e">
        <f>radiohrn Definimos los grandes logros Que se tenga excito en este maravilloso proyecto Que bien vamos por mas</f>
        <v>#NAME?</v>
      </c>
      <c r="C5530" s="4">
        <v>43773</v>
      </c>
      <c r="D5530" s="3">
        <v>0.72291666666666676</v>
      </c>
    </row>
    <row r="5531" spans="1:4" x14ac:dyDescent="0.2">
      <c r="A5531">
        <v>311159</v>
      </c>
      <c r="B5531" t="e">
        <f>hondudiario deber√≠an de ver lo bueno para la tranquilidad del pueblo ustedes solo exponiendo al pais para Que se atrace la econom√≠a ya basta</f>
        <v>#NAME?</v>
      </c>
      <c r="C5531" s="4">
        <v>43773</v>
      </c>
      <c r="D5531" s="3">
        <v>0.79027777777777775</v>
      </c>
    </row>
    <row r="5532" spans="1:4" x14ac:dyDescent="0.2">
      <c r="A5532">
        <v>311448</v>
      </c>
      <c r="B5532" t="e">
        <f>hondudiario Que sean bienvenidos a los turistas a nuestra bella naci√≥n Que bueno lo Que est√°n haciendo por nuestra bella Honduras Que bien</f>
        <v>#NAME?</v>
      </c>
      <c r="C5532" s="4">
        <v>43773</v>
      </c>
      <c r="D5532" s="3">
        <v>0.8965277777777777</v>
      </c>
    </row>
    <row r="5533" spans="1:4" x14ac:dyDescent="0.2">
      <c r="A5533">
        <v>332302</v>
      </c>
      <c r="B5533" t="s">
        <v>19</v>
      </c>
      <c r="C5533" s="4">
        <v>43773</v>
      </c>
      <c r="D5533" s="3">
        <v>0.7055555555555556</v>
      </c>
    </row>
    <row r="5534" spans="1:4" x14ac:dyDescent="0.2">
      <c r="A5534">
        <v>343714</v>
      </c>
      <c r="B5534" t="e">
        <f>tencanal10 orgullosos de ver Que Honduras avanza se demuestra las grandes acciones a favor del pueblo Que bien</f>
        <v>#NAME?</v>
      </c>
      <c r="C5534" s="4">
        <v>43773</v>
      </c>
      <c r="D5534" s="3">
        <v>0.74236111111111114</v>
      </c>
    </row>
    <row r="5535" spans="1:4" x14ac:dyDescent="0.2">
      <c r="A5535">
        <v>344022</v>
      </c>
      <c r="B5535" t="e">
        <f>tencanal10 Muchas gracias al gobierno por demostrar Que si apoya al pueblo Muchas gracias Que Dios los bendiga</f>
        <v>#NAME?</v>
      </c>
      <c r="C5535" s="4">
        <v>43773</v>
      </c>
      <c r="D5535" s="3">
        <v>0.8222222222222223</v>
      </c>
    </row>
    <row r="5536" spans="1:4" x14ac:dyDescent="0.2">
      <c r="A5536">
        <v>354523</v>
      </c>
      <c r="B5536" t="e">
        <f>HoyMismoTSI felicitamos al gobierno ya la primera dama por firmar los convenios Que son de gran beneficio para el pueblo muy bien</f>
        <v>#NAME?</v>
      </c>
      <c r="C5536" s="4">
        <v>43773</v>
      </c>
      <c r="D5536" s="3">
        <v>0.85</v>
      </c>
    </row>
    <row r="5537" spans="1:4" x14ac:dyDescent="0.2">
      <c r="A5537">
        <v>443901</v>
      </c>
      <c r="B5537" t="s">
        <v>63</v>
      </c>
      <c r="C5537" s="4">
        <v>43773</v>
      </c>
      <c r="D5537" s="3">
        <v>0.65208333333333335</v>
      </c>
    </row>
    <row r="5538" spans="1:4" x14ac:dyDescent="0.2">
      <c r="A5538">
        <v>646164</v>
      </c>
      <c r="B5538" t="s">
        <v>63</v>
      </c>
      <c r="C5538" s="4">
        <v>43773</v>
      </c>
      <c r="D5538" s="3">
        <v>0.65277777777777779</v>
      </c>
    </row>
    <row r="5539" spans="1:4" x14ac:dyDescent="0.2">
      <c r="A5539">
        <v>695543</v>
      </c>
      <c r="B5539" t="e">
        <f>HoyMismoTSI contentos de escuchar esta gran noticia por Que con este gran apoyo prodra regenerar la econom√≠a del pais</f>
        <v>#NAME?</v>
      </c>
      <c r="C5539" s="4">
        <v>43773</v>
      </c>
      <c r="D5539" s="3">
        <v>0.68263888888888891</v>
      </c>
    </row>
    <row r="5540" spans="1:4" x14ac:dyDescent="0.2">
      <c r="A5540">
        <v>701581</v>
      </c>
      <c r="B5540" t="s">
        <v>19</v>
      </c>
      <c r="C5540" s="4">
        <v>43773</v>
      </c>
      <c r="D5540" s="3">
        <v>0.70416666666666661</v>
      </c>
    </row>
    <row r="5541" spans="1:4" x14ac:dyDescent="0.2">
      <c r="A5541">
        <v>707052</v>
      </c>
      <c r="B5541" t="e">
        <f>HoyMismoTSI Muchas gracias Que Dios bendiga su vida por Que si este gobierno ha demostrado su gran apoyo Que bien</f>
        <v>#NAME?</v>
      </c>
      <c r="C5541" s="4">
        <v>43773</v>
      </c>
      <c r="D5541" s="3">
        <v>0.85069444444444453</v>
      </c>
    </row>
    <row r="5542" spans="1:4" x14ac:dyDescent="0.2">
      <c r="A5542">
        <v>739126</v>
      </c>
      <c r="B5542" t="s">
        <v>19</v>
      </c>
      <c r="C5542" s="4">
        <v>43773</v>
      </c>
      <c r="D5542" s="3">
        <v>0.70486111111111116</v>
      </c>
    </row>
    <row r="5543" spans="1:4" x14ac:dyDescent="0.2">
      <c r="A5543">
        <v>744047</v>
      </c>
      <c r="B5543" t="s">
        <v>19</v>
      </c>
      <c r="C5543" s="4">
        <v>43773</v>
      </c>
      <c r="D5543" s="3">
        <v>0.7055555555555556</v>
      </c>
    </row>
    <row r="5544" spans="1:4" x14ac:dyDescent="0.2">
      <c r="A5544">
        <v>751340</v>
      </c>
      <c r="B5544" t="s">
        <v>63</v>
      </c>
      <c r="C5544" s="4">
        <v>43773</v>
      </c>
      <c r="D5544" s="3">
        <v>0.65277777777777779</v>
      </c>
    </row>
    <row r="5545" spans="1:4" x14ac:dyDescent="0.2">
      <c r="A5545">
        <v>753056</v>
      </c>
      <c r="B5545" t="s">
        <v>19</v>
      </c>
      <c r="C5545" s="4">
        <v>43773</v>
      </c>
      <c r="D5545" s="3">
        <v>0.70486111111111116</v>
      </c>
    </row>
    <row r="5546" spans="1:4" x14ac:dyDescent="0.2">
      <c r="A5546">
        <v>762903</v>
      </c>
      <c r="B5546" t="s">
        <v>19</v>
      </c>
      <c r="C5546" s="4">
        <v>43773</v>
      </c>
      <c r="D5546" s="3">
        <v>0.7055555555555556</v>
      </c>
    </row>
    <row r="5547" spans="1:4" x14ac:dyDescent="0.2">
      <c r="A5547">
        <v>763706</v>
      </c>
      <c r="B5547" t="s">
        <v>63</v>
      </c>
      <c r="C5547" s="4">
        <v>43773</v>
      </c>
      <c r="D5547" s="3">
        <v>0.65208333333333335</v>
      </c>
    </row>
    <row r="5548" spans="1:4" x14ac:dyDescent="0.2">
      <c r="A5548">
        <v>764101</v>
      </c>
      <c r="B5548" t="s">
        <v>19</v>
      </c>
      <c r="C5548" s="4">
        <v>43773</v>
      </c>
      <c r="D5548" s="3">
        <v>0.70486111111111116</v>
      </c>
    </row>
    <row r="5549" spans="1:4" x14ac:dyDescent="0.2">
      <c r="A5549">
        <v>790509</v>
      </c>
      <c r="B5549" t="s">
        <v>63</v>
      </c>
      <c r="C5549" s="4">
        <v>43773</v>
      </c>
      <c r="D5549" s="3">
        <v>0.65208333333333335</v>
      </c>
    </row>
    <row r="5550" spans="1:4" ht="34" x14ac:dyDescent="0.2">
      <c r="A5550">
        <v>793405</v>
      </c>
      <c r="B5550" s="2" t="s">
        <v>683</v>
      </c>
      <c r="C5550" s="4">
        <v>43773</v>
      </c>
      <c r="D5550" s="3">
        <v>0.56388888888888888</v>
      </c>
    </row>
    <row r="5551" spans="1:4" x14ac:dyDescent="0.2">
      <c r="A5551">
        <v>806471</v>
      </c>
      <c r="B5551" t="s">
        <v>63</v>
      </c>
      <c r="C5551" s="4">
        <v>43773</v>
      </c>
      <c r="D5551" s="3">
        <v>0.65277777777777779</v>
      </c>
    </row>
    <row r="5552" spans="1:4" x14ac:dyDescent="0.2">
      <c r="A5552">
        <v>807315</v>
      </c>
      <c r="B5552" t="s">
        <v>19</v>
      </c>
      <c r="C5552" s="4">
        <v>43773</v>
      </c>
      <c r="D5552" s="3">
        <v>0.70486111111111116</v>
      </c>
    </row>
    <row r="5553" spans="1:4" x14ac:dyDescent="0.2">
      <c r="A5553">
        <v>811073</v>
      </c>
      <c r="B5553" t="s">
        <v>63</v>
      </c>
      <c r="C5553" s="4">
        <v>43773</v>
      </c>
      <c r="D5553" s="3">
        <v>0.65347222222222223</v>
      </c>
    </row>
    <row r="5554" spans="1:4" x14ac:dyDescent="0.2">
      <c r="A5554">
        <v>826124</v>
      </c>
      <c r="B5554" t="s">
        <v>19</v>
      </c>
      <c r="C5554" s="4">
        <v>43773</v>
      </c>
      <c r="D5554" s="3">
        <v>0.7055555555555556</v>
      </c>
    </row>
    <row r="5555" spans="1:4" x14ac:dyDescent="0.2">
      <c r="A5555">
        <v>827147</v>
      </c>
      <c r="B5555" t="s">
        <v>63</v>
      </c>
      <c r="C5555" s="4">
        <v>43773</v>
      </c>
      <c r="D5555" s="3">
        <v>0.65347222222222223</v>
      </c>
    </row>
    <row r="5556" spans="1:4" x14ac:dyDescent="0.2">
      <c r="A5556">
        <v>849085</v>
      </c>
      <c r="B5556" t="s">
        <v>63</v>
      </c>
      <c r="C5556" s="4">
        <v>43773</v>
      </c>
      <c r="D5556" s="3">
        <v>0.65277777777777779</v>
      </c>
    </row>
    <row r="5557" spans="1:4" x14ac:dyDescent="0.2">
      <c r="A5557">
        <v>858404</v>
      </c>
      <c r="B5557" t="s">
        <v>19</v>
      </c>
      <c r="C5557" s="4">
        <v>43773</v>
      </c>
      <c r="D5557" s="3">
        <v>0.70486111111111116</v>
      </c>
    </row>
    <row r="5558" spans="1:4" x14ac:dyDescent="0.2">
      <c r="A5558">
        <v>874570</v>
      </c>
      <c r="B5558" t="s">
        <v>63</v>
      </c>
      <c r="C5558" s="4">
        <v>43773</v>
      </c>
      <c r="D5558" s="3">
        <v>0.65277777777777779</v>
      </c>
    </row>
    <row r="5559" spans="1:4" x14ac:dyDescent="0.2">
      <c r="A5559">
        <v>875416</v>
      </c>
      <c r="B5559" t="s">
        <v>63</v>
      </c>
      <c r="C5559" s="4">
        <v>43773</v>
      </c>
      <c r="D5559" s="3">
        <v>0.65277777777777779</v>
      </c>
    </row>
    <row r="5560" spans="1:4" x14ac:dyDescent="0.2">
      <c r="A5560">
        <v>876849</v>
      </c>
      <c r="B5560" t="s">
        <v>63</v>
      </c>
      <c r="C5560" s="4">
        <v>43773</v>
      </c>
      <c r="D5560" s="3">
        <v>0.65277777777777779</v>
      </c>
    </row>
    <row r="5561" spans="1:4" x14ac:dyDescent="0.2">
      <c r="A5561">
        <v>884206</v>
      </c>
      <c r="B5561" t="s">
        <v>19</v>
      </c>
      <c r="C5561" s="4">
        <v>43773</v>
      </c>
      <c r="D5561" s="3">
        <v>0.7055555555555556</v>
      </c>
    </row>
    <row r="5562" spans="1:4" x14ac:dyDescent="0.2">
      <c r="A5562">
        <v>888358</v>
      </c>
      <c r="B5562" t="s">
        <v>63</v>
      </c>
      <c r="C5562" s="4">
        <v>43773</v>
      </c>
      <c r="D5562" s="3">
        <v>0.65277777777777779</v>
      </c>
    </row>
    <row r="5563" spans="1:4" x14ac:dyDescent="0.2">
      <c r="A5563">
        <v>973464</v>
      </c>
      <c r="B5563" t="s">
        <v>19</v>
      </c>
      <c r="C5563" s="4">
        <v>43773</v>
      </c>
      <c r="D5563" s="3">
        <v>0.7055555555555556</v>
      </c>
    </row>
    <row r="5564" spans="1:4" x14ac:dyDescent="0.2">
      <c r="A5564">
        <v>977054</v>
      </c>
      <c r="B5564" t="s">
        <v>19</v>
      </c>
      <c r="C5564" s="4">
        <v>43773</v>
      </c>
      <c r="D5564" s="3">
        <v>0.70486111111111116</v>
      </c>
    </row>
    <row r="5565" spans="1:4" x14ac:dyDescent="0.2">
      <c r="A5565">
        <v>987096</v>
      </c>
      <c r="B5565" t="s">
        <v>63</v>
      </c>
      <c r="C5565" s="4">
        <v>43773</v>
      </c>
      <c r="D5565" s="3">
        <v>0.65277777777777779</v>
      </c>
    </row>
    <row r="5566" spans="1:4" x14ac:dyDescent="0.2">
      <c r="A5566">
        <v>994210</v>
      </c>
      <c r="B5566" t="s">
        <v>19</v>
      </c>
      <c r="C5566" s="4">
        <v>43773</v>
      </c>
      <c r="D5566" s="3">
        <v>0.70486111111111116</v>
      </c>
    </row>
    <row r="5567" spans="1:4" x14ac:dyDescent="0.2">
      <c r="A5567">
        <v>1000570</v>
      </c>
      <c r="B5567" t="e">
        <f>HoyMismoTSI Sobre todo Que se ponga la mayor seguridad en el pais Que gran trabajo vamos  con nuevas acciones excelente</f>
        <v>#NAME?</v>
      </c>
      <c r="C5567" s="4">
        <v>43773</v>
      </c>
      <c r="D5567" s="3">
        <v>0.64861111111111114</v>
      </c>
    </row>
    <row r="5568" spans="1:4" x14ac:dyDescent="0.2">
      <c r="A5568">
        <v>1007429</v>
      </c>
      <c r="B5568" t="e">
        <f>_xlfn.SINGLE(HoyMismoTSI _xlfn.SINGLE(JuanOrlandoH excelente Que se vean grandes resultados con las nuevas oportunidades en los cruceros Que bien vamos por lo mas y mas))</f>
        <v>#NAME?</v>
      </c>
      <c r="C5568" s="4">
        <v>43773</v>
      </c>
      <c r="D5568" s="3">
        <v>0.79513888888888884</v>
      </c>
    </row>
    <row r="5569" spans="1:4" x14ac:dyDescent="0.2">
      <c r="A5569">
        <v>1023483</v>
      </c>
      <c r="B5569" t="s">
        <v>63</v>
      </c>
      <c r="C5569" s="4">
        <v>43773</v>
      </c>
      <c r="D5569" s="3">
        <v>0.65277777777777779</v>
      </c>
    </row>
    <row r="5570" spans="1:4" x14ac:dyDescent="0.2">
      <c r="A5570">
        <v>1028588</v>
      </c>
      <c r="B5570" t="s">
        <v>63</v>
      </c>
      <c r="C5570" s="4">
        <v>43773</v>
      </c>
      <c r="D5570" s="3">
        <v>0.65277777777777779</v>
      </c>
    </row>
    <row r="5571" spans="1:4" x14ac:dyDescent="0.2">
      <c r="A5571">
        <v>1032803</v>
      </c>
      <c r="B5571" t="s">
        <v>19</v>
      </c>
      <c r="C5571" s="4">
        <v>43773</v>
      </c>
      <c r="D5571" s="3">
        <v>0.7055555555555556</v>
      </c>
    </row>
    <row r="5572" spans="1:4" x14ac:dyDescent="0.2">
      <c r="A5572">
        <v>1034862</v>
      </c>
      <c r="B5572" t="s">
        <v>63</v>
      </c>
      <c r="C5572" s="4">
        <v>43773</v>
      </c>
      <c r="D5572" s="3">
        <v>0.65277777777777779</v>
      </c>
    </row>
    <row r="5573" spans="1:4" x14ac:dyDescent="0.2">
      <c r="A5573">
        <v>1035068</v>
      </c>
      <c r="B5573" t="s">
        <v>63</v>
      </c>
      <c r="C5573" s="4">
        <v>43773</v>
      </c>
      <c r="D5573" s="3">
        <v>0.65277777777777779</v>
      </c>
    </row>
    <row r="5574" spans="1:4" x14ac:dyDescent="0.2">
      <c r="A5574">
        <v>1038052</v>
      </c>
      <c r="B5574" t="s">
        <v>63</v>
      </c>
      <c r="C5574" s="4">
        <v>43773</v>
      </c>
      <c r="D5574" s="3">
        <v>0.65277777777777779</v>
      </c>
    </row>
    <row r="5575" spans="1:4" x14ac:dyDescent="0.2">
      <c r="A5575">
        <v>1043945</v>
      </c>
      <c r="B5575" t="s">
        <v>19</v>
      </c>
      <c r="C5575" s="4">
        <v>43773</v>
      </c>
      <c r="D5575" s="3">
        <v>0.7055555555555556</v>
      </c>
    </row>
    <row r="5576" spans="1:4" x14ac:dyDescent="0.2">
      <c r="A5576">
        <v>1049853</v>
      </c>
      <c r="B5576" t="s">
        <v>19</v>
      </c>
      <c r="C5576" s="4">
        <v>43773</v>
      </c>
      <c r="D5576" s="3">
        <v>0.7055555555555556</v>
      </c>
    </row>
    <row r="5577" spans="1:4" x14ac:dyDescent="0.2">
      <c r="A5577">
        <v>1092793</v>
      </c>
      <c r="B5577" t="e">
        <f>_xlfn.SINGLE(HoyMismoTSI _xlfn.SINGLE(JuanOrlandoH Es muy bueno lo Que se ve con estos cruceros Que grandiosas maneras de ver como el pais avanza muy bien))</f>
        <v>#NAME?</v>
      </c>
      <c r="C5577" s="4">
        <v>43773</v>
      </c>
      <c r="D5577" s="3">
        <v>0.7944444444444444</v>
      </c>
    </row>
    <row r="5578" spans="1:4" x14ac:dyDescent="0.2">
      <c r="A5578">
        <v>1103390</v>
      </c>
      <c r="B5578" t="e">
        <f>HoyMismoTSI Damos la gracias a este gran avance Que gran manera de ver mi pais cambiando Que bueno vamos por mas</f>
        <v>#NAME?</v>
      </c>
      <c r="C5578" s="4">
        <v>43773</v>
      </c>
      <c r="D5578" s="3">
        <v>0.68333333333333324</v>
      </c>
    </row>
    <row r="5579" spans="1:4" x14ac:dyDescent="0.2">
      <c r="A5579">
        <v>1141802</v>
      </c>
      <c r="B5579" t="e">
        <f>HoyMismoTSI Es muy excelente  Que se trabaje con estas investigaciones Que bien vamos por lo bueno</f>
        <v>#NAME?</v>
      </c>
      <c r="C5579" s="4">
        <v>43773</v>
      </c>
      <c r="D5579" s="3">
        <v>0.6479166666666667</v>
      </c>
    </row>
    <row r="5580" spans="1:4" x14ac:dyDescent="0.2">
      <c r="A5580">
        <v>1161525</v>
      </c>
      <c r="B5580" t="e">
        <f>HoyMismoTSI Es muy bueno lo Que se ve por Que se esta aprobando la nueva ley de alivio de deuda Que excelente</f>
        <v>#NAME?</v>
      </c>
      <c r="C5580" s="4">
        <v>43773</v>
      </c>
      <c r="D5580" s="3">
        <v>0.68194444444444446</v>
      </c>
    </row>
    <row r="5581" spans="1:4" x14ac:dyDescent="0.2">
      <c r="A5581">
        <v>2071</v>
      </c>
      <c r="B5581" t="s">
        <v>18</v>
      </c>
      <c r="C5581" s="4">
        <v>43774</v>
      </c>
      <c r="D5581" s="3">
        <v>0.79166666666666663</v>
      </c>
    </row>
    <row r="5582" spans="1:4" x14ac:dyDescent="0.2">
      <c r="A5582">
        <v>2566</v>
      </c>
      <c r="B5582" t="s">
        <v>25</v>
      </c>
      <c r="C5582" s="4">
        <v>43774</v>
      </c>
      <c r="D5582" s="3">
        <v>0.83958333333333324</v>
      </c>
    </row>
    <row r="5583" spans="1:4" x14ac:dyDescent="0.2">
      <c r="A5583">
        <v>2933</v>
      </c>
      <c r="B5583" t="s">
        <v>18</v>
      </c>
      <c r="C5583" s="4">
        <v>43774</v>
      </c>
      <c r="D5583" s="3">
        <v>0.79236111111111107</v>
      </c>
    </row>
    <row r="5584" spans="1:4" x14ac:dyDescent="0.2">
      <c r="A5584">
        <v>7761</v>
      </c>
      <c r="B5584" t="s">
        <v>18</v>
      </c>
      <c r="C5584" s="4">
        <v>43774</v>
      </c>
      <c r="D5584" s="3">
        <v>0.79236111111111107</v>
      </c>
    </row>
    <row r="5585" spans="1:4" ht="34" x14ac:dyDescent="0.2">
      <c r="A5585">
        <v>8948</v>
      </c>
      <c r="B5585" s="2" t="s">
        <v>71</v>
      </c>
      <c r="C5585" s="4">
        <v>43774</v>
      </c>
      <c r="D5585" s="3">
        <v>0.66875000000000007</v>
      </c>
    </row>
    <row r="5586" spans="1:4" ht="34" x14ac:dyDescent="0.2">
      <c r="A5586">
        <v>10051</v>
      </c>
      <c r="B5586" s="2" t="s">
        <v>71</v>
      </c>
      <c r="C5586" s="4">
        <v>43774</v>
      </c>
      <c r="D5586" s="3">
        <v>0.6694444444444444</v>
      </c>
    </row>
    <row r="5587" spans="1:4" x14ac:dyDescent="0.2">
      <c r="A5587">
        <v>11380</v>
      </c>
      <c r="B5587" t="s">
        <v>18</v>
      </c>
      <c r="C5587" s="4">
        <v>43774</v>
      </c>
      <c r="D5587" s="3">
        <v>0.7909722222222223</v>
      </c>
    </row>
    <row r="5588" spans="1:4" x14ac:dyDescent="0.2">
      <c r="A5588">
        <v>14524</v>
      </c>
      <c r="B5588" t="s">
        <v>25</v>
      </c>
      <c r="C5588" s="4">
        <v>43774</v>
      </c>
      <c r="D5588" s="3">
        <v>0.83958333333333324</v>
      </c>
    </row>
    <row r="5589" spans="1:4" x14ac:dyDescent="0.2">
      <c r="A5589">
        <v>24572</v>
      </c>
      <c r="B5589" t="s">
        <v>18</v>
      </c>
      <c r="C5589" s="4">
        <v>43774</v>
      </c>
      <c r="D5589" s="3">
        <v>0.79166666666666663</v>
      </c>
    </row>
    <row r="5590" spans="1:4" x14ac:dyDescent="0.2">
      <c r="A5590">
        <v>26941</v>
      </c>
      <c r="B5590" t="s">
        <v>158</v>
      </c>
      <c r="C5590" s="4">
        <v>43774</v>
      </c>
      <c r="D5590" s="3">
        <v>0.7909722222222223</v>
      </c>
    </row>
    <row r="5591" spans="1:4" x14ac:dyDescent="0.2">
      <c r="A5591">
        <v>27881</v>
      </c>
      <c r="B5591" t="e">
        <f>_xlfn.SINGLE(DllSWqjvMbCrtUNGN0CA23hYgwPW83B5aBnYuBnEFZY)= Damos las gracia al gobierno por Que si demuestra Que se ha logrado los buenos avances Que bien vamos por mas</f>
        <v>#NAME?</v>
      </c>
      <c r="C5591" s="4">
        <v>43774</v>
      </c>
      <c r="D5591" s="3">
        <v>0.66041666666666665</v>
      </c>
    </row>
    <row r="5592" spans="1:4" x14ac:dyDescent="0.2">
      <c r="A5592">
        <v>28486</v>
      </c>
      <c r="B5592" t="e">
        <f>_xlfn.SINGLE(DllSWqjvMbCrtUNGN0CA23hYgwPW83B5aBnYuBnEFZY)= se ven los buenos resultados Que bueno lo Que se hace Es muy bueno lo Que hace la primera dama</f>
        <v>#NAME?</v>
      </c>
      <c r="C5592" s="4">
        <v>43774</v>
      </c>
      <c r="D5592" s="3">
        <v>0.65972222222222221</v>
      </c>
    </row>
    <row r="5593" spans="1:4" x14ac:dyDescent="0.2">
      <c r="A5593">
        <v>32785</v>
      </c>
      <c r="B5593" t="e">
        <f>hondudiario no cave duda Que se desarrolla lo bueno estamos muy agradecidos por Que mi Honduras avanza muy bien</f>
        <v>#NAME?</v>
      </c>
      <c r="C5593" s="4">
        <v>43774</v>
      </c>
      <c r="D5593" s="3">
        <v>0.85625000000000007</v>
      </c>
    </row>
    <row r="5594" spans="1:4" x14ac:dyDescent="0.2">
      <c r="A5594">
        <v>32867</v>
      </c>
      <c r="B5594" t="e">
        <f>hondudiario lo principal Es lo Que importa Que gran manera de Que mi Honduras se desempe√±e Que bien vamos en lo bueno por el pais excelente regenerando el turismo</f>
        <v>#NAME?</v>
      </c>
      <c r="C5594" s="4">
        <v>43774</v>
      </c>
      <c r="D5594" s="3">
        <v>0.83680555555555547</v>
      </c>
    </row>
    <row r="5595" spans="1:4" x14ac:dyDescent="0.2">
      <c r="A5595">
        <v>33668</v>
      </c>
      <c r="B5595" t="e">
        <f>hondudiario muy bien Es poder ver Que se est√°n dando estas buenas ayudas Que bien Que apoye la gente de esta comunidad Que bueno</f>
        <v>#NAME?</v>
      </c>
      <c r="C5595" s="4">
        <v>43774</v>
      </c>
      <c r="D5595" s="3">
        <v>0.95277777777777783</v>
      </c>
    </row>
    <row r="5596" spans="1:4" x14ac:dyDescent="0.2">
      <c r="A5596">
        <v>33689</v>
      </c>
      <c r="B5596" t="e">
        <f>hondudiario apoyamos lo bueno Que hace JOH por Que esta bueno Que se construyan estas c√°rceles muy buen trabajo Que bueno Que se hace lo bueno</f>
        <v>#NAME?</v>
      </c>
      <c r="C5596" s="4">
        <v>43774</v>
      </c>
      <c r="D5596" s="3">
        <v>0.90277777777777779</v>
      </c>
    </row>
    <row r="5597" spans="1:4" x14ac:dyDescent="0.2">
      <c r="A5597">
        <v>33730</v>
      </c>
      <c r="B5597" t="e">
        <f>hondudiario felicitamos al gobierno en construir estas c√°rceles de seguridad para el pueblo Que excelente Felicidades</f>
        <v>#NAME?</v>
      </c>
      <c r="C5597" s="4">
        <v>43774</v>
      </c>
      <c r="D5597" s="3">
        <v>0.90277777777777779</v>
      </c>
    </row>
    <row r="5598" spans="1:4" x14ac:dyDescent="0.2">
      <c r="A5598">
        <v>33772</v>
      </c>
      <c r="B5598" t="e">
        <f>hondudiario Aplaudimos lo bueno Que se demuestra cada dia Que bien estamos avanzando Que buenas acciones muy bien Que se trabaje por mas y mas en mejoras</f>
        <v>#NAME?</v>
      </c>
      <c r="C5598" s="4">
        <v>43774</v>
      </c>
      <c r="D5598" s="3">
        <v>0.71875</v>
      </c>
    </row>
    <row r="5599" spans="1:4" x14ac:dyDescent="0.2">
      <c r="A5599">
        <v>42649</v>
      </c>
      <c r="B5599" t="s">
        <v>197</v>
      </c>
      <c r="C5599" s="4">
        <v>43774</v>
      </c>
      <c r="D5599" s="3">
        <v>0.73055555555555562</v>
      </c>
    </row>
    <row r="5600" spans="1:4" x14ac:dyDescent="0.2">
      <c r="A5600">
        <v>43773</v>
      </c>
      <c r="B5600" t="s">
        <v>25</v>
      </c>
      <c r="C5600" s="4">
        <v>43774</v>
      </c>
      <c r="D5600" s="3">
        <v>0.83958333333333324</v>
      </c>
    </row>
    <row r="5601" spans="1:4" x14ac:dyDescent="0.2">
      <c r="A5601">
        <v>57281</v>
      </c>
      <c r="B5601" t="s">
        <v>25</v>
      </c>
      <c r="C5601" s="4">
        <v>43774</v>
      </c>
      <c r="D5601" s="3">
        <v>0.83958333333333324</v>
      </c>
    </row>
    <row r="5602" spans="1:4" x14ac:dyDescent="0.2">
      <c r="A5602">
        <v>57482</v>
      </c>
      <c r="B5602" t="s">
        <v>18</v>
      </c>
      <c r="C5602" s="4">
        <v>43774</v>
      </c>
      <c r="D5602" s="3">
        <v>0.79166666666666663</v>
      </c>
    </row>
    <row r="5603" spans="1:4" x14ac:dyDescent="0.2">
      <c r="A5603">
        <v>63498</v>
      </c>
      <c r="B5603" t="e">
        <f>hondudiario Es muy bueno lo Que se ve estamos muy asombrados de Que se ha hecho los grandes cambios en el pais por Que se ve Que hay lo mejor en chocolate y cacao</f>
        <v>#NAME?</v>
      </c>
      <c r="C5603" s="4">
        <v>43774</v>
      </c>
      <c r="D5603" s="3">
        <v>0.71736111111111101</v>
      </c>
    </row>
    <row r="5604" spans="1:4" x14ac:dyDescent="0.2">
      <c r="A5604">
        <v>64767</v>
      </c>
      <c r="B5604" t="e">
        <f>hondudiario se ha demostrado Que si se apoya al pueblo Que importante manera de ver los cambios felicitamos al gobierno por hacer lo bueno</f>
        <v>#NAME?</v>
      </c>
      <c r="C5604" s="4">
        <v>43774</v>
      </c>
      <c r="D5604" s="3">
        <v>0.95416666666666661</v>
      </c>
    </row>
    <row r="5605" spans="1:4" x14ac:dyDescent="0.2">
      <c r="A5605">
        <v>64807</v>
      </c>
      <c r="B5605" t="e">
        <f>hondudiario se logran los grandes odgetivos Que bueno Que se apoye para Que la gente de los pueblos tengan energ√≠a solar</f>
        <v>#NAME?</v>
      </c>
      <c r="C5605" s="4">
        <v>43774</v>
      </c>
      <c r="D5605" s="3">
        <v>0.95347222222222217</v>
      </c>
    </row>
    <row r="5606" spans="1:4" x14ac:dyDescent="0.2">
      <c r="A5606">
        <v>64903</v>
      </c>
      <c r="B5606" t="e">
        <f>hondudiario Vemos Que gran avance lo bueno se mira cada dia Que bien Es saber Que nuestra Honduras se desempe√±a en grandes economia en chocolate y cacao</f>
        <v>#NAME?</v>
      </c>
      <c r="C5606" s="4">
        <v>43774</v>
      </c>
      <c r="D5606" s="3">
        <v>0.71805555555555556</v>
      </c>
    </row>
    <row r="5607" spans="1:4" x14ac:dyDescent="0.2">
      <c r="A5607">
        <v>65240</v>
      </c>
      <c r="B5607" t="s">
        <v>197</v>
      </c>
      <c r="C5607" s="4">
        <v>43774</v>
      </c>
      <c r="D5607" s="3">
        <v>0.73055555555555562</v>
      </c>
    </row>
    <row r="5608" spans="1:4" x14ac:dyDescent="0.2">
      <c r="A5608">
        <v>67019</v>
      </c>
      <c r="B5608" t="s">
        <v>18</v>
      </c>
      <c r="C5608" s="4">
        <v>43774</v>
      </c>
      <c r="D5608" s="3">
        <v>0.79236111111111107</v>
      </c>
    </row>
    <row r="5609" spans="1:4" x14ac:dyDescent="0.2">
      <c r="A5609">
        <v>71197</v>
      </c>
      <c r="B5609" t="e">
        <f>elpaishn muy bien Que se demuestran estas excelentes cosas riqu√≠simas Que bueno lo Que se ve Que mi Honduras mejora en nuestra econom√≠a</f>
        <v>#NAME?</v>
      </c>
      <c r="C5609" s="4">
        <v>43774</v>
      </c>
      <c r="D5609" s="3">
        <v>0.93472222222222223</v>
      </c>
    </row>
    <row r="5610" spans="1:4" x14ac:dyDescent="0.2">
      <c r="A5610">
        <v>71429</v>
      </c>
      <c r="B5610" t="e">
        <f>elpaishn Vemos Que Impresionante manera Que se tenga excito en esto Que gran trabajo excelente</f>
        <v>#NAME?</v>
      </c>
      <c r="C5610" s="4">
        <v>43774</v>
      </c>
      <c r="D5610" s="3">
        <v>0.93055555555555547</v>
      </c>
    </row>
    <row r="5611" spans="1:4" x14ac:dyDescent="0.2">
      <c r="A5611">
        <v>79036</v>
      </c>
      <c r="B5611" t="s">
        <v>25</v>
      </c>
      <c r="C5611" s="4">
        <v>43774</v>
      </c>
      <c r="D5611" s="3">
        <v>0.83958333333333324</v>
      </c>
    </row>
    <row r="5612" spans="1:4" x14ac:dyDescent="0.2">
      <c r="A5612">
        <v>82964</v>
      </c>
      <c r="B5612" t="e">
        <f>HCHTelevDigital Aplaudimos por Que se demuestra Que el pais cambia cada dia Que bien estamos contentos Que la naci√≥n esta avanzando</f>
        <v>#NAME?</v>
      </c>
      <c r="C5612" s="4">
        <v>43774</v>
      </c>
      <c r="D5612" s="3">
        <v>0.63263888888888886</v>
      </c>
    </row>
    <row r="5613" spans="1:4" x14ac:dyDescent="0.2">
      <c r="A5613">
        <v>83226</v>
      </c>
      <c r="B5613" t="e">
        <f>HCHTelevDigital contentos de Que se ha mejorado en materia de seguridad Muchas gracias JOH por hacer el cambio</f>
        <v>#NAME?</v>
      </c>
      <c r="C5613" s="4">
        <v>43774</v>
      </c>
      <c r="D5613" s="3">
        <v>0.7270833333333333</v>
      </c>
    </row>
    <row r="5614" spans="1:4" x14ac:dyDescent="0.2">
      <c r="A5614">
        <v>84778</v>
      </c>
      <c r="B5614" t="e">
        <f>HCHTelevDigital Definitivamente se ve lo importante Que Es para nuestra Honduras Que gran manera de Que mi Honduras avanza en esa aria de turismo</f>
        <v>#NAME?</v>
      </c>
      <c r="C5614" s="4">
        <v>43774</v>
      </c>
      <c r="D5614" s="3">
        <v>0.7090277777777777</v>
      </c>
    </row>
    <row r="5615" spans="1:4" x14ac:dyDescent="0.2">
      <c r="A5615">
        <v>90859</v>
      </c>
      <c r="B5615" t="e">
        <f>elpaishn Es muy bien Que estas cosas corran por el mundo por Que asi se demuestra lo bueno Que hay Sobre todo lo rico y Espectacular Que Es el chocolate</f>
        <v>#NAME?</v>
      </c>
      <c r="C5615" s="4">
        <v>43774</v>
      </c>
      <c r="D5615" s="3">
        <v>0.93472222222222223</v>
      </c>
    </row>
    <row r="5616" spans="1:4" x14ac:dyDescent="0.2">
      <c r="A5616">
        <v>91370</v>
      </c>
      <c r="B5616" t="e">
        <f>elpaishn se ven los grandes resultados Que bien Que se haga lo bueno vamos por mas y mas con esta nueva ley de alivio de deuda</f>
        <v>#NAME?</v>
      </c>
      <c r="C5616" s="4">
        <v>43774</v>
      </c>
      <c r="D5616" s="3">
        <v>0.95138888888888884</v>
      </c>
    </row>
    <row r="5617" spans="1:4" x14ac:dyDescent="0.2">
      <c r="A5617">
        <v>91716</v>
      </c>
      <c r="B5617" t="e">
        <f>elpaishn Es muy interesante Que se trabaja por demostrar lo bello Que hay en nuestra Honduras y Sobre todo cacao y el rico chocolate</f>
        <v>#NAME?</v>
      </c>
      <c r="C5617" s="4">
        <v>43774</v>
      </c>
      <c r="D5617" s="3">
        <v>0.93333333333333324</v>
      </c>
    </row>
    <row r="5618" spans="1:4" x14ac:dyDescent="0.2">
      <c r="A5618">
        <v>93712</v>
      </c>
      <c r="B5618" t="e">
        <f>HCHTelevDigital se ven los grandes avances en materia de seguridad en el pais Que gran trabajo Que se haga lo bueno por nuestra Honduras porque se sabe Que a disminuido la violencia</f>
        <v>#NAME?</v>
      </c>
      <c r="C5618" s="4">
        <v>43774</v>
      </c>
      <c r="D5618" s="3">
        <v>0.72638888888888886</v>
      </c>
    </row>
    <row r="5619" spans="1:4" x14ac:dyDescent="0.2">
      <c r="A5619">
        <v>96801</v>
      </c>
      <c r="B5619" t="e">
        <f>HCHTelevDigital Que bueno Que se trabaje por el turismo en el pais Vemos los mayores resultados Que bien vamos por mas Que grandioso</f>
        <v>#NAME?</v>
      </c>
      <c r="C5619" s="4">
        <v>43774</v>
      </c>
      <c r="D5619" s="3">
        <v>0.70833333333333337</v>
      </c>
    </row>
    <row r="5620" spans="1:4" x14ac:dyDescent="0.2">
      <c r="A5620">
        <v>97308</v>
      </c>
      <c r="B5620" t="s">
        <v>318</v>
      </c>
      <c r="C5620" s="4">
        <v>43774</v>
      </c>
      <c r="D5620" s="3">
        <v>0.63194444444444442</v>
      </c>
    </row>
    <row r="5621" spans="1:4" x14ac:dyDescent="0.2">
      <c r="A5621">
        <v>112553</v>
      </c>
      <c r="B5621" t="s">
        <v>197</v>
      </c>
      <c r="C5621" s="4">
        <v>43774</v>
      </c>
      <c r="D5621" s="3">
        <v>0.73055555555555562</v>
      </c>
    </row>
    <row r="5622" spans="1:4" x14ac:dyDescent="0.2">
      <c r="A5622">
        <v>118761</v>
      </c>
      <c r="B5622" t="e">
        <f>JuanOrlandoH Muchas gracias JOH por Que por usted se beneficia el pueblo hondure√±o gracias bendiciones</f>
        <v>#NAME?</v>
      </c>
      <c r="C5622" s="4">
        <v>43774</v>
      </c>
      <c r="D5622" s="3">
        <v>0.81388888888888899</v>
      </c>
    </row>
    <row r="5623" spans="1:4" x14ac:dyDescent="0.2">
      <c r="A5623">
        <v>119292</v>
      </c>
      <c r="B5623" t="e">
        <f>JuanOrlandoH Es muy importante lo Que se hace Que grandes maneras de Que mi pa√≠s este mejorando con mayores y bellas carreteras vamos por mas</f>
        <v>#NAME?</v>
      </c>
      <c r="C5623" s="4">
        <v>43774</v>
      </c>
      <c r="D5623" s="3">
        <v>0.70000000000000007</v>
      </c>
    </row>
    <row r="5624" spans="1:4" x14ac:dyDescent="0.2">
      <c r="A5624">
        <v>119943</v>
      </c>
      <c r="B5624" t="e">
        <f>JuanOrlandoH se ven grandes resultados Que buena noticia vamos por mas y mas en el pais</f>
        <v>#NAME?</v>
      </c>
      <c r="C5624" s="4">
        <v>43774</v>
      </c>
      <c r="D5624" s="3">
        <v>0.81319444444444444</v>
      </c>
    </row>
    <row r="5625" spans="1:4" x14ac:dyDescent="0.2">
      <c r="A5625">
        <v>125400</v>
      </c>
      <c r="B5625" t="s">
        <v>25</v>
      </c>
      <c r="C5625" s="4">
        <v>43774</v>
      </c>
      <c r="D5625" s="3">
        <v>0.84097222222222223</v>
      </c>
    </row>
    <row r="5626" spans="1:4" x14ac:dyDescent="0.2">
      <c r="A5626">
        <v>135565</v>
      </c>
      <c r="B5626" t="s">
        <v>25</v>
      </c>
      <c r="C5626" s="4">
        <v>43774</v>
      </c>
      <c r="D5626" s="3">
        <v>0.84027777777777779</v>
      </c>
    </row>
    <row r="5627" spans="1:4" x14ac:dyDescent="0.2">
      <c r="A5627">
        <v>144133</v>
      </c>
      <c r="B5627" t="e">
        <f>_xlfn.SINGLE(JuanOrlandoH _xlfn.SINGLE(LaTribunahn _xlfn.SINGLE(HCHTelevDigital _xlfn.SINGLE(TN5Telenoticias _xlfn.SINGLE(DllSWqjvMbCrtUNGN0CA23hYgwPW83B5aBnYuBnEFZY)))))= _xlfn.SINGLE(HoyMismoTSI _xlfn.SINGLE(televicentrohn _xlfn.SINGLE(radiohrn Definitivamente seguimos trabajando mas y mas por Que se logre lo Que se hace para los j√≥venes Que bien y ni√±os)))</f>
        <v>#NAME?</v>
      </c>
      <c r="C5627" s="4">
        <v>43774</v>
      </c>
      <c r="D5627" s="3">
        <v>0.78472222222222221</v>
      </c>
    </row>
    <row r="5628" spans="1:4" x14ac:dyDescent="0.2">
      <c r="A5628">
        <v>145259</v>
      </c>
      <c r="B5628" t="s">
        <v>18</v>
      </c>
      <c r="C5628" s="4">
        <v>43774</v>
      </c>
      <c r="D5628" s="3">
        <v>0.79236111111111107</v>
      </c>
    </row>
    <row r="5629" spans="1:4" x14ac:dyDescent="0.2">
      <c r="A5629">
        <v>150979</v>
      </c>
      <c r="B5629" t="s">
        <v>197</v>
      </c>
      <c r="C5629" s="4">
        <v>43774</v>
      </c>
      <c r="D5629" s="3">
        <v>0.73055555555555562</v>
      </c>
    </row>
    <row r="5630" spans="1:4" x14ac:dyDescent="0.2">
      <c r="A5630">
        <v>151449</v>
      </c>
      <c r="B5630" t="s">
        <v>25</v>
      </c>
      <c r="C5630" s="4">
        <v>43774</v>
      </c>
      <c r="D5630" s="3">
        <v>0.84027777777777779</v>
      </c>
    </row>
    <row r="5631" spans="1:4" x14ac:dyDescent="0.2">
      <c r="A5631">
        <v>154832</v>
      </c>
      <c r="B5631" t="e">
        <f>_xlfn.SINGLE(DllSWqjvMbCrtUNGN0CA23hYgwPW83B5aBnYuBnEFZY)= Vemos Que se ha visto lo importante Que excelente Vemos Que se desarrolla mi pais Que bien</f>
        <v>#NAME?</v>
      </c>
      <c r="C5631" s="4">
        <v>43774</v>
      </c>
      <c r="D5631" s="3">
        <v>0.66041666666666665</v>
      </c>
    </row>
    <row r="5632" spans="1:4" x14ac:dyDescent="0.2">
      <c r="A5632">
        <v>156018</v>
      </c>
      <c r="B5632" t="e">
        <f>ProcesoDigital contentos de ver los granes alcances Que admirable Es saber Que se demuestra lo bueno a favor del pueblo muy bien</f>
        <v>#NAME?</v>
      </c>
      <c r="C5632" s="4">
        <v>43774</v>
      </c>
      <c r="D5632" s="3">
        <v>0.94444444444444453</v>
      </c>
    </row>
    <row r="5633" spans="1:4" x14ac:dyDescent="0.2">
      <c r="A5633">
        <v>156089</v>
      </c>
      <c r="B5633" t="e">
        <f>ProcesoDigital estamos viendo Que JOH ha demostrado lo  bueno con estos parques de vida mejor para Que la gente pueda disfrutar Que bien</f>
        <v>#NAME?</v>
      </c>
      <c r="C5633" s="4">
        <v>43774</v>
      </c>
      <c r="D5633" s="3">
        <v>0.94374999999999998</v>
      </c>
    </row>
    <row r="5634" spans="1:4" x14ac:dyDescent="0.2">
      <c r="A5634">
        <v>158657</v>
      </c>
      <c r="B5634" t="e">
        <f>JuanOrlandoH muy bueno Que se hagan mas y mas carreteras para Que mejoren las acciones de turismo Que bien</f>
        <v>#NAME?</v>
      </c>
      <c r="C5634" s="4">
        <v>43774</v>
      </c>
      <c r="D5634" s="3">
        <v>0.6972222222222223</v>
      </c>
    </row>
    <row r="5635" spans="1:4" x14ac:dyDescent="0.2">
      <c r="A5635">
        <v>158916</v>
      </c>
      <c r="B5635" t="s">
        <v>18</v>
      </c>
      <c r="C5635" s="4">
        <v>43774</v>
      </c>
      <c r="D5635" s="3">
        <v>0.79166666666666663</v>
      </c>
    </row>
    <row r="5636" spans="1:4" x14ac:dyDescent="0.2">
      <c r="A5636">
        <v>159507</v>
      </c>
      <c r="B5636" t="s">
        <v>25</v>
      </c>
      <c r="C5636" s="4">
        <v>43774</v>
      </c>
      <c r="D5636" s="3">
        <v>0.84097222222222223</v>
      </c>
    </row>
    <row r="5637" spans="1:4" x14ac:dyDescent="0.2">
      <c r="A5637">
        <v>165011</v>
      </c>
      <c r="B5637" t="e">
        <f>_xlfn.SINGLE(JuanOrlandoH _xlfn.SINGLE(LaTribunahn _xlfn.SINGLE(HCHTelevDigital _xlfn.SINGLE(TN5Telenoticias _xlfn.SINGLE(DllSWqjvMbCrtUNGN0CA23hYgwPW83B5aBnYuBnEFZY)))))= _xlfn.SINGLE(HoyMismoTSI _xlfn.SINGLE(televicentrohn _xlfn.SINGLE(radiohrn este si Es de gran logro para esa comunidad muy buen lo Que se ve estamos muy contentos de ver lo bueno)))</f>
        <v>#NAME?</v>
      </c>
      <c r="C5637" s="4">
        <v>43774</v>
      </c>
      <c r="D5637" s="3">
        <v>0.78472222222222221</v>
      </c>
    </row>
    <row r="5638" spans="1:4" x14ac:dyDescent="0.2">
      <c r="A5638">
        <v>165521</v>
      </c>
      <c r="B5638" t="e">
        <f>JuanOrlandoH alcanzando las grandes metas Que hacen lo importantes Que bueno estamos muy agradecidos Honduras avanza en turismo para el pueblo</f>
        <v>#NAME?</v>
      </c>
      <c r="C5638" s="4">
        <v>43774</v>
      </c>
      <c r="D5638" s="3">
        <v>0.7006944444444444</v>
      </c>
    </row>
    <row r="5639" spans="1:4" x14ac:dyDescent="0.2">
      <c r="A5639">
        <v>175190</v>
      </c>
      <c r="B5639" t="s">
        <v>18</v>
      </c>
      <c r="C5639" s="4">
        <v>43774</v>
      </c>
      <c r="D5639" s="3">
        <v>0.79236111111111107</v>
      </c>
    </row>
    <row r="5640" spans="1:4" x14ac:dyDescent="0.2">
      <c r="A5640">
        <v>175414</v>
      </c>
      <c r="B5640" t="s">
        <v>25</v>
      </c>
      <c r="C5640" s="4">
        <v>43774</v>
      </c>
      <c r="D5640" s="3">
        <v>0.84027777777777779</v>
      </c>
    </row>
    <row r="5641" spans="1:4" x14ac:dyDescent="0.2">
      <c r="A5641">
        <v>177584</v>
      </c>
      <c r="B5641" t="e">
        <f>_xlfn.SINGLE(JuanOrlandoH _xlfn.SINGLE(AirEuropa grandioso Que Dios lo bendiga se√±or JOH por hacer Que mi pais cambie cada dia gracias por lo bueno Que usted Es))</f>
        <v>#NAME?</v>
      </c>
      <c r="C5641" s="4">
        <v>43774</v>
      </c>
      <c r="D5641" s="3">
        <v>0.6645833333333333</v>
      </c>
    </row>
    <row r="5642" spans="1:4" x14ac:dyDescent="0.2">
      <c r="A5642">
        <v>188389</v>
      </c>
      <c r="B5642" t="s">
        <v>18</v>
      </c>
      <c r="C5642" s="4">
        <v>43774</v>
      </c>
      <c r="D5642" s="3">
        <v>0.79166666666666663</v>
      </c>
    </row>
    <row r="5643" spans="1:4" ht="34" x14ac:dyDescent="0.2">
      <c r="A5643">
        <v>192198</v>
      </c>
      <c r="B5643" s="2" t="s">
        <v>71</v>
      </c>
      <c r="C5643" s="4">
        <v>43774</v>
      </c>
      <c r="D5643" s="3">
        <v>0.66875000000000007</v>
      </c>
    </row>
    <row r="5644" spans="1:4" x14ac:dyDescent="0.2">
      <c r="A5644">
        <v>195423</v>
      </c>
      <c r="B5644" t="s">
        <v>158</v>
      </c>
      <c r="C5644" s="4">
        <v>43774</v>
      </c>
      <c r="D5644" s="3">
        <v>0.7909722222222223</v>
      </c>
    </row>
    <row r="5645" spans="1:4" x14ac:dyDescent="0.2">
      <c r="A5645">
        <v>200022</v>
      </c>
      <c r="B5645" t="e">
        <f>_xlfn.SINGLE(JuanOrlandoH _xlfn.SINGLE(AirEuropa excelente se√±or Presidente Vemos Que se demuestra lo bueno Que bien asi mejorara el turismo en el pais Que bien))</f>
        <v>#NAME?</v>
      </c>
      <c r="C5645" s="4">
        <v>43774</v>
      </c>
      <c r="D5645" s="3">
        <v>0.66249999999999998</v>
      </c>
    </row>
    <row r="5646" spans="1:4" x14ac:dyDescent="0.2">
      <c r="A5646">
        <v>200410</v>
      </c>
      <c r="B5646" t="e">
        <f>JuanOrlandoH Que Dios lo bendiga por Que solo usted hace las cosas a favor de la ayuda del pueblo Que Dios le de mas bendiciones</f>
        <v>#NAME?</v>
      </c>
      <c r="C5646" s="4">
        <v>43774</v>
      </c>
      <c r="D5646" s="3">
        <v>0.81458333333333333</v>
      </c>
    </row>
    <row r="5647" spans="1:4" x14ac:dyDescent="0.2">
      <c r="A5647">
        <v>200940</v>
      </c>
      <c r="B5647" t="e">
        <f>_xlfn.SINGLE(JuanOrlandoH _xlfn.SINGLE(LaTribunahn _xlfn.SINGLE(HCHTelevDigital _xlfn.SINGLE(TN5Telenoticias _xlfn.SINGLE(DllSWqjvMbCrtUNGN0CA23hYgwPW83B5aBnYuBnEFZY)))))= _xlfn.SINGLE(HoyMismoTSI _xlfn.SINGLE(televicentrohn _xlfn.SINGLE(radiohrn Definimos los grandes alcances Que se desempe√±an Que genial Que mi Honduras cambia)))</f>
        <v>#NAME?</v>
      </c>
      <c r="C5647" s="4">
        <v>43774</v>
      </c>
      <c r="D5647" s="3">
        <v>0.78402777777777777</v>
      </c>
    </row>
    <row r="5648" spans="1:4" x14ac:dyDescent="0.2">
      <c r="A5648">
        <v>201337</v>
      </c>
      <c r="B5648" t="e">
        <f>JuanOrlandoH Es Impresionante saber Que tenemos al mejor gobierno porque solo el ha demostrado Que si el pueblo necesita el ah√≠ esta su servicio gracias JOH</f>
        <v>#NAME?</v>
      </c>
      <c r="C5648" s="4">
        <v>43774</v>
      </c>
      <c r="D5648" s="3">
        <v>0.81527777777777777</v>
      </c>
    </row>
    <row r="5649" spans="1:4" x14ac:dyDescent="0.2">
      <c r="A5649">
        <v>201464</v>
      </c>
      <c r="B5649" t="e">
        <f>JuanOrlandoH Aplaudimos lo importante Que Es para mi Honduras Que se regenere el turismo y Que puedan aver grandes visitas de turistas</f>
        <v>#NAME?</v>
      </c>
      <c r="C5649" s="4">
        <v>43774</v>
      </c>
      <c r="D5649" s="3">
        <v>0.69930555555555562</v>
      </c>
    </row>
    <row r="5650" spans="1:4" x14ac:dyDescent="0.2">
      <c r="A5650">
        <v>211493</v>
      </c>
      <c r="B5650" t="s">
        <v>197</v>
      </c>
      <c r="C5650" s="4">
        <v>43774</v>
      </c>
      <c r="D5650" s="3">
        <v>0.73055555555555562</v>
      </c>
    </row>
    <row r="5651" spans="1:4" ht="34" x14ac:dyDescent="0.2">
      <c r="A5651">
        <v>211494</v>
      </c>
      <c r="B5651" s="2" t="s">
        <v>71</v>
      </c>
      <c r="C5651" s="4">
        <v>43774</v>
      </c>
      <c r="D5651" s="3">
        <v>0.66875000000000007</v>
      </c>
    </row>
    <row r="5652" spans="1:4" x14ac:dyDescent="0.2">
      <c r="A5652">
        <v>237872</v>
      </c>
      <c r="B5652" t="s">
        <v>18</v>
      </c>
      <c r="C5652" s="4">
        <v>43774</v>
      </c>
      <c r="D5652" s="3">
        <v>0.79236111111111107</v>
      </c>
    </row>
    <row r="5653" spans="1:4" x14ac:dyDescent="0.2">
      <c r="A5653">
        <v>246721</v>
      </c>
      <c r="B5653" t="e">
        <f>televicentrohn importante Que se haga lo bueno para mi Honduras Que bien gracias al Presidente por hacer este evento Que bien</f>
        <v>#NAME?</v>
      </c>
      <c r="C5653" s="4">
        <v>43774</v>
      </c>
      <c r="D5653" s="3">
        <v>0.64236111111111105</v>
      </c>
    </row>
    <row r="5654" spans="1:4" x14ac:dyDescent="0.2">
      <c r="A5654">
        <v>247358</v>
      </c>
      <c r="B5654" t="e">
        <f>televicentrohn muy buena acci√≥n Que excelente lo Que se hace estamos muy agradecidos con este proyecto vamos por mas</f>
        <v>#NAME?</v>
      </c>
      <c r="C5654" s="4">
        <v>43774</v>
      </c>
      <c r="D5654" s="3">
        <v>0.64513888888888882</v>
      </c>
    </row>
    <row r="5655" spans="1:4" x14ac:dyDescent="0.2">
      <c r="A5655">
        <v>249268</v>
      </c>
      <c r="B5655" t="s">
        <v>25</v>
      </c>
      <c r="C5655" s="4">
        <v>43774</v>
      </c>
      <c r="D5655" s="3">
        <v>0.84027777777777779</v>
      </c>
    </row>
    <row r="5656" spans="1:4" x14ac:dyDescent="0.2">
      <c r="A5656">
        <v>249744</v>
      </c>
      <c r="B5656" t="e">
        <f>hondudiario Definimos Que Es un gran logro lo Que se ve Que importante manera de ver como mi Honduras avanza muy bien</f>
        <v>#NAME?</v>
      </c>
      <c r="C5656" s="4">
        <v>43774</v>
      </c>
      <c r="D5656" s="3">
        <v>0.90347222222222223</v>
      </c>
    </row>
    <row r="5657" spans="1:4" x14ac:dyDescent="0.2">
      <c r="A5657">
        <v>258999</v>
      </c>
      <c r="B5657" t="s">
        <v>547</v>
      </c>
      <c r="C5657" s="4">
        <v>43774</v>
      </c>
      <c r="D5657" s="3">
        <v>0.16180555555555556</v>
      </c>
    </row>
    <row r="5658" spans="1:4" ht="34" x14ac:dyDescent="0.2">
      <c r="A5658">
        <v>265751</v>
      </c>
      <c r="B5658" s="2" t="s">
        <v>71</v>
      </c>
      <c r="C5658" s="4">
        <v>43774</v>
      </c>
      <c r="D5658" s="3">
        <v>0.6694444444444444</v>
      </c>
    </row>
    <row r="5659" spans="1:4" x14ac:dyDescent="0.2">
      <c r="A5659">
        <v>268220</v>
      </c>
      <c r="B5659" t="e">
        <f>radioamericahn excelente Que se haya aprobado esta nueva ley de alivio de deuda Que importante manear de ver lo bueno estamos muy contentos</f>
        <v>#NAME?</v>
      </c>
      <c r="C5659" s="4">
        <v>43774</v>
      </c>
      <c r="D5659" s="3">
        <v>0.86597222222222225</v>
      </c>
    </row>
    <row r="5660" spans="1:4" x14ac:dyDescent="0.2">
      <c r="A5660">
        <v>268262</v>
      </c>
      <c r="B5660" t="e">
        <f>radioamericahn Damos las gracias a JOH por Que solo el en este gobierno ha trabajado por lo mejor Que importante vamos por mas</f>
        <v>#NAME?</v>
      </c>
      <c r="C5660" s="4">
        <v>43774</v>
      </c>
      <c r="D5660" s="3">
        <v>0.8666666666666667</v>
      </c>
    </row>
    <row r="5661" spans="1:4" x14ac:dyDescent="0.2">
      <c r="A5661">
        <v>269105</v>
      </c>
      <c r="B5661" t="e">
        <f>radioamericahn gracias se√±or Presidente por demostrar los grandes avances a apoyo a los deudores Que bien Que se haga lo bueno por mi pais</f>
        <v>#NAME?</v>
      </c>
      <c r="C5661" s="4">
        <v>43774</v>
      </c>
      <c r="D5661" s="3">
        <v>0.86597222222222225</v>
      </c>
    </row>
    <row r="5662" spans="1:4" x14ac:dyDescent="0.2">
      <c r="A5662">
        <v>287232</v>
      </c>
      <c r="B5662" t="s">
        <v>567</v>
      </c>
      <c r="C5662" s="4">
        <v>43774</v>
      </c>
      <c r="D5662" s="3">
        <v>0.14583333333333334</v>
      </c>
    </row>
    <row r="5663" spans="1:4" x14ac:dyDescent="0.2">
      <c r="A5663">
        <v>295415</v>
      </c>
      <c r="B5663" t="s">
        <v>25</v>
      </c>
      <c r="C5663" s="4">
        <v>43774</v>
      </c>
      <c r="D5663" s="3">
        <v>0.83958333333333324</v>
      </c>
    </row>
    <row r="5664" spans="1:4" x14ac:dyDescent="0.2">
      <c r="A5664">
        <v>310903</v>
      </c>
      <c r="B5664" t="e">
        <f>hondudiario Es muy bueno Que se brinde apoyo al pueblo Vemos los grandes avances en turismo Que genial</f>
        <v>#NAME?</v>
      </c>
      <c r="C5664" s="4">
        <v>43774</v>
      </c>
      <c r="D5664" s="3">
        <v>0.8354166666666667</v>
      </c>
    </row>
    <row r="5665" spans="1:4" x14ac:dyDescent="0.2">
      <c r="A5665">
        <v>311604</v>
      </c>
      <c r="B5665" t="e">
        <f>hondudiario estamos muy contentos de ver los buenos alcances Que gran trabajo lo Que se ve gracias a nuestro gobierno</f>
        <v>#NAME?</v>
      </c>
      <c r="C5665" s="4">
        <v>43774</v>
      </c>
      <c r="D5665" s="3">
        <v>0.83611111111111114</v>
      </c>
    </row>
    <row r="5666" spans="1:4" x14ac:dyDescent="0.2">
      <c r="A5666">
        <v>316057</v>
      </c>
      <c r="B5666" t="s">
        <v>25</v>
      </c>
      <c r="C5666" s="4">
        <v>43774</v>
      </c>
      <c r="D5666" s="3">
        <v>0.84027777777777779</v>
      </c>
    </row>
    <row r="5667" spans="1:4" x14ac:dyDescent="0.2">
      <c r="A5667">
        <v>323327</v>
      </c>
      <c r="B5667" t="e">
        <f>elpaishn felicitamos al gobierno y alas autoridades por demostrar los grandes avances Que son paar el pais Que bien vamos por mas</f>
        <v>#NAME?</v>
      </c>
      <c r="C5667" s="4">
        <v>43774</v>
      </c>
      <c r="D5667" s="3">
        <v>0.93125000000000002</v>
      </c>
    </row>
    <row r="5668" spans="1:4" x14ac:dyDescent="0.2">
      <c r="A5668">
        <v>332193</v>
      </c>
      <c r="B5668" t="s">
        <v>197</v>
      </c>
      <c r="C5668" s="4">
        <v>43774</v>
      </c>
      <c r="D5668" s="3">
        <v>0.73055555555555562</v>
      </c>
    </row>
    <row r="5669" spans="1:4" x14ac:dyDescent="0.2">
      <c r="A5669">
        <v>350998</v>
      </c>
      <c r="B5669" t="s">
        <v>18</v>
      </c>
      <c r="C5669" s="4">
        <v>43774</v>
      </c>
      <c r="D5669" s="3">
        <v>0.79166666666666663</v>
      </c>
    </row>
    <row r="5670" spans="1:4" x14ac:dyDescent="0.2">
      <c r="A5670">
        <v>361298</v>
      </c>
      <c r="B5670" t="s">
        <v>18</v>
      </c>
      <c r="C5670" s="4">
        <v>43774</v>
      </c>
      <c r="D5670" s="3">
        <v>0.79166666666666663</v>
      </c>
    </row>
    <row r="5671" spans="1:4" ht="34" x14ac:dyDescent="0.2">
      <c r="A5671">
        <v>371428</v>
      </c>
      <c r="B5671" s="2" t="s">
        <v>71</v>
      </c>
      <c r="C5671" s="4">
        <v>43774</v>
      </c>
      <c r="D5671" s="3">
        <v>0.66875000000000007</v>
      </c>
    </row>
    <row r="5672" spans="1:4" x14ac:dyDescent="0.2">
      <c r="A5672">
        <v>648896</v>
      </c>
      <c r="B5672" t="s">
        <v>25</v>
      </c>
      <c r="C5672" s="4">
        <v>43774</v>
      </c>
      <c r="D5672" s="3">
        <v>0.84097222222222223</v>
      </c>
    </row>
    <row r="5673" spans="1:4" ht="34" x14ac:dyDescent="0.2">
      <c r="A5673">
        <v>678129</v>
      </c>
      <c r="B5673" s="2" t="s">
        <v>71</v>
      </c>
      <c r="C5673" s="4">
        <v>43774</v>
      </c>
      <c r="D5673" s="3">
        <v>0.6694444444444444</v>
      </c>
    </row>
    <row r="5674" spans="1:4" x14ac:dyDescent="0.2">
      <c r="A5674">
        <v>686168</v>
      </c>
      <c r="B5674" t="s">
        <v>18</v>
      </c>
      <c r="C5674" s="4">
        <v>43774</v>
      </c>
      <c r="D5674" s="3">
        <v>0.79236111111111107</v>
      </c>
    </row>
    <row r="5675" spans="1:4" x14ac:dyDescent="0.2">
      <c r="A5675">
        <v>686628</v>
      </c>
      <c r="B5675" t="s">
        <v>18</v>
      </c>
      <c r="C5675" s="4">
        <v>43774</v>
      </c>
      <c r="D5675" s="3">
        <v>0.79166666666666663</v>
      </c>
    </row>
    <row r="5676" spans="1:4" ht="34" x14ac:dyDescent="0.2">
      <c r="A5676">
        <v>696831</v>
      </c>
      <c r="B5676" s="2" t="s">
        <v>71</v>
      </c>
      <c r="C5676" s="4">
        <v>43774</v>
      </c>
      <c r="D5676" s="3">
        <v>0.66875000000000007</v>
      </c>
    </row>
    <row r="5677" spans="1:4" x14ac:dyDescent="0.2">
      <c r="A5677">
        <v>701412</v>
      </c>
      <c r="B5677" t="s">
        <v>18</v>
      </c>
      <c r="C5677" s="4">
        <v>43774</v>
      </c>
      <c r="D5677" s="3">
        <v>0.79166666666666663</v>
      </c>
    </row>
    <row r="5678" spans="1:4" x14ac:dyDescent="0.2">
      <c r="A5678">
        <v>717880</v>
      </c>
      <c r="B5678" t="s">
        <v>18</v>
      </c>
      <c r="C5678" s="4">
        <v>43774</v>
      </c>
      <c r="D5678" s="3">
        <v>0.79236111111111107</v>
      </c>
    </row>
    <row r="5679" spans="1:4" x14ac:dyDescent="0.2">
      <c r="A5679">
        <v>718117</v>
      </c>
      <c r="B5679" t="s">
        <v>25</v>
      </c>
      <c r="C5679" s="4">
        <v>43774</v>
      </c>
      <c r="D5679" s="3">
        <v>0.84027777777777779</v>
      </c>
    </row>
    <row r="5680" spans="1:4" x14ac:dyDescent="0.2">
      <c r="A5680">
        <v>718153</v>
      </c>
      <c r="B5680" t="s">
        <v>18</v>
      </c>
      <c r="C5680" s="4">
        <v>43774</v>
      </c>
      <c r="D5680" s="3">
        <v>0.79236111111111107</v>
      </c>
    </row>
    <row r="5681" spans="1:4" x14ac:dyDescent="0.2">
      <c r="A5681">
        <v>731414</v>
      </c>
      <c r="B5681" t="s">
        <v>18</v>
      </c>
      <c r="C5681" s="4">
        <v>43774</v>
      </c>
      <c r="D5681" s="3">
        <v>0.79166666666666663</v>
      </c>
    </row>
    <row r="5682" spans="1:4" x14ac:dyDescent="0.2">
      <c r="A5682">
        <v>738061</v>
      </c>
      <c r="B5682" t="s">
        <v>25</v>
      </c>
      <c r="C5682" s="4">
        <v>43774</v>
      </c>
      <c r="D5682" s="3">
        <v>0.84097222222222223</v>
      </c>
    </row>
    <row r="5683" spans="1:4" ht="34" x14ac:dyDescent="0.2">
      <c r="A5683">
        <v>738095</v>
      </c>
      <c r="B5683" s="2" t="s">
        <v>71</v>
      </c>
      <c r="C5683" s="4">
        <v>43774</v>
      </c>
      <c r="D5683" s="3">
        <v>0.6694444444444444</v>
      </c>
    </row>
    <row r="5684" spans="1:4" ht="34" x14ac:dyDescent="0.2">
      <c r="A5684">
        <v>738874</v>
      </c>
      <c r="B5684" s="2" t="s">
        <v>71</v>
      </c>
      <c r="C5684" s="4">
        <v>43774</v>
      </c>
      <c r="D5684" s="3">
        <v>0.6694444444444444</v>
      </c>
    </row>
    <row r="5685" spans="1:4" x14ac:dyDescent="0.2">
      <c r="A5685">
        <v>740108</v>
      </c>
      <c r="B5685" t="s">
        <v>25</v>
      </c>
      <c r="C5685" s="4">
        <v>43774</v>
      </c>
      <c r="D5685" s="3">
        <v>0.83958333333333324</v>
      </c>
    </row>
    <row r="5686" spans="1:4" x14ac:dyDescent="0.2">
      <c r="A5686">
        <v>743676</v>
      </c>
      <c r="B5686" t="s">
        <v>18</v>
      </c>
      <c r="C5686" s="4">
        <v>43774</v>
      </c>
      <c r="D5686" s="3">
        <v>0.79236111111111107</v>
      </c>
    </row>
    <row r="5687" spans="1:4" ht="34" x14ac:dyDescent="0.2">
      <c r="A5687">
        <v>745145</v>
      </c>
      <c r="B5687" s="2" t="s">
        <v>71</v>
      </c>
      <c r="C5687" s="4">
        <v>43774</v>
      </c>
      <c r="D5687" s="3">
        <v>0.6694444444444444</v>
      </c>
    </row>
    <row r="5688" spans="1:4" ht="34" x14ac:dyDescent="0.2">
      <c r="A5688">
        <v>745165</v>
      </c>
      <c r="B5688" s="2" t="s">
        <v>71</v>
      </c>
      <c r="C5688" s="4">
        <v>43774</v>
      </c>
      <c r="D5688" s="3">
        <v>0.6694444444444444</v>
      </c>
    </row>
    <row r="5689" spans="1:4" x14ac:dyDescent="0.2">
      <c r="A5689">
        <v>751342</v>
      </c>
      <c r="B5689" t="s">
        <v>25</v>
      </c>
      <c r="C5689" s="4">
        <v>43774</v>
      </c>
      <c r="D5689" s="3">
        <v>0.84027777777777779</v>
      </c>
    </row>
    <row r="5690" spans="1:4" ht="34" x14ac:dyDescent="0.2">
      <c r="A5690">
        <v>753623</v>
      </c>
      <c r="B5690" s="2" t="s">
        <v>71</v>
      </c>
      <c r="C5690" s="4">
        <v>43774</v>
      </c>
      <c r="D5690" s="3">
        <v>0.6694444444444444</v>
      </c>
    </row>
    <row r="5691" spans="1:4" ht="34" x14ac:dyDescent="0.2">
      <c r="A5691">
        <v>755651</v>
      </c>
      <c r="B5691" s="2" t="s">
        <v>71</v>
      </c>
      <c r="C5691" s="4">
        <v>43774</v>
      </c>
      <c r="D5691" s="3">
        <v>0.6694444444444444</v>
      </c>
    </row>
    <row r="5692" spans="1:4" x14ac:dyDescent="0.2">
      <c r="A5692">
        <v>763842</v>
      </c>
      <c r="B5692" t="s">
        <v>158</v>
      </c>
      <c r="C5692" s="4">
        <v>43774</v>
      </c>
      <c r="D5692" s="3">
        <v>0.7909722222222223</v>
      </c>
    </row>
    <row r="5693" spans="1:4" x14ac:dyDescent="0.2">
      <c r="A5693">
        <v>765064</v>
      </c>
      <c r="B5693" t="s">
        <v>25</v>
      </c>
      <c r="C5693" s="4">
        <v>43774</v>
      </c>
      <c r="D5693" s="3">
        <v>0.83958333333333324</v>
      </c>
    </row>
    <row r="5694" spans="1:4" ht="34" x14ac:dyDescent="0.2">
      <c r="A5694">
        <v>790980</v>
      </c>
      <c r="B5694" s="2" t="s">
        <v>71</v>
      </c>
      <c r="C5694" s="4">
        <v>43774</v>
      </c>
      <c r="D5694" s="3">
        <v>0.66875000000000007</v>
      </c>
    </row>
    <row r="5695" spans="1:4" ht="34" x14ac:dyDescent="0.2">
      <c r="A5695">
        <v>791784</v>
      </c>
      <c r="B5695" s="2" t="s">
        <v>71</v>
      </c>
      <c r="C5695" s="4">
        <v>43774</v>
      </c>
      <c r="D5695" s="3">
        <v>0.67013888888888884</v>
      </c>
    </row>
    <row r="5696" spans="1:4" ht="34" x14ac:dyDescent="0.2">
      <c r="A5696">
        <v>793547</v>
      </c>
      <c r="B5696" s="2" t="s">
        <v>71</v>
      </c>
      <c r="C5696" s="4">
        <v>43774</v>
      </c>
      <c r="D5696" s="3">
        <v>0.6694444444444444</v>
      </c>
    </row>
    <row r="5697" spans="1:4" x14ac:dyDescent="0.2">
      <c r="A5697">
        <v>805816</v>
      </c>
      <c r="B5697" t="s">
        <v>25</v>
      </c>
      <c r="C5697" s="4">
        <v>43774</v>
      </c>
      <c r="D5697" s="3">
        <v>0.84027777777777779</v>
      </c>
    </row>
    <row r="5698" spans="1:4" x14ac:dyDescent="0.2">
      <c r="A5698">
        <v>807808</v>
      </c>
      <c r="B5698" t="s">
        <v>18</v>
      </c>
      <c r="C5698" s="4">
        <v>43774</v>
      </c>
      <c r="D5698" s="3">
        <v>0.79236111111111107</v>
      </c>
    </row>
    <row r="5699" spans="1:4" ht="34" x14ac:dyDescent="0.2">
      <c r="A5699">
        <v>810643</v>
      </c>
      <c r="B5699" s="2" t="s">
        <v>71</v>
      </c>
      <c r="C5699" s="4">
        <v>43774</v>
      </c>
      <c r="D5699" s="3">
        <v>0.66875000000000007</v>
      </c>
    </row>
    <row r="5700" spans="1:4" x14ac:dyDescent="0.2">
      <c r="A5700">
        <v>825821</v>
      </c>
      <c r="B5700" t="s">
        <v>25</v>
      </c>
      <c r="C5700" s="4">
        <v>43774</v>
      </c>
      <c r="D5700" s="3">
        <v>0.83958333333333324</v>
      </c>
    </row>
    <row r="5701" spans="1:4" x14ac:dyDescent="0.2">
      <c r="A5701">
        <v>826312</v>
      </c>
      <c r="B5701" t="s">
        <v>197</v>
      </c>
      <c r="C5701" s="4">
        <v>43774</v>
      </c>
      <c r="D5701" s="3">
        <v>0.73055555555555562</v>
      </c>
    </row>
    <row r="5702" spans="1:4" x14ac:dyDescent="0.2">
      <c r="A5702">
        <v>829024</v>
      </c>
      <c r="B5702" t="s">
        <v>18</v>
      </c>
      <c r="C5702" s="4">
        <v>43774</v>
      </c>
      <c r="D5702" s="3">
        <v>0.79236111111111107</v>
      </c>
    </row>
    <row r="5703" spans="1:4" x14ac:dyDescent="0.2">
      <c r="A5703">
        <v>831747</v>
      </c>
      <c r="B5703" t="s">
        <v>18</v>
      </c>
      <c r="C5703" s="4">
        <v>43774</v>
      </c>
      <c r="D5703" s="3">
        <v>0.79236111111111107</v>
      </c>
    </row>
    <row r="5704" spans="1:4" x14ac:dyDescent="0.2">
      <c r="A5704">
        <v>847057</v>
      </c>
      <c r="B5704" t="s">
        <v>25</v>
      </c>
      <c r="C5704" s="4">
        <v>43774</v>
      </c>
      <c r="D5704" s="3">
        <v>0.84027777777777779</v>
      </c>
    </row>
    <row r="5705" spans="1:4" ht="34" x14ac:dyDescent="0.2">
      <c r="A5705">
        <v>849917</v>
      </c>
      <c r="B5705" s="2" t="s">
        <v>71</v>
      </c>
      <c r="C5705" s="4">
        <v>43774</v>
      </c>
      <c r="D5705" s="3">
        <v>0.6694444444444444</v>
      </c>
    </row>
    <row r="5706" spans="1:4" ht="34" x14ac:dyDescent="0.2">
      <c r="A5706">
        <v>849999</v>
      </c>
      <c r="B5706" s="2" t="s">
        <v>71</v>
      </c>
      <c r="C5706" s="4">
        <v>43774</v>
      </c>
      <c r="D5706" s="3">
        <v>0.66875000000000007</v>
      </c>
    </row>
    <row r="5707" spans="1:4" ht="34" x14ac:dyDescent="0.2">
      <c r="A5707">
        <v>875284</v>
      </c>
      <c r="B5707" s="2" t="s">
        <v>71</v>
      </c>
      <c r="C5707" s="4">
        <v>43774</v>
      </c>
      <c r="D5707" s="3">
        <v>0.66875000000000007</v>
      </c>
    </row>
    <row r="5708" spans="1:4" x14ac:dyDescent="0.2">
      <c r="A5708">
        <v>880677</v>
      </c>
      <c r="B5708" t="s">
        <v>18</v>
      </c>
      <c r="C5708" s="4">
        <v>43774</v>
      </c>
      <c r="D5708" s="3">
        <v>0.79305555555555562</v>
      </c>
    </row>
    <row r="5709" spans="1:4" ht="34" x14ac:dyDescent="0.2">
      <c r="A5709">
        <v>885775</v>
      </c>
      <c r="B5709" s="2" t="s">
        <v>71</v>
      </c>
      <c r="C5709" s="4">
        <v>43774</v>
      </c>
      <c r="D5709" s="3">
        <v>0.66875000000000007</v>
      </c>
    </row>
    <row r="5710" spans="1:4" x14ac:dyDescent="0.2">
      <c r="A5710">
        <v>886674</v>
      </c>
      <c r="B5710" t="s">
        <v>18</v>
      </c>
      <c r="C5710" s="4">
        <v>43774</v>
      </c>
      <c r="D5710" s="3">
        <v>0.79166666666666663</v>
      </c>
    </row>
    <row r="5711" spans="1:4" ht="34" x14ac:dyDescent="0.2">
      <c r="A5711">
        <v>980722</v>
      </c>
      <c r="B5711" s="2" t="s">
        <v>71</v>
      </c>
      <c r="C5711" s="4">
        <v>43774</v>
      </c>
      <c r="D5711" s="3">
        <v>0.66875000000000007</v>
      </c>
    </row>
    <row r="5712" spans="1:4" x14ac:dyDescent="0.2">
      <c r="A5712">
        <v>980941</v>
      </c>
      <c r="B5712" t="s">
        <v>18</v>
      </c>
      <c r="C5712" s="4">
        <v>43774</v>
      </c>
      <c r="D5712" s="3">
        <v>0.79166666666666663</v>
      </c>
    </row>
    <row r="5713" spans="1:4" x14ac:dyDescent="0.2">
      <c r="A5713">
        <v>981627</v>
      </c>
      <c r="B5713" t="s">
        <v>18</v>
      </c>
      <c r="C5713" s="4">
        <v>43774</v>
      </c>
      <c r="D5713" s="3">
        <v>0.79236111111111107</v>
      </c>
    </row>
    <row r="5714" spans="1:4" ht="34" x14ac:dyDescent="0.2">
      <c r="A5714">
        <v>982121</v>
      </c>
      <c r="B5714" s="2" t="s">
        <v>71</v>
      </c>
      <c r="C5714" s="4">
        <v>43774</v>
      </c>
      <c r="D5714" s="3">
        <v>0.6694444444444444</v>
      </c>
    </row>
    <row r="5715" spans="1:4" x14ac:dyDescent="0.2">
      <c r="A5715">
        <v>991364</v>
      </c>
      <c r="B5715" t="s">
        <v>18</v>
      </c>
      <c r="C5715" s="4">
        <v>43774</v>
      </c>
      <c r="D5715" s="3">
        <v>0.79236111111111107</v>
      </c>
    </row>
    <row r="5716" spans="1:4" ht="34" x14ac:dyDescent="0.2">
      <c r="A5716">
        <v>1029916</v>
      </c>
      <c r="B5716" s="2" t="s">
        <v>71</v>
      </c>
      <c r="C5716" s="4">
        <v>43774</v>
      </c>
      <c r="D5716" s="3">
        <v>0.6694444444444444</v>
      </c>
    </row>
    <row r="5717" spans="1:4" x14ac:dyDescent="0.2">
      <c r="A5717">
        <v>1032755</v>
      </c>
      <c r="B5717" t="s">
        <v>25</v>
      </c>
      <c r="C5717" s="4">
        <v>43774</v>
      </c>
      <c r="D5717" s="3">
        <v>0.84027777777777779</v>
      </c>
    </row>
    <row r="5718" spans="1:4" x14ac:dyDescent="0.2">
      <c r="A5718">
        <v>1033120</v>
      </c>
      <c r="B5718" t="s">
        <v>25</v>
      </c>
      <c r="C5718" s="4">
        <v>43774</v>
      </c>
      <c r="D5718" s="3">
        <v>0.84027777777777779</v>
      </c>
    </row>
    <row r="5719" spans="1:4" x14ac:dyDescent="0.2">
      <c r="A5719">
        <v>1035814</v>
      </c>
      <c r="B5719" t="s">
        <v>18</v>
      </c>
      <c r="C5719" s="4">
        <v>43774</v>
      </c>
      <c r="D5719" s="3">
        <v>0.79166666666666663</v>
      </c>
    </row>
    <row r="5720" spans="1:4" x14ac:dyDescent="0.2">
      <c r="A5720">
        <v>1039514</v>
      </c>
      <c r="B5720" t="s">
        <v>25</v>
      </c>
      <c r="C5720" s="4">
        <v>43774</v>
      </c>
      <c r="D5720" s="3">
        <v>0.84027777777777779</v>
      </c>
    </row>
    <row r="5721" spans="1:4" ht="34" x14ac:dyDescent="0.2">
      <c r="A5721">
        <v>1040196</v>
      </c>
      <c r="B5721" s="2" t="s">
        <v>71</v>
      </c>
      <c r="C5721" s="4">
        <v>43774</v>
      </c>
      <c r="D5721" s="3">
        <v>0.6694444444444444</v>
      </c>
    </row>
    <row r="5722" spans="1:4" x14ac:dyDescent="0.2">
      <c r="A5722">
        <v>1040637</v>
      </c>
      <c r="B5722" t="s">
        <v>25</v>
      </c>
      <c r="C5722" s="4">
        <v>43774</v>
      </c>
      <c r="D5722" s="3">
        <v>0.84027777777777779</v>
      </c>
    </row>
    <row r="5723" spans="1:4" x14ac:dyDescent="0.2">
      <c r="A5723">
        <v>1049015</v>
      </c>
      <c r="B5723" t="s">
        <v>25</v>
      </c>
      <c r="C5723" s="4">
        <v>43774</v>
      </c>
      <c r="D5723" s="3">
        <v>0.84027777777777779</v>
      </c>
    </row>
    <row r="5724" spans="1:4" ht="34" x14ac:dyDescent="0.2">
      <c r="A5724">
        <v>11419</v>
      </c>
      <c r="B5724" s="2" t="s">
        <v>92</v>
      </c>
      <c r="C5724" s="4">
        <v>43775</v>
      </c>
      <c r="D5724" s="3">
        <v>0.65694444444444444</v>
      </c>
    </row>
    <row r="5725" spans="1:4" ht="34" x14ac:dyDescent="0.2">
      <c r="A5725">
        <v>16570</v>
      </c>
      <c r="B5725" s="2" t="s">
        <v>92</v>
      </c>
      <c r="C5725" s="4">
        <v>43775</v>
      </c>
      <c r="D5725" s="3">
        <v>0.65625</v>
      </c>
    </row>
    <row r="5726" spans="1:4" x14ac:dyDescent="0.2">
      <c r="A5726">
        <v>16996</v>
      </c>
      <c r="B5726" t="s">
        <v>131</v>
      </c>
      <c r="C5726" s="4">
        <v>43775</v>
      </c>
      <c r="D5726" s="3">
        <v>0.7055555555555556</v>
      </c>
    </row>
    <row r="5727" spans="1:4" x14ac:dyDescent="0.2">
      <c r="A5727">
        <v>33213</v>
      </c>
      <c r="B5727" t="e">
        <f>hondudiario se esta viendo los grandes apoyos para los maestros Que bien felicitamos al gobierno</f>
        <v>#NAME?</v>
      </c>
      <c r="C5727" s="4">
        <v>43775</v>
      </c>
      <c r="D5727" s="3">
        <v>0.74513888888888891</v>
      </c>
    </row>
    <row r="5728" spans="1:4" x14ac:dyDescent="0.2">
      <c r="A5728">
        <v>34523</v>
      </c>
      <c r="B5728" t="e">
        <f>_xlfn.SINGLE(DllSWqjvMbCrtUNGN0CA23hYgwPW83B5aBnYuBnEFZY)= lo bueno se logra Que admirable Es ver Que mi pais avanza muy bien Que se haga lo bueno por el pueblo y Que Dios lo bendiga JOH</f>
        <v>#NAME?</v>
      </c>
      <c r="C5728" s="4">
        <v>43775</v>
      </c>
      <c r="D5728" s="3">
        <v>0.79652777777777783</v>
      </c>
    </row>
    <row r="5729" spans="1:4" x14ac:dyDescent="0.2">
      <c r="A5729">
        <v>39725</v>
      </c>
      <c r="B5729" t="e">
        <f>radioamericahn Que bueno Que se mejore en el √°rea de la educaci√≥n y Que se les brinde el mayor apoyo a los docentes perfecto</f>
        <v>#NAME?</v>
      </c>
      <c r="C5729" s="4">
        <v>43775</v>
      </c>
      <c r="D5729" s="3">
        <v>0.90069444444444446</v>
      </c>
    </row>
    <row r="5730" spans="1:4" x14ac:dyDescent="0.2">
      <c r="A5730">
        <v>39800</v>
      </c>
      <c r="B5730" t="e">
        <f>radioamericahn Vemos Que Que triste con esta se√±ora Que solo lo malo mira para el pais para ella nada Es bueno</f>
        <v>#NAME?</v>
      </c>
      <c r="C5730" s="4">
        <v>43775</v>
      </c>
      <c r="D5730" s="3">
        <v>0.68819444444444444</v>
      </c>
    </row>
    <row r="5731" spans="1:4" x14ac:dyDescent="0.2">
      <c r="A5731">
        <v>39868</v>
      </c>
      <c r="B5731" t="e">
        <f>radioamericahn Es muy excelente Que se est√°n viendo los grandes avances Que hace el gobierno Que bien excelente</f>
        <v>#NAME?</v>
      </c>
      <c r="C5731" s="4">
        <v>43775</v>
      </c>
      <c r="D5731" s="3">
        <v>0.78819444444444453</v>
      </c>
    </row>
    <row r="5732" spans="1:4" x14ac:dyDescent="0.2">
      <c r="A5732">
        <v>41034</v>
      </c>
      <c r="B5732" t="e">
        <f>radioamericahn agradecemos Que mi pais esta avanzando gracias por apoyar a los docentes Que tengan un salario digno</f>
        <v>#NAME?</v>
      </c>
      <c r="C5732" s="4">
        <v>43775</v>
      </c>
      <c r="D5732" s="3">
        <v>0.63888888888888895</v>
      </c>
    </row>
    <row r="5733" spans="1:4" x14ac:dyDescent="0.2">
      <c r="A5733">
        <v>51684</v>
      </c>
      <c r="B5733" t="e">
        <f>Abriendo_Brecha estamos muy contentos Que se desarrolla lo bello Que hay en el pais excelente Que bueno</f>
        <v>#NAME?</v>
      </c>
      <c r="C5733" s="4">
        <v>43775</v>
      </c>
      <c r="D5733" s="3">
        <v>0.92083333333333339</v>
      </c>
    </row>
    <row r="5734" spans="1:4" x14ac:dyDescent="0.2">
      <c r="A5734">
        <v>55442</v>
      </c>
      <c r="B5734" t="e">
        <f>Abriendo_Brecha Es muy buena noticia por Que asi tienen grandes oportunidades para el pueblo Que puedan trabajar Que bien</f>
        <v>#NAME?</v>
      </c>
      <c r="C5734" s="4">
        <v>43775</v>
      </c>
      <c r="D5734" s="3">
        <v>0.67847222222222225</v>
      </c>
    </row>
    <row r="5735" spans="1:4" x14ac:dyDescent="0.2">
      <c r="A5735">
        <v>55528</v>
      </c>
      <c r="B5735" t="e">
        <f>Abriendo_Brecha Es admirable lo Que se hace Que bien estamos muy contentos de ver Que mi pais esta generando nuevas oportunidades Que bien</f>
        <v>#NAME?</v>
      </c>
      <c r="C5735" s="4">
        <v>43775</v>
      </c>
      <c r="D5735" s="3">
        <v>0.67847222222222225</v>
      </c>
    </row>
    <row r="5736" spans="1:4" x14ac:dyDescent="0.2">
      <c r="A5736">
        <v>55999</v>
      </c>
      <c r="B5736" t="e">
        <f>Abriendo_Brecha Es Espectacular lo Que se ve en el pais Que bueno Que Honduras hace  y se demuestra sus bellas y hermosas bellezas tur√≠sticas</f>
        <v>#NAME?</v>
      </c>
      <c r="C5736" s="4">
        <v>43775</v>
      </c>
      <c r="D5736" s="3">
        <v>0.91875000000000007</v>
      </c>
    </row>
    <row r="5737" spans="1:4" x14ac:dyDescent="0.2">
      <c r="A5737">
        <v>61750</v>
      </c>
      <c r="B5737" t="s">
        <v>253</v>
      </c>
      <c r="C5737" s="4">
        <v>43775</v>
      </c>
      <c r="D5737" s="3">
        <v>0.62777777777777777</v>
      </c>
    </row>
    <row r="5738" spans="1:4" x14ac:dyDescent="0.2">
      <c r="A5738">
        <v>64921</v>
      </c>
      <c r="B5738" t="e">
        <f>hondudiario estamos muy contentos de Que hemos alcanzado grandes cosas en el pais Que excelente vamos por grandes avances</f>
        <v>#NAME?</v>
      </c>
      <c r="C5738" s="4">
        <v>43775</v>
      </c>
      <c r="D5738" s="3">
        <v>0.67083333333333339</v>
      </c>
    </row>
    <row r="5739" spans="1:4" x14ac:dyDescent="0.2">
      <c r="A5739">
        <v>70343</v>
      </c>
      <c r="B5739" t="e">
        <f>elpaishn Que bueno Que los beneficios Que est√°n alcanzando los Hondure√±os Que bueno lo Que se hace cada dia vamos por mas</f>
        <v>#NAME?</v>
      </c>
      <c r="C5739" s="4">
        <v>43775</v>
      </c>
      <c r="D5739" s="3">
        <v>0.93402777777777779</v>
      </c>
    </row>
    <row r="5740" spans="1:4" x14ac:dyDescent="0.2">
      <c r="A5740">
        <v>70960</v>
      </c>
      <c r="B5740" t="e">
        <f>elpaishn Es muy importante apara la economiza del pais Que se invierta en estas cosas asi mejoraran grandes proyectos  y obras muy excelente</f>
        <v>#NAME?</v>
      </c>
      <c r="C5740" s="4">
        <v>43775</v>
      </c>
      <c r="D5740" s="3">
        <v>0.6333333333333333</v>
      </c>
    </row>
    <row r="5741" spans="1:4" x14ac:dyDescent="0.2">
      <c r="A5741">
        <v>75896</v>
      </c>
      <c r="B5741" t="e">
        <f>TSiHonduras Es muy importante saber Que se maneja estos tipos de evento Que son de gran beneficio para el pais Que excelente lo Que se hace</f>
        <v>#NAME?</v>
      </c>
      <c r="C5741" s="4">
        <v>43775</v>
      </c>
      <c r="D5741" s="3">
        <v>0.89374999999999993</v>
      </c>
    </row>
    <row r="5742" spans="1:4" x14ac:dyDescent="0.2">
      <c r="A5742">
        <v>78983</v>
      </c>
      <c r="B5742" t="s">
        <v>131</v>
      </c>
      <c r="C5742" s="4">
        <v>43775</v>
      </c>
      <c r="D5742" s="3">
        <v>0.7055555555555556</v>
      </c>
    </row>
    <row r="5743" spans="1:4" x14ac:dyDescent="0.2">
      <c r="A5743">
        <v>79979</v>
      </c>
      <c r="B5743" t="e">
        <f>_xlfn.SINGLE(JuanOrlandoH _xlfn.SINGLE(Congreso_HND _xlfn.SINGLE(HoyMismoTSI _xlfn.SINGLE(radiohrn _xlfn.SINGLE(LaTribunahn _xlfn.SINGLE(TN5Telenoticias _xlfn.SINGLE(HCHTelevDigital _xlfn.SINGLE(televicentrohn _xlfn.SINGLE(radioamericahn _xlfn.SINGLE(Canal6Honduras _xlfn.SINGLE(tencanal10 este gobierno si ha beneficiado al pais Que gran desempe√±o para Que las cosas avancen cada dia Que bien excelente)))))))))))</f>
        <v>#NAME?</v>
      </c>
      <c r="C5743" s="4">
        <v>43775</v>
      </c>
      <c r="D5743" s="3">
        <v>0.625</v>
      </c>
    </row>
    <row r="5744" spans="1:4" x14ac:dyDescent="0.2">
      <c r="A5744">
        <v>90658</v>
      </c>
      <c r="B5744" t="e">
        <f>elpaishn Es bueno Que hagan estas ayudas para Que ya haya mas empleos y Sobre todo la gente Hondure√±a se ayude</f>
        <v>#NAME?</v>
      </c>
      <c r="C5744" s="4">
        <v>43775</v>
      </c>
      <c r="D5744" s="3">
        <v>0.93541666666666667</v>
      </c>
    </row>
    <row r="5745" spans="1:4" x14ac:dyDescent="0.2">
      <c r="A5745">
        <v>90697</v>
      </c>
      <c r="B5745" t="e">
        <f>elpaishn muy bien Que se restaura esta iglesia asi estar√° en mejores condiciones Que excelente Es ver esto en el pais Que bien</f>
        <v>#NAME?</v>
      </c>
      <c r="C5745" s="4">
        <v>43775</v>
      </c>
      <c r="D5745" s="3">
        <v>0.71527777777777779</v>
      </c>
    </row>
    <row r="5746" spans="1:4" x14ac:dyDescent="0.2">
      <c r="A5746">
        <v>90821</v>
      </c>
      <c r="B5746" t="e">
        <f>elpaishn muy bueno Que los Hondure√±os alcance mas y mas oportunidades parea Que la econom√≠a mejore Que excelente</f>
        <v>#NAME?</v>
      </c>
      <c r="C5746" s="4">
        <v>43775</v>
      </c>
      <c r="D5746" s="3">
        <v>0.93472222222222223</v>
      </c>
    </row>
    <row r="5747" spans="1:4" x14ac:dyDescent="0.2">
      <c r="A5747">
        <v>91635</v>
      </c>
      <c r="B5747" t="e">
        <f>elpaishn Es muy excelente lo Que esta haciendo el gobierno Que grandes avances Vemos lo bueno por mi pais Que bien</f>
        <v>#NAME?</v>
      </c>
      <c r="C5747" s="4">
        <v>43775</v>
      </c>
      <c r="D5747" s="3">
        <v>0.71458333333333324</v>
      </c>
    </row>
    <row r="5748" spans="1:4" x14ac:dyDescent="0.2">
      <c r="A5748">
        <v>91728</v>
      </c>
      <c r="B5748" t="e">
        <f>elpaishn Vemos Que mi Honduras esta en gran desarrollo Que bien vamos por lo bueno cada dia gracias al gobierno Que se haga esto</f>
        <v>#NAME?</v>
      </c>
      <c r="C5748" s="4">
        <v>43775</v>
      </c>
      <c r="D5748" s="3">
        <v>0.63263888888888886</v>
      </c>
    </row>
    <row r="5749" spans="1:4" x14ac:dyDescent="0.2">
      <c r="A5749">
        <v>91790</v>
      </c>
      <c r="B5749" t="e">
        <f>elpaishn Honduras avanza Que excelente Es ver lo bueno vamos alcanzando las grandes bendiciones para el pais Que bueno</f>
        <v>#NAME?</v>
      </c>
      <c r="C5749" s="4">
        <v>43775</v>
      </c>
      <c r="D5749" s="3">
        <v>0.86597222222222225</v>
      </c>
    </row>
    <row r="5750" spans="1:4" x14ac:dyDescent="0.2">
      <c r="A5750">
        <v>91894</v>
      </c>
      <c r="B5750" t="s">
        <v>310</v>
      </c>
      <c r="C5750" s="4">
        <v>43775</v>
      </c>
      <c r="D5750" s="3">
        <v>0.71527777777777779</v>
      </c>
    </row>
    <row r="5751" spans="1:4" ht="34" x14ac:dyDescent="0.2">
      <c r="A5751">
        <v>112643</v>
      </c>
      <c r="B5751" s="2" t="s">
        <v>92</v>
      </c>
      <c r="C5751" s="4">
        <v>43775</v>
      </c>
      <c r="D5751" s="3">
        <v>0.65625</v>
      </c>
    </row>
    <row r="5752" spans="1:4" x14ac:dyDescent="0.2">
      <c r="A5752">
        <v>115013</v>
      </c>
      <c r="B5752" t="e">
        <f>_xlfn.SINGLE(JuanOrlandoH _xlfn.SINGLE(EFEnoticias _xlfn.SINGLE(HoyMismoTSI _xlfn.SINGLE(DllSWqjvMbCrtUNGN0CA23hYgwPW83B5aBnYuBnEFZY))))= _xlfn.SINGLE(radiohrn _xlfn.SINGLE(LaTribunahn _xlfn.SINGLE(TN5Telenoticias _xlfn.SINGLE(HCHTelevDigital _xlfn.SINGLE(televicentrohn lo bueno de todo esto Que se ha llegado a un acuerdo Que ha permitido la gran ayuda de los maestros Que bien Que se les apoye)))))</f>
        <v>#NAME?</v>
      </c>
      <c r="C5752" s="4">
        <v>43775</v>
      </c>
      <c r="D5752" s="3">
        <v>0.62916666666666665</v>
      </c>
    </row>
    <row r="5753" spans="1:4" x14ac:dyDescent="0.2">
      <c r="A5753">
        <v>118031</v>
      </c>
      <c r="B5753" t="e">
        <f>_xlfn.SINGLE(JuanOrlandoH _xlfn.SINGLE(EFEnoticias _xlfn.SINGLE(HoyMismoTSI _xlfn.SINGLE(DllSWqjvMbCrtUNGN0CA23hYgwPW83B5aBnYuBnEFZY))))= _xlfn.SINGLE(radiohrn _xlfn.SINGLE(LaTribunahn _xlfn.SINGLE(TN5Telenoticias _xlfn.SINGLE(HCHTelevDigital _xlfn.SINGLE(televicentrohn Vemos Que el pais avanza Que grandioso Es ver como mi naci√≥n esta cambiando vamos por lo bueno Muchas gracias JOH)))))</f>
        <v>#NAME?</v>
      </c>
      <c r="C5753" s="4">
        <v>43775</v>
      </c>
      <c r="D5753" s="3">
        <v>0.62777777777777777</v>
      </c>
    </row>
    <row r="5754" spans="1:4" x14ac:dyDescent="0.2">
      <c r="A5754">
        <v>131969</v>
      </c>
      <c r="B5754" t="e">
        <f>_xlfn.SINGLE(JuanOrlandoH _xlfn.SINGLE(Congreso_HND _xlfn.SINGLE(HoyMismoTSI _xlfn.SINGLE(radiohrn _xlfn.SINGLE(LaTribunahn _xlfn.SINGLE(TN5Telenoticias _xlfn.SINGLE(HCHTelevDigital _xlfn.SINGLE(televicentrohn _xlfn.SINGLE(radioamericahn _xlfn.SINGLE(Canal6Honduras _xlfn.SINGLE(tencanal10 Definitivamente queremos agradecerle a nuestro Presidente por Que solo el ha demostrado lo bueno para la naci√≥n gracias se√±or JOH)))))))))))</f>
        <v>#NAME?</v>
      </c>
      <c r="C5754" s="4">
        <v>43775</v>
      </c>
      <c r="D5754" s="3">
        <v>0.62430555555555556</v>
      </c>
    </row>
    <row r="5755" spans="1:4" x14ac:dyDescent="0.2">
      <c r="A5755">
        <v>132533</v>
      </c>
      <c r="B5755" t="e">
        <f>_xlfn.SINGLE(JuanOrlandoH _xlfn.SINGLE(EFEnoticias _xlfn.SINGLE(HoyMismoTSI _xlfn.SINGLE(DllSWqjvMbCrtUNGN0CA23hYgwPW83B5aBnYuBnEFZY))))= _xlfn.SINGLE(radiohrn _xlfn.SINGLE(LaTribunahn _xlfn.SINGLE(TN5Telenoticias _xlfn.SINGLE(HCHTelevDigital _xlfn.SINGLE(televicentrohn Que gran manera de Que se desarrolle la econom√≠a de cada maestro Que bien vamos por mas avances muy bien)))))</f>
        <v>#NAME?</v>
      </c>
      <c r="C5755" s="4">
        <v>43775</v>
      </c>
      <c r="D5755" s="3">
        <v>0.62916666666666665</v>
      </c>
    </row>
    <row r="5756" spans="1:4" x14ac:dyDescent="0.2">
      <c r="A5756">
        <v>142591</v>
      </c>
      <c r="B5756" t="e">
        <f>_xlfn.SINGLE(JuanOrlandoH _xlfn.SINGLE(Congreso_HND _xlfn.SINGLE(HoyMismoTSI _xlfn.SINGLE(radiohrn _xlfn.SINGLE(LaTribunahn _xlfn.SINGLE(TN5Telenoticias _xlfn.SINGLE(HCHTelevDigital _xlfn.SINGLE(televicentrohn _xlfn.SINGLE(radioamericahn _xlfn.SINGLE(Canal6Honduras _xlfn.SINGLE(tencanal10 Que admirable de su parte JOH por Que asi regenerara la econom√≠a del pueblo Que grandes avances muy bien)))))))))))</f>
        <v>#NAME?</v>
      </c>
      <c r="C5756" s="4">
        <v>43775</v>
      </c>
      <c r="D5756" s="3">
        <v>0.62430555555555556</v>
      </c>
    </row>
    <row r="5757" spans="1:4" x14ac:dyDescent="0.2">
      <c r="A5757">
        <v>152166</v>
      </c>
      <c r="B5757" t="e">
        <f>_xlfn.SINGLE(JuanOrlandoH _xlfn.SINGLE(Congreso_HND _xlfn.SINGLE(HoyMismoTSI _xlfn.SINGLE(radiohrn _xlfn.SINGLE(LaTribunahn _xlfn.SINGLE(TN5Telenoticias _xlfn.SINGLE(HCHTelevDigital _xlfn.SINGLE(televicentrohn _xlfn.SINGLE(radioamericahn _xlfn.SINGLE(Canal6Honduras _xlfn.SINGLE(tencanal10 Es muy importante Que se est√°n haciendo estas maravillosas cosas para Que el pais desarrolle Que bien vamos por mas)))))))))))</f>
        <v>#NAME?</v>
      </c>
      <c r="C5757" s="4">
        <v>43775</v>
      </c>
      <c r="D5757" s="3">
        <v>0.625</v>
      </c>
    </row>
    <row r="5758" spans="1:4" x14ac:dyDescent="0.2">
      <c r="A5758">
        <v>155307</v>
      </c>
      <c r="B5758" t="e">
        <f>ProcesoDigital Honduras esta cambiando Es muy bueno vamos viendo los cambios Que se tenga el mejor de los excito</f>
        <v>#NAME?</v>
      </c>
      <c r="C5758" s="4">
        <v>43775</v>
      </c>
      <c r="D5758" s="3">
        <v>0.72291666666666676</v>
      </c>
    </row>
    <row r="5759" spans="1:4" x14ac:dyDescent="0.2">
      <c r="A5759">
        <v>155326</v>
      </c>
      <c r="B5759" t="e">
        <f>ProcesoDigital Vemos los grandes acciones Que importante Es ver Que mi Honduras cambia Que bien</f>
        <v>#NAME?</v>
      </c>
      <c r="C5759" s="4">
        <v>43775</v>
      </c>
      <c r="D5759" s="3">
        <v>0.72291666666666676</v>
      </c>
    </row>
    <row r="5760" spans="1:4" x14ac:dyDescent="0.2">
      <c r="A5760">
        <v>156063</v>
      </c>
      <c r="B5760" t="e">
        <f>ProcesoDigital Vemos los grandes alcances Que excelente Es poder ver Que mi Honduras esta avanzando en grandes logros gracias JOH</f>
        <v>#NAME?</v>
      </c>
      <c r="C5760" s="4">
        <v>43775</v>
      </c>
      <c r="D5760" s="3">
        <v>0.9506944444444444</v>
      </c>
    </row>
    <row r="5761" spans="1:4" x14ac:dyDescent="0.2">
      <c r="A5761">
        <v>156435</v>
      </c>
      <c r="B5761" t="e">
        <f>ProcesoDigital importante Es ver como se ha mejorado lo bueno para mi Honduras Que excelente Es ver como hacen estas bellas participaciones para lo mejor</f>
        <v>#NAME?</v>
      </c>
      <c r="C5761" s="4">
        <v>43775</v>
      </c>
      <c r="D5761" s="3">
        <v>0.91180555555555554</v>
      </c>
    </row>
    <row r="5762" spans="1:4" x14ac:dyDescent="0.2">
      <c r="A5762">
        <v>162027</v>
      </c>
      <c r="B5762" t="e">
        <f>televicentrohn admirable Es ver lo bueno en el pais Que bien estamos muy contentos de Que se hace lo bueno  por el pueblo excito</f>
        <v>#NAME?</v>
      </c>
      <c r="C5762" s="4">
        <v>43775</v>
      </c>
      <c r="D5762" s="3">
        <v>0.84166666666666667</v>
      </c>
    </row>
    <row r="5763" spans="1:4" x14ac:dyDescent="0.2">
      <c r="A5763">
        <v>162234</v>
      </c>
      <c r="B5763" t="e">
        <f>televicentrohn muy bueno Que se hagan estas cosas Que excelente trabajo lo Que se hace en apoyo a los agr√≠colas</f>
        <v>#NAME?</v>
      </c>
      <c r="C5763" s="4">
        <v>43775</v>
      </c>
      <c r="D5763" s="3">
        <v>0.84097222222222223</v>
      </c>
    </row>
    <row r="5764" spans="1:4" ht="34" x14ac:dyDescent="0.2">
      <c r="A5764">
        <v>163986</v>
      </c>
      <c r="B5764" s="2" t="s">
        <v>92</v>
      </c>
      <c r="C5764" s="4">
        <v>43775</v>
      </c>
      <c r="D5764" s="3">
        <v>0.65555555555555556</v>
      </c>
    </row>
    <row r="5765" spans="1:4" x14ac:dyDescent="0.2">
      <c r="A5765">
        <v>165607</v>
      </c>
      <c r="B5765" t="e">
        <f>_xlfn.SINGLE(JuanOrlandoH _xlfn.SINGLE(EFEnoticias _xlfn.SINGLE(HoyMismoTSI _xlfn.SINGLE(DllSWqjvMbCrtUNGN0CA23hYgwPW83B5aBnYuBnEFZY))))= _xlfn.SINGLE(radiohrn _xlfn.SINGLE(LaTribunahn _xlfn.SINGLE(TN5Telenoticias _xlfn.SINGLE(HCHTelevDigital _xlfn.SINGLE(televicentrohn no podemos negar Que nuestro gobierno ha hecho grandes avances muy bien uqe excelente Que se apoye a los docentes)))))</f>
        <v>#NAME?</v>
      </c>
      <c r="C5765" s="4">
        <v>43775</v>
      </c>
      <c r="D5765" s="3">
        <v>0.62847222222222221</v>
      </c>
    </row>
    <row r="5766" spans="1:4" x14ac:dyDescent="0.2">
      <c r="A5766">
        <v>168615</v>
      </c>
      <c r="B5766" t="e">
        <f>tencanal10 Que se tenga excito con estas c√°rceles de seguridad Que bien vamos avanzando Que grandioso Es ver como mi Honduras esta en mejoras</f>
        <v>#NAME?</v>
      </c>
      <c r="C5766" s="4">
        <v>43775</v>
      </c>
      <c r="D5766" s="3">
        <v>0.85833333333333339</v>
      </c>
    </row>
    <row r="5767" spans="1:4" ht="34" x14ac:dyDescent="0.2">
      <c r="A5767">
        <v>173029</v>
      </c>
      <c r="B5767" s="2" t="s">
        <v>92</v>
      </c>
      <c r="C5767" s="4">
        <v>43775</v>
      </c>
      <c r="D5767" s="3">
        <v>0.65625</v>
      </c>
    </row>
    <row r="5768" spans="1:4" x14ac:dyDescent="0.2">
      <c r="A5768">
        <v>180512</v>
      </c>
      <c r="B5768" t="e">
        <f>DiarioLaPrensa Definitivamente Vemos los grandes avances  Que se genere lo bueno en el pais</f>
        <v>#NAME?</v>
      </c>
      <c r="C5768" s="4">
        <v>43775</v>
      </c>
      <c r="D5768" s="3">
        <v>0.87847222222222221</v>
      </c>
    </row>
    <row r="5769" spans="1:4" x14ac:dyDescent="0.2">
      <c r="A5769">
        <v>181128</v>
      </c>
      <c r="B5769" t="e">
        <f>DiarioLaPrensa son grandes los proyectos Que se desarrollan Es muy bueno lo Que se hace Es muy importante para el pueblo</f>
        <v>#NAME?</v>
      </c>
      <c r="C5769" s="4">
        <v>43775</v>
      </c>
      <c r="D5769" s="3">
        <v>0.87916666666666676</v>
      </c>
    </row>
    <row r="5770" spans="1:4" ht="34" x14ac:dyDescent="0.2">
      <c r="A5770">
        <v>209047</v>
      </c>
      <c r="B5770" s="2" t="s">
        <v>92</v>
      </c>
      <c r="C5770" s="4">
        <v>43775</v>
      </c>
      <c r="D5770" s="3">
        <v>0.65555555555555556</v>
      </c>
    </row>
    <row r="5771" spans="1:4" x14ac:dyDescent="0.2">
      <c r="A5771">
        <v>213196</v>
      </c>
      <c r="B5771" t="e">
        <f>_xlfn.SINGLE(DllSWqjvMbCrtUNGN0CA23hYgwPW83B5aBnYuBnEFZY)= se ven los grandes resultados Que excelente Es ver Que mi Honduras esta cambiando Que gran trabajo Muchas gracias se√±or Presidente</f>
        <v>#NAME?</v>
      </c>
      <c r="C5771" s="4">
        <v>43775</v>
      </c>
      <c r="D5771" s="3">
        <v>0.79583333333333339</v>
      </c>
    </row>
    <row r="5772" spans="1:4" x14ac:dyDescent="0.2">
      <c r="A5772">
        <v>232660</v>
      </c>
      <c r="B5772" t="e">
        <f>TSiHonduras Aplaudimos las grandes acciones Que esta de parte de el gobierno Que se trabaje mas y mas por mi Honduras excelente</f>
        <v>#NAME?</v>
      </c>
      <c r="C5772" s="4">
        <v>43775</v>
      </c>
      <c r="D5772" s="3">
        <v>0.89374999999999993</v>
      </c>
    </row>
    <row r="5773" spans="1:4" x14ac:dyDescent="0.2">
      <c r="A5773">
        <v>249812</v>
      </c>
      <c r="B5773" t="e">
        <f>hondudiario Que bueno Que se hace lo bueno para mejorar el turismo Que gran manera de ver como mi Honduras mejora</f>
        <v>#NAME?</v>
      </c>
      <c r="C5773" s="4">
        <v>43775</v>
      </c>
      <c r="D5773" s="3">
        <v>0.67013888888888884</v>
      </c>
    </row>
    <row r="5774" spans="1:4" x14ac:dyDescent="0.2">
      <c r="A5774">
        <v>256209</v>
      </c>
      <c r="B5774" t="e">
        <f>radioamericahn agradecemos lo bueno he importante Que esta haciendo el gobierno al mejorar la educaci√≥n y Muchas cosas en el pais</f>
        <v>#NAME?</v>
      </c>
      <c r="C5774" s="4">
        <v>43775</v>
      </c>
      <c r="D5774" s="3">
        <v>0.90138888888888891</v>
      </c>
    </row>
    <row r="5775" spans="1:4" x14ac:dyDescent="0.2">
      <c r="A5775">
        <v>256317</v>
      </c>
      <c r="B5775" t="e">
        <f>radioamericahn si Es buena para hablar Ay deber√≠a buscar Que hacer mama deje  de andarse metiendo en lo Que no le importa</f>
        <v>#NAME?</v>
      </c>
      <c r="C5775" s="4">
        <v>43775</v>
      </c>
      <c r="D5775" s="3">
        <v>0.68958333333333333</v>
      </c>
    </row>
    <row r="5776" spans="1:4" x14ac:dyDescent="0.2">
      <c r="A5776">
        <v>256343</v>
      </c>
      <c r="B5776" t="e">
        <f>radioamericahn Es excelente Que se esta regenerando en el sector reproductivo Que bien vamos avanzando</f>
        <v>#NAME?</v>
      </c>
      <c r="C5776" s="4">
        <v>43775</v>
      </c>
      <c r="D5776" s="3">
        <v>0.78888888888888886</v>
      </c>
    </row>
    <row r="5777" spans="1:4" x14ac:dyDescent="0.2">
      <c r="A5777">
        <v>258139</v>
      </c>
      <c r="B5777" t="e">
        <f>radioamericahn esta se√±ora debe de ponerse atrabajar en vez de andar opinando ya basta por favor √±angara</f>
        <v>#NAME?</v>
      </c>
      <c r="C5777" s="4">
        <v>43775</v>
      </c>
      <c r="D5777" s="3">
        <v>0.68888888888888899</v>
      </c>
    </row>
    <row r="5778" spans="1:4" ht="34" x14ac:dyDescent="0.2">
      <c r="A5778">
        <v>265365</v>
      </c>
      <c r="B5778" s="2" t="s">
        <v>92</v>
      </c>
      <c r="C5778" s="4">
        <v>43775</v>
      </c>
      <c r="D5778" s="3">
        <v>0.65625</v>
      </c>
    </row>
    <row r="5779" spans="1:4" ht="34" x14ac:dyDescent="0.2">
      <c r="A5779">
        <v>265553</v>
      </c>
      <c r="B5779" s="2" t="s">
        <v>92</v>
      </c>
      <c r="C5779" s="4">
        <v>43775</v>
      </c>
      <c r="D5779" s="3">
        <v>0.65555555555555556</v>
      </c>
    </row>
    <row r="5780" spans="1:4" x14ac:dyDescent="0.2">
      <c r="A5780">
        <v>268128</v>
      </c>
      <c r="B5780" t="e">
        <f>radioamericahn contentos de ver como se est√°n apoyando a los maestros Que excelente Es ver como mi pais esta avanzando muy bien</f>
        <v>#NAME?</v>
      </c>
      <c r="C5780" s="4">
        <v>43775</v>
      </c>
      <c r="D5780" s="3">
        <v>0.9</v>
      </c>
    </row>
    <row r="5781" spans="1:4" x14ac:dyDescent="0.2">
      <c r="A5781">
        <v>268190</v>
      </c>
      <c r="B5781" t="e">
        <f>radioamericahn Que grandes resultados los Que se ven Que se afirma lo bueno por Que mi Honduras cambia cada dia Que excelente</f>
        <v>#NAME?</v>
      </c>
      <c r="C5781" s="4">
        <v>43775</v>
      </c>
      <c r="D5781" s="3">
        <v>0.63888888888888895</v>
      </c>
    </row>
    <row r="5782" spans="1:4" x14ac:dyDescent="0.2">
      <c r="A5782">
        <v>268742</v>
      </c>
      <c r="B5782" t="e">
        <f>radioamericahn Que bueno se√±or Presidente Que grandiosa manera de ver lo bueno por la naci√≥n vamos por mas avances Que se apoya a los maestros</f>
        <v>#NAME?</v>
      </c>
      <c r="C5782" s="4">
        <v>43775</v>
      </c>
      <c r="D5782" s="3">
        <v>0.6381944444444444</v>
      </c>
    </row>
    <row r="5783" spans="1:4" x14ac:dyDescent="0.2">
      <c r="A5783">
        <v>269012</v>
      </c>
      <c r="B5783" t="e">
        <f>radioamericahn Aplaudimos la buena labor departe de JOH por Que el si demuestra buenos acuerdos para Que la econom√≠a del pais mejore</f>
        <v>#NAME?</v>
      </c>
      <c r="C5783" s="4">
        <v>43775</v>
      </c>
      <c r="D5783" s="3">
        <v>0.78888888888888886</v>
      </c>
    </row>
    <row r="5784" spans="1:4" x14ac:dyDescent="0.2">
      <c r="A5784">
        <v>285348</v>
      </c>
      <c r="B5784" t="e">
        <f>TSiHonduras importante Que se realice estos avances con el sector agr√≠cola Que se haga lo mejor por la econom√≠a del p√†is</f>
        <v>#NAME?</v>
      </c>
      <c r="C5784" s="4">
        <v>43775</v>
      </c>
      <c r="D5784" s="3">
        <v>0.89444444444444438</v>
      </c>
    </row>
    <row r="5785" spans="1:4" ht="34" x14ac:dyDescent="0.2">
      <c r="A5785">
        <v>294415</v>
      </c>
      <c r="B5785" s="2" t="s">
        <v>92</v>
      </c>
      <c r="C5785" s="4">
        <v>43775</v>
      </c>
      <c r="D5785" s="3">
        <v>0.65694444444444444</v>
      </c>
    </row>
    <row r="5786" spans="1:4" x14ac:dyDescent="0.2">
      <c r="A5786">
        <v>303131</v>
      </c>
      <c r="B5786" t="e">
        <f>ProcesoDigital Es muy bueno lo Que se hace por el pais Que excelente vamos viendo lo bueno por parte de las autoridades</f>
        <v>#NAME?</v>
      </c>
      <c r="C5786" s="4">
        <v>43775</v>
      </c>
      <c r="D5786" s="3">
        <v>0.72222222222222221</v>
      </c>
    </row>
    <row r="5787" spans="1:4" x14ac:dyDescent="0.2">
      <c r="A5787">
        <v>307737</v>
      </c>
      <c r="B5787" t="e">
        <f>radiohrn el pueblo siempre esta con el Presidente porque el si ha demostrado Que hace un buen gobierno y hace lo mejor para el pais y ni asi LLore quien LLore Es el mejor</f>
        <v>#NAME?</v>
      </c>
      <c r="C5787" s="4">
        <v>43775</v>
      </c>
      <c r="D5787" s="3">
        <v>0.94652777777777775</v>
      </c>
    </row>
    <row r="5788" spans="1:4" x14ac:dyDescent="0.2">
      <c r="A5788">
        <v>309111</v>
      </c>
      <c r="B5788" t="e">
        <f>DiarioLaPrensa Es muy bueno lo Que se hace estamos contentos de Que se desarrolle la agricultura Es muy importante</f>
        <v>#NAME?</v>
      </c>
      <c r="C5788" s="4">
        <v>43775</v>
      </c>
      <c r="D5788" s="3">
        <v>0.87638888888888899</v>
      </c>
    </row>
    <row r="5789" spans="1:4" x14ac:dyDescent="0.2">
      <c r="A5789">
        <v>311139</v>
      </c>
      <c r="B5789" t="e">
        <f>hondudiario Definitivamente Damos las gracias al gobierno por Que ellos han demostrado Que el pais avanza muy bien Que gran trabajo Que se siga mejorando</f>
        <v>#NAME?</v>
      </c>
      <c r="C5789" s="4">
        <v>43775</v>
      </c>
      <c r="D5789" s="3">
        <v>0.74583333333333324</v>
      </c>
    </row>
    <row r="5790" spans="1:4" x14ac:dyDescent="0.2">
      <c r="A5790">
        <v>323984</v>
      </c>
      <c r="B5790" t="e">
        <f>elpaishn Es muy admirable lo Que se ve departe de el gobierno Que grandes maneras de ver Que mi Honduras esta cambiando muy bien</f>
        <v>#NAME?</v>
      </c>
      <c r="C5790" s="4">
        <v>43775</v>
      </c>
      <c r="D5790" s="3">
        <v>0.86597222222222225</v>
      </c>
    </row>
    <row r="5791" spans="1:4" x14ac:dyDescent="0.2">
      <c r="A5791">
        <v>337101</v>
      </c>
      <c r="B5791" t="e">
        <f>ProcesoDigital Es muy bueno lo Que se ve por Que se ha demostrado Que se trabaja por mejorar la econom√≠a y Que hayan mejores inversiones en cafe</f>
        <v>#NAME?</v>
      </c>
      <c r="C5791" s="4">
        <v>43775</v>
      </c>
      <c r="D5791" s="3">
        <v>0.91111111111111109</v>
      </c>
    </row>
    <row r="5792" spans="1:4" x14ac:dyDescent="0.2">
      <c r="A5792">
        <v>337567</v>
      </c>
      <c r="B5792" t="e">
        <f>ProcesoDigital Que excelente Es saber Que los docentes se est√°n beneficiando y lograran obtener un salario digno gracias a nuestro gobierno</f>
        <v>#NAME?</v>
      </c>
      <c r="C5792" s="4">
        <v>43775</v>
      </c>
      <c r="D5792" s="3">
        <v>0.95000000000000007</v>
      </c>
    </row>
    <row r="5793" spans="1:4" x14ac:dyDescent="0.2">
      <c r="A5793">
        <v>337622</v>
      </c>
      <c r="B5793" t="e">
        <f>ProcesoDigital Que gran trabajo esta si Es una gran obra Que no tienen precio como siempre nuestro gobierno haciendo lo bueno para el pais</f>
        <v>#NAME?</v>
      </c>
      <c r="C5793" s="4">
        <v>43775</v>
      </c>
      <c r="D5793" s="3">
        <v>0.95138888888888884</v>
      </c>
    </row>
    <row r="5794" spans="1:4" x14ac:dyDescent="0.2">
      <c r="A5794">
        <v>337635</v>
      </c>
      <c r="B5794" t="e">
        <f>ProcesoDigital gracias al gobierno se hacen estos bellos eventos Que se tenga excito en su viaje y todo les salga muy bien</f>
        <v>#NAME?</v>
      </c>
      <c r="C5794" s="4">
        <v>43775</v>
      </c>
      <c r="D5794" s="3">
        <v>0.91249999999999998</v>
      </c>
    </row>
    <row r="5795" spans="1:4" x14ac:dyDescent="0.2">
      <c r="A5795">
        <v>343681</v>
      </c>
      <c r="B5795" t="e">
        <f>tencanal10 Es muy bueno departe de el gobierno hacer estas c√°rceles peo Que lo bueno se demuestra dia con dia</f>
        <v>#NAME?</v>
      </c>
      <c r="C5795" s="4">
        <v>43775</v>
      </c>
      <c r="D5795" s="3">
        <v>0.85833333333333339</v>
      </c>
    </row>
    <row r="5796" spans="1:4" x14ac:dyDescent="0.2">
      <c r="A5796">
        <v>344183</v>
      </c>
      <c r="B5796" t="e">
        <f>tencanal10 Sobre todo Es muy bien por Que asi todo el Que tenga delitos Que  pague Que se ponga orden en el pais Que bueno</f>
        <v>#NAME?</v>
      </c>
      <c r="C5796" s="4">
        <v>43775</v>
      </c>
      <c r="D5796" s="3">
        <v>0.85902777777777783</v>
      </c>
    </row>
    <row r="5797" spans="1:4" x14ac:dyDescent="0.2">
      <c r="A5797">
        <v>351709</v>
      </c>
      <c r="B5797" t="s">
        <v>131</v>
      </c>
      <c r="C5797" s="4">
        <v>43775</v>
      </c>
      <c r="D5797" s="3">
        <v>0.7055555555555556</v>
      </c>
    </row>
    <row r="5798" spans="1:4" x14ac:dyDescent="0.2">
      <c r="A5798">
        <v>364498</v>
      </c>
      <c r="B5798" t="s">
        <v>131</v>
      </c>
      <c r="C5798" s="4">
        <v>43775</v>
      </c>
      <c r="D5798" s="3">
        <v>0.7055555555555556</v>
      </c>
    </row>
    <row r="5799" spans="1:4" ht="34" x14ac:dyDescent="0.2">
      <c r="A5799">
        <v>364826</v>
      </c>
      <c r="B5799" s="2" t="s">
        <v>92</v>
      </c>
      <c r="C5799" s="4">
        <v>43775</v>
      </c>
      <c r="D5799" s="3">
        <v>0.65694444444444444</v>
      </c>
    </row>
    <row r="5800" spans="1:4" ht="34" x14ac:dyDescent="0.2">
      <c r="A5800">
        <v>646289</v>
      </c>
      <c r="B5800" s="2" t="s">
        <v>92</v>
      </c>
      <c r="C5800" s="4">
        <v>43775</v>
      </c>
      <c r="D5800" s="3">
        <v>0.65555555555555556</v>
      </c>
    </row>
    <row r="5801" spans="1:4" ht="34" x14ac:dyDescent="0.2">
      <c r="A5801">
        <v>689836</v>
      </c>
      <c r="B5801" s="2" t="s">
        <v>92</v>
      </c>
      <c r="C5801" s="4">
        <v>43775</v>
      </c>
      <c r="D5801" s="3">
        <v>0.65555555555555556</v>
      </c>
    </row>
    <row r="5802" spans="1:4" x14ac:dyDescent="0.2">
      <c r="A5802">
        <v>697741</v>
      </c>
      <c r="B5802" t="s">
        <v>131</v>
      </c>
      <c r="C5802" s="4">
        <v>43775</v>
      </c>
      <c r="D5802" s="3">
        <v>0.7055555555555556</v>
      </c>
    </row>
    <row r="5803" spans="1:4" ht="34" x14ac:dyDescent="0.2">
      <c r="A5803">
        <v>720533</v>
      </c>
      <c r="B5803" s="2" t="s">
        <v>92</v>
      </c>
      <c r="C5803" s="4">
        <v>43775</v>
      </c>
      <c r="D5803" s="3">
        <v>0.65625</v>
      </c>
    </row>
    <row r="5804" spans="1:4" ht="34" x14ac:dyDescent="0.2">
      <c r="A5804">
        <v>733234</v>
      </c>
      <c r="B5804" s="2" t="s">
        <v>92</v>
      </c>
      <c r="C5804" s="4">
        <v>43775</v>
      </c>
      <c r="D5804" s="3">
        <v>0.65625</v>
      </c>
    </row>
    <row r="5805" spans="1:4" x14ac:dyDescent="0.2">
      <c r="A5805">
        <v>733409</v>
      </c>
      <c r="B5805" t="s">
        <v>662</v>
      </c>
      <c r="C5805" s="4">
        <v>43775</v>
      </c>
      <c r="D5805" s="3">
        <v>0.57291666666666663</v>
      </c>
    </row>
    <row r="5806" spans="1:4" ht="34" x14ac:dyDescent="0.2">
      <c r="A5806">
        <v>756083</v>
      </c>
      <c r="B5806" s="2" t="s">
        <v>92</v>
      </c>
      <c r="C5806" s="4">
        <v>43775</v>
      </c>
      <c r="D5806" s="3">
        <v>0.65625</v>
      </c>
    </row>
    <row r="5807" spans="1:4" ht="34" x14ac:dyDescent="0.2">
      <c r="A5807">
        <v>788177</v>
      </c>
      <c r="B5807" s="2" t="s">
        <v>92</v>
      </c>
      <c r="C5807" s="4">
        <v>43775</v>
      </c>
      <c r="D5807" s="3">
        <v>0.65625</v>
      </c>
    </row>
    <row r="5808" spans="1:4" ht="34" x14ac:dyDescent="0.2">
      <c r="A5808">
        <v>793546</v>
      </c>
      <c r="B5808" s="2" t="s">
        <v>92</v>
      </c>
      <c r="C5808" s="4">
        <v>43775</v>
      </c>
      <c r="D5808" s="3">
        <v>0.65625</v>
      </c>
    </row>
    <row r="5809" spans="1:4" x14ac:dyDescent="0.2">
      <c r="A5809">
        <v>806908</v>
      </c>
      <c r="B5809" t="s">
        <v>131</v>
      </c>
      <c r="C5809" s="4">
        <v>43775</v>
      </c>
      <c r="D5809" s="3">
        <v>0.70624999999999993</v>
      </c>
    </row>
    <row r="5810" spans="1:4" ht="34" x14ac:dyDescent="0.2">
      <c r="A5810">
        <v>825737</v>
      </c>
      <c r="B5810" s="2" t="s">
        <v>92</v>
      </c>
      <c r="C5810" s="4">
        <v>43775</v>
      </c>
      <c r="D5810" s="3">
        <v>0.65555555555555556</v>
      </c>
    </row>
    <row r="5811" spans="1:4" x14ac:dyDescent="0.2">
      <c r="A5811">
        <v>855992</v>
      </c>
      <c r="B5811" t="s">
        <v>131</v>
      </c>
      <c r="C5811" s="4">
        <v>43775</v>
      </c>
      <c r="D5811" s="3">
        <v>0.7055555555555556</v>
      </c>
    </row>
    <row r="5812" spans="1:4" ht="34" x14ac:dyDescent="0.2">
      <c r="A5812">
        <v>931004</v>
      </c>
      <c r="B5812" s="2" t="s">
        <v>92</v>
      </c>
      <c r="C5812" s="4">
        <v>43775</v>
      </c>
      <c r="D5812" s="3">
        <v>0.65625</v>
      </c>
    </row>
    <row r="5813" spans="1:4" ht="34" x14ac:dyDescent="0.2">
      <c r="A5813">
        <v>933419</v>
      </c>
      <c r="B5813" s="2" t="s">
        <v>92</v>
      </c>
      <c r="C5813" s="4">
        <v>43775</v>
      </c>
      <c r="D5813" s="3">
        <v>0.65555555555555556</v>
      </c>
    </row>
    <row r="5814" spans="1:4" ht="34" x14ac:dyDescent="0.2">
      <c r="A5814">
        <v>937669</v>
      </c>
      <c r="B5814" s="2" t="s">
        <v>92</v>
      </c>
      <c r="C5814" s="4">
        <v>43775</v>
      </c>
      <c r="D5814" s="3">
        <v>0.65694444444444444</v>
      </c>
    </row>
    <row r="5815" spans="1:4" ht="34" x14ac:dyDescent="0.2">
      <c r="A5815">
        <v>942290</v>
      </c>
      <c r="B5815" s="2" t="s">
        <v>92</v>
      </c>
      <c r="C5815" s="4">
        <v>43775</v>
      </c>
      <c r="D5815" s="3">
        <v>0.65694444444444444</v>
      </c>
    </row>
    <row r="5816" spans="1:4" ht="34" x14ac:dyDescent="0.2">
      <c r="A5816">
        <v>981628</v>
      </c>
      <c r="B5816" s="2" t="s">
        <v>92</v>
      </c>
      <c r="C5816" s="4">
        <v>43775</v>
      </c>
      <c r="D5816" s="3">
        <v>0.65625</v>
      </c>
    </row>
    <row r="5817" spans="1:4" ht="34" x14ac:dyDescent="0.2">
      <c r="A5817">
        <v>982122</v>
      </c>
      <c r="B5817" s="2" t="s">
        <v>92</v>
      </c>
      <c r="C5817" s="4">
        <v>43775</v>
      </c>
      <c r="D5817" s="3">
        <v>0.65694444444444444</v>
      </c>
    </row>
    <row r="5818" spans="1:4" ht="34" x14ac:dyDescent="0.2">
      <c r="A5818">
        <v>982162</v>
      </c>
      <c r="B5818" s="2" t="s">
        <v>92</v>
      </c>
      <c r="C5818" s="4">
        <v>43775</v>
      </c>
      <c r="D5818" s="3">
        <v>0.65694444444444444</v>
      </c>
    </row>
    <row r="5819" spans="1:4" ht="34" x14ac:dyDescent="0.2">
      <c r="A5819">
        <v>991286</v>
      </c>
      <c r="B5819" s="2" t="s">
        <v>92</v>
      </c>
      <c r="C5819" s="4">
        <v>43775</v>
      </c>
      <c r="D5819" s="3">
        <v>0.65625</v>
      </c>
    </row>
    <row r="5820" spans="1:4" ht="34" x14ac:dyDescent="0.2">
      <c r="A5820">
        <v>1027985</v>
      </c>
      <c r="B5820" s="2" t="s">
        <v>92</v>
      </c>
      <c r="C5820" s="4">
        <v>43775</v>
      </c>
      <c r="D5820" s="3">
        <v>0.65625</v>
      </c>
    </row>
    <row r="5821" spans="1:4" ht="34" x14ac:dyDescent="0.2">
      <c r="A5821">
        <v>1028147</v>
      </c>
      <c r="B5821" s="2" t="s">
        <v>92</v>
      </c>
      <c r="C5821" s="4">
        <v>43775</v>
      </c>
      <c r="D5821" s="3">
        <v>0.65625</v>
      </c>
    </row>
    <row r="5822" spans="1:4" ht="34" x14ac:dyDescent="0.2">
      <c r="A5822">
        <v>1031232</v>
      </c>
      <c r="B5822" s="2" t="s">
        <v>92</v>
      </c>
      <c r="C5822" s="4">
        <v>43775</v>
      </c>
      <c r="D5822" s="3">
        <v>0.65555555555555556</v>
      </c>
    </row>
    <row r="5823" spans="1:4" ht="34" x14ac:dyDescent="0.2">
      <c r="A5823">
        <v>1043832</v>
      </c>
      <c r="B5823" s="2" t="s">
        <v>92</v>
      </c>
      <c r="C5823" s="4">
        <v>43775</v>
      </c>
      <c r="D5823" s="3">
        <v>0.65625</v>
      </c>
    </row>
    <row r="5824" spans="1:4" x14ac:dyDescent="0.2">
      <c r="A5824">
        <v>10573</v>
      </c>
      <c r="B5824" t="s">
        <v>88</v>
      </c>
      <c r="C5824" s="4">
        <v>43776</v>
      </c>
      <c r="D5824" s="3">
        <v>0.71736111111111101</v>
      </c>
    </row>
    <row r="5825" spans="1:4" x14ac:dyDescent="0.2">
      <c r="A5825">
        <v>15164</v>
      </c>
      <c r="B5825" t="e">
        <f>HoyMismoTSI Es muy bueno Que se est√°n llevando a cabo estas obras Que excelente Es ver esto Que se tenga excito</f>
        <v>#NAME?</v>
      </c>
      <c r="C5825" s="4">
        <v>43776</v>
      </c>
      <c r="D5825" s="3">
        <v>0.70763888888888893</v>
      </c>
    </row>
    <row r="5826" spans="1:4" x14ac:dyDescent="0.2">
      <c r="A5826">
        <v>23493</v>
      </c>
      <c r="B5826" t="e">
        <f>diarioelheraldo Es un gran logro el Que se ha generado Que Impresionante manera de ver lo bueno para la naci√≥n Muchas gracias al gobierno</f>
        <v>#NAME?</v>
      </c>
      <c r="C5826" s="4">
        <v>43776</v>
      </c>
      <c r="D5826" s="3">
        <v>0.66180555555555554</v>
      </c>
    </row>
    <row r="5827" spans="1:4" x14ac:dyDescent="0.2">
      <c r="A5827">
        <v>25103</v>
      </c>
      <c r="B5827" t="e">
        <f>diarioelheraldo Que excelente Es saber Que se ha aprobado esta ley para Que se beneficien las personas Que bien</f>
        <v>#NAME?</v>
      </c>
      <c r="C5827" s="4">
        <v>43776</v>
      </c>
      <c r="D5827" s="3">
        <v>0.66111111111111109</v>
      </c>
    </row>
    <row r="5828" spans="1:4" x14ac:dyDescent="0.2">
      <c r="A5828">
        <v>26116</v>
      </c>
      <c r="B5828" t="e">
        <f>JuanOrlandoH Aplaudimos la buena misi√≥n Que se hace Que excelente Es Que mi pais este en grandes proyectos de esta nueva ley de alivio de deuda</f>
        <v>#NAME?</v>
      </c>
      <c r="C5828" s="4">
        <v>43776</v>
      </c>
      <c r="D5828" s="3">
        <v>0.78611111111111109</v>
      </c>
    </row>
    <row r="5829" spans="1:4" x14ac:dyDescent="0.2">
      <c r="A5829">
        <v>28069</v>
      </c>
      <c r="B5829" t="e">
        <f>_xlfn.SINGLE(DllSWqjvMbCrtUNGN0CA23hYgwPW83B5aBnYuBnEFZY)= Dios lo bendiga se√±or Presidente porque solo su gobierno ha sido de gran ayuda para el pueblo Que excelente vamos por lo mejor</f>
        <v>#NAME?</v>
      </c>
      <c r="C5829" s="4">
        <v>43776</v>
      </c>
      <c r="D5829" s="3">
        <v>0.64374999999999993</v>
      </c>
    </row>
    <row r="5830" spans="1:4" x14ac:dyDescent="0.2">
      <c r="A5830">
        <v>28911</v>
      </c>
      <c r="B5830" t="e">
        <f>radiohrn estamos mas Que agradecidos con mi Presidente porque el ha demostrado Que la naci√≥n avanza con grandes desarrollos</f>
        <v>#NAME?</v>
      </c>
      <c r="C5830" s="4">
        <v>43776</v>
      </c>
      <c r="D5830" s="3">
        <v>0.81874999999999998</v>
      </c>
    </row>
    <row r="5831" spans="1:4" x14ac:dyDescent="0.2">
      <c r="A5831">
        <v>29709</v>
      </c>
      <c r="B5831" t="e">
        <f>radiohrn Que bueno la nueva ley de alivio de deuda Que importante manera de ver lo bueno para el pais</f>
        <v>#NAME?</v>
      </c>
      <c r="C5831" s="4">
        <v>43776</v>
      </c>
      <c r="D5831" s="3">
        <v>0.81805555555555554</v>
      </c>
    </row>
    <row r="5832" spans="1:4" x14ac:dyDescent="0.2">
      <c r="A5832">
        <v>32469</v>
      </c>
      <c r="B5832" t="e">
        <f>hondudiario Dios lo bendiga JOH por demostrar Que usted Es una gran persona Que se preocupa por Que el pais este bien</f>
        <v>#NAME?</v>
      </c>
      <c r="C5832" s="4">
        <v>43776</v>
      </c>
      <c r="D5832" s="3">
        <v>0.63402777777777775</v>
      </c>
    </row>
    <row r="5833" spans="1:4" x14ac:dyDescent="0.2">
      <c r="A5833">
        <v>38454</v>
      </c>
      <c r="B5833" t="e">
        <f>_xlfn.SINGLE(JuanOrlandoH _xlfn.SINGLE(radiohrn _xlfn.SINGLE(LaTribunahn _xlfn.SINGLE(RCVHonduras _xlfn.SINGLE(diarioelheraldo _xlfn.SINGLE(radioamericahn _xlfn.SINGLE(elpaishn Aplaudimos lo bueno JOH gracias por Que solo su gobierno ah afirmado el cambio para las comunidades)))))))</f>
        <v>#NAME?</v>
      </c>
      <c r="C5833" s="4">
        <v>43776</v>
      </c>
      <c r="D5833" s="3">
        <v>0.85763888888888884</v>
      </c>
    </row>
    <row r="5834" spans="1:4" x14ac:dyDescent="0.2">
      <c r="A5834">
        <v>39866</v>
      </c>
      <c r="B5834" t="e">
        <f>radioamericahn no entiendo porque se meten Tanto en las cosas de el gobierno si sabemos Que se trabaja por lo mejor de mi Honduras felicitaciones a las autoridades</f>
        <v>#NAME?</v>
      </c>
      <c r="C5834" s="4">
        <v>43776</v>
      </c>
      <c r="D5834" s="3">
        <v>0.88055555555555554</v>
      </c>
    </row>
    <row r="5835" spans="1:4" x14ac:dyDescent="0.2">
      <c r="A5835">
        <v>40269</v>
      </c>
      <c r="B5835" t="e">
        <f>radioamericahn Es muy bueno Que se est√°n apoyando las FFAA Que importante manera de ver lo bueno para mi pais Que bien vamos por mas</f>
        <v>#NAME?</v>
      </c>
      <c r="C5835" s="4">
        <v>43776</v>
      </c>
      <c r="D5835" s="3">
        <v>0.93263888888888891</v>
      </c>
    </row>
    <row r="5836" spans="1:4" x14ac:dyDescent="0.2">
      <c r="A5836">
        <v>40278</v>
      </c>
      <c r="B5836" t="e">
        <f>radioamericahn vaya ya va este opinando Que barbaridad Sinceramente Que solo para ver lo malo en el pais ya basta queremos Que se haga lo correcto</f>
        <v>#NAME?</v>
      </c>
      <c r="C5836" s="4">
        <v>43776</v>
      </c>
      <c r="D5836" s="3">
        <v>0.87986111111111109</v>
      </c>
    </row>
    <row r="5837" spans="1:4" x14ac:dyDescent="0.2">
      <c r="A5837">
        <v>41320</v>
      </c>
      <c r="B5837" t="e">
        <f>radioamericahn Vemos los grandes avances Que excelente lo Que se hace en mi Honduras Vemos Que el se√±or Presidente trabaja por apoyar al pueblo</f>
        <v>#NAME?</v>
      </c>
      <c r="C5837" s="4">
        <v>43776</v>
      </c>
      <c r="D5837" s="3">
        <v>0.88680555555555562</v>
      </c>
    </row>
    <row r="5838" spans="1:4" x14ac:dyDescent="0.2">
      <c r="A5838">
        <v>41610</v>
      </c>
      <c r="B5838" t="e">
        <f>radioamericahn Sobre todo Que genial Es Que se hace estas cosas para  Que la gente ya no endeude y les salga el salario libre</f>
        <v>#NAME?</v>
      </c>
      <c r="C5838" s="4">
        <v>43776</v>
      </c>
      <c r="D5838" s="3">
        <v>0.88750000000000007</v>
      </c>
    </row>
    <row r="5839" spans="1:4" x14ac:dyDescent="0.2">
      <c r="A5839">
        <v>50955</v>
      </c>
      <c r="B5839" t="e">
        <f>DiarioTiempo Que bueno Que se est√°n apoyando a los maestros a Que se mejore su salario Que bien estamos viendo lo bueno</f>
        <v>#NAME?</v>
      </c>
      <c r="C5839" s="4">
        <v>43776</v>
      </c>
      <c r="D5839" s="3">
        <v>0.625</v>
      </c>
    </row>
    <row r="5840" spans="1:4" x14ac:dyDescent="0.2">
      <c r="A5840">
        <v>55351</v>
      </c>
      <c r="B5840" t="e">
        <f>DiarioTiempo no cave duda Que mi pais avanza Muchas gracias JOH por demostrar lo bueno a mi naci√≥n gracias Que Dios me lo bendiga</f>
        <v>#NAME?</v>
      </c>
      <c r="C5840" s="4">
        <v>43776</v>
      </c>
      <c r="D5840" s="3">
        <v>0.62569444444444444</v>
      </c>
    </row>
    <row r="5841" spans="1:4" x14ac:dyDescent="0.2">
      <c r="A5841">
        <v>55641</v>
      </c>
      <c r="B5841" t="e">
        <f>DiarioTiempo Es muy excelente Que se sabe Que al maestro se le apoya y Que ya no puedan detener su sueldo y Que les salga completamente Que bien de parte de el gobierno</f>
        <v>#NAME?</v>
      </c>
      <c r="C5841" s="4">
        <v>43776</v>
      </c>
      <c r="D5841" s="3">
        <v>0.62638888888888888</v>
      </c>
    </row>
    <row r="5842" spans="1:4" x14ac:dyDescent="0.2">
      <c r="A5842">
        <v>55752</v>
      </c>
      <c r="B5842" t="e">
        <f>DiarioTiempo toda la vida estos opinando en lo Que no les importa Sinceramente busquen Que hacer en vez de andar metiendo las narices en lo Que no les interesa rana</f>
        <v>#NAME?</v>
      </c>
      <c r="C5842" s="4">
        <v>43776</v>
      </c>
      <c r="D5842" s="3">
        <v>0.63055555555555554</v>
      </c>
    </row>
    <row r="5843" spans="1:4" x14ac:dyDescent="0.2">
      <c r="A5843">
        <v>63639</v>
      </c>
      <c r="B5843" t="e">
        <f>hondudiario Definimos lo bueno Que tiene Honduras con cosas tur√≠sticas por demostrar</f>
        <v>#NAME?</v>
      </c>
      <c r="C5843" s="4">
        <v>43776</v>
      </c>
      <c r="D5843" s="3">
        <v>0.91875000000000007</v>
      </c>
    </row>
    <row r="5844" spans="1:4" x14ac:dyDescent="0.2">
      <c r="A5844">
        <v>64212</v>
      </c>
      <c r="B5844" t="e">
        <f>hondudiario Aplaudimos lo grandioso Que hace el gobierno al gran beneficio del pueblo Que bien vamos por mas</f>
        <v>#NAME?</v>
      </c>
      <c r="C5844" s="4">
        <v>43776</v>
      </c>
      <c r="D5844" s="3">
        <v>0.6333333333333333</v>
      </c>
    </row>
    <row r="5845" spans="1:4" x14ac:dyDescent="0.2">
      <c r="A5845">
        <v>64535</v>
      </c>
      <c r="B5845" t="e">
        <f>hondudiario estamos viendo Que se demuestra lo importante en turismo Que Impresionante Es ver todo esto</f>
        <v>#NAME?</v>
      </c>
      <c r="C5845" s="4">
        <v>43776</v>
      </c>
      <c r="D5845" s="3">
        <v>0.92152777777777783</v>
      </c>
    </row>
    <row r="5846" spans="1:4" x14ac:dyDescent="0.2">
      <c r="A5846">
        <v>64649</v>
      </c>
      <c r="B5846" t="e">
        <f>hondudiario Vemos Que gran trabajo lo Que esta haciendo nuestro Presidente aprobando esta nueva ley de alivio de deuda para los deudores</f>
        <v>#NAME?</v>
      </c>
      <c r="C5846" s="4">
        <v>43776</v>
      </c>
      <c r="D5846" s="3">
        <v>0.6333333333333333</v>
      </c>
    </row>
    <row r="5847" spans="1:4" x14ac:dyDescent="0.2">
      <c r="A5847">
        <v>64773</v>
      </c>
      <c r="B5847" t="e">
        <f>hondudiario Es muy grandioso lo Que se ve Es muy importante Que admirable lo bueno se demuestra Que hay las bellezas en el pais</f>
        <v>#NAME?</v>
      </c>
      <c r="C5847" s="4">
        <v>43776</v>
      </c>
      <c r="D5847" s="3">
        <v>0.91805555555555562</v>
      </c>
    </row>
    <row r="5848" spans="1:4" x14ac:dyDescent="0.2">
      <c r="A5848">
        <v>71754</v>
      </c>
      <c r="B5848" t="e">
        <f>_xlfn.SINGLE(JuanOrlandoH _xlfn.SINGLE(radiohrn _xlfn.SINGLE(LaTribunahn _xlfn.SINGLE(RCVHonduras _xlfn.SINGLE(diarioelheraldo _xlfn.SINGLE(VidaMejorHN _xlfn.SINGLE(radioamericahn _xlfn.SINGLE(elpaishn Ciertamente se ha logrado los grandes objetivos muy bien Que se haga lo mejor por mi Honduras excelente))))))))</f>
        <v>#NAME?</v>
      </c>
      <c r="C5848" s="4">
        <v>43776</v>
      </c>
      <c r="D5848" s="3">
        <v>0.85416666666666663</v>
      </c>
    </row>
    <row r="5849" spans="1:4" x14ac:dyDescent="0.2">
      <c r="A5849">
        <v>75556</v>
      </c>
      <c r="B5849" t="e">
        <f>TSiHonduras se sabe Que se ve lo bueno Que excelente Es como las grandes obras y buenos proyectos Que sirven de gran beneficio para cada hondure√±o</f>
        <v>#NAME?</v>
      </c>
      <c r="C5849" s="4">
        <v>43776</v>
      </c>
      <c r="D5849" s="3">
        <v>0.91111111111111109</v>
      </c>
    </row>
    <row r="5850" spans="1:4" x14ac:dyDescent="0.2">
      <c r="A5850">
        <v>75642</v>
      </c>
      <c r="B5850" t="e">
        <f>TSiHonduras estamos muy contentos de ver las acciones importantes Que tiene JOH gracias Que Dios me lo bendiga grandemente</f>
        <v>#NAME?</v>
      </c>
      <c r="C5850" s="4">
        <v>43776</v>
      </c>
      <c r="D5850" s="3">
        <v>0.91041666666666676</v>
      </c>
    </row>
    <row r="5851" spans="1:4" x14ac:dyDescent="0.2">
      <c r="A5851">
        <v>75736</v>
      </c>
      <c r="B5851" t="s">
        <v>283</v>
      </c>
      <c r="C5851" s="4">
        <v>43776</v>
      </c>
      <c r="D5851" s="3">
        <v>0.90972222222222221</v>
      </c>
    </row>
    <row r="5852" spans="1:4" x14ac:dyDescent="0.2">
      <c r="A5852">
        <v>89224</v>
      </c>
      <c r="B5852" t="e">
        <f>JuanOrlandoH Sobre todo se ha esmerado el Presidente en poder ayudar al maestro ha Que ghag estas buenas obras Que bien</f>
        <v>#NAME?</v>
      </c>
      <c r="C5852" s="4">
        <v>43776</v>
      </c>
      <c r="D5852" s="3">
        <v>0.78680555555555554</v>
      </c>
    </row>
    <row r="5853" spans="1:4" x14ac:dyDescent="0.2">
      <c r="A5853">
        <v>90607</v>
      </c>
      <c r="B5853" t="e">
        <f>elpaishn Damos las gracias a JOH por demostrar los grandes alcances Que hay en el pais Que importante manera de ver lo bueno vamos por mas acciones cumplidas</f>
        <v>#NAME?</v>
      </c>
      <c r="C5853" s="4">
        <v>43776</v>
      </c>
      <c r="D5853" s="3">
        <v>0.82986111111111116</v>
      </c>
    </row>
    <row r="5854" spans="1:4" x14ac:dyDescent="0.2">
      <c r="A5854">
        <v>90912</v>
      </c>
      <c r="B5854" t="e">
        <f>elpaishn estamos muy agradecidos Que mi Honduras esta cambiando Que importante Es Que mi naci√≥n avance Que bien se√±or JOH</f>
        <v>#NAME?</v>
      </c>
      <c r="C5854" s="4">
        <v>43776</v>
      </c>
      <c r="D5854" s="3">
        <v>0.82916666666666661</v>
      </c>
    </row>
    <row r="5855" spans="1:4" x14ac:dyDescent="0.2">
      <c r="A5855">
        <v>94375</v>
      </c>
      <c r="B5855" t="e">
        <f>HCHTelevDigital Es excelente lo Que pasa para los maestros Que bien Que se haga lo bueno en el pais Que bien</f>
        <v>#NAME?</v>
      </c>
      <c r="C5855" s="4">
        <v>43776</v>
      </c>
      <c r="D5855" s="3">
        <v>0.72430555555555554</v>
      </c>
    </row>
    <row r="5856" spans="1:4" x14ac:dyDescent="0.2">
      <c r="A5856">
        <v>97139</v>
      </c>
      <c r="B5856" t="e">
        <f>HCHTelevDigital contentos de ver los mejores resultados Que buenos beneficios para el pueblo Que buenas obras</f>
        <v>#NAME?</v>
      </c>
      <c r="C5856" s="4">
        <v>43776</v>
      </c>
      <c r="D5856" s="3">
        <v>0.72499999999999998</v>
      </c>
    </row>
    <row r="5857" spans="1:4" x14ac:dyDescent="0.2">
      <c r="A5857">
        <v>97315</v>
      </c>
      <c r="B5857" t="e">
        <f>HCHTelevDigital Es muy importante Que mi pais se esta desarrollando lo principal Que importante manera de parte de el gobierno en apoyar</f>
        <v>#NAME?</v>
      </c>
      <c r="C5857" s="4">
        <v>43776</v>
      </c>
      <c r="D5857" s="3">
        <v>0.72499999999999998</v>
      </c>
    </row>
    <row r="5858" spans="1:4" x14ac:dyDescent="0.2">
      <c r="A5858">
        <v>134798</v>
      </c>
      <c r="B5858" t="e">
        <f>_xlfn.SINGLE(JuanOrlandoH _xlfn.SINGLE(radiohrn _xlfn.SINGLE(LaTribunahn _xlfn.SINGLE(RCVHonduras _xlfn.SINGLE(diarioelheraldo _xlfn.SINGLE(VidaMejorHN _xlfn.SINGLE(radioamericahn _xlfn.SINGLE(elpaishn se demuestra Que cada dia se ven los mayores cambios para el pueblo Que bien vamos por  mas y mas avances))))))))</f>
        <v>#NAME?</v>
      </c>
      <c r="C5858" s="4">
        <v>43776</v>
      </c>
      <c r="D5858" s="3">
        <v>0.85416666666666663</v>
      </c>
    </row>
    <row r="5859" spans="1:4" x14ac:dyDescent="0.2">
      <c r="A5859">
        <v>154173</v>
      </c>
      <c r="B5859" t="e">
        <f>_xlfn.SINGLE(DllSWqjvMbCrtUNGN0CA23hYgwPW83B5aBnYuBnEFZY)= Definimos los grandes apoyos Que gran manera Que se tenga excito en estas obras muy bien</f>
        <v>#NAME?</v>
      </c>
      <c r="C5859" s="4">
        <v>43776</v>
      </c>
      <c r="D5859" s="3">
        <v>0.64027777777777783</v>
      </c>
    </row>
    <row r="5860" spans="1:4" x14ac:dyDescent="0.2">
      <c r="A5860">
        <v>154755</v>
      </c>
      <c r="B5860" t="e">
        <f>_xlfn.SINGLE(DllSWqjvMbCrtUNGN0CA23hYgwPW83B5aBnYuBnEFZY)= se le agradece al gobierno por dar el mayor desempe√±o Que hace para Que el docente tenga un gran salario Que bien</f>
        <v>#NAME?</v>
      </c>
      <c r="C5860" s="4">
        <v>43776</v>
      </c>
      <c r="D5860" s="3">
        <v>0.64374999999999993</v>
      </c>
    </row>
    <row r="5861" spans="1:4" x14ac:dyDescent="0.2">
      <c r="A5861">
        <v>156915</v>
      </c>
      <c r="B5861" t="e">
        <f>_xlfn.SINGLE(JuanOrlandoH _xlfn.SINGLE(radiohrn _xlfn.SINGLE(LaTribunahn _xlfn.SINGLE(RCVHonduras _xlfn.SINGLE(diarioelheraldo _xlfn.SINGLE(VidaMejorHN _xlfn.SINGLE(radioamericahn _xlfn.SINGLE(elpaishn Vemos lo importante Que bueno lo Que se ve estamos trabajando por mas acciones Que bueno Es muy bien))))))))</f>
        <v>#NAME?</v>
      </c>
      <c r="C5861" s="4">
        <v>43776</v>
      </c>
      <c r="D5861" s="3">
        <v>0.85486111111111107</v>
      </c>
    </row>
    <row r="5862" spans="1:4" x14ac:dyDescent="0.2">
      <c r="A5862">
        <v>162169</v>
      </c>
      <c r="B5862" t="e">
        <f>televicentrohn se ve Que se ha demostrado lo bueno para la naci√≥n  Que se elaboren los grandes desarrollos Que bueno</f>
        <v>#NAME?</v>
      </c>
      <c r="C5862" s="4">
        <v>43776</v>
      </c>
      <c r="D5862" s="3">
        <v>0.73541666666666661</v>
      </c>
    </row>
    <row r="5863" spans="1:4" x14ac:dyDescent="0.2">
      <c r="A5863">
        <v>163101</v>
      </c>
      <c r="B5863" t="e">
        <f>televicentrohn Vemos Que se ha visto desarrollos de Que son de gran ayuda para mi Honduras Que importante Es ver eso Que se haga lo Que se tenga Que hacer para grandes oportunidades</f>
        <v>#NAME?</v>
      </c>
      <c r="C5863" s="4">
        <v>43776</v>
      </c>
      <c r="D5863" s="3">
        <v>0.73611111111111116</v>
      </c>
    </row>
    <row r="5864" spans="1:4" x14ac:dyDescent="0.2">
      <c r="A5864">
        <v>163402</v>
      </c>
      <c r="B5864" t="e">
        <f>televicentrohn si se podra ver los grandes avances en el pais porque lo bueno se ve cada dia Que bien Que se haga lo bueno por el pais</f>
        <v>#NAME?</v>
      </c>
      <c r="C5864" s="4">
        <v>43776</v>
      </c>
      <c r="D5864" s="3">
        <v>0.73472222222222217</v>
      </c>
    </row>
    <row r="5865" spans="1:4" x14ac:dyDescent="0.2">
      <c r="A5865">
        <v>168989</v>
      </c>
      <c r="B5865" t="e">
        <f>tencanal10 ver la alegr√≠a Que se refleja en nuestros maestros de la  naci√≥n Que importante Es Que mi pais avanza Que gran apoyo gracias al gobierno</f>
        <v>#NAME?</v>
      </c>
      <c r="C5865" s="4">
        <v>43776</v>
      </c>
      <c r="D5865" s="3">
        <v>0.84375</v>
      </c>
    </row>
    <row r="5866" spans="1:4" x14ac:dyDescent="0.2">
      <c r="A5866">
        <v>169397</v>
      </c>
      <c r="B5866" t="e">
        <f>tencanal10 Es muy importante Que nuestro Presidente este dando estos mayores apoyos Que grandioso estamos muy contentos JOH</f>
        <v>#NAME?</v>
      </c>
      <c r="C5866" s="4">
        <v>43776</v>
      </c>
      <c r="D5866" s="3">
        <v>0.84305555555555556</v>
      </c>
    </row>
    <row r="5867" spans="1:4" x14ac:dyDescent="0.2">
      <c r="A5867">
        <v>180981</v>
      </c>
      <c r="B5867" t="e">
        <f>DiarioLaPrensa Es una medida Que vendr√° a desencadenar un ejemplo para todo el pais Felicidades</f>
        <v>#NAME?</v>
      </c>
      <c r="C5867" s="4">
        <v>43776</v>
      </c>
      <c r="D5867" s="3">
        <v>0.65486111111111112</v>
      </c>
    </row>
    <row r="5868" spans="1:4" x14ac:dyDescent="0.2">
      <c r="A5868">
        <v>183450</v>
      </c>
      <c r="B5868" t="e">
        <f>_xlfn.SINGLE(JuanOrlandoH _xlfn.SINGLE(radiohrn _xlfn.SINGLE(LaTribunahn _xlfn.SINGLE(RCVHonduras _xlfn.SINGLE(diarioelheraldo _xlfn.SINGLE(radioamericahn _xlfn.SINGLE(elpaishn Vemos Que hay Que darles la felicitaciones al gobierno por demostrar Que mi Honduras cambia Que bueno vamos por mas)))))))</f>
        <v>#NAME?</v>
      </c>
      <c r="C5868" s="4">
        <v>43776</v>
      </c>
      <c r="D5868" s="3">
        <v>0.8569444444444444</v>
      </c>
    </row>
    <row r="5869" spans="1:4" x14ac:dyDescent="0.2">
      <c r="A5869">
        <v>184104</v>
      </c>
      <c r="B5869" t="e">
        <f>_xlfn.SINGLE(JuanOrlandoH _xlfn.SINGLE(radiohrn _xlfn.SINGLE(LaTribunahn _xlfn.SINGLE(RCVHonduras _xlfn.SINGLE(diarioelheraldo _xlfn.SINGLE(VidaMejorHN _xlfn.SINGLE(radioamericahn _xlfn.SINGLE(elpaishn no cave duda Que se hace lo importante Que Dios lo bendiga JOH gracias por demostrar lo bueno por la naci√≥n))))))))</f>
        <v>#NAME?</v>
      </c>
      <c r="C5869" s="4">
        <v>43776</v>
      </c>
      <c r="D5869" s="3">
        <v>0.8534722222222223</v>
      </c>
    </row>
    <row r="5870" spans="1:4" x14ac:dyDescent="0.2">
      <c r="A5870">
        <v>186289</v>
      </c>
      <c r="B5870" t="e">
        <f>JuanOrlandoH Que Dios lo bendiga se√±or JOH porque solo usted demuestra Que bueno lo Que hace por la naci√≥n Muchas gracias Que Dios lo bendiga</f>
        <v>#NAME?</v>
      </c>
      <c r="C5870" s="4">
        <v>43776</v>
      </c>
      <c r="D5870" s="3">
        <v>0.78680555555555554</v>
      </c>
    </row>
    <row r="5871" spans="1:4" x14ac:dyDescent="0.2">
      <c r="A5871">
        <v>200732</v>
      </c>
      <c r="B5871" t="e">
        <f>_xlfn.SINGLE(JuanOrlandoH _xlfn.SINGLE(radiohrn _xlfn.SINGLE(LaTribunahn _xlfn.SINGLE(RCVHonduras _xlfn.SINGLE(diarioelheraldo _xlfn.SINGLE(radioamericahn _xlfn.SINGLE(elpaishn estamos muy alegres de ver las buenas obras Que hace JOH por la naci√≥n Muchas gracias bendiciones)))))))</f>
        <v>#NAME?</v>
      </c>
      <c r="C5871" s="4">
        <v>43776</v>
      </c>
      <c r="D5871" s="3">
        <v>0.85763888888888884</v>
      </c>
    </row>
    <row r="5872" spans="1:4" x14ac:dyDescent="0.2">
      <c r="A5872">
        <v>204483</v>
      </c>
      <c r="B5872" t="e">
        <f>_xlfn.SINGLE(JuanOrlandoH _xlfn.SINGLE(radiohrn _xlfn.SINGLE(LaTribunahn _xlfn.SINGLE(RCVHonduras _xlfn.SINGLE(diarioelheraldo _xlfn.SINGLE(radioamericahn _xlfn.SINGLE(elpaishn Es un gran avance lo Que se hace con estas ayudas Que importante manera lo Que se ve con apoyo al pueblo)))))))</f>
        <v>#NAME?</v>
      </c>
      <c r="C5872" s="4">
        <v>43776</v>
      </c>
      <c r="D5872" s="3">
        <v>0.8569444444444444</v>
      </c>
    </row>
    <row r="5873" spans="1:4" x14ac:dyDescent="0.2">
      <c r="A5873">
        <v>214630</v>
      </c>
      <c r="B5873" t="e">
        <f>JuanOrlandoH se tal manera Que se ven buenas obras el pueblo esta agradecido Que gran trabajo</f>
        <v>#NAME?</v>
      </c>
      <c r="C5873" s="4">
        <v>43776</v>
      </c>
      <c r="D5873" s="3">
        <v>0.78541666666666676</v>
      </c>
    </row>
    <row r="5874" spans="1:4" x14ac:dyDescent="0.2">
      <c r="A5874">
        <v>214750</v>
      </c>
      <c r="B5874" t="e">
        <f>_xlfn.SINGLE(JuanOrlandoH _xlfn.SINGLE(radiohrn _xlfn.SINGLE(LaTribunahn _xlfn.SINGLE(RCVHonduras _xlfn.SINGLE(diarioelheraldo _xlfn.SINGLE(radioamericahn _xlfn.SINGLE(elpaishn estamos muy contentos Honduras cambios como dice JOH Que gran desempe√±o estamos a lo mas)))))))</f>
        <v>#NAME?</v>
      </c>
      <c r="C5874" s="4">
        <v>43776</v>
      </c>
      <c r="D5874" s="3">
        <v>0.85833333333333339</v>
      </c>
    </row>
    <row r="5875" spans="1:4" x14ac:dyDescent="0.2">
      <c r="A5875">
        <v>226684</v>
      </c>
      <c r="B5875" t="e">
        <f>_xlfn.SINGLE(JuanOrlandoH _xlfn.SINGLE(radiohrn _xlfn.SINGLE(LaTribunahn _xlfn.SINGLE(RCVHonduras _xlfn.SINGLE(diarioelheraldo _xlfn.SINGLE(VidaMejorHN _xlfn.SINGLE(radioamericahn _xlfn.SINGLE(elpaishn Que excelente se√±or Presidente por Que usted esta demostrando lo bueno Que se hace en el pais apoyando a los micro empresarios Que bueno))))))))</f>
        <v>#NAME?</v>
      </c>
      <c r="C5875" s="4">
        <v>43776</v>
      </c>
      <c r="D5875" s="3">
        <v>0.8534722222222223</v>
      </c>
    </row>
    <row r="5876" spans="1:4" x14ac:dyDescent="0.2">
      <c r="A5876">
        <v>245717</v>
      </c>
      <c r="B5876" t="e">
        <f>DiarioTiempo vaya y este Que mosca le pico Que barbaridad solo se la tiran de sabelotodo  estamos apoyando a toda las acciones departe de el gobierno porque se ven los cambios</f>
        <v>#NAME?</v>
      </c>
      <c r="C5876" s="4">
        <v>43776</v>
      </c>
      <c r="D5876" s="3">
        <v>0.63194444444444442</v>
      </c>
    </row>
    <row r="5877" spans="1:4" x14ac:dyDescent="0.2">
      <c r="A5877">
        <v>255960</v>
      </c>
      <c r="B5877" t="e">
        <f>radioamericahn Es muy bien lo Que hace nuestro Presidente Que admirable Que el apoya al pueblo Que importante Es ver como se ayuda al pueblo</f>
        <v>#NAME?</v>
      </c>
      <c r="C5877" s="4">
        <v>43776</v>
      </c>
      <c r="D5877" s="3">
        <v>0.8847222222222223</v>
      </c>
    </row>
    <row r="5878" spans="1:4" x14ac:dyDescent="0.2">
      <c r="A5878">
        <v>256046</v>
      </c>
      <c r="B5878" t="e">
        <f>radioamericahn Que se avance con el sector agr√≠cola Que bien estamos muy agradecidos con nuestro gobierno</f>
        <v>#NAME?</v>
      </c>
      <c r="C5878" s="4">
        <v>43776</v>
      </c>
      <c r="D5878" s="3">
        <v>0.93333333333333324</v>
      </c>
    </row>
    <row r="5879" spans="1:4" x14ac:dyDescent="0.2">
      <c r="A5879">
        <v>257930</v>
      </c>
      <c r="B5879" t="e">
        <f>radioamericahn se sabe Que los grandes avances se han visto por medio de el gobierno y las autoridades le duela a quien le del JOH Es el mejor y punto</f>
        <v>#NAME?</v>
      </c>
      <c r="C5879" s="4">
        <v>43776</v>
      </c>
      <c r="D5879" s="3">
        <v>0.9375</v>
      </c>
    </row>
    <row r="5880" spans="1:4" x14ac:dyDescent="0.2">
      <c r="A5880">
        <v>268994</v>
      </c>
      <c r="B5880" t="e">
        <f>radioamericahn estamos mas Que cansados al ver Que este tipo viene a opinar como Que si le interesa lo Que haga JOH ya deja de meterte metido</f>
        <v>#NAME?</v>
      </c>
      <c r="C5880" s="4">
        <v>43776</v>
      </c>
      <c r="D5880" s="3">
        <v>0.93680555555555556</v>
      </c>
    </row>
    <row r="5881" spans="1:4" x14ac:dyDescent="0.2">
      <c r="A5881">
        <v>269010</v>
      </c>
      <c r="B5881" t="e">
        <f>radioamericahn Es una grandiosa manera lo Que se hag Que tenga excito Muchas gracias al Presidente por hacer lo bueno para la naci√≥n</f>
        <v>#NAME?</v>
      </c>
      <c r="C5881" s="4">
        <v>43776</v>
      </c>
      <c r="D5881" s="3">
        <v>0.93402777777777779</v>
      </c>
    </row>
    <row r="5882" spans="1:4" x14ac:dyDescent="0.2">
      <c r="A5882">
        <v>277426</v>
      </c>
      <c r="B5882" t="e">
        <f>diarioelheraldo muy bien Que se trabaje mas y mas por apoyar al pueblo Ciertamente se ha alcanzado lo bueno excelente</f>
        <v>#NAME?</v>
      </c>
      <c r="C5882" s="4">
        <v>43776</v>
      </c>
      <c r="D5882" s="3">
        <v>0.66180555555555554</v>
      </c>
    </row>
    <row r="5883" spans="1:4" x14ac:dyDescent="0.2">
      <c r="A5883">
        <v>360732</v>
      </c>
      <c r="B5883" t="s">
        <v>611</v>
      </c>
      <c r="C5883" s="4">
        <v>43776</v>
      </c>
      <c r="D5883" s="3">
        <v>7.9861111111111105E-2</v>
      </c>
    </row>
    <row r="5884" spans="1:4" x14ac:dyDescent="0.2">
      <c r="A5884">
        <v>715222</v>
      </c>
      <c r="B5884" t="s">
        <v>660</v>
      </c>
      <c r="C5884" s="4">
        <v>43776</v>
      </c>
      <c r="D5884" s="3">
        <v>0.13541666666666666</v>
      </c>
    </row>
    <row r="5885" spans="1:4" x14ac:dyDescent="0.2">
      <c r="A5885">
        <v>726495</v>
      </c>
      <c r="B5885" t="e">
        <f>_xlfn.SINGLE(HoyMismoTSI _xlfn.SINGLE(TW_Honduras no cave duda Que se trabaja por demostrar lo bueno en el pais Que imp√≤rtante Es ver lo bueno Que excelente Que se siga por lo bueno en el pais))</f>
        <v>#NAME?</v>
      </c>
      <c r="C5885" s="4">
        <v>43776</v>
      </c>
      <c r="D5885" s="3">
        <v>0.71736111111111101</v>
      </c>
    </row>
    <row r="5886" spans="1:4" x14ac:dyDescent="0.2">
      <c r="A5886">
        <v>1068682</v>
      </c>
      <c r="B5886" t="e">
        <f>HoyMismoTSI muy excelente Que se tengan estas grandiosas supervisiones Que gran manera de Que se finalice muy bien este proyecto</f>
        <v>#NAME?</v>
      </c>
      <c r="C5886" s="4">
        <v>43776</v>
      </c>
      <c r="D5886" s="3">
        <v>0.70763888888888893</v>
      </c>
    </row>
    <row r="5887" spans="1:4" x14ac:dyDescent="0.2">
      <c r="A5887">
        <v>1164494</v>
      </c>
      <c r="B5887" t="e">
        <f>HoyMismoTSI estamos muy contentos de ver los grandes logros Que admirable Es ver lo bueno en el pais Que bien vamos por mas</f>
        <v>#NAME?</v>
      </c>
      <c r="C5887" s="4">
        <v>43776</v>
      </c>
      <c r="D5887" s="3">
        <v>0.70833333333333337</v>
      </c>
    </row>
    <row r="5888" spans="1:4" x14ac:dyDescent="0.2">
      <c r="A5888">
        <v>32718</v>
      </c>
      <c r="B5888" t="e">
        <f>hondudiario Honduras cambia Que importante Es ver lo excelente Que trabaja por mejorar la econom√≠a del pais Que gran trabajo</f>
        <v>#NAME?</v>
      </c>
      <c r="C5888" s="4">
        <v>43777</v>
      </c>
      <c r="D5888" s="3">
        <v>0.86805555555555547</v>
      </c>
    </row>
    <row r="5889" spans="1:4" x14ac:dyDescent="0.2">
      <c r="A5889">
        <v>33141</v>
      </c>
      <c r="B5889" t="e">
        <f>hondudiario Es muy bueno lo Que se demuestra en el pais Vemos los mayores resultados de nuevas oportunidades</f>
        <v>#NAME?</v>
      </c>
      <c r="C5889" s="4">
        <v>43777</v>
      </c>
      <c r="D5889" s="3">
        <v>0.7006944444444444</v>
      </c>
    </row>
    <row r="5890" spans="1:4" x14ac:dyDescent="0.2">
      <c r="A5890">
        <v>49959</v>
      </c>
      <c r="B5890" t="e">
        <f>_xlfn.SINGLE(JuanOrlandoH _xlfn.SINGLE(radiohrn _xlfn.SINGLE(dnparqueshn _xlfn.SINGLE(RCVHonduras _xlfn.SINGLE(elpaishn _xlfn.SINGLE(diarioelheraldo _xlfn.SINGLE(radioamericahn Sobre todo se mira las grandes acciones Que importante para mi pueblo  Muchas gracias)))))))</f>
        <v>#NAME?</v>
      </c>
      <c r="C5890" s="4">
        <v>43777</v>
      </c>
      <c r="D5890" s="3">
        <v>0.80069444444444438</v>
      </c>
    </row>
    <row r="5891" spans="1:4" x14ac:dyDescent="0.2">
      <c r="A5891">
        <v>50451</v>
      </c>
      <c r="B5891" t="e">
        <f>Abriendo_Brecha Es muy importante esta noticia Muchas gracias Que Dios lo bendiga se√±or JOH por hacer lo bueno y Que se vea el gran apoyo a la naci√≥n Que bien</f>
        <v>#NAME?</v>
      </c>
      <c r="C5891" s="4">
        <v>43777</v>
      </c>
      <c r="D5891" s="3">
        <v>0.9375</v>
      </c>
    </row>
    <row r="5892" spans="1:4" x14ac:dyDescent="0.2">
      <c r="A5892">
        <v>51843</v>
      </c>
      <c r="B5892" t="e">
        <f>Abriendo_Brecha estamos muy contentos de ver como se demuestra estas buenas cosas Que lo Que hacen Es Que el pais cambie cada dia gracias y bendiciones</f>
        <v>#NAME?</v>
      </c>
      <c r="C5892" s="4">
        <v>43777</v>
      </c>
      <c r="D5892" s="3">
        <v>0.94236111111111109</v>
      </c>
    </row>
    <row r="5893" spans="1:4" x14ac:dyDescent="0.2">
      <c r="A5893">
        <v>64678</v>
      </c>
      <c r="B5893" t="e">
        <f>hondudiario Que gran noticia mi Presidente esta dando estas buenas ayudas Que excelente vamos por mas para mi Honduras</f>
        <v>#NAME?</v>
      </c>
      <c r="C5893" s="4">
        <v>43777</v>
      </c>
      <c r="D5893" s="3">
        <v>0.9145833333333333</v>
      </c>
    </row>
    <row r="5894" spans="1:4" x14ac:dyDescent="0.2">
      <c r="A5894">
        <v>64687</v>
      </c>
      <c r="B5894" t="e">
        <f>hondudiario Definimos las grandes acciones de parte de JOH gracias por hacer lo bueno por el pais Que bien vamos por mas</f>
        <v>#NAME?</v>
      </c>
      <c r="C5894" s="4">
        <v>43777</v>
      </c>
      <c r="D5894" s="3">
        <v>0.91527777777777775</v>
      </c>
    </row>
    <row r="5895" spans="1:4" x14ac:dyDescent="0.2">
      <c r="A5895">
        <v>135056</v>
      </c>
      <c r="B5895" t="e">
        <f>_xlfn.SINGLE(JuanOrlandoH _xlfn.SINGLE(radiohrn _xlfn.SINGLE(dnparqueshn _xlfn.SINGLE(RCVHonduras _xlfn.SINGLE(elpaishn _xlfn.SINGLE(diarioelheraldo _xlfn.SINGLE(radioamericahn Es admirable lo Que esta haciendo mi Presidente Que se trabaje por apoya al pueblo muy bien)))))))</f>
        <v>#NAME?</v>
      </c>
      <c r="C5895" s="4">
        <v>43777</v>
      </c>
      <c r="D5895" s="3">
        <v>0.79999999999999993</v>
      </c>
    </row>
    <row r="5896" spans="1:4" x14ac:dyDescent="0.2">
      <c r="A5896">
        <v>146542</v>
      </c>
      <c r="B5896" t="e">
        <f>_xlfn.SINGLE(JuanOrlandoH _xlfn.SINGLE(radiohrn _xlfn.SINGLE(RCVHonduras _xlfn.SINGLE(elpaishn _xlfn.SINGLE(diarioelheraldo _xlfn.SINGLE(LaTribunahn _xlfn.SINGLE(radioamericahn Bravo Muchas gracias JOH por hacer realidad Que usted si ayuda al pueblo Muchas gracias y bendiciones)))))))</f>
        <v>#NAME?</v>
      </c>
      <c r="C5896" s="4">
        <v>43777</v>
      </c>
      <c r="D5896" s="3">
        <v>0.83611111111111114</v>
      </c>
    </row>
    <row r="5897" spans="1:4" x14ac:dyDescent="0.2">
      <c r="A5897">
        <v>153481</v>
      </c>
      <c r="B5897" t="e">
        <f>TN5Telenoticias Aplaudimos los grandes avances Que hace JOH y Que demuestra cada dia Que importante lo Que se ve en el pais departe de el</f>
        <v>#NAME?</v>
      </c>
      <c r="C5897" s="4">
        <v>43777</v>
      </c>
      <c r="D5897" s="3">
        <v>0.92638888888888893</v>
      </c>
    </row>
    <row r="5898" spans="1:4" x14ac:dyDescent="0.2">
      <c r="A5898">
        <v>154461</v>
      </c>
      <c r="B5898" t="e">
        <f>TN5Telenoticias contentos de Que mi pais esta avanzando por esos grandes proyectos Definimos los buenos alcances Que bien vamos por mas</f>
        <v>#NAME?</v>
      </c>
      <c r="C5898" s="4">
        <v>43777</v>
      </c>
      <c r="D5898" s="3">
        <v>0.92708333333333337</v>
      </c>
    </row>
    <row r="5899" spans="1:4" x14ac:dyDescent="0.2">
      <c r="A5899">
        <v>156809</v>
      </c>
      <c r="B5899" t="e">
        <f>_xlfn.SINGLE(JuanOrlandoH _xlfn.SINGLE(radiohrn _xlfn.SINGLE(dnparqueshn _xlfn.SINGLE(RCVHonduras _xlfn.SINGLE(elpaishn _xlfn.SINGLE(diarioelheraldo _xlfn.SINGLE(radioamericahn Muchas gracias JOH por demostrar lo bueno Que admirable estamos viendo los mayores resultados Que bien)))))))</f>
        <v>#NAME?</v>
      </c>
      <c r="C5899" s="4">
        <v>43777</v>
      </c>
      <c r="D5899" s="3">
        <v>0.80208333333333337</v>
      </c>
    </row>
    <row r="5900" spans="1:4" x14ac:dyDescent="0.2">
      <c r="A5900">
        <v>159453</v>
      </c>
      <c r="B5900" t="s">
        <v>415</v>
      </c>
      <c r="C5900" s="4">
        <v>43777</v>
      </c>
      <c r="D5900" s="3">
        <v>0.81944444444444453</v>
      </c>
    </row>
    <row r="5901" spans="1:4" x14ac:dyDescent="0.2">
      <c r="A5901">
        <v>185213</v>
      </c>
      <c r="B5901" t="e">
        <f>_xlfn.SINGLE(JuanOrlandoH _xlfn.SINGLE(radiohrn _xlfn.SINGLE(RCVHonduras _xlfn.SINGLE(elpaishn _xlfn.SINGLE(diarioelheraldo _xlfn.SINGLE(LaTribunahn _xlfn.SINGLE(radioamericahn muy bueno Que se le agrades ca a este se√±or porque si apoya al pais Que bueno igual a usted se√±or Presidente por Que por usted se alcanza lo bueno)))))))</f>
        <v>#NAME?</v>
      </c>
      <c r="C5901" s="4">
        <v>43777</v>
      </c>
      <c r="D5901" s="3">
        <v>0.83472222222222225</v>
      </c>
    </row>
    <row r="5902" spans="1:4" x14ac:dyDescent="0.2">
      <c r="A5902">
        <v>191679</v>
      </c>
      <c r="B5902" t="e">
        <f>_xlfn.SINGLE(JuanOrlandoH _xlfn.SINGLE(radiohrn _xlfn.SINGLE(RCVHonduras _xlfn.SINGLE(elpaishn _xlfn.SINGLE(diarioelheraldo _xlfn.SINGLE(LaTribunahn _xlfn.SINGLE(radioamericahn Que Dios me lo bendiga porque por usted se ha alcanzado las grandes bendiciones en el pais Que bien Que se vea lo bueno Muchas gracias)))))))</f>
        <v>#NAME?</v>
      </c>
      <c r="C5902" s="4">
        <v>43777</v>
      </c>
      <c r="D5902" s="3">
        <v>0.83680555555555547</v>
      </c>
    </row>
    <row r="5903" spans="1:4" x14ac:dyDescent="0.2">
      <c r="A5903">
        <v>198113</v>
      </c>
      <c r="B5903" t="e">
        <f>_xlfn.SINGLE(JuanOrlandoH _xlfn.SINGLE(radiohrn _xlfn.SINGLE(dnparqueshn _xlfn.SINGLE(RCVHonduras _xlfn.SINGLE(elpaishn _xlfn.SINGLE(diarioelheraldo _xlfn.SINGLE(radioamericahn Sobre todo le agradecemos al gobierno por demostrar el cambio Que bien estamos contentos asi cada comunidad tiene su parque)))))))</f>
        <v>#NAME?</v>
      </c>
      <c r="C5903" s="4">
        <v>43777</v>
      </c>
      <c r="D5903" s="3">
        <v>0.80138888888888893</v>
      </c>
    </row>
    <row r="5904" spans="1:4" x14ac:dyDescent="0.2">
      <c r="A5904">
        <v>198258</v>
      </c>
      <c r="B5904" t="e">
        <f>_xlfn.SINGLE(JuanOrlandoH _xlfn.SINGLE(radiohrn _xlfn.SINGLE(LaTribunahn _xlfn.SINGLE(diarioelheraldo _xlfn.SINGLE(elpaishn _xlfn.SINGLE(dnparqueshn _xlfn.SINGLE(RCVHonduras _xlfn.SINGLE(radioamericahn Definimos los grandes logros Que hace mi Presidente a traer sonrisas a cada comunidad Muchas gracias))))))))</f>
        <v>#NAME?</v>
      </c>
      <c r="C5904" s="4">
        <v>43777</v>
      </c>
      <c r="D5904" s="3">
        <v>0.80555555555555547</v>
      </c>
    </row>
    <row r="5905" spans="1:4" x14ac:dyDescent="0.2">
      <c r="A5905">
        <v>245065</v>
      </c>
      <c r="B5905" t="e">
        <f>Abriendo_Brecha Es muy bueno lo Que se ve por Que se esta demostrando lo bueno para la econom√≠a del siguiente a√±o muy bien</f>
        <v>#NAME?</v>
      </c>
      <c r="C5905" s="4">
        <v>43777</v>
      </c>
      <c r="D5905" s="3">
        <v>0.93680555555555556</v>
      </c>
    </row>
    <row r="5906" spans="1:4" x14ac:dyDescent="0.2">
      <c r="A5906">
        <v>245989</v>
      </c>
      <c r="B5906" t="e">
        <f>Abriendo_Brecha Es muy buen anoticia Que se inauguren estas plantas de tratamiento Que excelente Muchas gracias por dar su mayor esfuerzo y apoyo para el pueblo</f>
        <v>#NAME?</v>
      </c>
      <c r="C5906" s="4">
        <v>43777</v>
      </c>
      <c r="D5906" s="3">
        <v>0.94305555555555554</v>
      </c>
    </row>
    <row r="5907" spans="1:4" x14ac:dyDescent="0.2">
      <c r="A5907">
        <v>249772</v>
      </c>
      <c r="B5907" t="e">
        <f>hondudiario Definimos lo bueno Que se ve en la naci√≥n Que importante Que se haga mas y mas</f>
        <v>#NAME?</v>
      </c>
      <c r="C5907" s="4">
        <v>43777</v>
      </c>
      <c r="D5907" s="3">
        <v>0.70138888888888884</v>
      </c>
    </row>
    <row r="5908" spans="1:4" x14ac:dyDescent="0.2">
      <c r="A5908">
        <v>254178</v>
      </c>
      <c r="B5908" t="s">
        <v>415</v>
      </c>
      <c r="C5908" s="4">
        <v>43777</v>
      </c>
      <c r="D5908" s="3">
        <v>0.81944444444444453</v>
      </c>
    </row>
    <row r="5909" spans="1:4" x14ac:dyDescent="0.2">
      <c r="A5909">
        <v>268554</v>
      </c>
      <c r="B5909" t="e">
        <f>LaTribunahn estamos muy contentos Que gran beneficio para los trabajadores Que excelente trabajo se√±or JOH</f>
        <v>#NAME?</v>
      </c>
      <c r="C5909" s="4">
        <v>43777</v>
      </c>
      <c r="D5909" s="3">
        <v>0.7055555555555556</v>
      </c>
    </row>
    <row r="5910" spans="1:4" x14ac:dyDescent="0.2">
      <c r="A5910">
        <v>698429</v>
      </c>
      <c r="B5910" t="e">
        <f>HoyMismoTSI no cave duda Que se vea las bellas obras y los buenos proyectos de oportunidad para el hondure√±o</f>
        <v>#NAME?</v>
      </c>
      <c r="C5910" s="4">
        <v>43777</v>
      </c>
      <c r="D5910" s="3">
        <v>0.82847222222222217</v>
      </c>
    </row>
    <row r="5911" spans="1:4" x14ac:dyDescent="0.2">
      <c r="A5911">
        <v>733395</v>
      </c>
      <c r="B5911" t="s">
        <v>415</v>
      </c>
      <c r="C5911" s="4">
        <v>43777</v>
      </c>
      <c r="D5911" s="3">
        <v>0.81944444444444453</v>
      </c>
    </row>
    <row r="5912" spans="1:4" x14ac:dyDescent="0.2">
      <c r="A5912">
        <v>827037</v>
      </c>
      <c r="B5912" t="s">
        <v>415</v>
      </c>
      <c r="C5912" s="4">
        <v>43777</v>
      </c>
      <c r="D5912" s="3">
        <v>0.81944444444444453</v>
      </c>
    </row>
    <row r="5913" spans="1:4" x14ac:dyDescent="0.2">
      <c r="A5913">
        <v>834636</v>
      </c>
      <c r="B5913" t="e">
        <f>_xlfn.SINGLE(HoyMismoTSI _xlfn.SINGLE(JuanOrlandoH Muchas gracias a JOH por Que se ve lo bueno Que importante manera de apoyar a nuestra gente Hondure√±a asi se benefician los deudores))</f>
        <v>#NAME?</v>
      </c>
      <c r="C5913" s="4">
        <v>43777</v>
      </c>
      <c r="D5913" s="3">
        <v>0.88750000000000007</v>
      </c>
    </row>
    <row r="5914" spans="1:4" x14ac:dyDescent="0.2">
      <c r="A5914">
        <v>930640</v>
      </c>
      <c r="B5914" t="s">
        <v>415</v>
      </c>
      <c r="C5914" s="4">
        <v>43777</v>
      </c>
      <c r="D5914" s="3">
        <v>0.81944444444444453</v>
      </c>
    </row>
    <row r="5915" spans="1:4" x14ac:dyDescent="0.2">
      <c r="A5915">
        <v>991912</v>
      </c>
      <c r="B5915" t="s">
        <v>415</v>
      </c>
      <c r="C5915" s="4">
        <v>43777</v>
      </c>
      <c r="D5915" s="3">
        <v>0.81944444444444453</v>
      </c>
    </row>
    <row r="5916" spans="1:4" x14ac:dyDescent="0.2">
      <c r="A5916">
        <v>1040989</v>
      </c>
      <c r="B5916" t="s">
        <v>415</v>
      </c>
      <c r="C5916" s="4">
        <v>43777</v>
      </c>
      <c r="D5916" s="3">
        <v>0.81944444444444453</v>
      </c>
    </row>
    <row r="5917" spans="1:4" x14ac:dyDescent="0.2">
      <c r="A5917">
        <v>32381</v>
      </c>
      <c r="B5917" t="s">
        <v>165</v>
      </c>
      <c r="C5917" s="4">
        <v>43780</v>
      </c>
      <c r="D5917" s="3">
        <v>0.74722222222222223</v>
      </c>
    </row>
    <row r="5918" spans="1:4" x14ac:dyDescent="0.2">
      <c r="A5918">
        <v>49246</v>
      </c>
      <c r="B5918" t="e">
        <f>FrenteaFrenteHN Simplemente creemos Que si en el pais se trabaja mejor y no se permiten estos tipos de cosas Es muy bueno por Que lo importante Es la tranquilidad</f>
        <v>#NAME?</v>
      </c>
      <c r="C5918" s="4">
        <v>43780</v>
      </c>
      <c r="D5918" s="3">
        <v>0.59027777777777779</v>
      </c>
    </row>
    <row r="5919" spans="1:4" x14ac:dyDescent="0.2">
      <c r="A5919">
        <v>49556</v>
      </c>
      <c r="B5919" t="e">
        <f>FrenteaFrenteHN a renato le agarra la llorazon ni por Que Es hondure√±o nunca quieren ver lo positivo para el pais Que barbaridad</f>
        <v>#NAME?</v>
      </c>
      <c r="C5919" s="4">
        <v>43780</v>
      </c>
      <c r="D5919" s="3">
        <v>0.58472222222222225</v>
      </c>
    </row>
    <row r="5920" spans="1:4" x14ac:dyDescent="0.2">
      <c r="A5920">
        <v>53965</v>
      </c>
      <c r="B5920" t="e">
        <f>_xlfn.SINGLE(JuanOrlandoH _xlfn.SINGLE(TelecadenaHon _xlfn.SINGLE(LaTribunahn _xlfn.SINGLE(diarioelheraldo _xlfn.SINGLE(PoliciaHonduras _xlfn.SINGLE(RCVHonduras _xlfn.SINGLE(radioamericahn Que Diosa lo bendiga JOH gracias por demostrar Que el pais esta cambiando vamos por mas y mas)))))))</f>
        <v>#NAME?</v>
      </c>
      <c r="C5920" s="4">
        <v>43780</v>
      </c>
      <c r="D5920" s="3">
        <v>0.77986111111111101</v>
      </c>
    </row>
    <row r="5921" spans="1:4" x14ac:dyDescent="0.2">
      <c r="A5921">
        <v>56259</v>
      </c>
      <c r="B5921" t="e">
        <f>FrenteaFrenteHN sabemos Que lo Que han dejado y han querido Es q haya este tipo de socialismo en la naci√≥n y eso no ce debe permitir</f>
        <v>#NAME?</v>
      </c>
      <c r="C5921" s="4">
        <v>43780</v>
      </c>
      <c r="D5921" s="3">
        <v>0.57152777777777775</v>
      </c>
    </row>
    <row r="5922" spans="1:4" x14ac:dyDescent="0.2">
      <c r="A5922">
        <v>56918</v>
      </c>
      <c r="B5922" t="e">
        <f>FrenteaFrenteHN lo Que pasa Que ya los pueblos se han cansado de ver Que se levante una impunidad por Que lo Que mas se quiere Es paz y armonia en el pais</f>
        <v>#NAME?</v>
      </c>
      <c r="C5922" s="4">
        <v>43780</v>
      </c>
      <c r="D5922" s="3">
        <v>0.58750000000000002</v>
      </c>
    </row>
    <row r="5923" spans="1:4" x14ac:dyDescent="0.2">
      <c r="A5923">
        <v>56948</v>
      </c>
      <c r="B5923" t="e">
        <f>FrenteaFrenteHN ya se sabe Que esta Es otra estrategia de la gente de libre por Que a quienes les ha importando ver mal al pais a ellos no podemos negarlo</f>
        <v>#NAME?</v>
      </c>
      <c r="C5923" s="4">
        <v>43780</v>
      </c>
      <c r="D5923" s="3">
        <v>0.5756944444444444</v>
      </c>
    </row>
    <row r="5924" spans="1:4" x14ac:dyDescent="0.2">
      <c r="A5924">
        <v>58467</v>
      </c>
      <c r="B5924" t="e">
        <f>FrenteaFrenteHN siempre renato defendiendo estos tipos de cosas como el Es uno de los de libres Que solo lo malo quieren para la naci√≥n ya Es demasiado</f>
        <v>#NAME?</v>
      </c>
      <c r="C5924" s="4">
        <v>43780</v>
      </c>
      <c r="D5924" s="3">
        <v>0.57291666666666663</v>
      </c>
    </row>
    <row r="5925" spans="1:4" x14ac:dyDescent="0.2">
      <c r="A5925">
        <v>58707</v>
      </c>
      <c r="B5925" t="e">
        <f>FrenteaFrenteHN no cave duda Que el pueblo est√° molesto porque lo Que deber√≠an de ver Es Que el pais este mejor cada dia no Que se haga lo incorrecto ya sabemos Que eso Es lo Que debe ser</f>
        <v>#NAME?</v>
      </c>
      <c r="C5925" s="4">
        <v>43780</v>
      </c>
      <c r="D5925" s="3">
        <v>0.58472222222222225</v>
      </c>
    </row>
    <row r="5926" spans="1:4" x14ac:dyDescent="0.2">
      <c r="A5926">
        <v>58980</v>
      </c>
      <c r="B5926" t="e">
        <f>FrenteaFrenteHN esto Es demasiado lo Que les importa Es un socialismo Que perjudic√≥ Que lo Que pasa en el pueblo ya deben de ver Que lo importante Es ver lo mejor para Honduras</f>
        <v>#NAME?</v>
      </c>
      <c r="C5926" s="4">
        <v>43780</v>
      </c>
      <c r="D5926" s="3">
        <v>0.57777777777777783</v>
      </c>
    </row>
    <row r="5927" spans="1:4" x14ac:dyDescent="0.2">
      <c r="A5927">
        <v>59017</v>
      </c>
      <c r="B5927" t="e">
        <f>FrenteaFrenteHN como excigiran si el Presidente no puede involucra ce en cosas asi cuando el ha mejorado en el tema de narcotr√°fico</f>
        <v>#NAME?</v>
      </c>
      <c r="C5927" s="4">
        <v>43780</v>
      </c>
      <c r="D5927" s="3">
        <v>0.59513888888888888</v>
      </c>
    </row>
    <row r="5928" spans="1:4" x14ac:dyDescent="0.2">
      <c r="A5928">
        <v>59185</v>
      </c>
      <c r="B5928" t="s">
        <v>245</v>
      </c>
      <c r="C5928" s="4">
        <v>43780</v>
      </c>
      <c r="D5928" s="3">
        <v>0.59583333333333333</v>
      </c>
    </row>
    <row r="5929" spans="1:4" x14ac:dyDescent="0.2">
      <c r="A5929">
        <v>63677</v>
      </c>
      <c r="B5929" t="e">
        <f>hondudiario Que barbaro lo Que sue√±a este jajajaaja Sinceramente hay no se va quedar con las ganas papito por Que el pueblo ni locos lo ap√≤yamos</f>
        <v>#NAME?</v>
      </c>
      <c r="C5929" s="4">
        <v>43780</v>
      </c>
      <c r="D5929" s="3">
        <v>0.84236111111111101</v>
      </c>
    </row>
    <row r="5930" spans="1:4" x14ac:dyDescent="0.2">
      <c r="A5930">
        <v>83257</v>
      </c>
      <c r="B5930" t="e">
        <f>HCHTelevDigital Es muy bueno lo Que se esta viendo en el pais Que excelente estamos muy contentos qe se den estos grandes apoyos</f>
        <v>#NAME?</v>
      </c>
      <c r="C5930" s="4">
        <v>43780</v>
      </c>
      <c r="D5930" s="3">
        <v>0.73611111111111116</v>
      </c>
    </row>
    <row r="5931" spans="1:4" x14ac:dyDescent="0.2">
      <c r="A5931">
        <v>89935</v>
      </c>
      <c r="B5931" t="e">
        <f>_xlfn.SINGLE(JuanOrlandoH _xlfn.SINGLE(TelecadenaHon _xlfn.SINGLE(LaTribunahn _xlfn.SINGLE(diarioelheraldo _xlfn.SINGLE(PoliciaHonduras _xlfn.SINGLE(RCVHonduras _xlfn.SINGLE(radioamericahn Es grandiosa la idea se√±or JOH gracias por demostrar lo bueno por el pais Que excelente trabajo)))))))</f>
        <v>#NAME?</v>
      </c>
      <c r="C5931" s="4">
        <v>43780</v>
      </c>
      <c r="D5931" s="3">
        <v>0.77847222222222223</v>
      </c>
    </row>
    <row r="5932" spans="1:4" x14ac:dyDescent="0.2">
      <c r="A5932">
        <v>91776</v>
      </c>
      <c r="B5932" t="e">
        <f>elpaishn Es muy bueno Que se esta haciendo estas cosas en mi pais Que bueno lo Que se hace por mi Honduras</f>
        <v>#NAME?</v>
      </c>
      <c r="C5932" s="4">
        <v>43780</v>
      </c>
      <c r="D5932" s="3">
        <v>0.8256944444444444</v>
      </c>
    </row>
    <row r="5933" spans="1:4" x14ac:dyDescent="0.2">
      <c r="A5933">
        <v>118169</v>
      </c>
      <c r="B5933" t="e">
        <f>_xlfn.SINGLE(JuanOrlandoH _xlfn.SINGLE(PoliciaHonduras _xlfn.SINGLE(LaTribunahn _xlfn.SINGLE(RCVHonduras _xlfn.SINGLE(TelecadenaHon _xlfn.SINGLE(diarioelheraldo _xlfn.SINGLE(Presidencia_HN felicitaciones se√±or JOH gracias por hacer Que mi Honduras cambie y se desarrolle en materia de seguridad Que bien vamos por mas)))))))</f>
        <v>#NAME?</v>
      </c>
      <c r="C5933" s="4">
        <v>43780</v>
      </c>
      <c r="D5933" s="3">
        <v>0.77638888888888891</v>
      </c>
    </row>
    <row r="5934" spans="1:4" x14ac:dyDescent="0.2">
      <c r="A5934">
        <v>140732</v>
      </c>
      <c r="B5934" t="e">
        <f>_xlfn.SINGLE(JuanOrlandoH _xlfn.SINGLE(televicentrohn _xlfn.SINGLE(LaTribunahn _xlfn.SINGLE(radiohrn _xlfn.SINGLE(radioamericahn _xlfn.SINGLE(Canal6Honduras _xlfn.SINGLE(PNH_oficial _xlfn.SINGLE(diarioelheraldo _xlfn.SINGLE(elpaishn _xlfn.SINGLE(Presidencia_HN _xlfn.SINGLE(anagarciacarias Que bien Que se esta dando esta nueva ley de alivio de deudas Que excelente o Que hace el gobierno)))))))))))</f>
        <v>#NAME?</v>
      </c>
      <c r="C5934" s="4">
        <v>43780</v>
      </c>
      <c r="D5934" s="3">
        <v>0.56458333333333333</v>
      </c>
    </row>
    <row r="5935" spans="1:4" x14ac:dyDescent="0.2">
      <c r="A5935">
        <v>142787</v>
      </c>
      <c r="B5935" t="e">
        <f>_xlfn.SINGLE(JuanOrlandoH _xlfn.SINGLE(PoliciaHonduras _xlfn.SINGLE(LaTribunahn _xlfn.SINGLE(RCVHonduras _xlfn.SINGLE(TelecadenaHon _xlfn.SINGLE(diarioelheraldo _xlfn.SINGLE(Presidencia_HN Que excelente noticia mi JOH gracias por hacer el cambio en el pais Que importante Es ver lo bueno Que hace JOH)))))))</f>
        <v>#NAME?</v>
      </c>
      <c r="C5935" s="4">
        <v>43780</v>
      </c>
      <c r="D5935" s="3">
        <v>0.77500000000000002</v>
      </c>
    </row>
    <row r="5936" spans="1:4" x14ac:dyDescent="0.2">
      <c r="A5936">
        <v>146429</v>
      </c>
      <c r="B5936" t="e">
        <f>_xlfn.SINGLE(JuanOrlandoH _xlfn.SINGLE(LaTribunahn _xlfn.SINGLE(RCVHonduras _xlfn.SINGLE(radioamericahn _xlfn.SINGLE(TelecadenaHon _xlfn.SINGLE(diarioelheraldo _xlfn.SINGLE(elpaishn Bravo Que gran noticia Que excelente por Que si Es de gran ayuda para los emprendedores Que bien vamos por mas)))))))</f>
        <v>#NAME?</v>
      </c>
      <c r="C5936" s="4">
        <v>43780</v>
      </c>
      <c r="D5936" s="3">
        <v>0.86111111111111116</v>
      </c>
    </row>
    <row r="5937" spans="1:4" x14ac:dyDescent="0.2">
      <c r="A5937">
        <v>146453</v>
      </c>
      <c r="B5937" t="e">
        <f>_xlfn.SINGLE(JuanOrlandoH _xlfn.SINGLE(LaTribunahn _xlfn.SINGLE(RCVHonduras _xlfn.SINGLE(radioamericahn _xlfn.SINGLE(TelecadenaHon _xlfn.SINGLE(diarioelheraldo _xlfn.SINGLE(elpaishn Muchas Felicidades JOH Que gran trabajo el Que usted hace por mi Honduras muy bien estamos a lo bueno)))))))</f>
        <v>#NAME?</v>
      </c>
      <c r="C5937" s="4">
        <v>43780</v>
      </c>
      <c r="D5937" s="3">
        <v>0.86041666666666661</v>
      </c>
    </row>
    <row r="5938" spans="1:4" x14ac:dyDescent="0.2">
      <c r="A5938">
        <v>184516</v>
      </c>
      <c r="B5938" t="e">
        <f>_xlfn.SINGLE(JuanOrlandoH _xlfn.SINGLE(televicentrohn _xlfn.SINGLE(LaTribunahn _xlfn.SINGLE(radiohrn _xlfn.SINGLE(radioamericahn _xlfn.SINGLE(Canal6Honduras _xlfn.SINGLE(PNH_oficial _xlfn.SINGLE(diarioelheraldo _xlfn.SINGLE(elpaishn _xlfn.SINGLE(Presidencia_HN _xlfn.SINGLE(anagarciacarias Que bueno Que se esta demostrando los grandes desarrollos Que son de gran beneficio para el pueblo vamos por mas)))))))))))</f>
        <v>#NAME?</v>
      </c>
      <c r="C5938" s="4">
        <v>43780</v>
      </c>
      <c r="D5938" s="3">
        <v>0.56388888888888888</v>
      </c>
    </row>
    <row r="5939" spans="1:4" x14ac:dyDescent="0.2">
      <c r="A5939">
        <v>184854</v>
      </c>
      <c r="B5939" t="e">
        <f>_xlfn.SINGLE(JuanOrlandoH _xlfn.SINGLE(televicentrohn _xlfn.SINGLE(LaTribunahn _xlfn.SINGLE(radiohrn _xlfn.SINGLE(radioamericahn _xlfn.SINGLE(Canal6Honduras _xlfn.SINGLE(PNH_oficial _xlfn.SINGLE(diarioelheraldo _xlfn.SINGLE(elpaishn _xlfn.SINGLE(Presidencia_HN _xlfn.SINGLE(anagarciacarias Es agradable y favorable para el pueblo Que bien estamos a la brecha de ver los grandes cambios Que imp√≤rtante Es muy bueno por Que se aprob√≥ esta nueva ley)))))))))))</f>
        <v>#NAME?</v>
      </c>
      <c r="C5939" s="4">
        <v>43780</v>
      </c>
      <c r="D5939" s="3">
        <v>0.56527777777777777</v>
      </c>
    </row>
    <row r="5940" spans="1:4" x14ac:dyDescent="0.2">
      <c r="A5940">
        <v>198643</v>
      </c>
      <c r="B5940" t="s">
        <v>485</v>
      </c>
      <c r="C5940" s="4">
        <v>43780</v>
      </c>
      <c r="D5940" s="3">
        <v>0.77708333333333324</v>
      </c>
    </row>
    <row r="5941" spans="1:4" x14ac:dyDescent="0.2">
      <c r="A5941">
        <v>198832</v>
      </c>
      <c r="B5941" t="s">
        <v>488</v>
      </c>
      <c r="C5941" s="4">
        <v>43780</v>
      </c>
      <c r="D5941" s="3">
        <v>0.86041666666666661</v>
      </c>
    </row>
    <row r="5942" spans="1:4" x14ac:dyDescent="0.2">
      <c r="A5942">
        <v>200973</v>
      </c>
      <c r="B5942" t="e">
        <f>_xlfn.SINGLE(JuanOrlandoH _xlfn.SINGLE(televicentrohn _xlfn.SINGLE(LaTribunahn _xlfn.SINGLE(radiohrn _xlfn.SINGLE(radioamericahn _xlfn.SINGLE(Canal6Honduras _xlfn.SINGLE(PNH_oficial _xlfn.SINGLE(diarioelheraldo _xlfn.SINGLE(elpaishn _xlfn.SINGLE(Presidencia_HN _xlfn.SINGLE(anagarciacarias Es muy excelente lo Que hace nuestro Presidente seguimos trabajando por mas Que bien)))))))))))</f>
        <v>#NAME?</v>
      </c>
      <c r="C5942" s="4">
        <v>43780</v>
      </c>
      <c r="D5942" s="3">
        <v>0.5625</v>
      </c>
    </row>
    <row r="5943" spans="1:4" x14ac:dyDescent="0.2">
      <c r="A5943">
        <v>214806</v>
      </c>
      <c r="B5943" t="e">
        <f>_xlfn.SINGLE(JuanOrlandoH _xlfn.SINGLE(PoliciaHonduras _xlfn.SINGLE(LaTribunahn _xlfn.SINGLE(RCVHonduras _xlfn.SINGLE(TelecadenaHon _xlfn.SINGLE(diarioelheraldo _xlfn.SINGLE(Presidencia_HN no cave duda uqe muy importante Que se ayude al p√πeblo hondure√±o a tener seguridad en el pais Que bien)))))))</f>
        <v>#NAME?</v>
      </c>
      <c r="C5943" s="4">
        <v>43780</v>
      </c>
      <c r="D5943" s="3">
        <v>0.77569444444444446</v>
      </c>
    </row>
    <row r="5944" spans="1:4" x14ac:dyDescent="0.2">
      <c r="A5944">
        <v>225765</v>
      </c>
      <c r="B5944" t="s">
        <v>519</v>
      </c>
      <c r="C5944" s="4">
        <v>43780</v>
      </c>
      <c r="D5944" s="3">
        <v>0.87916666666666676</v>
      </c>
    </row>
    <row r="5945" spans="1:4" x14ac:dyDescent="0.2">
      <c r="A5945">
        <v>245690</v>
      </c>
      <c r="B5945" t="e">
        <f>DiarioTiempo pedimos mano dura por estas cosas Que se planean Que las autoridades hagan las cosas y se detenga esto</f>
        <v>#NAME?</v>
      </c>
      <c r="C5945" s="4">
        <v>43780</v>
      </c>
      <c r="D5945" s="3">
        <v>0.85833333333333339</v>
      </c>
    </row>
    <row r="5946" spans="1:4" x14ac:dyDescent="0.2">
      <c r="A5946">
        <v>245864</v>
      </c>
      <c r="B5946" t="e">
        <f>DiarioTiempo hay Que triste en ves de querer ver el siguiente a√±o en paz solo lo malo buscan para el pais ya basta porfavor</f>
        <v>#NAME?</v>
      </c>
      <c r="C5946" s="4">
        <v>43780</v>
      </c>
      <c r="D5946" s="3">
        <v>0.8569444444444444</v>
      </c>
    </row>
    <row r="5947" spans="1:4" x14ac:dyDescent="0.2">
      <c r="A5947">
        <v>258546</v>
      </c>
      <c r="B5947" t="e">
        <f>LaTribunahn no cave duda Que si se mete  en lo Que no le interesa no ce cual Es el dolor de este ya ub√≠cate</f>
        <v>#NAME?</v>
      </c>
      <c r="C5947" s="4">
        <v>43780</v>
      </c>
      <c r="D5947" s="3">
        <v>0.8125</v>
      </c>
    </row>
    <row r="5948" spans="1:4" x14ac:dyDescent="0.2">
      <c r="A5948">
        <v>270924</v>
      </c>
      <c r="B5948" t="e">
        <f>FrenteaFrenteHN Definitivamente Que se ponga toda la ley y Que no se permita este tipo de cosas en el pais Sobre todo debemos buscar lo mejor para el pais y Sobretodo la tranquilidad</f>
        <v>#NAME?</v>
      </c>
      <c r="C5948" s="4">
        <v>43780</v>
      </c>
      <c r="D5948" s="3">
        <v>0.57708333333333328</v>
      </c>
    </row>
    <row r="5949" spans="1:4" x14ac:dyDescent="0.2">
      <c r="A5949">
        <v>271230</v>
      </c>
      <c r="B5949" t="e">
        <f>FrenteaFrenteHN si se sabe Que son demasiados buenos para Que se haga lo malo en el pais veamos lo positivo Que se defina las grandes cosas no solo por politica por Que lo importante Es lo bueno para la naci√≥n</f>
        <v>#NAME?</v>
      </c>
      <c r="C5949" s="4">
        <v>43780</v>
      </c>
      <c r="D5949" s="3">
        <v>0.58124999999999993</v>
      </c>
    </row>
    <row r="5950" spans="1:4" x14ac:dyDescent="0.2">
      <c r="A5950">
        <v>310879</v>
      </c>
      <c r="B5950" t="e">
        <f>hondudiario Es excelente se√±or Presidente Que se apruebe lo mas posible esta ley de alivio de deuda Que bueno Que se haga lo correcto</f>
        <v>#NAME?</v>
      </c>
      <c r="C5950" s="4">
        <v>43780</v>
      </c>
      <c r="D5950" s="3">
        <v>0.74583333333333324</v>
      </c>
    </row>
    <row r="5951" spans="1:4" x14ac:dyDescent="0.2">
      <c r="A5951">
        <v>323942</v>
      </c>
      <c r="B5951" t="e">
        <f>elpaishn contentos de ver los grandes cambios en el pais Que importante manera mi Presidente vamos por mas</f>
        <v>#NAME?</v>
      </c>
      <c r="C5951" s="4">
        <v>43780</v>
      </c>
      <c r="D5951" s="3">
        <v>0.82638888888888884</v>
      </c>
    </row>
    <row r="5952" spans="1:4" x14ac:dyDescent="0.2">
      <c r="A5952">
        <v>399775</v>
      </c>
      <c r="B5952" t="s">
        <v>519</v>
      </c>
      <c r="C5952" s="4">
        <v>43780</v>
      </c>
      <c r="D5952" s="3">
        <v>0.87847222222222221</v>
      </c>
    </row>
    <row r="5953" spans="1:4" x14ac:dyDescent="0.2">
      <c r="A5953">
        <v>651806</v>
      </c>
      <c r="B5953" t="s">
        <v>519</v>
      </c>
      <c r="C5953" s="4">
        <v>43780</v>
      </c>
      <c r="D5953" s="3">
        <v>0.87847222222222221</v>
      </c>
    </row>
    <row r="5954" spans="1:4" x14ac:dyDescent="0.2">
      <c r="A5954">
        <v>731411</v>
      </c>
      <c r="B5954" t="s">
        <v>519</v>
      </c>
      <c r="C5954" s="4">
        <v>43780</v>
      </c>
      <c r="D5954" s="3">
        <v>0.87916666666666676</v>
      </c>
    </row>
    <row r="5955" spans="1:4" x14ac:dyDescent="0.2">
      <c r="A5955">
        <v>804897</v>
      </c>
      <c r="B5955" t="s">
        <v>519</v>
      </c>
      <c r="C5955" s="4">
        <v>43780</v>
      </c>
      <c r="D5955" s="3">
        <v>0.87916666666666676</v>
      </c>
    </row>
    <row r="5956" spans="1:4" ht="34" x14ac:dyDescent="0.2">
      <c r="A5956">
        <v>833444</v>
      </c>
      <c r="B5956" s="2" t="s">
        <v>700</v>
      </c>
      <c r="C5956" s="4">
        <v>43780</v>
      </c>
      <c r="D5956" s="3">
        <v>0.65902777777777777</v>
      </c>
    </row>
    <row r="5957" spans="1:4" ht="34" x14ac:dyDescent="0.2">
      <c r="A5957">
        <v>853488</v>
      </c>
      <c r="B5957" s="2" t="s">
        <v>700</v>
      </c>
      <c r="C5957" s="4">
        <v>43780</v>
      </c>
      <c r="D5957" s="3">
        <v>0.65972222222222221</v>
      </c>
    </row>
    <row r="5958" spans="1:4" x14ac:dyDescent="0.2">
      <c r="A5958">
        <v>988978</v>
      </c>
      <c r="B5958" t="s">
        <v>519</v>
      </c>
      <c r="C5958" s="4">
        <v>43780</v>
      </c>
      <c r="D5958" s="3">
        <v>0.87847222222222221</v>
      </c>
    </row>
    <row r="5959" spans="1:4" x14ac:dyDescent="0.2">
      <c r="A5959">
        <v>1038794</v>
      </c>
      <c r="B5959" t="s">
        <v>519</v>
      </c>
      <c r="C5959" s="4">
        <v>43780</v>
      </c>
      <c r="D5959" s="3">
        <v>0.87847222222222221</v>
      </c>
    </row>
    <row r="5960" spans="1:4" x14ac:dyDescent="0.2">
      <c r="A5960">
        <v>25985</v>
      </c>
      <c r="B5960" t="e">
        <f>JuanOrlandoH contentos de ver como Honduras avanza Muchas gracias JOH gracias por hacer lo bueno por mi Honduras</f>
        <v>#NAME?</v>
      </c>
      <c r="C5960" s="4">
        <v>43782</v>
      </c>
      <c r="D5960" s="3">
        <v>0.83263888888888893</v>
      </c>
    </row>
    <row r="5961" spans="1:4" x14ac:dyDescent="0.2">
      <c r="A5961">
        <v>28373</v>
      </c>
      <c r="B5961" t="e">
        <f>_xlfn.SINGLE(DllSWqjvMbCrtUNGN0CA23hYgwPW83B5aBnYuBnEFZY)= contentos de ver como mi naci√≥n cambia Que excelente se√±or Presidente por apoyar al pueblo</f>
        <v>#NAME?</v>
      </c>
      <c r="C5961" s="4">
        <v>43782</v>
      </c>
      <c r="D5961" s="3">
        <v>0.73125000000000007</v>
      </c>
    </row>
    <row r="5962" spans="1:4" x14ac:dyDescent="0.2">
      <c r="A5962">
        <v>28432</v>
      </c>
      <c r="B5962" t="e">
        <f>_xlfn.SINGLE(DllSWqjvMbCrtUNGN0CA23hYgwPW83B5aBnYuBnEFZY)= Definimos las grandes acciones Que se est√°n apoyando a los emprendedores de calzado Que bien estamos alegres de ese gran apoyo</f>
        <v>#NAME?</v>
      </c>
      <c r="C5962" s="4">
        <v>43782</v>
      </c>
      <c r="D5962" s="3">
        <v>0.73333333333333339</v>
      </c>
    </row>
    <row r="5963" spans="1:4" x14ac:dyDescent="0.2">
      <c r="A5963">
        <v>28664</v>
      </c>
      <c r="B5963" t="e">
        <f>_xlfn.SINGLE(DllSWqjvMbCrtUNGN0CA23hYgwPW83B5aBnYuBnEFZY)= Es muy importante en el pais ver los grandes resultados Que bien vamos por mas y mas desarrollos</f>
        <v>#NAME?</v>
      </c>
      <c r="C5963" s="4">
        <v>43782</v>
      </c>
      <c r="D5963" s="3">
        <v>0.72986111111111107</v>
      </c>
    </row>
    <row r="5964" spans="1:4" x14ac:dyDescent="0.2">
      <c r="A5964">
        <v>28822</v>
      </c>
      <c r="B5964" t="e">
        <f>radiohrn Que bien vamos por lo bueno Que se haga lo correcto por la naci√≥n muy bien</f>
        <v>#NAME?</v>
      </c>
      <c r="C5964" s="4">
        <v>43782</v>
      </c>
      <c r="D5964" s="3">
        <v>0.68263888888888891</v>
      </c>
    </row>
    <row r="5965" spans="1:4" x14ac:dyDescent="0.2">
      <c r="A5965">
        <v>30089</v>
      </c>
      <c r="B5965" t="e">
        <f>radiohrn Es muy importante lo Que se esta haciendo se esta aprovechado esta nueva ley Que excelente</f>
        <v>#NAME?</v>
      </c>
      <c r="C5965" s="4">
        <v>43782</v>
      </c>
      <c r="D5965" s="3">
        <v>0.68194444444444446</v>
      </c>
    </row>
    <row r="5966" spans="1:4" x14ac:dyDescent="0.2">
      <c r="A5966">
        <v>34148</v>
      </c>
      <c r="B5966" t="e">
        <f>TN5Telenoticias se√±or Presidente lo felicitamos por Que usted sabe lo Que hace sabemos Que se ha demostrado lo bueno he importante para mi Honduras</f>
        <v>#NAME?</v>
      </c>
      <c r="C5966" s="4">
        <v>43782</v>
      </c>
      <c r="D5966" s="3">
        <v>0.84236111111111101</v>
      </c>
    </row>
    <row r="5967" spans="1:4" x14ac:dyDescent="0.2">
      <c r="A5967">
        <v>34554</v>
      </c>
      <c r="B5967" t="s">
        <v>172</v>
      </c>
      <c r="C5967" s="4">
        <v>43782</v>
      </c>
      <c r="D5967" s="3">
        <v>0.84236111111111101</v>
      </c>
    </row>
    <row r="5968" spans="1:4" x14ac:dyDescent="0.2">
      <c r="A5968">
        <v>34918</v>
      </c>
      <c r="B5968" t="e">
        <f>_xlfn.SINGLE(DllSWqjvMbCrtUNGN0CA23hYgwPW83B5aBnYuBnEFZY)= Que excelente se√±or Presidente gracias por hacerle realidad el sue√±o a este peque√±o</f>
        <v>#NAME?</v>
      </c>
      <c r="C5968" s="4">
        <v>43782</v>
      </c>
      <c r="D5968" s="3">
        <v>0.72916666666666663</v>
      </c>
    </row>
    <row r="5969" spans="1:4" x14ac:dyDescent="0.2">
      <c r="A5969">
        <v>40791</v>
      </c>
      <c r="B5969" t="e">
        <f>radioamericahn Es excelente noticia Que admirable departe de JOH gracias Que Dios lo bendiga por su gran apoyo</f>
        <v>#NAME?</v>
      </c>
      <c r="C5969" s="4">
        <v>43782</v>
      </c>
      <c r="D5969" s="3">
        <v>0.71944444444444444</v>
      </c>
    </row>
    <row r="5970" spans="1:4" x14ac:dyDescent="0.2">
      <c r="A5970">
        <v>40840</v>
      </c>
      <c r="B5970" t="e">
        <f>LaTribunahn excelente Que Dios lo bendiga JOH por Que solo usted ha afirmado el cambio muy bien vamos por lo bueno</f>
        <v>#NAME?</v>
      </c>
      <c r="C5970" s="4">
        <v>43782</v>
      </c>
      <c r="D5970" s="3">
        <v>0.55625000000000002</v>
      </c>
    </row>
    <row r="5971" spans="1:4" x14ac:dyDescent="0.2">
      <c r="A5971">
        <v>41160</v>
      </c>
      <c r="B5971" t="e">
        <f>LaTribunahn Es muy bueno lo Que se ve en el pais Que importante Que se ha dado ese gran apoyo vamos por lo bueno</f>
        <v>#NAME?</v>
      </c>
      <c r="C5971" s="4">
        <v>43782</v>
      </c>
      <c r="D5971" s="3">
        <v>0.55347222222222225</v>
      </c>
    </row>
    <row r="5972" spans="1:4" x14ac:dyDescent="0.2">
      <c r="A5972">
        <v>47650</v>
      </c>
      <c r="B5972" t="e">
        <f>_xlfn.SINGLE(FrenteaFrenteHN _xlfn.SINGLE(SalvaPresidente deja de hablar tanta paja nasralla y voz hablando de Que haria democracia hay Que triste))</f>
        <v>#NAME?</v>
      </c>
      <c r="C5972" s="4">
        <v>43782</v>
      </c>
      <c r="D5972" s="3">
        <v>0.60555555555555551</v>
      </c>
    </row>
    <row r="5973" spans="1:4" x14ac:dyDescent="0.2">
      <c r="A5973">
        <v>47824</v>
      </c>
      <c r="B5973" t="e">
        <f>FrenteaFrenteHN Oigan  a este Que las FFAA est√°n involucrados al narcotrafico voz Que crees Que son igual Que voz no se cerio</f>
        <v>#NAME?</v>
      </c>
      <c r="C5973" s="4">
        <v>43782</v>
      </c>
      <c r="D5973" s="3">
        <v>0.58819444444444446</v>
      </c>
    </row>
    <row r="5974" spans="1:4" x14ac:dyDescent="0.2">
      <c r="A5974">
        <v>47891</v>
      </c>
      <c r="B5974" t="e">
        <f>FrenteaFrenteHN ha este √±angara lo deben de mandar al pozo por Que si Es bueno para levantar falsos y el no mira todo lo malo Que ha hecho verguenza te debe de dar nasralla</f>
        <v>#NAME?</v>
      </c>
      <c r="C5974" s="4">
        <v>43782</v>
      </c>
      <c r="D5974" s="3">
        <v>0.59861111111111109</v>
      </c>
    </row>
    <row r="5975" spans="1:4" x14ac:dyDescent="0.2">
      <c r="A5975">
        <v>49017</v>
      </c>
      <c r="B5975" t="e">
        <f>_xlfn.SINGLE(FrenteaFrenteHN _xlfn.SINGLE(SalvaPresidente Tanto Que habla este ni le luce Que mal por renato se ve Que Es mula de arrastrado jajajaajajaaja ce cerio renato))</f>
        <v>#NAME?</v>
      </c>
      <c r="C5975" s="4">
        <v>43782</v>
      </c>
      <c r="D5975" s="3">
        <v>0.56041666666666667</v>
      </c>
    </row>
    <row r="5976" spans="1:4" x14ac:dyDescent="0.2">
      <c r="A5976">
        <v>49435</v>
      </c>
      <c r="B5976" t="e">
        <f>FrenteaFrenteHN pobrecito da mucha tristeza saber Que este ni cabeza tiene para pensar lo √∫nico Que le ha inspirado al pueblo Es odio no hay otra cosa</f>
        <v>#NAME?</v>
      </c>
      <c r="C5976" s="4">
        <v>43782</v>
      </c>
      <c r="D5976" s="3">
        <v>0.59930555555555554</v>
      </c>
    </row>
    <row r="5977" spans="1:4" x14ac:dyDescent="0.2">
      <c r="A5977">
        <v>49567</v>
      </c>
      <c r="B5977" t="e">
        <f>_xlfn.SINGLE(FrenteaFrenteHN _xlfn.SINGLE(SalvaPresidente Pobre cito este idiota Que solo hablando mal del pais ya c√°llate nasrala ahogate con tu odio Que para eso cerbis))</f>
        <v>#NAME?</v>
      </c>
      <c r="C5977" s="4">
        <v>43782</v>
      </c>
      <c r="D5977" s="3">
        <v>0.62291666666666667</v>
      </c>
    </row>
    <row r="5978" spans="1:4" x14ac:dyDescent="0.2">
      <c r="A5978">
        <v>49610</v>
      </c>
      <c r="B5978" t="e">
        <f>_xlfn.SINGLE(FrenteaFrenteHN _xlfn.SINGLE(SalvaPresidente hay no Que barbaridad Tanto Que lloran estos deberian de ver lo positivo en el pais pero solo lo malo miran))</f>
        <v>#NAME?</v>
      </c>
      <c r="C5978" s="4">
        <v>43782</v>
      </c>
      <c r="D5978" s="3">
        <v>0.55694444444444446</v>
      </c>
    </row>
    <row r="5979" spans="1:4" x14ac:dyDescent="0.2">
      <c r="A5979">
        <v>55362</v>
      </c>
      <c r="B5979" t="e">
        <f>DiarioTiempo si a este solo le interesa ver lo malo para el pais ya basta porfavor dejate de Tanto caos ya no mas</f>
        <v>#NAME?</v>
      </c>
      <c r="C5979" s="4">
        <v>43782</v>
      </c>
      <c r="D5979" s="3">
        <v>0.64374999999999993</v>
      </c>
    </row>
    <row r="5980" spans="1:4" x14ac:dyDescent="0.2">
      <c r="A5980">
        <v>56447</v>
      </c>
      <c r="B5980" t="e">
        <f>FrenteaFrenteHN las FFAA han regenerado la mayor seguridad para el pais y este vien ea decir tu dolor Es Que ellos detiene Que voz hagas caos en el pais</f>
        <v>#NAME?</v>
      </c>
      <c r="C5980" s="4">
        <v>43782</v>
      </c>
      <c r="D5980" s="3">
        <v>0.59027777777777779</v>
      </c>
    </row>
    <row r="5981" spans="1:4" x14ac:dyDescent="0.2">
      <c r="A5981">
        <v>56457</v>
      </c>
      <c r="B5981" t="e">
        <f>_xlfn.SINGLE(FrenteaFrenteHN _xlfn.SINGLE(SalvaPresidente el pueblo est√° bien agradecido con las grandes acciones Que ha hecho JOH y este viene a decir Que ganar√≠a la Presidencia so√±a nasralla Que nada cuesta))</f>
        <v>#NAME?</v>
      </c>
      <c r="C5981" s="4">
        <v>43782</v>
      </c>
      <c r="D5981" s="3">
        <v>0.56736111111111109</v>
      </c>
    </row>
    <row r="5982" spans="1:4" x14ac:dyDescent="0.2">
      <c r="A5982">
        <v>56528</v>
      </c>
      <c r="B5982" t="e">
        <f>_xlfn.SINGLE(FrenteaFrenteHN _xlfn.SINGLE(SalvaPresidente si solo de perfecto este y de perfecto no tiene nada Que locos Sinceramente da tristeza pro Que solo lo malo ven y saben Que ellos no ser√°n capaces de hacer lo Que JOH ha hecho))</f>
        <v>#NAME?</v>
      </c>
      <c r="C5982" s="4">
        <v>43782</v>
      </c>
      <c r="D5982" s="3">
        <v>0.56388888888888888</v>
      </c>
    </row>
    <row r="5983" spans="1:4" x14ac:dyDescent="0.2">
      <c r="A5983">
        <v>56691</v>
      </c>
      <c r="B5983" t="e">
        <f>_xlfn.SINGLE(FrenteaFrenteHN _xlfn.SINGLE(SalvaPresidente Que sue√±os los de ese nasralla cree Que el pueblo votar√≠a por el ni locos Que triste Es so√±ar despierto))</f>
        <v>#NAME?</v>
      </c>
      <c r="C5983" s="4">
        <v>43782</v>
      </c>
      <c r="D5983" s="3">
        <v>0.56180555555555556</v>
      </c>
    </row>
    <row r="5984" spans="1:4" x14ac:dyDescent="0.2">
      <c r="A5984">
        <v>58663</v>
      </c>
      <c r="B5984" t="s">
        <v>240</v>
      </c>
      <c r="C5984" s="4">
        <v>43782</v>
      </c>
      <c r="D5984" s="3">
        <v>0.5854166666666667</v>
      </c>
    </row>
    <row r="5985" spans="1:4" x14ac:dyDescent="0.2">
      <c r="A5985">
        <v>58821</v>
      </c>
      <c r="B5985" t="s">
        <v>241</v>
      </c>
      <c r="C5985" s="4">
        <v>43782</v>
      </c>
      <c r="D5985" s="3">
        <v>0.58750000000000002</v>
      </c>
    </row>
    <row r="5986" spans="1:4" x14ac:dyDescent="0.2">
      <c r="A5986">
        <v>58992</v>
      </c>
      <c r="B5986" t="e">
        <f>_xlfn.SINGLE(FrenteaFrenteHN _xlfn.SINGLE(SalvaPresidente hay no Que mal Que estos solo lo malo quieren para la naci√≥n ya basta ya dejense de tirar Tanto veneno))</f>
        <v>#NAME?</v>
      </c>
      <c r="C5986" s="4">
        <v>43782</v>
      </c>
      <c r="D5986" s="3">
        <v>0.57152777777777775</v>
      </c>
    </row>
    <row r="5987" spans="1:4" x14ac:dyDescent="0.2">
      <c r="A5987">
        <v>59094</v>
      </c>
      <c r="B5987" t="e">
        <f>_xlfn.SINGLE(FrenteaFrenteHN _xlfn.SINGLE(SalvaPresidente voz sos numero uno nasralla para hablar y decir Que tenemos un pais narcotraficante mejor calla tu boca Que ni para eso sirve))</f>
        <v>#NAME?</v>
      </c>
      <c r="C5987" s="4">
        <v>43782</v>
      </c>
      <c r="D5987" s="3">
        <v>0.56874999999999998</v>
      </c>
    </row>
    <row r="5988" spans="1:4" x14ac:dyDescent="0.2">
      <c r="A5988">
        <v>59146</v>
      </c>
      <c r="B5988" t="e">
        <f>_xlfn.SINGLE(FrenteaFrenteHN _xlfn.SINGLE(SalvaPresidente ustedes hablando de democracia jajajajja si nasralla solo lo malo mira para el pais si el Es el jefe de los desastres))</f>
        <v>#NAME?</v>
      </c>
      <c r="C5988" s="4">
        <v>43782</v>
      </c>
      <c r="D5988" s="3">
        <v>0.55763888888888891</v>
      </c>
    </row>
    <row r="5989" spans="1:4" x14ac:dyDescent="0.2">
      <c r="A5989">
        <v>64357</v>
      </c>
      <c r="B5989" t="e">
        <f>hondudiario muy buena noticia felicitamos por lo bueno Que se hace en el pais Muchas gracias</f>
        <v>#NAME?</v>
      </c>
      <c r="C5989" s="4">
        <v>43782</v>
      </c>
      <c r="D5989" s="3">
        <v>0.65902777777777777</v>
      </c>
    </row>
    <row r="5990" spans="1:4" x14ac:dyDescent="0.2">
      <c r="A5990">
        <v>78748</v>
      </c>
      <c r="B5990" t="s">
        <v>289</v>
      </c>
      <c r="C5990" s="4">
        <v>43782</v>
      </c>
      <c r="D5990" s="3">
        <v>0.81458333333333333</v>
      </c>
    </row>
    <row r="5991" spans="1:4" x14ac:dyDescent="0.2">
      <c r="A5991">
        <v>89671</v>
      </c>
      <c r="B5991" t="e">
        <f>JuanOrlandoH Honduras ha alcanzado grandes bendiciones y todo gracias a JOH Que ha implementado grandes acciones a favor de nuestra Honduras</f>
        <v>#NAME?</v>
      </c>
      <c r="C5991" s="4">
        <v>43782</v>
      </c>
      <c r="D5991" s="3">
        <v>0.8340277777777777</v>
      </c>
    </row>
    <row r="5992" spans="1:4" x14ac:dyDescent="0.2">
      <c r="A5992">
        <v>132481</v>
      </c>
      <c r="B5992" t="e">
        <f>JuanOrlandoH Que buena noticia Que excelente Que ya se ha aprobado esta nueva ley de alivio de deuda Que bien vamos por mas</f>
        <v>#NAME?</v>
      </c>
      <c r="C5992" s="4">
        <v>43782</v>
      </c>
      <c r="D5992" s="3">
        <v>0.83194444444444438</v>
      </c>
    </row>
    <row r="5993" spans="1:4" x14ac:dyDescent="0.2">
      <c r="A5993">
        <v>133289</v>
      </c>
      <c r="B5993" t="e">
        <f>_xlfn.SINGLE(JuanOrlandoH _xlfn.SINGLE(radiohousehn _xlfn.SINGLE(elpaishn _xlfn.SINGLE(Hondurasisgreat _xlfn.SINGLE(radiohrn _xlfn.SINGLE(HCHTelevDigital _xlfn.SINGLE(RCVHonduras _xlfn.SINGLE(radioamericahn _xlfn.SINGLE(LaTribunahn _xlfn.SINGLE(diarioelheraldo _xlfn.SINGLE(DiarioRoatan Es muy bueno loo Que hace el Presidente gracias Que buena accion deber√°s Que estamos muy alegres de su apoyo)))))))))))</f>
        <v>#NAME?</v>
      </c>
      <c r="C5993" s="4">
        <v>43782</v>
      </c>
      <c r="D5993" s="3">
        <v>0.74236111111111114</v>
      </c>
    </row>
    <row r="5994" spans="1:4" x14ac:dyDescent="0.2">
      <c r="A5994">
        <v>140926</v>
      </c>
      <c r="B5994" t="s">
        <v>382</v>
      </c>
      <c r="C5994" s="4">
        <v>43782</v>
      </c>
      <c r="D5994" s="3">
        <v>0.74236111111111114</v>
      </c>
    </row>
    <row r="5995" spans="1:4" x14ac:dyDescent="0.2">
      <c r="A5995">
        <v>161854</v>
      </c>
      <c r="B5995" t="e">
        <f>televicentrohn agradecemos lo bueno Que se demuestra en el sector de la salud Que importante Es ver lo importante vamos por mas</f>
        <v>#NAME?</v>
      </c>
      <c r="C5995" s="4">
        <v>43782</v>
      </c>
      <c r="D5995" s="3">
        <v>0.65069444444444446</v>
      </c>
    </row>
    <row r="5996" spans="1:4" x14ac:dyDescent="0.2">
      <c r="A5996">
        <v>168667</v>
      </c>
      <c r="B5996" t="e">
        <f>tencanal10 Que importante manera de ver los logros de oportunidades Que bien vamos por mas</f>
        <v>#NAME?</v>
      </c>
      <c r="C5996" s="4">
        <v>43782</v>
      </c>
      <c r="D5996" s="3">
        <v>0.72499999999999998</v>
      </c>
    </row>
    <row r="5997" spans="1:4" x14ac:dyDescent="0.2">
      <c r="A5997">
        <v>170040</v>
      </c>
      <c r="B5997" t="e">
        <f>tencanal10 Definimos Que grandes desarrollos los Que se ven estamos a lo bueno por nuestra Honduras</f>
        <v>#NAME?</v>
      </c>
      <c r="C5997" s="4">
        <v>43782</v>
      </c>
      <c r="D5997" s="3">
        <v>0.72499999999999998</v>
      </c>
    </row>
    <row r="5998" spans="1:4" x14ac:dyDescent="0.2">
      <c r="A5998">
        <v>184287</v>
      </c>
      <c r="B5998" t="e">
        <f>_xlfn.SINGLE(JuanOrlandoH _xlfn.SINGLE(radiohousehn _xlfn.SINGLE(elpaishn _xlfn.SINGLE(Hondurasisgreat _xlfn.SINGLE(radiohrn _xlfn.SINGLE(HCHTelevDigital _xlfn.SINGLE(RCVHonduras _xlfn.SINGLE(radioamericahn _xlfn.SINGLE(LaTribunahn _xlfn.SINGLE(diarioelheraldo _xlfn.SINGLE(DiarioRoatan Que bueno lo Que usted esta haciendo JOH gracias por demostrar lo bueno Que importante las ayudas de usted y de BANHPROVI)))))))))))</f>
        <v>#NAME?</v>
      </c>
      <c r="C5998" s="4">
        <v>43782</v>
      </c>
      <c r="D5998" s="3">
        <v>0.7416666666666667</v>
      </c>
    </row>
    <row r="5999" spans="1:4" x14ac:dyDescent="0.2">
      <c r="A5999">
        <v>216945</v>
      </c>
      <c r="B5999" t="s">
        <v>515</v>
      </c>
      <c r="C5999" s="4">
        <v>43782</v>
      </c>
      <c r="D5999" s="3">
        <v>0.57222222222222219</v>
      </c>
    </row>
    <row r="6000" spans="1:4" x14ac:dyDescent="0.2">
      <c r="A6000">
        <v>217048</v>
      </c>
      <c r="B6000" t="e">
        <f>_xlfn.SINGLE(FrenteaFrenteHN _xlfn.SINGLE(SalvaPresidente no hay propuestas departe de este nasralla solo han sido promesas Que nunca podr√° cumplir por Que sabemos Que solo hace poner al pueblo ha hacer relajos y se imaginan gobernando))</f>
        <v>#NAME?</v>
      </c>
      <c r="C6000" s="4">
        <v>43782</v>
      </c>
      <c r="D6000" s="3">
        <v>0.57013888888888886</v>
      </c>
    </row>
    <row r="6001" spans="1:4" x14ac:dyDescent="0.2">
      <c r="A6001">
        <v>217223</v>
      </c>
      <c r="B6001" t="e">
        <f>_xlfn.SINGLE(FrenteaFrenteHN _xlfn.SINGLE(SalvaPresidente se ha visto Que se ha dado la mejor seguridad en el pais ya basta de hablar mal de las FFAA por Que ellos si han demostrado la mejor seguridad))</f>
        <v>#NAME?</v>
      </c>
      <c r="C6001" s="4">
        <v>43782</v>
      </c>
      <c r="D6001" s="3">
        <v>0.61944444444444446</v>
      </c>
    </row>
    <row r="6002" spans="1:4" x14ac:dyDescent="0.2">
      <c r="A6002">
        <v>231277</v>
      </c>
      <c r="B6002" t="s">
        <v>289</v>
      </c>
      <c r="C6002" s="4">
        <v>43782</v>
      </c>
      <c r="D6002" s="3">
        <v>0.81527777777777777</v>
      </c>
    </row>
    <row r="6003" spans="1:4" x14ac:dyDescent="0.2">
      <c r="A6003">
        <v>245502</v>
      </c>
      <c r="B6003" t="e">
        <f>DiarioTiempo hay no Que mal lo Que hace solo quieren Que se hagan estas marchas porque solo el bien estar de el busca</f>
        <v>#NAME?</v>
      </c>
      <c r="C6003" s="4">
        <v>43782</v>
      </c>
      <c r="D6003" s="3">
        <v>0.64444444444444449</v>
      </c>
    </row>
    <row r="6004" spans="1:4" x14ac:dyDescent="0.2">
      <c r="A6004">
        <v>246328</v>
      </c>
      <c r="B6004" t="s">
        <v>534</v>
      </c>
      <c r="C6004" s="4">
        <v>43782</v>
      </c>
      <c r="D6004" s="3">
        <v>0.64374999999999993</v>
      </c>
    </row>
    <row r="6005" spans="1:4" x14ac:dyDescent="0.2">
      <c r="A6005">
        <v>270326</v>
      </c>
      <c r="B6005" t="e">
        <f>FrenteaFrenteHN nasralla voz sabes Que las FFAA lo Que hacen Es ver lo correcto por el pueblo y voz opinando Que no ce cerio oistes</f>
        <v>#NAME?</v>
      </c>
      <c r="C6005" s="4">
        <v>43782</v>
      </c>
      <c r="D6005" s="3">
        <v>0.63194444444444442</v>
      </c>
    </row>
    <row r="6006" spans="1:4" x14ac:dyDescent="0.2">
      <c r="A6006">
        <v>270524</v>
      </c>
      <c r="B6006" t="s">
        <v>559</v>
      </c>
      <c r="C6006" s="4">
        <v>43782</v>
      </c>
      <c r="D6006" s="3">
        <v>0.58888888888888891</v>
      </c>
    </row>
    <row r="6007" spans="1:4" x14ac:dyDescent="0.2">
      <c r="A6007">
        <v>271046</v>
      </c>
      <c r="B6007" t="e">
        <f>_xlfn.SINGLE(FrenteaFrenteHN _xlfn.SINGLE(SalvaPresidente Jamas dejaremos Que este Hombre gobernara por Que si ha hecho destruir a pais Sin serlo imag√≠nense siendo Presidente))</f>
        <v>#NAME?</v>
      </c>
      <c r="C6007" s="4">
        <v>43782</v>
      </c>
      <c r="D6007" s="3">
        <v>0.56527777777777777</v>
      </c>
    </row>
    <row r="6008" spans="1:4" x14ac:dyDescent="0.2">
      <c r="A6008">
        <v>271474</v>
      </c>
      <c r="B6008" t="e">
        <f>FrenteaFrenteHN Pobre este solo levantando falsos hay te va asalir linchando por papo si voz solo demostrar Que lo Que tenes Es odio nada mas</f>
        <v>#NAME?</v>
      </c>
      <c r="C6008" s="4">
        <v>43782</v>
      </c>
      <c r="D6008" s="3">
        <v>0.63263888888888886</v>
      </c>
    </row>
    <row r="6009" spans="1:4" x14ac:dyDescent="0.2">
      <c r="A6009">
        <v>307294</v>
      </c>
      <c r="B6009" t="e">
        <f>radiohrn estamos muy contentas de ver los desarrollos Que importante manera de Que mi Honduras avanza vamos por mas</f>
        <v>#NAME?</v>
      </c>
      <c r="C6009" s="4">
        <v>43782</v>
      </c>
      <c r="D6009" s="3">
        <v>0.80902777777777779</v>
      </c>
    </row>
    <row r="6010" spans="1:4" x14ac:dyDescent="0.2">
      <c r="A6010">
        <v>310880</v>
      </c>
      <c r="B6010" t="e">
        <f>hondudiario Vemos los grandes resultados y los buenos apoyos Que se les da a las comunidad de comayagua Muchas gracias al gobierno</f>
        <v>#NAME?</v>
      </c>
      <c r="C6010" s="4">
        <v>43782</v>
      </c>
      <c r="D6010" s="3">
        <v>0.65208333333333335</v>
      </c>
    </row>
    <row r="6011" spans="1:4" x14ac:dyDescent="0.2">
      <c r="A6011">
        <v>311064</v>
      </c>
      <c r="B6011" t="e">
        <f>hondudiario Definimos lo importante Que Es saber Que Honduras avanza cambios  por lo bueno gracias JOH</f>
        <v>#NAME?</v>
      </c>
      <c r="C6011" s="4">
        <v>43782</v>
      </c>
      <c r="D6011" s="3">
        <v>0.65208333333333335</v>
      </c>
    </row>
    <row r="6012" spans="1:4" x14ac:dyDescent="0.2">
      <c r="A6012">
        <v>315531</v>
      </c>
      <c r="B6012" t="s">
        <v>289</v>
      </c>
      <c r="C6012" s="4">
        <v>43782</v>
      </c>
      <c r="D6012" s="3">
        <v>0.81597222222222221</v>
      </c>
    </row>
    <row r="6013" spans="1:4" x14ac:dyDescent="0.2">
      <c r="A6013">
        <v>322832</v>
      </c>
      <c r="B6013" t="s">
        <v>289</v>
      </c>
      <c r="C6013" s="4">
        <v>43782</v>
      </c>
      <c r="D6013" s="3">
        <v>0.81527777777777777</v>
      </c>
    </row>
    <row r="6014" spans="1:4" x14ac:dyDescent="0.2">
      <c r="A6014">
        <v>338094</v>
      </c>
      <c r="B6014" t="s">
        <v>289</v>
      </c>
      <c r="C6014" s="4">
        <v>43782</v>
      </c>
      <c r="D6014" s="3">
        <v>0.81527777777777777</v>
      </c>
    </row>
    <row r="6015" spans="1:4" x14ac:dyDescent="0.2">
      <c r="A6015">
        <v>399072</v>
      </c>
      <c r="B6015" t="s">
        <v>289</v>
      </c>
      <c r="C6015" s="4">
        <v>43782</v>
      </c>
      <c r="D6015" s="3">
        <v>0.81458333333333333</v>
      </c>
    </row>
    <row r="6016" spans="1:4" x14ac:dyDescent="0.2">
      <c r="A6016">
        <v>726512</v>
      </c>
      <c r="B6016" t="e">
        <f>elpulsohn Pucha da tristeza saber Que por lo menos buscaran la paz por nuestra Honduras solo buscando cosas malas para Que el pais se atrae  y Es este tipo de nasralla</f>
        <v>#NAME?</v>
      </c>
      <c r="C6016" s="4">
        <v>43782</v>
      </c>
      <c r="D6016" s="3">
        <v>0.79375000000000007</v>
      </c>
    </row>
    <row r="6017" spans="1:4" x14ac:dyDescent="0.2">
      <c r="A6017">
        <v>737947</v>
      </c>
      <c r="B6017" t="s">
        <v>289</v>
      </c>
      <c r="C6017" s="4">
        <v>43782</v>
      </c>
      <c r="D6017" s="3">
        <v>0.81597222222222221</v>
      </c>
    </row>
    <row r="6018" spans="1:4" x14ac:dyDescent="0.2">
      <c r="A6018">
        <v>833445</v>
      </c>
      <c r="B6018" t="s">
        <v>289</v>
      </c>
      <c r="C6018" s="4">
        <v>43782</v>
      </c>
      <c r="D6018" s="3">
        <v>0.81527777777777777</v>
      </c>
    </row>
    <row r="6019" spans="1:4" x14ac:dyDescent="0.2">
      <c r="A6019">
        <v>855922</v>
      </c>
      <c r="B6019" t="s">
        <v>289</v>
      </c>
      <c r="C6019" s="4">
        <v>43782</v>
      </c>
      <c r="D6019" s="3">
        <v>0.81527777777777777</v>
      </c>
    </row>
    <row r="6020" spans="1:4" x14ac:dyDescent="0.2">
      <c r="A6020">
        <v>967918</v>
      </c>
      <c r="B6020" t="e">
        <f>_xlfn.SINGLE(HoyMismoTSI _xlfn.SINGLE(PartidoLibre _xlfn.SINGLE(JariDixon _xlfn.SINGLE(SalvaPresidente da tristeza ver como gente como este diputado de libre solo tirar veneno saben no se cual Es Tanto lo Que se tienen))))</f>
        <v>#NAME?</v>
      </c>
      <c r="C6020" s="4">
        <v>43782</v>
      </c>
      <c r="D6020" s="3">
        <v>0.67083333333333339</v>
      </c>
    </row>
    <row r="6021" spans="1:4" x14ac:dyDescent="0.2">
      <c r="A6021">
        <v>1013517</v>
      </c>
      <c r="B6021" t="e">
        <f>_xlfn.SINGLE(HoyMismoTSI _xlfn.SINGLE(PartidoLibre _xlfn.SINGLE(JariDixon _xlfn.SINGLE(SalvaPresidente ve y a este Que mosca le pico Pobre cito da pesar metiendo ce en lo Que no le interesa se cerio por favor))))</f>
        <v>#NAME?</v>
      </c>
      <c r="C6021" s="4">
        <v>43782</v>
      </c>
      <c r="D6021" s="3">
        <v>0.67013888888888884</v>
      </c>
    </row>
    <row r="6022" spans="1:4" x14ac:dyDescent="0.2">
      <c r="A6022">
        <v>1090735</v>
      </c>
      <c r="B6022" t="s">
        <v>289</v>
      </c>
      <c r="C6022" s="4">
        <v>43782</v>
      </c>
      <c r="D6022" s="3">
        <v>0.81458333333333333</v>
      </c>
    </row>
    <row r="6023" spans="1:4" x14ac:dyDescent="0.2">
      <c r="A6023">
        <v>1144894</v>
      </c>
      <c r="B6023" t="e">
        <f>elpulsohn Que barbaridad ben vez de ver lo positivo para el pais esta gente de libre solo lo malo quieren ver a peor destrucci√≥n en el pais</f>
        <v>#NAME?</v>
      </c>
      <c r="C6023" s="4">
        <v>43782</v>
      </c>
      <c r="D6023" s="3">
        <v>0.79305555555555562</v>
      </c>
    </row>
    <row r="6024" spans="1:4" x14ac:dyDescent="0.2">
      <c r="A6024">
        <v>4061</v>
      </c>
      <c r="B6024" t="s">
        <v>35</v>
      </c>
      <c r="C6024" s="4">
        <v>43783</v>
      </c>
      <c r="D6024" s="3">
        <v>0.85277777777777775</v>
      </c>
    </row>
    <row r="6025" spans="1:4" x14ac:dyDescent="0.2">
      <c r="A6025">
        <v>20249</v>
      </c>
      <c r="B6025" t="s">
        <v>141</v>
      </c>
      <c r="C6025" s="4">
        <v>43783</v>
      </c>
      <c r="D6025" s="3">
        <v>0.83750000000000002</v>
      </c>
    </row>
    <row r="6026" spans="1:4" x14ac:dyDescent="0.2">
      <c r="A6026">
        <v>32288</v>
      </c>
      <c r="B6026" t="e">
        <f>hondudiario muy bien Que se haga las mejores decisiones Que bien se√±or Presidente Que se haga lo bueno para la naci√≥n</f>
        <v>#NAME?</v>
      </c>
      <c r="C6026" s="4">
        <v>43783</v>
      </c>
      <c r="D6026" s="3">
        <v>0.61875000000000002</v>
      </c>
    </row>
    <row r="6027" spans="1:4" x14ac:dyDescent="0.2">
      <c r="A6027">
        <v>63962</v>
      </c>
      <c r="B6027" t="e">
        <f>hondudiario se ve lo bueno Que esta haciendo el gobierno estamos trabajando por mejorar al pais Que bien vamos por mas</f>
        <v>#NAME?</v>
      </c>
      <c r="C6027" s="4">
        <v>43783</v>
      </c>
      <c r="D6027" s="3">
        <v>0.59513888888888888</v>
      </c>
    </row>
    <row r="6028" spans="1:4" x14ac:dyDescent="0.2">
      <c r="A6028">
        <v>72100</v>
      </c>
      <c r="B6028" t="e">
        <f>_xlfn.SINGLE(JuanOrlandoH _xlfn.SINGLE(diarioelheraldo _xlfn.SINGLE(elpaishn _xlfn.SINGLE(radiohrn _xlfn.SINGLE(HCHTelevDigital _xlfn.SINGLE(LaTribunahn _xlfn.SINGLE(RCVHonduras _xlfn.SINGLE(radioamericahn se√±or Presidente usted ha demostrado como apoya al pueblo Muchas gracias por hacer el cambio y Sobre todo ayudar a la gente de bonitillo))))))))</f>
        <v>#NAME?</v>
      </c>
      <c r="C6028" s="4">
        <v>43783</v>
      </c>
      <c r="D6028" s="3">
        <v>0.78611111111111109</v>
      </c>
    </row>
    <row r="6029" spans="1:4" x14ac:dyDescent="0.2">
      <c r="A6029">
        <v>115138</v>
      </c>
      <c r="B6029" t="e">
        <f>_xlfn.SINGLE(JuanOrlandoH _xlfn.SINGLE(diarioelheraldo _xlfn.SINGLE(radiohousehn _xlfn.SINGLE(elpaishn _xlfn.SINGLE(DiarioRoatan _xlfn.SINGLE(radiohrn _xlfn.SINGLE(HCHTelevDigital _xlfn.SINGLE(LaTribunahn _xlfn.SINGLE(RCVHonduras _xlfn.SINGLE(radioamericahn Que bueno Que se ha hecho esta entrega de la posta Que bueno lo Que se hace estamos muy contentos de las acciones Que hace JOH))))))))))</f>
        <v>#NAME?</v>
      </c>
      <c r="C6029" s="4">
        <v>43783</v>
      </c>
      <c r="D6029" s="3">
        <v>0.81736111111111109</v>
      </c>
    </row>
    <row r="6030" spans="1:4" x14ac:dyDescent="0.2">
      <c r="A6030">
        <v>117240</v>
      </c>
      <c r="B6030" t="s">
        <v>35</v>
      </c>
      <c r="C6030" s="4">
        <v>43783</v>
      </c>
      <c r="D6030" s="3">
        <v>0.8520833333333333</v>
      </c>
    </row>
    <row r="6031" spans="1:4" x14ac:dyDescent="0.2">
      <c r="A6031">
        <v>134717</v>
      </c>
      <c r="B6031" t="e">
        <f>JuanOrlandoH se ve Que si se ha tenido un buen esfuerzo felicitamos a lo Que combaten esta enfermedad y Que Sobre todo mantenerse saludables Que bien</f>
        <v>#NAME?</v>
      </c>
      <c r="C6031" s="4">
        <v>43783</v>
      </c>
      <c r="D6031" s="3">
        <v>0.62777777777777777</v>
      </c>
    </row>
    <row r="6032" spans="1:4" x14ac:dyDescent="0.2">
      <c r="A6032">
        <v>134718</v>
      </c>
      <c r="B6032" t="e">
        <f>_xlfn.SINGLE(JuanOrlandoH _xlfn.SINGLE(diarioelheraldo _xlfn.SINGLE(elpaishn _xlfn.SINGLE(radiohrn _xlfn.SINGLE(HCHTelevDigital _xlfn.SINGLE(LaTribunahn _xlfn.SINGLE(RCVHonduras _xlfn.SINGLE(radioamericahn se sabe Que si se quiere se puede Vemos Que se ha logrado ayudar en la comunidad de bonitillo Que excelente lo Que se hace por el pais))))))))</f>
        <v>#NAME?</v>
      </c>
      <c r="C6032" s="4">
        <v>43783</v>
      </c>
      <c r="D6032" s="3">
        <v>0.78611111111111109</v>
      </c>
    </row>
    <row r="6033" spans="1:4" x14ac:dyDescent="0.2">
      <c r="A6033">
        <v>145409</v>
      </c>
      <c r="B6033" t="s">
        <v>386</v>
      </c>
      <c r="C6033" s="4">
        <v>43783</v>
      </c>
      <c r="D6033" s="3">
        <v>0.7055555555555556</v>
      </c>
    </row>
    <row r="6034" spans="1:4" x14ac:dyDescent="0.2">
      <c r="A6034">
        <v>163682</v>
      </c>
      <c r="B6034" t="e">
        <f>televicentrohn Que importante manera de ver lo bueno estamos contentos vamos por mas Que se apoyen alos maestros con viajar a trabajar Que bien</f>
        <v>#NAME?</v>
      </c>
      <c r="C6034" s="4">
        <v>43783</v>
      </c>
      <c r="D6034" s="3">
        <v>0.61249999999999993</v>
      </c>
    </row>
    <row r="6035" spans="1:4" x14ac:dyDescent="0.2">
      <c r="A6035">
        <v>168502</v>
      </c>
      <c r="B6035" t="e">
        <f>_xlfn.SINGLE(JuanOrlandoH _xlfn.SINGLE(DiarioRoatan _xlfn.SINGLE(diarioelheraldo _xlfn.SINGLE(elpaishn _xlfn.SINGLE(radiohrn _xlfn.SINGLE(HCHTelevDigital _xlfn.SINGLE(LaTribunahn _xlfn.SINGLE(RCVHonduras _xlfn.SINGLE(radioamericahn Es un gran trabajo lo Que se hace por nuestra Honduras y mas con estas comunidades Que bien lo Que se ve estamos muy agradecidos con JOH)))))))))</f>
        <v>#NAME?</v>
      </c>
      <c r="C6035" s="4">
        <v>43783</v>
      </c>
      <c r="D6035" s="3">
        <v>0.78333333333333333</v>
      </c>
    </row>
    <row r="6036" spans="1:4" x14ac:dyDescent="0.2">
      <c r="A6036">
        <v>180203</v>
      </c>
      <c r="B6036" t="e">
        <f>_xlfn.SINGLE(Lredondo _xlfn.SINGLE(Almagro_OEA2015 _xlfn.SINGLE(lisandrorosales _xlfn.SINGLE(OEA_MACCIH se sabe Que antes exig√≠an Que la MACCIH se quedara y ahora como exigen esto Que quieren a la cicih))))</f>
        <v>#NAME?</v>
      </c>
      <c r="C6036" s="4">
        <v>43783</v>
      </c>
      <c r="D6036" s="3">
        <v>0.77708333333333324</v>
      </c>
    </row>
    <row r="6037" spans="1:4" x14ac:dyDescent="0.2">
      <c r="A6037">
        <v>180452</v>
      </c>
      <c r="B6037" t="e">
        <f>_xlfn.SINGLE(Lredondo _xlfn.SINGLE(Almagro_OEA2015 _xlfn.SINGLE(lisandrorosales _xlfn.SINGLE(OEA_MACCIH sabemos Que ahora si quieren venir a decir Que si quieren a la MACCIH si antes dec√≠an Que no la quer√≠an en el pais y ahora si est√°n exigiendo la renovaci√≥n no se les entiende))))</f>
        <v>#NAME?</v>
      </c>
      <c r="C6037" s="4">
        <v>43783</v>
      </c>
      <c r="D6037" s="3">
        <v>0.77847222222222223</v>
      </c>
    </row>
    <row r="6038" spans="1:4" x14ac:dyDescent="0.2">
      <c r="A6038">
        <v>185787</v>
      </c>
      <c r="B6038" t="e">
        <f>JuanOrlandoH se√±or Presidente Es un gran ejemplo usted gracias por demostrar lo bueno por el pais y mas Que teneos estos parques de vida mejor para Que puedan hacer ejercicio</f>
        <v>#NAME?</v>
      </c>
      <c r="C6038" s="4">
        <v>43783</v>
      </c>
      <c r="D6038" s="3">
        <v>0.62847222222222221</v>
      </c>
    </row>
    <row r="6039" spans="1:4" x14ac:dyDescent="0.2">
      <c r="A6039">
        <v>187077</v>
      </c>
      <c r="B6039" t="s">
        <v>386</v>
      </c>
      <c r="C6039" s="4">
        <v>43783</v>
      </c>
      <c r="D6039" s="3">
        <v>0.70624999999999993</v>
      </c>
    </row>
    <row r="6040" spans="1:4" x14ac:dyDescent="0.2">
      <c r="A6040">
        <v>190402</v>
      </c>
      <c r="B6040" t="e">
        <f>JuanOrlandoH Que buenas cosas las Que demuestra el Presidente por Que se ve lo bueno para evitar esta enfermedad y podamos estar saludables</f>
        <v>#NAME?</v>
      </c>
      <c r="C6040" s="4">
        <v>43783</v>
      </c>
      <c r="D6040" s="3">
        <v>0.62638888888888888</v>
      </c>
    </row>
    <row r="6041" spans="1:4" x14ac:dyDescent="0.2">
      <c r="A6041">
        <v>196425</v>
      </c>
      <c r="B6041" t="e">
        <f>_xlfn.SINGLE(JuanOrlandoH _xlfn.SINGLE(diarioelheraldo _xlfn.SINGLE(radiohousehn _xlfn.SINGLE(elpaishn _xlfn.SINGLE(DiarioRoatan _xlfn.SINGLE(radiohrn _xlfn.SINGLE(HCHTelevDigital _xlfn.SINGLE(LaTribunahn _xlfn.SINGLE(RCVHonduras _xlfn.SINGLE(radioamericahn gracias JOH por demostrar lo bueno Que usted hace vamos por grandes avances Que bien vamos por mas y mas seguridad Que bien Que se ha puesto esta posta en esta comunidad))))))))))</f>
        <v>#NAME?</v>
      </c>
      <c r="C6041" s="4">
        <v>43783</v>
      </c>
      <c r="D6041" s="3">
        <v>0.81805555555555554</v>
      </c>
    </row>
    <row r="6042" spans="1:4" x14ac:dyDescent="0.2">
      <c r="A6042">
        <v>202850</v>
      </c>
      <c r="B6042" t="s">
        <v>35</v>
      </c>
      <c r="C6042" s="4">
        <v>43783</v>
      </c>
      <c r="D6042" s="3">
        <v>0.85277777777777775</v>
      </c>
    </row>
    <row r="6043" spans="1:4" x14ac:dyDescent="0.2">
      <c r="A6043">
        <v>256282</v>
      </c>
      <c r="B6043" t="e">
        <f>LaTribunahn Que bueno Que se ven los grandes resultados departe de el gobierno estamos avanzando Que excelente</f>
        <v>#NAME?</v>
      </c>
      <c r="C6043" s="4">
        <v>43783</v>
      </c>
      <c r="D6043" s="3">
        <v>0.56319444444444444</v>
      </c>
    </row>
    <row r="6044" spans="1:4" x14ac:dyDescent="0.2">
      <c r="A6044">
        <v>258985</v>
      </c>
      <c r="B6044" t="s">
        <v>141</v>
      </c>
      <c r="C6044" s="4">
        <v>43783</v>
      </c>
      <c r="D6044" s="3">
        <v>0.83680555555555547</v>
      </c>
    </row>
    <row r="6045" spans="1:4" x14ac:dyDescent="0.2">
      <c r="A6045">
        <v>268543</v>
      </c>
      <c r="B6045" t="e">
        <f>LaTribunahn Sobre todo Que bueno vamos por mas Que lo bueno se ve cada dia y Que se ha aprobado esta nueva ley de alivio de deuda</f>
        <v>#NAME?</v>
      </c>
      <c r="C6045" s="4">
        <v>43783</v>
      </c>
      <c r="D6045" s="3">
        <v>0.56388888888888888</v>
      </c>
    </row>
    <row r="6046" spans="1:4" x14ac:dyDescent="0.2">
      <c r="A6046">
        <v>277449</v>
      </c>
      <c r="B6046" t="e">
        <f>diarioelheraldo Es muy bueno lo Que se desarrolla Que importante Es Que con esta nueva ley se hace lo corrector</f>
        <v>#NAME?</v>
      </c>
      <c r="C6046" s="4">
        <v>43783</v>
      </c>
      <c r="D6046" s="3">
        <v>0.65625</v>
      </c>
    </row>
    <row r="6047" spans="1:4" x14ac:dyDescent="0.2">
      <c r="A6047">
        <v>285354</v>
      </c>
      <c r="B6047" t="s">
        <v>566</v>
      </c>
      <c r="C6047" s="4">
        <v>43783</v>
      </c>
      <c r="D6047" s="3">
        <v>0.57777777777777783</v>
      </c>
    </row>
    <row r="6048" spans="1:4" x14ac:dyDescent="0.2">
      <c r="A6048">
        <v>293172</v>
      </c>
      <c r="B6048" t="s">
        <v>386</v>
      </c>
      <c r="C6048" s="4">
        <v>43783</v>
      </c>
      <c r="D6048" s="3">
        <v>0.70486111111111116</v>
      </c>
    </row>
    <row r="6049" spans="1:4" x14ac:dyDescent="0.2">
      <c r="A6049">
        <v>295572</v>
      </c>
      <c r="B6049" t="s">
        <v>141</v>
      </c>
      <c r="C6049" s="4">
        <v>43783</v>
      </c>
      <c r="D6049" s="3">
        <v>0.83750000000000002</v>
      </c>
    </row>
    <row r="6050" spans="1:4" x14ac:dyDescent="0.2">
      <c r="A6050">
        <v>306433</v>
      </c>
      <c r="B6050" t="s">
        <v>386</v>
      </c>
      <c r="C6050" s="4">
        <v>43783</v>
      </c>
      <c r="D6050" s="3">
        <v>0.7055555555555556</v>
      </c>
    </row>
    <row r="6051" spans="1:4" x14ac:dyDescent="0.2">
      <c r="A6051">
        <v>311027</v>
      </c>
      <c r="B6051" t="e">
        <f>hondudiario estamos contentos de Que se est√°n dando estas becas para Que se fortalezca el turismo del pais Que bien vamos por mas cambios</f>
        <v>#NAME?</v>
      </c>
      <c r="C6051" s="4">
        <v>43783</v>
      </c>
      <c r="D6051" s="3">
        <v>0.69027777777777777</v>
      </c>
    </row>
    <row r="6052" spans="1:4" x14ac:dyDescent="0.2">
      <c r="A6052">
        <v>311651</v>
      </c>
      <c r="B6052" t="e">
        <f>hondudiario Definimos lo bueno Que hace JOH por nuestra Honduras Que bien estamos trabajando por la econom√≠a y el apoyo del pais</f>
        <v>#NAME?</v>
      </c>
      <c r="C6052" s="4">
        <v>43783</v>
      </c>
      <c r="D6052" s="3">
        <v>0.59722222222222221</v>
      </c>
    </row>
    <row r="6053" spans="1:4" x14ac:dyDescent="0.2">
      <c r="A6053">
        <v>360882</v>
      </c>
      <c r="B6053" t="s">
        <v>386</v>
      </c>
      <c r="C6053" s="4">
        <v>43783</v>
      </c>
      <c r="D6053" s="3">
        <v>0.70624999999999993</v>
      </c>
    </row>
    <row r="6054" spans="1:4" x14ac:dyDescent="0.2">
      <c r="A6054">
        <v>710941</v>
      </c>
      <c r="B6054" t="s">
        <v>35</v>
      </c>
      <c r="C6054" s="4">
        <v>43783</v>
      </c>
      <c r="D6054" s="3">
        <v>0.85277777777777775</v>
      </c>
    </row>
    <row r="6055" spans="1:4" x14ac:dyDescent="0.2">
      <c r="A6055">
        <v>715417</v>
      </c>
      <c r="B6055" t="s">
        <v>386</v>
      </c>
      <c r="C6055" s="4">
        <v>43783</v>
      </c>
      <c r="D6055" s="3">
        <v>0.70486111111111116</v>
      </c>
    </row>
    <row r="6056" spans="1:4" x14ac:dyDescent="0.2">
      <c r="A6056">
        <v>777573</v>
      </c>
      <c r="B6056" t="s">
        <v>141</v>
      </c>
      <c r="C6056" s="4">
        <v>43783</v>
      </c>
      <c r="D6056" s="3">
        <v>0.83680555555555547</v>
      </c>
    </row>
    <row r="6057" spans="1:4" x14ac:dyDescent="0.2">
      <c r="A6057">
        <v>827246</v>
      </c>
      <c r="B6057" t="s">
        <v>35</v>
      </c>
      <c r="C6057" s="4">
        <v>43783</v>
      </c>
      <c r="D6057" s="3">
        <v>0.8520833333333333</v>
      </c>
    </row>
    <row r="6058" spans="1:4" x14ac:dyDescent="0.2">
      <c r="A6058">
        <v>833442</v>
      </c>
      <c r="B6058" t="s">
        <v>386</v>
      </c>
      <c r="C6058" s="4">
        <v>43783</v>
      </c>
      <c r="D6058" s="3">
        <v>0.7055555555555556</v>
      </c>
    </row>
    <row r="6059" spans="1:4" x14ac:dyDescent="0.2">
      <c r="A6059">
        <v>850937</v>
      </c>
      <c r="B6059" t="s">
        <v>386</v>
      </c>
      <c r="C6059" s="4">
        <v>43783</v>
      </c>
      <c r="D6059" s="3">
        <v>0.7055555555555556</v>
      </c>
    </row>
    <row r="6060" spans="1:4" x14ac:dyDescent="0.2">
      <c r="A6060">
        <v>888504</v>
      </c>
      <c r="B6060" t="s">
        <v>386</v>
      </c>
      <c r="C6060" s="4">
        <v>43783</v>
      </c>
      <c r="D6060" s="3">
        <v>0.70486111111111116</v>
      </c>
    </row>
    <row r="6061" spans="1:4" x14ac:dyDescent="0.2">
      <c r="A6061">
        <v>931111</v>
      </c>
      <c r="B6061" t="s">
        <v>35</v>
      </c>
      <c r="C6061" s="4">
        <v>43783</v>
      </c>
      <c r="D6061" s="3">
        <v>0.8520833333333333</v>
      </c>
    </row>
    <row r="6062" spans="1:4" x14ac:dyDescent="0.2">
      <c r="A6062">
        <v>932571</v>
      </c>
      <c r="B6062" t="s">
        <v>35</v>
      </c>
      <c r="C6062" s="4">
        <v>43783</v>
      </c>
      <c r="D6062" s="3">
        <v>0.85277777777777775</v>
      </c>
    </row>
    <row r="6063" spans="1:4" x14ac:dyDescent="0.2">
      <c r="A6063">
        <v>938035</v>
      </c>
      <c r="B6063" t="s">
        <v>141</v>
      </c>
      <c r="C6063" s="4">
        <v>43783</v>
      </c>
      <c r="D6063" s="3">
        <v>0.83680555555555547</v>
      </c>
    </row>
    <row r="6064" spans="1:4" x14ac:dyDescent="0.2">
      <c r="A6064">
        <v>938777</v>
      </c>
      <c r="B6064" t="s">
        <v>141</v>
      </c>
      <c r="C6064" s="4">
        <v>43783</v>
      </c>
      <c r="D6064" s="3">
        <v>0.83680555555555547</v>
      </c>
    </row>
    <row r="6065" spans="1:4" x14ac:dyDescent="0.2">
      <c r="A6065">
        <v>939802</v>
      </c>
      <c r="B6065" t="s">
        <v>386</v>
      </c>
      <c r="C6065" s="4">
        <v>43783</v>
      </c>
      <c r="D6065" s="3">
        <v>0.70486111111111116</v>
      </c>
    </row>
    <row r="6066" spans="1:4" x14ac:dyDescent="0.2">
      <c r="A6066">
        <v>982033</v>
      </c>
      <c r="B6066" t="s">
        <v>141</v>
      </c>
      <c r="C6066" s="4">
        <v>43783</v>
      </c>
      <c r="D6066" s="3">
        <v>0.83680555555555547</v>
      </c>
    </row>
    <row r="6067" spans="1:4" x14ac:dyDescent="0.2">
      <c r="A6067">
        <v>984856</v>
      </c>
      <c r="B6067" t="s">
        <v>35</v>
      </c>
      <c r="C6067" s="4">
        <v>43783</v>
      </c>
      <c r="D6067" s="3">
        <v>0.85277777777777775</v>
      </c>
    </row>
    <row r="6068" spans="1:4" x14ac:dyDescent="0.2">
      <c r="A6068">
        <v>996095</v>
      </c>
      <c r="B6068" t="s">
        <v>141</v>
      </c>
      <c r="C6068" s="4">
        <v>43783</v>
      </c>
      <c r="D6068" s="3">
        <v>0.83680555555555547</v>
      </c>
    </row>
    <row r="6069" spans="1:4" x14ac:dyDescent="0.2">
      <c r="A6069">
        <v>1024945</v>
      </c>
      <c r="B6069" t="e">
        <f>_xlfn.SINGLE(HoyMismoTSI _xlfn.SINGLE(JuanOrlandoH _xlfn.SINGLE(OEA_MACCIH esta bueno se√±or Presidente Que se tome la mayor decisi√≥n Que bien Que se decida si la MACCIH sigue en el pais)))</f>
        <v>#NAME?</v>
      </c>
      <c r="C6069" s="4">
        <v>43783</v>
      </c>
      <c r="D6069" s="3">
        <v>0.55555555555555558</v>
      </c>
    </row>
    <row r="6070" spans="1:4" x14ac:dyDescent="0.2">
      <c r="A6070">
        <v>1036921</v>
      </c>
      <c r="B6070" t="s">
        <v>141</v>
      </c>
      <c r="C6070" s="4">
        <v>43783</v>
      </c>
      <c r="D6070" s="3">
        <v>0.83611111111111114</v>
      </c>
    </row>
    <row r="6071" spans="1:4" x14ac:dyDescent="0.2">
      <c r="A6071">
        <v>1037514</v>
      </c>
      <c r="B6071" t="s">
        <v>35</v>
      </c>
      <c r="C6071" s="4">
        <v>43783</v>
      </c>
      <c r="D6071" s="3">
        <v>0.8520833333333333</v>
      </c>
    </row>
    <row r="6072" spans="1:4" x14ac:dyDescent="0.2">
      <c r="A6072">
        <v>1052771</v>
      </c>
      <c r="B6072" t="s">
        <v>35</v>
      </c>
      <c r="C6072" s="4">
        <v>43783</v>
      </c>
      <c r="D6072" s="3">
        <v>0.8520833333333333</v>
      </c>
    </row>
    <row r="6073" spans="1:4" x14ac:dyDescent="0.2">
      <c r="A6073">
        <v>13756</v>
      </c>
      <c r="B6073" t="s">
        <v>107</v>
      </c>
      <c r="C6073" s="4">
        <v>43784</v>
      </c>
      <c r="D6073" s="3">
        <v>0.70416666666666661</v>
      </c>
    </row>
    <row r="6074" spans="1:4" x14ac:dyDescent="0.2">
      <c r="A6074">
        <v>13811</v>
      </c>
      <c r="B6074" t="s">
        <v>107</v>
      </c>
      <c r="C6074" s="4">
        <v>43784</v>
      </c>
      <c r="D6074" s="3">
        <v>0.70347222222222217</v>
      </c>
    </row>
    <row r="6075" spans="1:4" x14ac:dyDescent="0.2">
      <c r="A6075">
        <v>33465</v>
      </c>
      <c r="B6075" t="e">
        <f>hondudiario Es muy bueno Que se esta logrando lo bueno para el pais Que excelente Es ver como se hacen grandes investigaciones por Que el gobierno ha demostrado constante sinceridad</f>
        <v>#NAME?</v>
      </c>
      <c r="C6075" s="4">
        <v>43784</v>
      </c>
      <c r="D6075" s="3">
        <v>0.73125000000000007</v>
      </c>
    </row>
    <row r="6076" spans="1:4" x14ac:dyDescent="0.2">
      <c r="A6076">
        <v>40516</v>
      </c>
      <c r="B6076" t="e">
        <f>radioamericahn se√±or Presidente lo felicitamos por Que usted Es una gran persona Que hace lo bueno por nuestra Honduras Que Dios lo bendiga siempre y estamos con usted</f>
        <v>#NAME?</v>
      </c>
      <c r="C6076" s="4">
        <v>43784</v>
      </c>
      <c r="D6076" s="3">
        <v>0.87222222222222223</v>
      </c>
    </row>
    <row r="6077" spans="1:4" x14ac:dyDescent="0.2">
      <c r="A6077">
        <v>44266</v>
      </c>
      <c r="B6077" t="e">
        <f>LaTribunahn se ven los grandes alcances Que se han generado con esta nueva ley de alivio de deuda Que excelente vamos por mas avances</f>
        <v>#NAME?</v>
      </c>
      <c r="C6077" s="4">
        <v>43784</v>
      </c>
      <c r="D6077" s="3">
        <v>0.58194444444444449</v>
      </c>
    </row>
    <row r="6078" spans="1:4" x14ac:dyDescent="0.2">
      <c r="A6078">
        <v>50257</v>
      </c>
      <c r="B6078" t="e">
        <f>JuanOrlandoH este Es un gran objetivo Que se ponga mano dura con estos criminales muy bien Presidente vamos por mas</f>
        <v>#NAME?</v>
      </c>
      <c r="C6078" s="4">
        <v>43784</v>
      </c>
      <c r="D6078" s="3">
        <v>0.62916666666666665</v>
      </c>
    </row>
    <row r="6079" spans="1:4" x14ac:dyDescent="0.2">
      <c r="A6079">
        <v>64152</v>
      </c>
      <c r="B6079" t="e">
        <f>hondudiario se sabe Que muy bueno lo Que se hace por Que mi Honduras avance Que se ponga mano dura con estas personas Que solo lo malo hacen para la naci√≥n</f>
        <v>#NAME?</v>
      </c>
      <c r="C6079" s="4">
        <v>43784</v>
      </c>
      <c r="D6079" s="3">
        <v>0.74375000000000002</v>
      </c>
    </row>
    <row r="6080" spans="1:4" x14ac:dyDescent="0.2">
      <c r="A6080">
        <v>71201</v>
      </c>
      <c r="B6080" t="e">
        <f>elpaishn Celebramos los grandes apoyos por parte de el gobierno generando esta oportunidad del alivio de deuda Que bien vamos por mas</f>
        <v>#NAME?</v>
      </c>
      <c r="C6080" s="4">
        <v>43784</v>
      </c>
      <c r="D6080" s="3">
        <v>0.67291666666666661</v>
      </c>
    </row>
    <row r="6081" spans="1:4" x14ac:dyDescent="0.2">
      <c r="A6081">
        <v>71428</v>
      </c>
      <c r="B6081" t="e">
        <f>elpaishn se ven los grandes alcances en el pais Que buenas acciones las Que se ven est√°n trabajando por el narcotr√°fico</f>
        <v>#NAME?</v>
      </c>
      <c r="C6081" s="4">
        <v>43784</v>
      </c>
      <c r="D6081" s="3">
        <v>0.68680555555555556</v>
      </c>
    </row>
    <row r="6082" spans="1:4" x14ac:dyDescent="0.2">
      <c r="A6082">
        <v>74950</v>
      </c>
      <c r="B6082" t="s">
        <v>280</v>
      </c>
      <c r="C6082" s="4">
        <v>43784</v>
      </c>
      <c r="D6082" s="3">
        <v>0.7944444444444444</v>
      </c>
    </row>
    <row r="6083" spans="1:4" x14ac:dyDescent="0.2">
      <c r="A6083">
        <v>83445</v>
      </c>
      <c r="B6083" t="e">
        <f>HCHTelevDigital Que excelente lo Que se ve grandes avances en el pais gracias se√±or Presidente por Que usted da un gran apoyo al pueblo</f>
        <v>#NAME?</v>
      </c>
      <c r="C6083" s="4">
        <v>43784</v>
      </c>
      <c r="D6083" s="3">
        <v>0.85138888888888886</v>
      </c>
    </row>
    <row r="6084" spans="1:4" x14ac:dyDescent="0.2">
      <c r="A6084">
        <v>85479</v>
      </c>
      <c r="B6084" t="s">
        <v>107</v>
      </c>
      <c r="C6084" s="4">
        <v>43784</v>
      </c>
      <c r="D6084" s="3">
        <v>0.70416666666666661</v>
      </c>
    </row>
    <row r="6085" spans="1:4" x14ac:dyDescent="0.2">
      <c r="A6085">
        <v>90858</v>
      </c>
      <c r="B6085" t="e">
        <f>elpaishn Es admirable manera de Que mi Honduras esta cambiando le Damos las gracias al Presidente porque se ha logrado este gran objetivo</f>
        <v>#NAME?</v>
      </c>
      <c r="C6085" s="4">
        <v>43784</v>
      </c>
      <c r="D6085" s="3">
        <v>0.67361111111111116</v>
      </c>
    </row>
    <row r="6086" spans="1:4" x14ac:dyDescent="0.2">
      <c r="A6086">
        <v>97479</v>
      </c>
      <c r="B6086" t="e">
        <f>HCHTelevDigital Es muy bello ver Que hay comunidades hermosas y Sobre todo Que JOH ha demostrado lo bueno Que hace por mi naci√≥n bendecidores</f>
        <v>#NAME?</v>
      </c>
      <c r="C6086" s="4">
        <v>43784</v>
      </c>
      <c r="D6086" s="3">
        <v>0.85138888888888886</v>
      </c>
    </row>
    <row r="6087" spans="1:4" x14ac:dyDescent="0.2">
      <c r="A6087">
        <v>112908</v>
      </c>
      <c r="B6087" t="s">
        <v>336</v>
      </c>
      <c r="C6087" s="4">
        <v>43784</v>
      </c>
      <c r="D6087" s="3">
        <v>0.64513888888888882</v>
      </c>
    </row>
    <row r="6088" spans="1:4" x14ac:dyDescent="0.2">
      <c r="A6088">
        <v>119621</v>
      </c>
      <c r="B6088" t="e">
        <f>JuanOrlandoH si se puede Que excelente estamos muy contentos de ver como mi Honduras cambia en materia de seguridad Que bien</f>
        <v>#NAME?</v>
      </c>
      <c r="C6088" s="4">
        <v>43784</v>
      </c>
      <c r="D6088" s="3">
        <v>0.62847222222222221</v>
      </c>
    </row>
    <row r="6089" spans="1:4" x14ac:dyDescent="0.2">
      <c r="A6089">
        <v>152278</v>
      </c>
      <c r="B6089" t="e">
        <f>JuanOrlandoH estamos muy agradecido con las grandes cosas Que hace JOH Que bueno lo Que se ve estamos a lo bueno Que importante manear de ver lo excelente</f>
        <v>#NAME?</v>
      </c>
      <c r="C6089" s="4">
        <v>43784</v>
      </c>
      <c r="D6089" s="3">
        <v>0.62222222222222223</v>
      </c>
    </row>
    <row r="6090" spans="1:4" x14ac:dyDescent="0.2">
      <c r="A6090">
        <v>153144</v>
      </c>
      <c r="B6090" t="e">
        <f>JuanOrlandoH Damos un fuerte aplauso a las autoridades y al gobierno por demostrar lo bueno en el pais Muchas gracias se√±or JOH gracias por dar seguridad en el pais</f>
        <v>#NAME?</v>
      </c>
      <c r="C6090" s="4">
        <v>43784</v>
      </c>
      <c r="D6090" s="3">
        <v>0.62361111111111112</v>
      </c>
    </row>
    <row r="6091" spans="1:4" x14ac:dyDescent="0.2">
      <c r="A6091">
        <v>163077</v>
      </c>
      <c r="B6091" t="e">
        <f>televicentrohn Que importante manera de Que se desarrolle lo importante por Que Es necesario Que se ponga mano dura muy bien</f>
        <v>#NAME?</v>
      </c>
      <c r="C6091" s="4">
        <v>43784</v>
      </c>
      <c r="D6091" s="3">
        <v>0.8354166666666667</v>
      </c>
    </row>
    <row r="6092" spans="1:4" x14ac:dyDescent="0.2">
      <c r="A6092">
        <v>169395</v>
      </c>
      <c r="B6092" t="e">
        <f>tencanal10 Vemos Que valle de √°ngeles Es una comunidad muy bella Que bueno lo Que se ve Que se haga lo bueno por nuestra Honduras</f>
        <v>#NAME?</v>
      </c>
      <c r="C6092" s="4">
        <v>43784</v>
      </c>
      <c r="D6092" s="3">
        <v>0.71875</v>
      </c>
    </row>
    <row r="6093" spans="1:4" x14ac:dyDescent="0.2">
      <c r="A6093">
        <v>177784</v>
      </c>
      <c r="B6093" t="e">
        <f>JuanOrlandoH Que buenas acciones las Que est√°n haciendo las autoridades se reconoce Que se trabaja por hacer Que paguen la muerte de estas personas muy bien</f>
        <v>#NAME?</v>
      </c>
      <c r="C6093" s="4">
        <v>43784</v>
      </c>
      <c r="D6093" s="3">
        <v>0.62777777777777777</v>
      </c>
    </row>
    <row r="6094" spans="1:4" x14ac:dyDescent="0.2">
      <c r="A6094">
        <v>192619</v>
      </c>
      <c r="B6094" t="s">
        <v>107</v>
      </c>
      <c r="C6094" s="4">
        <v>43784</v>
      </c>
      <c r="D6094" s="3">
        <v>0.70347222222222217</v>
      </c>
    </row>
    <row r="6095" spans="1:4" x14ac:dyDescent="0.2">
      <c r="A6095">
        <v>198743</v>
      </c>
      <c r="B6095" t="e">
        <f>_xlfn.SINGLE(JuanOrlandoH _xlfn.SINGLE(senprende _xlfn.SINGLE(TN5Telenoticias _xlfn.SINGLE(Hondurasisgreat muy bien se√±or Presidente por Que usted esta demostrado lo bueno por el pais Que gran manera de ver el cambio Muchas gracias))))</f>
        <v>#NAME?</v>
      </c>
      <c r="C6095" s="4">
        <v>43784</v>
      </c>
      <c r="D6095" s="3">
        <v>0.8027777777777777</v>
      </c>
    </row>
    <row r="6096" spans="1:4" x14ac:dyDescent="0.2">
      <c r="A6096">
        <v>198873</v>
      </c>
      <c r="B6096" t="e">
        <f>_xlfn.SINGLE(JuanOrlandoH _xlfn.SINGLE(senprende _xlfn.SINGLE(TN5Telenoticias _xlfn.SINGLE(Hondurasisgreat Que gran apoyo se le brinda a esta comunidad Que bien vamos por lo bueno Que se desarrolla para mi Honduras))))</f>
        <v>#NAME?</v>
      </c>
      <c r="C6096" s="4">
        <v>43784</v>
      </c>
      <c r="D6096" s="3">
        <v>0.8041666666666667</v>
      </c>
    </row>
    <row r="6097" spans="1:4" x14ac:dyDescent="0.2">
      <c r="A6097">
        <v>209119</v>
      </c>
      <c r="B6097" t="s">
        <v>336</v>
      </c>
      <c r="C6097" s="4">
        <v>43784</v>
      </c>
      <c r="D6097" s="3">
        <v>0.64583333333333337</v>
      </c>
    </row>
    <row r="6098" spans="1:4" x14ac:dyDescent="0.2">
      <c r="A6098">
        <v>227663</v>
      </c>
      <c r="B6098" t="s">
        <v>336</v>
      </c>
      <c r="C6098" s="4">
        <v>43784</v>
      </c>
      <c r="D6098" s="3">
        <v>0.64513888888888882</v>
      </c>
    </row>
    <row r="6099" spans="1:4" x14ac:dyDescent="0.2">
      <c r="A6099">
        <v>249811</v>
      </c>
      <c r="B6099" t="e">
        <f>hondudiario no cave duda Que se esta poniendo esta nueva ley de c√≥digo penal porque sabemos Que tenemos un gobierno Que Es capaz de hacer miles de acciones para el pais</f>
        <v>#NAME?</v>
      </c>
      <c r="C6099" s="4">
        <v>43784</v>
      </c>
      <c r="D6099" s="3">
        <v>0.7319444444444444</v>
      </c>
    </row>
    <row r="6100" spans="1:4" x14ac:dyDescent="0.2">
      <c r="A6100">
        <v>252588</v>
      </c>
      <c r="B6100" t="e">
        <f>_xlfn.SINGLE(radiohrn _xlfn.SINGLE(JuanOrlandoH se ven los grandes avances Que se ha dado para los j√≥venes Que bien estamos muy agradecidos con JOH))</f>
        <v>#NAME?</v>
      </c>
      <c r="C6100" s="4">
        <v>43784</v>
      </c>
      <c r="D6100" s="3">
        <v>0.72499999999999998</v>
      </c>
    </row>
    <row r="6101" spans="1:4" x14ac:dyDescent="0.2">
      <c r="A6101">
        <v>268351</v>
      </c>
      <c r="B6101" t="e">
        <f>radioamericahn bueno yo digo Que el Que no esta en los zapatos de el no sabe lo Que Es gobernar un pais por Que aunque el haya cambiado se ha echado un gran compromiso nada f√°cil felicitaciones JOH</f>
        <v>#NAME?</v>
      </c>
      <c r="C6101" s="4">
        <v>43784</v>
      </c>
      <c r="D6101" s="3">
        <v>0.87083333333333324</v>
      </c>
    </row>
    <row r="6102" spans="1:4" x14ac:dyDescent="0.2">
      <c r="A6102">
        <v>269755</v>
      </c>
      <c r="B6102" t="s">
        <v>107</v>
      </c>
      <c r="C6102" s="4">
        <v>43784</v>
      </c>
      <c r="D6102" s="3">
        <v>0.70416666666666661</v>
      </c>
    </row>
    <row r="6103" spans="1:4" x14ac:dyDescent="0.2">
      <c r="A6103">
        <v>285617</v>
      </c>
      <c r="B6103" t="e">
        <f>TSiHonduras si Es cierto felicitamos lo bueno Que el ha hecho por el pais porque si ha dado lo mejor para gobernar a nuestra naci√≥n Que Dios lo bendiga se√±or JOH</f>
        <v>#NAME?</v>
      </c>
      <c r="C6103" s="4">
        <v>43784</v>
      </c>
      <c r="D6103" s="3">
        <v>0.79375000000000007</v>
      </c>
    </row>
    <row r="6104" spans="1:4" x14ac:dyDescent="0.2">
      <c r="A6104">
        <v>287776</v>
      </c>
      <c r="B6104" t="s">
        <v>107</v>
      </c>
      <c r="C6104" s="4">
        <v>43784</v>
      </c>
      <c r="D6104" s="3">
        <v>0.70416666666666661</v>
      </c>
    </row>
    <row r="6105" spans="1:4" x14ac:dyDescent="0.2">
      <c r="A6105">
        <v>308366</v>
      </c>
      <c r="B6105" t="e">
        <f>_xlfn.SINGLE(radiohrn _xlfn.SINGLE(JuanOrlandoH contentos de ver las grandes acciones en el pais Que importante vamos por mas JOH gracias Que Dios lo bendiga por su apoyo))</f>
        <v>#NAME?</v>
      </c>
      <c r="C6105" s="4">
        <v>43784</v>
      </c>
      <c r="D6105" s="3">
        <v>0.72638888888888886</v>
      </c>
    </row>
    <row r="6106" spans="1:4" x14ac:dyDescent="0.2">
      <c r="A6106">
        <v>308565</v>
      </c>
      <c r="B6106" t="e">
        <f>_xlfn.SINGLE(radiohrn _xlfn.SINGLE(JuanOrlandoH estamos muy agradecidos Muchas gracias se esta demostrando el gran apoyo al pueblo y se apoya para agricultura agropecuaria Que bien))</f>
        <v>#NAME?</v>
      </c>
      <c r="C6106" s="4">
        <v>43784</v>
      </c>
      <c r="D6106" s="3">
        <v>0.72569444444444453</v>
      </c>
    </row>
    <row r="6107" spans="1:4" x14ac:dyDescent="0.2">
      <c r="A6107">
        <v>323300</v>
      </c>
      <c r="B6107" t="e">
        <f>elpaishn Es muy importante Que se est√°n dando estos grandes apoyos Que bien Que excelente Es ver como mi pais cambia y se apoya e estas arias</f>
        <v>#NAME?</v>
      </c>
      <c r="C6107" s="4">
        <v>43784</v>
      </c>
      <c r="D6107" s="3">
        <v>0.68819444444444444</v>
      </c>
    </row>
    <row r="6108" spans="1:4" x14ac:dyDescent="0.2">
      <c r="A6108">
        <v>343805</v>
      </c>
      <c r="B6108" t="e">
        <f>tencanal10 se est√°n viendo los lugares espectaculares de valle de angeles Que bueno lo Que se reconoce Honduras Es belleza</f>
        <v>#NAME?</v>
      </c>
      <c r="C6108" s="4">
        <v>43784</v>
      </c>
      <c r="D6108" s="3">
        <v>0.71666666666666667</v>
      </c>
    </row>
    <row r="6109" spans="1:4" x14ac:dyDescent="0.2">
      <c r="A6109">
        <v>385950</v>
      </c>
      <c r="B6109" t="s">
        <v>336</v>
      </c>
      <c r="C6109" s="4">
        <v>43784</v>
      </c>
      <c r="D6109" s="3">
        <v>0.64513888888888882</v>
      </c>
    </row>
    <row r="6110" spans="1:4" x14ac:dyDescent="0.2">
      <c r="A6110">
        <v>652068</v>
      </c>
      <c r="B6110" t="s">
        <v>336</v>
      </c>
      <c r="C6110" s="4">
        <v>43784</v>
      </c>
      <c r="D6110" s="3">
        <v>0.64513888888888882</v>
      </c>
    </row>
    <row r="6111" spans="1:4" x14ac:dyDescent="0.2">
      <c r="A6111">
        <v>683406</v>
      </c>
      <c r="B6111" t="s">
        <v>107</v>
      </c>
      <c r="C6111" s="4">
        <v>43784</v>
      </c>
      <c r="D6111" s="3">
        <v>0.70347222222222217</v>
      </c>
    </row>
    <row r="6112" spans="1:4" x14ac:dyDescent="0.2">
      <c r="A6112">
        <v>764216</v>
      </c>
      <c r="B6112" t="s">
        <v>107</v>
      </c>
      <c r="C6112" s="4">
        <v>43784</v>
      </c>
      <c r="D6112" s="3">
        <v>0.70416666666666661</v>
      </c>
    </row>
    <row r="6113" spans="1:4" x14ac:dyDescent="0.2">
      <c r="A6113">
        <v>774744</v>
      </c>
      <c r="B6113" t="s">
        <v>107</v>
      </c>
      <c r="C6113" s="4">
        <v>43784</v>
      </c>
      <c r="D6113" s="3">
        <v>0.70416666666666661</v>
      </c>
    </row>
    <row r="6114" spans="1:4" x14ac:dyDescent="0.2">
      <c r="A6114">
        <v>777574</v>
      </c>
      <c r="B6114" t="s">
        <v>336</v>
      </c>
      <c r="C6114" s="4">
        <v>43784</v>
      </c>
      <c r="D6114" s="3">
        <v>0.64513888888888882</v>
      </c>
    </row>
    <row r="6115" spans="1:4" x14ac:dyDescent="0.2">
      <c r="A6115">
        <v>788331</v>
      </c>
      <c r="B6115" t="s">
        <v>107</v>
      </c>
      <c r="C6115" s="4">
        <v>43784</v>
      </c>
      <c r="D6115" s="3">
        <v>0.70347222222222217</v>
      </c>
    </row>
    <row r="6116" spans="1:4" x14ac:dyDescent="0.2">
      <c r="A6116">
        <v>793386</v>
      </c>
      <c r="B6116" t="s">
        <v>336</v>
      </c>
      <c r="C6116" s="4">
        <v>43784</v>
      </c>
      <c r="D6116" s="3">
        <v>0.64513888888888882</v>
      </c>
    </row>
    <row r="6117" spans="1:4" x14ac:dyDescent="0.2">
      <c r="A6117">
        <v>852007</v>
      </c>
      <c r="B6117" t="s">
        <v>107</v>
      </c>
      <c r="C6117" s="4">
        <v>43784</v>
      </c>
      <c r="D6117" s="3">
        <v>0.70416666666666661</v>
      </c>
    </row>
    <row r="6118" spans="1:4" x14ac:dyDescent="0.2">
      <c r="A6118">
        <v>853913</v>
      </c>
      <c r="B6118" t="s">
        <v>336</v>
      </c>
      <c r="C6118" s="4">
        <v>43784</v>
      </c>
      <c r="D6118" s="3">
        <v>0.64513888888888882</v>
      </c>
    </row>
    <row r="6119" spans="1:4" x14ac:dyDescent="0.2">
      <c r="A6119">
        <v>933512</v>
      </c>
      <c r="B6119" t="s">
        <v>336</v>
      </c>
      <c r="C6119" s="4">
        <v>43784</v>
      </c>
      <c r="D6119" s="3">
        <v>0.64513888888888882</v>
      </c>
    </row>
    <row r="6120" spans="1:4" x14ac:dyDescent="0.2">
      <c r="A6120">
        <v>935099</v>
      </c>
      <c r="B6120" t="s">
        <v>107</v>
      </c>
      <c r="C6120" s="4">
        <v>43784</v>
      </c>
      <c r="D6120" s="3">
        <v>0.70486111111111116</v>
      </c>
    </row>
    <row r="6121" spans="1:4" x14ac:dyDescent="0.2">
      <c r="A6121">
        <v>937661</v>
      </c>
      <c r="B6121" t="s">
        <v>336</v>
      </c>
      <c r="C6121" s="4">
        <v>43784</v>
      </c>
      <c r="D6121" s="3">
        <v>0.64583333333333337</v>
      </c>
    </row>
    <row r="6122" spans="1:4" x14ac:dyDescent="0.2">
      <c r="A6122">
        <v>982244</v>
      </c>
      <c r="B6122" t="s">
        <v>336</v>
      </c>
      <c r="C6122" s="4">
        <v>43784</v>
      </c>
      <c r="D6122" s="3">
        <v>0.64513888888888882</v>
      </c>
    </row>
    <row r="6123" spans="1:4" x14ac:dyDescent="0.2">
      <c r="A6123">
        <v>984720</v>
      </c>
      <c r="B6123" t="s">
        <v>336</v>
      </c>
      <c r="C6123" s="4">
        <v>43784</v>
      </c>
      <c r="D6123" s="3">
        <v>0.64583333333333337</v>
      </c>
    </row>
    <row r="6124" spans="1:4" x14ac:dyDescent="0.2">
      <c r="A6124">
        <v>13715</v>
      </c>
      <c r="B6124" t="s">
        <v>104</v>
      </c>
      <c r="C6124" s="4">
        <v>43787</v>
      </c>
      <c r="D6124" s="3">
        <v>0.79861111111111116</v>
      </c>
    </row>
    <row r="6125" spans="1:4" x14ac:dyDescent="0.2">
      <c r="A6125">
        <v>22708</v>
      </c>
      <c r="B6125" t="s">
        <v>104</v>
      </c>
      <c r="C6125" s="4">
        <v>43787</v>
      </c>
      <c r="D6125" s="3">
        <v>0.79791666666666661</v>
      </c>
    </row>
    <row r="6126" spans="1:4" x14ac:dyDescent="0.2">
      <c r="A6126">
        <v>27636</v>
      </c>
      <c r="B6126" t="e">
        <f>_xlfn.SINGLE(DllSWqjvMbCrtUNGN0CA23hYgwPW83B5aBnYuBnEFZY)= Vemos los mejores cambios Que importante Es ver lo bueno Que se hace en Honduras estamos avanzando por grandes logros</f>
        <v>#NAME?</v>
      </c>
      <c r="C6126" s="4">
        <v>43787</v>
      </c>
      <c r="D6126" s="3">
        <v>0.66805555555555562</v>
      </c>
    </row>
    <row r="6127" spans="1:4" x14ac:dyDescent="0.2">
      <c r="A6127">
        <v>28068</v>
      </c>
      <c r="B6127" t="e">
        <f>_xlfn.SINGLE(DllSWqjvMbCrtUNGN0CA23hYgwPW83B5aBnYuBnEFZY)= Que bueno lo Que esta haciendo el gobierno Que grandes alcances se ven estamos muy contentos de ver los cambios</f>
        <v>#NAME?</v>
      </c>
      <c r="C6127" s="4">
        <v>43787</v>
      </c>
      <c r="D6127" s="3">
        <v>0.93402777777777779</v>
      </c>
    </row>
    <row r="6128" spans="1:4" x14ac:dyDescent="0.2">
      <c r="A6128">
        <v>30009</v>
      </c>
      <c r="B6128" t="e">
        <f>radiohrn Vemos Que se ven grandes resultados en el pais se alcanzan grandes desarrollos Que bien vamos por mas Que grandioso gracias a nuestro gobierno y a EEUU</f>
        <v>#NAME?</v>
      </c>
      <c r="C6128" s="4">
        <v>43787</v>
      </c>
      <c r="D6128" s="3">
        <v>0.95138888888888884</v>
      </c>
    </row>
    <row r="6129" spans="1:4" x14ac:dyDescent="0.2">
      <c r="A6129">
        <v>32282</v>
      </c>
      <c r="B6129" t="e">
        <f>hondudiario vaya otro Que no haya ni Que inventar dejate de Tanto odio papito Que triste Es ver Que gente asi solo lo malo quieren para el pais ya vasta queremos lo mejor</f>
        <v>#NAME?</v>
      </c>
      <c r="C6129" s="4">
        <v>43787</v>
      </c>
      <c r="D6129" s="3">
        <v>0.65138888888888891</v>
      </c>
    </row>
    <row r="6130" spans="1:4" x14ac:dyDescent="0.2">
      <c r="A6130">
        <v>35271</v>
      </c>
      <c r="B6130" t="e">
        <f>_xlfn.SINGLE(DllSWqjvMbCrtUNGN0CA23hYgwPW83B5aBnYuBnEFZY)= Que bueno lo Que se hace en mi pais Que excelente trabajo lo bueno ha comenzado Que se tenga excito en estas grandes acciones</f>
        <v>#NAME?</v>
      </c>
      <c r="C6130" s="4">
        <v>43787</v>
      </c>
      <c r="D6130" s="3">
        <v>0.66666666666666663</v>
      </c>
    </row>
    <row r="6131" spans="1:4" x14ac:dyDescent="0.2">
      <c r="A6131">
        <v>63490</v>
      </c>
      <c r="B6131" t="e">
        <f>hondudiario Que barbaridad con este tipo ya no queremos Que se anden metiendo en lo Que no les interesa ya basta porfavor</f>
        <v>#NAME?</v>
      </c>
      <c r="C6131" s="4">
        <v>43787</v>
      </c>
      <c r="D6131" s="3">
        <v>0.65208333333333335</v>
      </c>
    </row>
    <row r="6132" spans="1:4" x14ac:dyDescent="0.2">
      <c r="A6132">
        <v>64660</v>
      </c>
      <c r="B6132" t="e">
        <f>hondudiario Sinceramente ya vimos Tanto odio Que trae este tipo deber√≠a de ser positivo y ver lo bueno Que se hace en el pais no andar buscando lo peor</f>
        <v>#NAME?</v>
      </c>
      <c r="C6132" s="4">
        <v>43787</v>
      </c>
      <c r="D6132" s="3">
        <v>0.65138888888888891</v>
      </c>
    </row>
    <row r="6133" spans="1:4" x14ac:dyDescent="0.2">
      <c r="A6133">
        <v>90594</v>
      </c>
      <c r="B6133" t="e">
        <f>elpaishn se ve Que mi Honduras cambia Que excelente estamos agradecidos con JOH por dar estos buenos beneficios Que bien Que se haga esto</f>
        <v>#NAME?</v>
      </c>
      <c r="C6133" s="4">
        <v>43787</v>
      </c>
      <c r="D6133" s="3">
        <v>0.92638888888888893</v>
      </c>
    </row>
    <row r="6134" spans="1:4" x14ac:dyDescent="0.2">
      <c r="A6134">
        <v>132746</v>
      </c>
      <c r="B6134" t="e">
        <f>_xlfn.SINGLE(JuanOrlandoH _xlfn.SINGLE(radiohrn _xlfn.SINGLE(LaTribunahn _xlfn.SINGLE(sedenah _xlfn.SINGLE(diarioelheraldo _xlfn.SINGLE(elpaishn Que grandiosas acciones departe de el gobierno Que grandiosas ideas Que se tenga excito Es muy importante Que se apoye en el sector mar√≠timo))))))</f>
        <v>#NAME?</v>
      </c>
      <c r="C6134" s="4">
        <v>43787</v>
      </c>
      <c r="D6134" s="3">
        <v>0.78263888888888899</v>
      </c>
    </row>
    <row r="6135" spans="1:4" x14ac:dyDescent="0.2">
      <c r="A6135">
        <v>135055</v>
      </c>
      <c r="B6135" t="e">
        <f>_xlfn.SINGLE(JuanOrlandoH _xlfn.SINGLE(diarioelheraldo _xlfn.SINGLE(elpaishn _xlfn.SINGLE(sedenah _xlfn.SINGLE(radiohrn _xlfn.SINGLE(LaTribunahn _xlfn.SINGLE(DiarioTiempo _xlfn.SINGLE(radiohousehn Que importante tema el Que se esta tocando vamos se√±or JOH Que se trabaje mas y mas por el pais))))))))</f>
        <v>#NAME?</v>
      </c>
      <c r="C6135" s="4">
        <v>43787</v>
      </c>
      <c r="D6135" s="3">
        <v>0.77916666666666667</v>
      </c>
    </row>
    <row r="6136" spans="1:4" x14ac:dyDescent="0.2">
      <c r="A6136">
        <v>140919</v>
      </c>
      <c r="B6136" t="e">
        <f>_xlfn.SINGLE(JuanOrlandoH _xlfn.SINGLE(radiohrn _xlfn.SINGLE(LaTribunahn _xlfn.SINGLE(sedenah _xlfn.SINGLE(diarioelheraldo _xlfn.SINGLE(elpaishn se ven los grandes objetivos Que excelente estamos muy agradecidos por las grandiosas acciones Que hace el gobierno por ejercer lo bueno para entorno mar√≠timo e internacional))))))</f>
        <v>#NAME?</v>
      </c>
      <c r="C6136" s="4">
        <v>43787</v>
      </c>
      <c r="D6136" s="3">
        <v>0.78402777777777777</v>
      </c>
    </row>
    <row r="6137" spans="1:4" x14ac:dyDescent="0.2">
      <c r="A6137">
        <v>153964</v>
      </c>
      <c r="B6137" t="e">
        <f>_xlfn.SINGLE(DllSWqjvMbCrtUNGN0CA23hYgwPW83B5aBnYuBnEFZY)= se√±or Presidente Es Impresionante ver como hace los grandes avances por nuestra Honduras gracias Que Dios lo bendiga</f>
        <v>#NAME?</v>
      </c>
      <c r="C6137" s="4">
        <v>43787</v>
      </c>
      <c r="D6137" s="3">
        <v>0.93472222222222223</v>
      </c>
    </row>
    <row r="6138" spans="1:4" x14ac:dyDescent="0.2">
      <c r="A6138">
        <v>154376</v>
      </c>
      <c r="B6138" t="e">
        <f>_xlfn.SINGLE(DllSWqjvMbCrtUNGN0CA23hYgwPW83B5aBnYuBnEFZY)= se ve Que se admite unas grandes maneras de Que el pais esta avanzando Esperamos Que cean proyectos de excito muy bien</f>
        <v>#NAME?</v>
      </c>
      <c r="C6138" s="4">
        <v>43787</v>
      </c>
      <c r="D6138" s="3">
        <v>0.93541666666666667</v>
      </c>
    </row>
    <row r="6139" spans="1:4" x14ac:dyDescent="0.2">
      <c r="A6139">
        <v>155214</v>
      </c>
      <c r="B6139" t="e">
        <f>ProcesoDigital muy bien Que se tenga el mayor de los excito en estas cosas Que bien vamos por grandes avances en el pais vamos por mas</f>
        <v>#NAME?</v>
      </c>
      <c r="C6139" s="4">
        <v>43787</v>
      </c>
      <c r="D6139" s="3">
        <v>0.84791666666666676</v>
      </c>
    </row>
    <row r="6140" spans="1:4" x14ac:dyDescent="0.2">
      <c r="A6140">
        <v>155947</v>
      </c>
      <c r="B6140" t="e">
        <f>ProcesoDigital proyectos asi no tiene precio estamos trabajando por lo mejor Que gran manera de ver el cambio Que excelente</f>
        <v>#NAME?</v>
      </c>
      <c r="C6140" s="4">
        <v>43787</v>
      </c>
      <c r="D6140" s="3">
        <v>0.84861111111111109</v>
      </c>
    </row>
    <row r="6141" spans="1:4" x14ac:dyDescent="0.2">
      <c r="A6141">
        <v>156323</v>
      </c>
      <c r="B6141" t="e">
        <f>ProcesoDigital muy buen a noticia Que excelente trabajo mas oportunidades para el pueblo Que se haga lo bueno por mi Honduras vamos por mas alcances</f>
        <v>#NAME?</v>
      </c>
      <c r="C6141" s="4">
        <v>43787</v>
      </c>
      <c r="D6141" s="3">
        <v>0.84791666666666676</v>
      </c>
    </row>
    <row r="6142" spans="1:4" x14ac:dyDescent="0.2">
      <c r="A6142">
        <v>165751</v>
      </c>
      <c r="B6142" t="e">
        <f>_xlfn.SINGLE(JuanOrlandoH _xlfn.SINGLE(diarioelheraldo _xlfn.SINGLE(elpaishn _xlfn.SINGLE(sedenah _xlfn.SINGLE(radiohrn _xlfn.SINGLE(LaTribunahn _xlfn.SINGLE(DiarioTiempo _xlfn.SINGLE(radiohousehn Que importante noticia Que se haga lo Que se tenga Que hacer y se ponga la mejor ley para Que se combata el crimen organizado))))))))</f>
        <v>#NAME?</v>
      </c>
      <c r="C6142" s="4">
        <v>43787</v>
      </c>
      <c r="D6142" s="3">
        <v>0.78055555555555556</v>
      </c>
    </row>
    <row r="6143" spans="1:4" x14ac:dyDescent="0.2">
      <c r="A6143">
        <v>179233</v>
      </c>
      <c r="B6143" t="e">
        <f>SalvaPresidente Sinceramente le deber√≠a de dar verg√ºenza a este tipo porque solo lo malo busca para la naci√≥n el cree Que queriendo hacer cosas asi hace lo correcto lo tuyo solo Es a tu conveniencia no la del pueblo</f>
        <v>#NAME?</v>
      </c>
      <c r="C6143" s="4">
        <v>43787</v>
      </c>
      <c r="D6143" s="3">
        <v>0.64861111111111114</v>
      </c>
    </row>
    <row r="6144" spans="1:4" x14ac:dyDescent="0.2">
      <c r="A6144">
        <v>207009</v>
      </c>
      <c r="B6144" t="s">
        <v>104</v>
      </c>
      <c r="C6144" s="4">
        <v>43787</v>
      </c>
      <c r="D6144" s="3">
        <v>0.79791666666666661</v>
      </c>
    </row>
    <row r="6145" spans="1:4" x14ac:dyDescent="0.2">
      <c r="A6145">
        <v>252794</v>
      </c>
      <c r="B6145" t="e">
        <f>radiohrn Honduras avanza Que importante Es ver lo grandioso Que se hace enel p√†is Muchas gracias Que se tenga excito Que bien</f>
        <v>#NAME?</v>
      </c>
      <c r="C6145" s="4">
        <v>43787</v>
      </c>
      <c r="D6145" s="3">
        <v>0.69444444444444453</v>
      </c>
    </row>
    <row r="6146" spans="1:4" x14ac:dyDescent="0.2">
      <c r="A6146">
        <v>253151</v>
      </c>
      <c r="B6146" t="e">
        <f>radiohrn se ve lo bueno por nuestra naci√≥n Que se trabaje por demostrar Que en l pais hay grandes personas para hacer lo bueno por mi Honduras</f>
        <v>#NAME?</v>
      </c>
      <c r="C6146" s="4">
        <v>43787</v>
      </c>
      <c r="D6146" s="3">
        <v>0.69305555555555554</v>
      </c>
    </row>
    <row r="6147" spans="1:4" x14ac:dyDescent="0.2">
      <c r="A6147">
        <v>307221</v>
      </c>
      <c r="B6147" t="e">
        <f>radiohrn Es muy bueno lo Que se demuestra en el pais Que importante manera de Que se apoye a los Hondure√±os en el sector de agricultura Que bien</f>
        <v>#NAME?</v>
      </c>
      <c r="C6147" s="4">
        <v>43787</v>
      </c>
      <c r="D6147" s="3">
        <v>0.9506944444444444</v>
      </c>
    </row>
    <row r="6148" spans="1:4" x14ac:dyDescent="0.2">
      <c r="A6148">
        <v>316104</v>
      </c>
      <c r="B6148" t="s">
        <v>104</v>
      </c>
      <c r="C6148" s="4">
        <v>43787</v>
      </c>
      <c r="D6148" s="3">
        <v>0.79861111111111116</v>
      </c>
    </row>
    <row r="6149" spans="1:4" x14ac:dyDescent="0.2">
      <c r="A6149">
        <v>337213</v>
      </c>
      <c r="B6149" t="e">
        <f>ProcesoDigital mas Que traidor Que voz no hay en ves de andar haciendo estas ridiculeces deja de andar de metido total lo Que voz digas luiz los da igual ok</f>
        <v>#NAME?</v>
      </c>
      <c r="C6149" s="4">
        <v>43787</v>
      </c>
      <c r="D6149" s="3">
        <v>0.73541666666666661</v>
      </c>
    </row>
    <row r="6150" spans="1:4" x14ac:dyDescent="0.2">
      <c r="A6150">
        <v>337477</v>
      </c>
      <c r="B6150" t="e">
        <f>ProcesoDigital Poresito este se va quedar esperando das pesar mejor busca Que hacer y debolvele las cosas atu mama</f>
        <v>#NAME?</v>
      </c>
      <c r="C6150" s="4">
        <v>43787</v>
      </c>
      <c r="D6150" s="3">
        <v>0.7368055555555556</v>
      </c>
    </row>
    <row r="6151" spans="1:4" x14ac:dyDescent="0.2">
      <c r="A6151">
        <v>343959</v>
      </c>
      <c r="B6151" t="e">
        <f>tencanal10 Sobre todo se ha visto Que estamos viendo los grandes alcances Que bien Es lo bueno excelente vamos por mas muy bien Que se haga lo mejor</f>
        <v>#NAME?</v>
      </c>
      <c r="C6151" s="4">
        <v>43787</v>
      </c>
      <c r="D6151" s="3">
        <v>0.69930555555555562</v>
      </c>
    </row>
    <row r="6152" spans="1:4" x14ac:dyDescent="0.2">
      <c r="A6152">
        <v>699478</v>
      </c>
      <c r="B6152" t="s">
        <v>104</v>
      </c>
      <c r="C6152" s="4">
        <v>43787</v>
      </c>
      <c r="D6152" s="3">
        <v>0.79791666666666661</v>
      </c>
    </row>
    <row r="6153" spans="1:4" x14ac:dyDescent="0.2">
      <c r="A6153">
        <v>774265</v>
      </c>
      <c r="B6153" t="s">
        <v>104</v>
      </c>
      <c r="C6153" s="4">
        <v>43787</v>
      </c>
      <c r="D6153" s="3">
        <v>0.79791666666666661</v>
      </c>
    </row>
    <row r="6154" spans="1:4" x14ac:dyDescent="0.2">
      <c r="A6154">
        <v>846795</v>
      </c>
      <c r="B6154" t="s">
        <v>104</v>
      </c>
      <c r="C6154" s="4">
        <v>43787</v>
      </c>
      <c r="D6154" s="3">
        <v>0.79791666666666661</v>
      </c>
    </row>
    <row r="6155" spans="1:4" x14ac:dyDescent="0.2">
      <c r="A6155">
        <v>848700</v>
      </c>
      <c r="B6155" t="s">
        <v>104</v>
      </c>
      <c r="C6155" s="4">
        <v>43787</v>
      </c>
      <c r="D6155" s="3">
        <v>0.79791666666666661</v>
      </c>
    </row>
    <row r="6156" spans="1:4" x14ac:dyDescent="0.2">
      <c r="A6156">
        <v>854855</v>
      </c>
      <c r="B6156" t="s">
        <v>104</v>
      </c>
      <c r="C6156" s="4">
        <v>43787</v>
      </c>
      <c r="D6156" s="3">
        <v>0.79791666666666661</v>
      </c>
    </row>
    <row r="6157" spans="1:4" x14ac:dyDescent="0.2">
      <c r="A6157">
        <v>932326</v>
      </c>
      <c r="B6157" t="s">
        <v>104</v>
      </c>
      <c r="C6157" s="4">
        <v>43787</v>
      </c>
      <c r="D6157" s="3">
        <v>0.79791666666666661</v>
      </c>
    </row>
    <row r="6158" spans="1:4" x14ac:dyDescent="0.2">
      <c r="A6158">
        <v>976417</v>
      </c>
      <c r="B6158" t="s">
        <v>104</v>
      </c>
      <c r="C6158" s="4">
        <v>43787</v>
      </c>
      <c r="D6158" s="3">
        <v>0.79791666666666661</v>
      </c>
    </row>
    <row r="6159" spans="1:4" x14ac:dyDescent="0.2">
      <c r="A6159">
        <v>980171</v>
      </c>
      <c r="B6159" t="s">
        <v>104</v>
      </c>
      <c r="C6159" s="4">
        <v>43787</v>
      </c>
      <c r="D6159" s="3">
        <v>0.79861111111111116</v>
      </c>
    </row>
    <row r="6160" spans="1:4" x14ac:dyDescent="0.2">
      <c r="A6160">
        <v>986053</v>
      </c>
      <c r="B6160" t="s">
        <v>104</v>
      </c>
      <c r="C6160" s="4">
        <v>43787</v>
      </c>
      <c r="D6160" s="3">
        <v>0.79722222222222217</v>
      </c>
    </row>
    <row r="6161" spans="1:4" x14ac:dyDescent="0.2">
      <c r="A6161">
        <v>986436</v>
      </c>
      <c r="B6161" t="s">
        <v>104</v>
      </c>
      <c r="C6161" s="4">
        <v>43787</v>
      </c>
      <c r="D6161" s="3">
        <v>0.79791666666666661</v>
      </c>
    </row>
    <row r="6162" spans="1:4" x14ac:dyDescent="0.2">
      <c r="A6162">
        <v>23602</v>
      </c>
      <c r="B6162" t="e">
        <f>diarioelheraldo Es muy bueno lo Que dice este Hombre la H Es lo mejor en el pais nuestra Honduras y mas Que tenemos al mejor gobierno del mundo excelente</f>
        <v>#NAME?</v>
      </c>
      <c r="C6162" s="4">
        <v>43788</v>
      </c>
      <c r="D6162" s="3">
        <v>0.94791666666666663</v>
      </c>
    </row>
    <row r="6163" spans="1:4" x14ac:dyDescent="0.2">
      <c r="A6163">
        <v>23957</v>
      </c>
      <c r="B6163" t="e">
        <f>diarioelheraldo estamos contentos de Que se est√°n viendo los grandiosos resultados Que bien vamos por mas y mas avances</f>
        <v>#NAME?</v>
      </c>
      <c r="C6163" s="4">
        <v>43788</v>
      </c>
      <c r="D6163" s="3">
        <v>0.94930555555555562</v>
      </c>
    </row>
    <row r="6164" spans="1:4" x14ac:dyDescent="0.2">
      <c r="A6164">
        <v>26305</v>
      </c>
      <c r="B6164" t="e">
        <f>JuanOrlandoH Aplaudimos el gran trabajo Que admirable Es ver como JOH hace lo correcto por recibir estas personas y hacer lo bueno</f>
        <v>#NAME?</v>
      </c>
      <c r="C6164" s="4">
        <v>43788</v>
      </c>
      <c r="D6164" s="3">
        <v>0.84583333333333333</v>
      </c>
    </row>
    <row r="6165" spans="1:4" x14ac:dyDescent="0.2">
      <c r="A6165">
        <v>32748</v>
      </c>
      <c r="B6165" t="e">
        <f>hondudiario estamos muy agradecidos Que se ha visto el gran cambio Que bueno estamos muy contentos vamos por lo bueno Honduras cambia</f>
        <v>#NAME?</v>
      </c>
      <c r="C6165" s="4">
        <v>43788</v>
      </c>
      <c r="D6165" s="3">
        <v>0.74791666666666667</v>
      </c>
    </row>
    <row r="6166" spans="1:4" x14ac:dyDescent="0.2">
      <c r="A6166">
        <v>32939</v>
      </c>
      <c r="B6166" t="e">
        <f>hondudiario Haci Es Verdaderamente donde se ve lo bueno Que grandes maneras de demostrar Que el pais tiene lo mejor parta demostrar</f>
        <v>#NAME?</v>
      </c>
      <c r="C6166" s="4">
        <v>43788</v>
      </c>
      <c r="D6166" s="3">
        <v>0.75486111111111109</v>
      </c>
    </row>
    <row r="6167" spans="1:4" x14ac:dyDescent="0.2">
      <c r="A6167">
        <v>38585</v>
      </c>
      <c r="B6167" t="e">
        <f>_xlfn.SINGLE(JuanOrlandoH _xlfn.SINGLE(LaTribunahn _xlfn.SINGLE(RCVHonduras _xlfn.SINGLE(radioamericahn _xlfn.SINGLE(elpaishn _xlfn.SINGLE(radiohrn _xlfn.SINGLE(FenafuthOrg _xlfn.SINGLE(HCHTelevDigital _xlfn.SINGLE(radiohousehn se ve Que se trabaja por un pais mejor por Que viendo bien las cosas estamos haciendo la mejor Honduras en el mundo y con grandes oportunidades)))))))))</f>
        <v>#NAME?</v>
      </c>
      <c r="C6167" s="4">
        <v>43788</v>
      </c>
      <c r="D6167" s="3">
        <v>0.92013888888888884</v>
      </c>
    </row>
    <row r="6168" spans="1:4" x14ac:dyDescent="0.2">
      <c r="A6168">
        <v>41332</v>
      </c>
      <c r="B6168" t="e">
        <f>radioamericahn no cave duda Que bien se√±or Presidente agradecemos  su  buena labor Que hace cada dia gracias bendiciones</f>
        <v>#NAME?</v>
      </c>
      <c r="C6168" s="4">
        <v>43788</v>
      </c>
      <c r="D6168" s="3">
        <v>0.93541666666666667</v>
      </c>
    </row>
    <row r="6169" spans="1:4" x14ac:dyDescent="0.2">
      <c r="A6169">
        <v>53559</v>
      </c>
      <c r="B6169" t="e">
        <f>_xlfn.SINGLE(JuanOrlandoH _xlfn.SINGLE(FenafuthOrg estamos viendo Que se basan en querer promover el deporte en el pais Que buenas acciones Que bien))</f>
        <v>#NAME?</v>
      </c>
      <c r="C6169" s="4">
        <v>43788</v>
      </c>
      <c r="D6169" s="3">
        <v>0.8833333333333333</v>
      </c>
    </row>
    <row r="6170" spans="1:4" x14ac:dyDescent="0.2">
      <c r="A6170">
        <v>64542</v>
      </c>
      <c r="B6170" t="e">
        <f>hondudiario agradecemos Que se esta resaltando el turismo del pais Que bueno Que se trabaja en esto por mi Honduras</f>
        <v>#NAME?</v>
      </c>
      <c r="C6170" s="4">
        <v>43788</v>
      </c>
      <c r="D6170" s="3">
        <v>0.75486111111111109</v>
      </c>
    </row>
    <row r="6171" spans="1:4" x14ac:dyDescent="0.2">
      <c r="A6171">
        <v>115125</v>
      </c>
      <c r="B6171" t="e">
        <f>_xlfn.SINGLE(JuanOrlandoH _xlfn.SINGLE(LaTribunahn _xlfn.SINGLE(RCVHonduras _xlfn.SINGLE(radioamericahn _xlfn.SINGLE(elpaishn _xlfn.SINGLE(radiohrn _xlfn.SINGLE(FenafuthOrg _xlfn.SINGLE(HCHTelevDigital _xlfn.SINGLE(radiohousehn Que bueno Que se dan estas buenas noticias Que bien estamos a lo bueno gracias por Que se trabaja por la seguridad del pais)))))))))</f>
        <v>#NAME?</v>
      </c>
      <c r="C6171" s="4">
        <v>43788</v>
      </c>
      <c r="D6171" s="3">
        <v>0.91736111111111107</v>
      </c>
    </row>
    <row r="6172" spans="1:4" x14ac:dyDescent="0.2">
      <c r="A6172">
        <v>118323</v>
      </c>
      <c r="B6172" t="e">
        <f>_xlfn.SINGLE(JuanOrlandoH _xlfn.SINGLE(cnbshonduras demostrando los grandes desarrollos Que bueno Que se haga lo bueno por el pais Que bien))</f>
        <v>#NAME?</v>
      </c>
      <c r="C6172" s="4">
        <v>43788</v>
      </c>
      <c r="D6172" s="3">
        <v>0.7402777777777777</v>
      </c>
    </row>
    <row r="6173" spans="1:4" x14ac:dyDescent="0.2">
      <c r="A6173">
        <v>119152</v>
      </c>
      <c r="B6173" t="e">
        <f>_xlfn.SINGLE(JuanOrlandoH _xlfn.SINGLE(FenafuthOrg estamos muy contentos de Que se ha visto lo importante Que Es para el Presidente el deporte Que excelente Que gran manera de hacer lo bueno))</f>
        <v>#NAME?</v>
      </c>
      <c r="C6173" s="4">
        <v>43788</v>
      </c>
      <c r="D6173" s="3">
        <v>0.88541666666666663</v>
      </c>
    </row>
    <row r="6174" spans="1:4" x14ac:dyDescent="0.2">
      <c r="A6174">
        <v>125962</v>
      </c>
      <c r="B6174" t="e">
        <f>_xlfn.SINGLE(JuanOrlandoH _xlfn.SINGLE(cnbshonduras Es un trabajo Que se apoye al pueblo con esta nueva ley para el deudor Que bien))</f>
        <v>#NAME?</v>
      </c>
      <c r="C6174" s="4">
        <v>43788</v>
      </c>
      <c r="D6174" s="3">
        <v>0.73888888888888893</v>
      </c>
    </row>
    <row r="6175" spans="1:4" x14ac:dyDescent="0.2">
      <c r="A6175">
        <v>132103</v>
      </c>
      <c r="B6175" t="e">
        <f>_xlfn.SINGLE(JuanOrlandoH _xlfn.SINGLE(LaTribunahn _xlfn.SINGLE(RCVHonduras _xlfn.SINGLE(radioamericahn _xlfn.SINGLE(elpaishn _xlfn.SINGLE(radiohrn _xlfn.SINGLE(FenafuthOrg _xlfn.SINGLE(HCHTelevDigital _xlfn.SINGLE(radiohousehn Sobre todo lo primero Es lo primero Que Espectacular Es saber Que hay Muchas cosas por hacer y le agradecemos a JOH gracias por hacer el cambio)))))))))</f>
        <v>#NAME?</v>
      </c>
      <c r="C6175" s="4">
        <v>43788</v>
      </c>
      <c r="D6175" s="3">
        <v>0.92083333333333339</v>
      </c>
    </row>
    <row r="6176" spans="1:4" x14ac:dyDescent="0.2">
      <c r="A6176">
        <v>132315</v>
      </c>
      <c r="B6176" t="e">
        <f>_xlfn.SINGLE(JuanOrlandoH _xlfn.SINGLE(LaTribunahn _xlfn.SINGLE(RCVHonduras _xlfn.SINGLE(radioamericahn _xlfn.SINGLE(elpaishn _xlfn.SINGLE(radiohrn _xlfn.SINGLE(FenafuthOrg _xlfn.SINGLE(HCHTelevDigital _xlfn.SINGLE(radiohousehn Honduras esta cambiando por Que se ha demostrado Que se ha alcanzado Que bien Esperamos lo mejor en materia de seguridad)))))))))</f>
        <v>#NAME?</v>
      </c>
      <c r="C6176" s="4">
        <v>43788</v>
      </c>
      <c r="D6176" s="3">
        <v>0.91875000000000007</v>
      </c>
    </row>
    <row r="6177" spans="1:4" x14ac:dyDescent="0.2">
      <c r="A6177">
        <v>140482</v>
      </c>
      <c r="B6177" t="e">
        <f>_xlfn.SINGLE(JuanOrlandoH _xlfn.SINGLE(FenafuthOrg Es muy constantes los cambios Que JOH quiere hacer cada dia Que buenas cosas Que se haga lo Que se tenga Que hacer))</f>
        <v>#NAME?</v>
      </c>
      <c r="C6177" s="4">
        <v>43788</v>
      </c>
      <c r="D6177" s="3">
        <v>0.88402777777777775</v>
      </c>
    </row>
    <row r="6178" spans="1:4" x14ac:dyDescent="0.2">
      <c r="A6178">
        <v>144437</v>
      </c>
      <c r="B6178" t="e">
        <f>JuanOrlandoH gracias a Dios por Que se han permitido miles de cosas Que importante Es ver lo grandioso Que se ve en Producci√≥n</f>
        <v>#NAME?</v>
      </c>
      <c r="C6178" s="4">
        <v>43788</v>
      </c>
      <c r="D6178" s="3">
        <v>0.74375000000000002</v>
      </c>
    </row>
    <row r="6179" spans="1:4" x14ac:dyDescent="0.2">
      <c r="A6179">
        <v>153474</v>
      </c>
      <c r="B6179" t="e">
        <f>_xlfn.SINGLE(DllSWqjvMbCrtUNGN0CA23hYgwPW83B5aBnYuBnEFZY)= admirable Es de gran bendicion lo Que se ha alcanzado en la naci√≥n Dios lo bendiga se√±or JOH y su esposa excelente</f>
        <v>#NAME?</v>
      </c>
      <c r="C6179" s="4">
        <v>43788</v>
      </c>
      <c r="D6179" s="3">
        <v>0.7631944444444444</v>
      </c>
    </row>
    <row r="6180" spans="1:4" x14ac:dyDescent="0.2">
      <c r="A6180">
        <v>157469</v>
      </c>
      <c r="B6180" t="e">
        <f>JuanOrlandoH Que gran manera de ver lo importante Que esta llegando al pais porque sabemos Que se trabaja por una naci√≥n muy imp√≤rtante</f>
        <v>#NAME?</v>
      </c>
      <c r="C6180" s="4">
        <v>43788</v>
      </c>
      <c r="D6180" s="3">
        <v>0.84444444444444444</v>
      </c>
    </row>
    <row r="6181" spans="1:4" x14ac:dyDescent="0.2">
      <c r="A6181">
        <v>169482</v>
      </c>
      <c r="B6181" t="e">
        <f>tencanal10 estamos admirando las buenas acciones Que se har√°n en el pais Que gran trabajo Que se haga lo bueno por nuestra Honduras</f>
        <v>#NAME?</v>
      </c>
      <c r="C6181" s="4">
        <v>43788</v>
      </c>
      <c r="D6181" s="3">
        <v>0.7597222222222223</v>
      </c>
    </row>
    <row r="6182" spans="1:4" x14ac:dyDescent="0.2">
      <c r="A6182">
        <v>180469</v>
      </c>
      <c r="B6182" t="e">
        <f>DiarioLaPrensa Es muy grandioso Que mi pais esta cambiando Que importante manera departe de el gobierno Que bien vamos por mas</f>
        <v>#NAME?</v>
      </c>
      <c r="C6182" s="4">
        <v>43788</v>
      </c>
      <c r="D6182" s="3">
        <v>0.85486111111111107</v>
      </c>
    </row>
    <row r="6183" spans="1:4" x14ac:dyDescent="0.2">
      <c r="A6183">
        <v>195213</v>
      </c>
      <c r="B6183" t="s">
        <v>482</v>
      </c>
      <c r="C6183" s="4">
        <v>43788</v>
      </c>
      <c r="D6183" s="3">
        <v>0.81111111111111101</v>
      </c>
    </row>
    <row r="6184" spans="1:4" x14ac:dyDescent="0.2">
      <c r="A6184">
        <v>214733</v>
      </c>
      <c r="B6184" t="e">
        <f>JuanOrlandoH no cave duda Que se ayudan y se brinda el mayor apoyo para los Productores de las monta√±as de santa b√°rbara Que excelente</f>
        <v>#NAME?</v>
      </c>
      <c r="C6184" s="4">
        <v>43788</v>
      </c>
      <c r="D6184" s="3">
        <v>0.74444444444444446</v>
      </c>
    </row>
    <row r="6185" spans="1:4" x14ac:dyDescent="0.2">
      <c r="A6185">
        <v>225607</v>
      </c>
      <c r="B6185" t="s">
        <v>482</v>
      </c>
      <c r="C6185" s="4">
        <v>43788</v>
      </c>
      <c r="D6185" s="3">
        <v>0.81041666666666667</v>
      </c>
    </row>
    <row r="6186" spans="1:4" x14ac:dyDescent="0.2">
      <c r="A6186">
        <v>259420</v>
      </c>
      <c r="B6186" t="s">
        <v>482</v>
      </c>
      <c r="C6186" s="4">
        <v>43788</v>
      </c>
      <c r="D6186" s="3">
        <v>0.81041666666666667</v>
      </c>
    </row>
    <row r="6187" spans="1:4" x14ac:dyDescent="0.2">
      <c r="A6187">
        <v>284884</v>
      </c>
      <c r="B6187" t="e">
        <f>TSiHonduras Wooo Que grandes maneras de apoyar la naci√≥n el se√±or Presidente gracias por afirmar lo bueno por nuestra Honduras Que excelente</f>
        <v>#NAME?</v>
      </c>
      <c r="C6187" s="4">
        <v>43788</v>
      </c>
      <c r="D6187" s="3">
        <v>0.89861111111111114</v>
      </c>
    </row>
    <row r="6188" spans="1:4" x14ac:dyDescent="0.2">
      <c r="A6188">
        <v>302528</v>
      </c>
      <c r="B6188" t="e">
        <f>ProcesoDigital Definitivamente estamos contentos por Que se ha generado esta nueva ley para el pueblo Que gran trabajo</f>
        <v>#NAME?</v>
      </c>
      <c r="C6188" s="4">
        <v>43788</v>
      </c>
      <c r="D6188" s="3">
        <v>0.75763888888888886</v>
      </c>
    </row>
    <row r="6189" spans="1:4" x14ac:dyDescent="0.2">
      <c r="A6189">
        <v>308808</v>
      </c>
      <c r="B6189" t="e">
        <f>DiarioLaPrensa Es excelente Que bueno lo Que se ha hecho se√±or Presidente Que gran lazo de amistad qe todo salga bien y Que se tenga excito</f>
        <v>#NAME?</v>
      </c>
      <c r="C6189" s="4">
        <v>43788</v>
      </c>
      <c r="D6189" s="3">
        <v>0.85416666666666663</v>
      </c>
    </row>
    <row r="6190" spans="1:4" x14ac:dyDescent="0.2">
      <c r="A6190">
        <v>309207</v>
      </c>
      <c r="B6190" t="e">
        <f>DiarioLaPrensa Definimos los grandes desarrollos Que hace JOH Que importante Es ver lo bueno vamos por lo mas bueno para la naci√≥n gracias JOH</f>
        <v>#NAME?</v>
      </c>
      <c r="C6190" s="4">
        <v>43788</v>
      </c>
      <c r="D6190" s="3">
        <v>0.85555555555555562</v>
      </c>
    </row>
    <row r="6191" spans="1:4" x14ac:dyDescent="0.2">
      <c r="A6191">
        <v>310941</v>
      </c>
      <c r="B6191" t="e">
        <f>hondudiario Que bueno Que se esta demostrando Que en nuestra Honduras hay turismo Que bien</f>
        <v>#NAME?</v>
      </c>
      <c r="C6191" s="4">
        <v>43788</v>
      </c>
      <c r="D6191" s="3">
        <v>0.74652777777777779</v>
      </c>
    </row>
    <row r="6192" spans="1:4" x14ac:dyDescent="0.2">
      <c r="A6192">
        <v>336740</v>
      </c>
      <c r="B6192" t="e">
        <f>ProcesoDigital Que gran trabajo se√±or JOH Que bueno lo Que usted demuestra en el pais Que bueno vamos por mas avance</f>
        <v>#NAME?</v>
      </c>
      <c r="C6192" s="4">
        <v>43788</v>
      </c>
      <c r="D6192" s="3">
        <v>0.75694444444444453</v>
      </c>
    </row>
    <row r="6193" spans="1:4" x14ac:dyDescent="0.2">
      <c r="A6193">
        <v>344139</v>
      </c>
      <c r="B6193" t="e">
        <f>tencanal10 Es muy bueno Que se tome la mayor decisi√≥n por nuestra Honduras estamos deacuerdo Que las FFAA tomen el control de esto</f>
        <v>#NAME?</v>
      </c>
      <c r="C6193" s="4">
        <v>43788</v>
      </c>
      <c r="D6193" s="3">
        <v>0.7597222222222223</v>
      </c>
    </row>
    <row r="6194" spans="1:4" x14ac:dyDescent="0.2">
      <c r="A6194">
        <v>699198</v>
      </c>
      <c r="B6194" t="s">
        <v>482</v>
      </c>
      <c r="C6194" s="4">
        <v>43788</v>
      </c>
      <c r="D6194" s="3">
        <v>0.81111111111111101</v>
      </c>
    </row>
    <row r="6195" spans="1:4" x14ac:dyDescent="0.2">
      <c r="A6195">
        <v>715671</v>
      </c>
      <c r="B6195" t="s">
        <v>482</v>
      </c>
      <c r="C6195" s="4">
        <v>43788</v>
      </c>
      <c r="D6195" s="3">
        <v>0.81041666666666667</v>
      </c>
    </row>
    <row r="6196" spans="1:4" x14ac:dyDescent="0.2">
      <c r="A6196">
        <v>724197</v>
      </c>
      <c r="B6196" t="s">
        <v>482</v>
      </c>
      <c r="C6196" s="4">
        <v>43788</v>
      </c>
      <c r="D6196" s="3">
        <v>0.81180555555555556</v>
      </c>
    </row>
    <row r="6197" spans="1:4" x14ac:dyDescent="0.2">
      <c r="A6197">
        <v>731740</v>
      </c>
      <c r="B6197" t="s">
        <v>482</v>
      </c>
      <c r="C6197" s="4">
        <v>43788</v>
      </c>
      <c r="D6197" s="3">
        <v>0.81041666666666667</v>
      </c>
    </row>
    <row r="6198" spans="1:4" x14ac:dyDescent="0.2">
      <c r="A6198">
        <v>737948</v>
      </c>
      <c r="B6198" t="s">
        <v>482</v>
      </c>
      <c r="C6198" s="4">
        <v>43788</v>
      </c>
      <c r="D6198" s="3">
        <v>0.81111111111111101</v>
      </c>
    </row>
    <row r="6199" spans="1:4" x14ac:dyDescent="0.2">
      <c r="A6199">
        <v>777019</v>
      </c>
      <c r="B6199" t="s">
        <v>482</v>
      </c>
      <c r="C6199" s="4">
        <v>43788</v>
      </c>
      <c r="D6199" s="3">
        <v>0.81041666666666667</v>
      </c>
    </row>
    <row r="6200" spans="1:4" x14ac:dyDescent="0.2">
      <c r="A6200">
        <v>884530</v>
      </c>
      <c r="B6200" t="s">
        <v>482</v>
      </c>
      <c r="C6200" s="4">
        <v>43788</v>
      </c>
      <c r="D6200" s="3">
        <v>0.81041666666666667</v>
      </c>
    </row>
    <row r="6201" spans="1:4" x14ac:dyDescent="0.2">
      <c r="A6201">
        <v>886554</v>
      </c>
      <c r="B6201" t="s">
        <v>482</v>
      </c>
      <c r="C6201" s="4">
        <v>43788</v>
      </c>
      <c r="D6201" s="3">
        <v>0.81111111111111101</v>
      </c>
    </row>
    <row r="6202" spans="1:4" x14ac:dyDescent="0.2">
      <c r="A6202">
        <v>932570</v>
      </c>
      <c r="B6202" t="s">
        <v>482</v>
      </c>
      <c r="C6202" s="4">
        <v>43788</v>
      </c>
      <c r="D6202" s="3">
        <v>0.81111111111111101</v>
      </c>
    </row>
    <row r="6203" spans="1:4" x14ac:dyDescent="0.2">
      <c r="A6203">
        <v>937459</v>
      </c>
      <c r="B6203" t="s">
        <v>482</v>
      </c>
      <c r="C6203" s="4">
        <v>43788</v>
      </c>
      <c r="D6203" s="3">
        <v>0.81041666666666667</v>
      </c>
    </row>
    <row r="6204" spans="1:4" x14ac:dyDescent="0.2">
      <c r="A6204">
        <v>979180</v>
      </c>
      <c r="B6204" t="s">
        <v>482</v>
      </c>
      <c r="C6204" s="4">
        <v>43788</v>
      </c>
      <c r="D6204" s="3">
        <v>0.81111111111111101</v>
      </c>
    </row>
    <row r="6205" spans="1:4" x14ac:dyDescent="0.2">
      <c r="A6205">
        <v>18392</v>
      </c>
      <c r="B6205" t="s">
        <v>133</v>
      </c>
      <c r="C6205" s="4">
        <v>43789</v>
      </c>
      <c r="D6205" s="3">
        <v>0.79999999999999993</v>
      </c>
    </row>
    <row r="6206" spans="1:4" x14ac:dyDescent="0.2">
      <c r="A6206">
        <v>26145</v>
      </c>
      <c r="B6206" t="e">
        <f>_xlfn.SINGLE(JuanOrlandoH _xlfn.SINGLE(radiohrn _xlfn.SINGLE(LaTribunahn _xlfn.SINGLE(RCVHonduras _xlfn.SINGLE(HCHTelevDigital _xlfn.SINGLE(radiohousehn _xlfn.SINGLE(radioamericahn _xlfn.SINGLE(elpaishn se esta viendo lo bueno por Que se desarrolla el turismo en el pais Que importante Es ver lo bueno vamos por mas))))))))</f>
        <v>#NAME?</v>
      </c>
      <c r="C6206" s="4">
        <v>43789</v>
      </c>
      <c r="D6206" s="3">
        <v>0.64166666666666672</v>
      </c>
    </row>
    <row r="6207" spans="1:4" x14ac:dyDescent="0.2">
      <c r="A6207">
        <v>26242</v>
      </c>
      <c r="B6207" t="e">
        <f>JuanOrlandoH Honduras avanza Que importante noticia as√≠ se benefician miles de personas Que bien gracias y bendiciones</f>
        <v>#NAME?</v>
      </c>
      <c r="C6207" s="4">
        <v>43789</v>
      </c>
      <c r="D6207" s="3">
        <v>0.79305555555555562</v>
      </c>
    </row>
    <row r="6208" spans="1:4" x14ac:dyDescent="0.2">
      <c r="A6208">
        <v>33664</v>
      </c>
      <c r="B6208" t="e">
        <f>hondudiario Es muy bueno lo Que se esta viendo en nuestro pais vamos trabajando por mas Que bueno Que se hagan estas cosas</f>
        <v>#NAME?</v>
      </c>
      <c r="C6208" s="4">
        <v>43789</v>
      </c>
      <c r="D6208" s="3">
        <v>0.83333333333333337</v>
      </c>
    </row>
    <row r="6209" spans="1:4" x14ac:dyDescent="0.2">
      <c r="A6209">
        <v>34486</v>
      </c>
      <c r="B6209" t="e">
        <f>_xlfn.SINGLE(DllSWqjvMbCrtUNGN0CA23hYgwPW83B5aBnYuBnEFZY)= Que bueno Que se esta apoyando el f√∫tbol Que excelente nuestra Honduras sigue cambiando cada da Que bien</f>
        <v>#NAME?</v>
      </c>
      <c r="C6209" s="4">
        <v>43789</v>
      </c>
      <c r="D6209" s="3">
        <v>0.84722222222222221</v>
      </c>
    </row>
    <row r="6210" spans="1:4" x14ac:dyDescent="0.2">
      <c r="A6210">
        <v>36107</v>
      </c>
      <c r="B6210" t="s">
        <v>133</v>
      </c>
      <c r="C6210" s="4">
        <v>43789</v>
      </c>
      <c r="D6210" s="3">
        <v>0.7993055555555556</v>
      </c>
    </row>
    <row r="6211" spans="1:4" x14ac:dyDescent="0.2">
      <c r="A6211">
        <v>53996</v>
      </c>
      <c r="B6211" t="e">
        <f>_xlfn.SINGLE(JuanOrlandoH _xlfn.SINGLE(radiohrn _xlfn.SINGLE(LaTribunahn _xlfn.SINGLE(RCVHonduras _xlfn.SINGLE(HCHTelevDigital _xlfn.SINGLE(radiohousehn _xlfn.SINGLE(radioamericahn _xlfn.SINGLE(elpaishn Honduras esta cambiando como dice JOH se implementan grandes desarrollos Que bien vamos por mas Honduras Es un pais de bendicion))))))))</f>
        <v>#NAME?</v>
      </c>
      <c r="C6211" s="4">
        <v>43789</v>
      </c>
      <c r="D6211" s="3">
        <v>0.64236111111111105</v>
      </c>
    </row>
    <row r="6212" spans="1:4" x14ac:dyDescent="0.2">
      <c r="A6212">
        <v>64583</v>
      </c>
      <c r="B6212" t="e">
        <f>hondudiario Que gran trabajo departe de el gobierno vamos alcanzando los grandes cambios en el pais</f>
        <v>#NAME?</v>
      </c>
      <c r="C6212" s="4">
        <v>43789</v>
      </c>
      <c r="D6212" s="3">
        <v>0.94930555555555562</v>
      </c>
    </row>
    <row r="6213" spans="1:4" x14ac:dyDescent="0.2">
      <c r="A6213">
        <v>75799</v>
      </c>
      <c r="B6213" t="e">
        <f>TSiHonduras Es un gran trabajo lo Que  hace en el pais Vemos el gran trabajo de las autoridades Que bueno felicitaciones</f>
        <v>#NAME?</v>
      </c>
      <c r="C6213" s="4">
        <v>43789</v>
      </c>
      <c r="D6213" s="3">
        <v>0.89236111111111116</v>
      </c>
    </row>
    <row r="6214" spans="1:4" x14ac:dyDescent="0.2">
      <c r="A6214">
        <v>91936</v>
      </c>
      <c r="B6214" t="e">
        <f>elpaishn Es un gran trabajo Que se mejore en la aria de la seguridad en los estadios Que bueno excelente</f>
        <v>#NAME?</v>
      </c>
      <c r="C6214" s="4">
        <v>43789</v>
      </c>
      <c r="D6214" s="3">
        <v>0.71597222222222223</v>
      </c>
    </row>
    <row r="6215" spans="1:4" x14ac:dyDescent="0.2">
      <c r="A6215">
        <v>114012</v>
      </c>
      <c r="B6215" t="e">
        <f>_xlfn.SINGLE(JuanOrlandoH _xlfn.SINGLE(radiohrn _xlfn.SINGLE(LaTribunahn _xlfn.SINGLE(RCVHonduras _xlfn.SINGLE(HCHTelevDigital _xlfn.SINGLE(radioamericahn _xlfn.SINGLE(elpaishn Aplaudimos la buenos proyectos Que se haga con excito todo esto Que se mejore la econom√≠a con esta nueva ley de alivio de deudas)))))))</f>
        <v>#NAME?</v>
      </c>
      <c r="C6215" s="4">
        <v>43789</v>
      </c>
      <c r="D6215" s="3">
        <v>0.81458333333333333</v>
      </c>
    </row>
    <row r="6216" spans="1:4" x14ac:dyDescent="0.2">
      <c r="A6216">
        <v>120054</v>
      </c>
      <c r="B6216" t="e">
        <f>JuanOrlandoH Definimos las grandiosas obras Que se han logrado Muchas grcaisa por Que Es un gran proyecto</f>
        <v>#NAME?</v>
      </c>
      <c r="C6216" s="4">
        <v>43789</v>
      </c>
      <c r="D6216" s="3">
        <v>0.79305555555555562</v>
      </c>
    </row>
    <row r="6217" spans="1:4" x14ac:dyDescent="0.2">
      <c r="A6217">
        <v>124572</v>
      </c>
      <c r="B6217" t="s">
        <v>133</v>
      </c>
      <c r="C6217" s="4">
        <v>43789</v>
      </c>
      <c r="D6217" s="3">
        <v>0.7993055555555556</v>
      </c>
    </row>
    <row r="6218" spans="1:4" x14ac:dyDescent="0.2">
      <c r="A6218">
        <v>144080</v>
      </c>
      <c r="B6218" t="e">
        <f>_xlfn.SINGLE(JuanOrlandoH _xlfn.SINGLE(radiohrn _xlfn.SINGLE(LaTribunahn _xlfn.SINGLE(RCVHonduras _xlfn.SINGLE(HCHTelevDigital _xlfn.SINGLE(radioamericahn _xlfn.SINGLE(elpaishn no cave duda Que el se√±or Presidente hace lo correcto para Que el futuro de miles de personas cambie Que genial)))))))</f>
        <v>#NAME?</v>
      </c>
      <c r="C6218" s="4">
        <v>43789</v>
      </c>
      <c r="D6218" s="3">
        <v>0.81319444444444444</v>
      </c>
    </row>
    <row r="6219" spans="1:4" x14ac:dyDescent="0.2">
      <c r="A6219">
        <v>153435</v>
      </c>
      <c r="B6219" t="e">
        <f>_xlfn.SINGLE(DllSWqjvMbCrtUNGN0CA23hYgwPW83B5aBnYuBnEFZY)= Vemos los grandes resultados vamos por la brecha correcta gracias a los alcances de parte de usted JOH</f>
        <v>#NAME?</v>
      </c>
      <c r="C6219" s="4">
        <v>43789</v>
      </c>
      <c r="D6219" s="3">
        <v>0.84791666666666676</v>
      </c>
    </row>
    <row r="6220" spans="1:4" x14ac:dyDescent="0.2">
      <c r="A6220">
        <v>160987</v>
      </c>
      <c r="B6220" t="s">
        <v>133</v>
      </c>
      <c r="C6220" s="4">
        <v>43789</v>
      </c>
      <c r="D6220" s="3">
        <v>0.80069444444444438</v>
      </c>
    </row>
    <row r="6221" spans="1:4" x14ac:dyDescent="0.2">
      <c r="A6221">
        <v>171814</v>
      </c>
      <c r="B6221" t="e">
        <f>_xlfn.SINGLE(JuanOrlandoH _xlfn.SINGLE(radiohrn _xlfn.SINGLE(LaTribunahn _xlfn.SINGLE(RCVHonduras _xlfn.SINGLE(HCHTelevDigital _xlfn.SINGLE(radiohousehn _xlfn.SINGLE(radioamericahn _xlfn.SINGLE(elpaishn Es muy bueno lo Que se hace en nuestro pais Que bien vamos por mas avances gracias JOH gracias por hacer lo bueno en esta aria))))))))</f>
        <v>#NAME?</v>
      </c>
      <c r="C6221" s="4">
        <v>43789</v>
      </c>
      <c r="D6221" s="3">
        <v>0.64097222222222217</v>
      </c>
    </row>
    <row r="6222" spans="1:4" x14ac:dyDescent="0.2">
      <c r="A6222">
        <v>180013</v>
      </c>
      <c r="B6222" t="e">
        <f>DiarioLaPrensa Aplaudimos la buena  labor Que ha llegado a tener excito Que importante tema Que se siga trabajando mas y mas</f>
        <v>#NAME?</v>
      </c>
      <c r="C6222" s="4">
        <v>43789</v>
      </c>
      <c r="D6222" s="3">
        <v>0.62847222222222221</v>
      </c>
    </row>
    <row r="6223" spans="1:4" x14ac:dyDescent="0.2">
      <c r="A6223">
        <v>181482</v>
      </c>
      <c r="B6223" t="e">
        <f>DiarioLaPrensa se ve los grandes avances Que esta haciendo JOH por nuestra Honduras poniendo mano dura para combatir los secuestros en el pais muy bien</f>
        <v>#NAME?</v>
      </c>
      <c r="C6223" s="4">
        <v>43789</v>
      </c>
      <c r="D6223" s="3">
        <v>0.62777777777777777</v>
      </c>
    </row>
    <row r="6224" spans="1:4" x14ac:dyDescent="0.2">
      <c r="A6224">
        <v>183681</v>
      </c>
      <c r="B6224" t="e">
        <f>JuanOrlandoH vamos por mas se ven los grandes logros Que hacen un buen reglamento para Que cambie la econom√≠a del pueblo</f>
        <v>#NAME?</v>
      </c>
      <c r="C6224" s="4">
        <v>43789</v>
      </c>
      <c r="D6224" s="3">
        <v>0.79375000000000007</v>
      </c>
    </row>
    <row r="6225" spans="1:4" x14ac:dyDescent="0.2">
      <c r="A6225">
        <v>190362</v>
      </c>
      <c r="B6225" t="e">
        <f>_xlfn.SINGLE(JuanOrlandoH _xlfn.SINGLE(radiohrn _xlfn.SINGLE(LaTribunahn _xlfn.SINGLE(RCVHonduras _xlfn.SINGLE(HCHTelevDigital _xlfn.SINGLE(radioamericahn _xlfn.SINGLE(elpaishn Es una gran informaci√≥n ver como se hace lo bueno por Que la gente tenga apoyo con esta nueva ley Que gran manera de ver lo bueno gracias JOH)))))))</f>
        <v>#NAME?</v>
      </c>
      <c r="C6225" s="4">
        <v>43789</v>
      </c>
      <c r="D6225" s="3">
        <v>0.81388888888888899</v>
      </c>
    </row>
    <row r="6226" spans="1:4" x14ac:dyDescent="0.2">
      <c r="A6226">
        <v>191836</v>
      </c>
      <c r="B6226" t="e">
        <f>_xlfn.SINGLE(JuanOrlandoH _xlfn.SINGLE(radiohrn _xlfn.SINGLE(LaTribunahn _xlfn.SINGLE(RCVHonduras _xlfn.SINGLE(HCHTelevDigital _xlfn.SINGLE(radioamericahn _xlfn.SINGLE(elpaishn estamos muy agradecidos con el gobierno por Que afirma el cambio en nuestro pais Que excelente trabajo vamos por lo bueno)))))))</f>
        <v>#NAME?</v>
      </c>
      <c r="C6226" s="4">
        <v>43789</v>
      </c>
      <c r="D6226" s="3">
        <v>0.81319444444444444</v>
      </c>
    </row>
    <row r="6227" spans="1:4" x14ac:dyDescent="0.2">
      <c r="A6227">
        <v>195083</v>
      </c>
      <c r="B6227" t="s">
        <v>133</v>
      </c>
      <c r="C6227" s="4">
        <v>43789</v>
      </c>
      <c r="D6227" s="3">
        <v>0.79999999999999993</v>
      </c>
    </row>
    <row r="6228" spans="1:4" x14ac:dyDescent="0.2">
      <c r="A6228">
        <v>252960</v>
      </c>
      <c r="B6228" t="e">
        <f>radiohrn Aplaudimos la buen acci√≥n departe de el gobierno Que inspirante manera de apoyar Que bien vamos por mas cambios</f>
        <v>#NAME?</v>
      </c>
      <c r="C6228" s="4">
        <v>43789</v>
      </c>
      <c r="D6228" s="3">
        <v>0.71944444444444444</v>
      </c>
    </row>
    <row r="6229" spans="1:4" x14ac:dyDescent="0.2">
      <c r="A6229">
        <v>293849</v>
      </c>
      <c r="B6229" t="s">
        <v>133</v>
      </c>
      <c r="C6229" s="4">
        <v>43789</v>
      </c>
      <c r="D6229" s="3">
        <v>0.80069444444444438</v>
      </c>
    </row>
    <row r="6230" spans="1:4" x14ac:dyDescent="0.2">
      <c r="A6230">
        <v>635166</v>
      </c>
      <c r="B6230" t="e">
        <f>_xlfn.SINGLE(PrensaLIBRE_HN _xlfn.SINGLE(PartidoLibre Sinceramente da tristeza Que este Hombre solo lo malo mira para el pais Que ya no se permita masa desastres ya basta queremos paz))</f>
        <v>#NAME?</v>
      </c>
      <c r="C6230" s="4">
        <v>43789</v>
      </c>
      <c r="D6230" s="3">
        <v>0.72638888888888886</v>
      </c>
    </row>
    <row r="6231" spans="1:4" x14ac:dyDescent="0.2">
      <c r="A6231">
        <v>699197</v>
      </c>
      <c r="B6231" t="s">
        <v>133</v>
      </c>
      <c r="C6231" s="4">
        <v>43789</v>
      </c>
      <c r="D6231" s="3">
        <v>0.79999999999999993</v>
      </c>
    </row>
    <row r="6232" spans="1:4" x14ac:dyDescent="0.2">
      <c r="A6232">
        <v>745143</v>
      </c>
      <c r="B6232" t="s">
        <v>133</v>
      </c>
      <c r="C6232" s="4">
        <v>43789</v>
      </c>
      <c r="D6232" s="3">
        <v>0.79999999999999993</v>
      </c>
    </row>
    <row r="6233" spans="1:4" x14ac:dyDescent="0.2">
      <c r="A6233">
        <v>782094</v>
      </c>
      <c r="B6233" t="e">
        <f>_xlfn.SINGLE(PrensaLIBRE_HN _xlfn.SINGLE(PartidoLibre este √±angara lo Que le interesa hacer Es poner al pais patas arriba Que barbaridad Que se metan al mamo estos delincuentes))</f>
        <v>#NAME?</v>
      </c>
      <c r="C6233" s="4">
        <v>43789</v>
      </c>
      <c r="D6233" s="3">
        <v>0.72777777777777775</v>
      </c>
    </row>
    <row r="6234" spans="1:4" x14ac:dyDescent="0.2">
      <c r="A6234">
        <v>807718</v>
      </c>
      <c r="B6234" t="s">
        <v>133</v>
      </c>
      <c r="C6234" s="4">
        <v>43789</v>
      </c>
      <c r="D6234" s="3">
        <v>0.7993055555555556</v>
      </c>
    </row>
    <row r="6235" spans="1:4" x14ac:dyDescent="0.2">
      <c r="A6235">
        <v>811892</v>
      </c>
      <c r="B6235" t="s">
        <v>133</v>
      </c>
      <c r="C6235" s="4">
        <v>43789</v>
      </c>
      <c r="D6235" s="3">
        <v>0.79999999999999993</v>
      </c>
    </row>
    <row r="6236" spans="1:4" x14ac:dyDescent="0.2">
      <c r="A6236">
        <v>831730</v>
      </c>
      <c r="B6236" t="s">
        <v>133</v>
      </c>
      <c r="C6236" s="4">
        <v>43789</v>
      </c>
      <c r="D6236" s="3">
        <v>0.7993055555555556</v>
      </c>
    </row>
    <row r="6237" spans="1:4" x14ac:dyDescent="0.2">
      <c r="A6237">
        <v>850528</v>
      </c>
      <c r="B6237" t="s">
        <v>133</v>
      </c>
      <c r="C6237" s="4">
        <v>43789</v>
      </c>
      <c r="D6237" s="3">
        <v>0.79999999999999993</v>
      </c>
    </row>
    <row r="6238" spans="1:4" x14ac:dyDescent="0.2">
      <c r="A6238">
        <v>885968</v>
      </c>
      <c r="B6238" t="s">
        <v>133</v>
      </c>
      <c r="C6238" s="4">
        <v>43789</v>
      </c>
      <c r="D6238" s="3">
        <v>0.79999999999999993</v>
      </c>
    </row>
    <row r="6239" spans="1:4" x14ac:dyDescent="0.2">
      <c r="A6239">
        <v>935688</v>
      </c>
      <c r="B6239" t="s">
        <v>133</v>
      </c>
      <c r="C6239" s="4">
        <v>43789</v>
      </c>
      <c r="D6239" s="3">
        <v>0.79999999999999993</v>
      </c>
    </row>
    <row r="6240" spans="1:4" x14ac:dyDescent="0.2">
      <c r="A6240">
        <v>938323</v>
      </c>
      <c r="B6240" t="s">
        <v>133</v>
      </c>
      <c r="C6240" s="4">
        <v>43789</v>
      </c>
      <c r="D6240" s="3">
        <v>0.79999999999999993</v>
      </c>
    </row>
    <row r="6241" spans="1:4" x14ac:dyDescent="0.2">
      <c r="A6241">
        <v>940043</v>
      </c>
      <c r="B6241" t="s">
        <v>133</v>
      </c>
      <c r="C6241" s="4">
        <v>43789</v>
      </c>
      <c r="D6241" s="3">
        <v>0.79999999999999993</v>
      </c>
    </row>
    <row r="6242" spans="1:4" x14ac:dyDescent="0.2">
      <c r="A6242">
        <v>942884</v>
      </c>
      <c r="B6242" t="s">
        <v>133</v>
      </c>
      <c r="C6242" s="4">
        <v>43789</v>
      </c>
      <c r="D6242" s="3">
        <v>0.79999999999999993</v>
      </c>
    </row>
    <row r="6243" spans="1:4" x14ac:dyDescent="0.2">
      <c r="A6243">
        <v>977108</v>
      </c>
      <c r="B6243" t="s">
        <v>133</v>
      </c>
      <c r="C6243" s="4">
        <v>43789</v>
      </c>
      <c r="D6243" s="3">
        <v>0.79999999999999993</v>
      </c>
    </row>
    <row r="6244" spans="1:4" x14ac:dyDescent="0.2">
      <c r="A6244">
        <v>989253</v>
      </c>
      <c r="B6244" t="s">
        <v>133</v>
      </c>
      <c r="C6244" s="4">
        <v>43789</v>
      </c>
      <c r="D6244" s="3">
        <v>0.7993055555555556</v>
      </c>
    </row>
    <row r="6245" spans="1:4" x14ac:dyDescent="0.2">
      <c r="A6245">
        <v>1036376</v>
      </c>
      <c r="B6245" t="s">
        <v>133</v>
      </c>
      <c r="C6245" s="4">
        <v>43789</v>
      </c>
      <c r="D6245" s="3">
        <v>0.7993055555555556</v>
      </c>
    </row>
    <row r="6246" spans="1:4" x14ac:dyDescent="0.2">
      <c r="A6246">
        <v>13401</v>
      </c>
      <c r="B6246" t="s">
        <v>99</v>
      </c>
      <c r="C6246" s="4">
        <v>43790</v>
      </c>
      <c r="D6246" s="3">
        <v>0.69027777777777777</v>
      </c>
    </row>
    <row r="6247" spans="1:4" x14ac:dyDescent="0.2">
      <c r="A6247">
        <v>25257</v>
      </c>
      <c r="B6247" t="e">
        <f>diarioelheraldo Ciertamente Es una buena decisi√≥n la Que ha tomado el gobierno Que se tenga excito en estas grandiosas cosas Que bien vamos por lo bueno en el pais Que bueno</f>
        <v>#NAME?</v>
      </c>
      <c r="C6247" s="4">
        <v>43790</v>
      </c>
      <c r="D6247" s="3">
        <v>0.87361111111111101</v>
      </c>
    </row>
    <row r="6248" spans="1:4" x14ac:dyDescent="0.2">
      <c r="A6248">
        <v>27407</v>
      </c>
      <c r="B6248" t="e">
        <f>_xlfn.SINGLE(DllSWqjvMbCrtUNGN0CA23hYgwPW83B5aBnYuBnEFZY)= Es muy bueno lo Que esta haciendo nuestro gobierno vamos por los grandes avances en el pais Que bueno felicitaciones se√±or JOH y primera dama</f>
        <v>#NAME?</v>
      </c>
      <c r="C6248" s="4">
        <v>43790</v>
      </c>
      <c r="D6248" s="3">
        <v>0.93194444444444446</v>
      </c>
    </row>
    <row r="6249" spans="1:4" x14ac:dyDescent="0.2">
      <c r="A6249">
        <v>27408</v>
      </c>
      <c r="B6249" t="e">
        <f>_xlfn.SINGLE(DllSWqjvMbCrtUNGN0CA23hYgwPW83B5aBnYuBnEFZY)= Que gran manera de Que se de el mayor apoyo a Honduras Muchas gracias al gerente de masesa por dar su mayor ayuda Que bien</f>
        <v>#NAME?</v>
      </c>
      <c r="C6249" s="4">
        <v>43790</v>
      </c>
      <c r="D6249" s="3">
        <v>0.7284722222222223</v>
      </c>
    </row>
    <row r="6250" spans="1:4" x14ac:dyDescent="0.2">
      <c r="A6250">
        <v>27782</v>
      </c>
      <c r="B6250" t="e">
        <f>_xlfn.SINGLE(DllSWqjvMbCrtUNGN0CA23hYgwPW83B5aBnYuBnEFZY)= Vemos Que en el p√†is se estan realizando los grandes avances Que bien vamos por lo bueno gracias a nuestro gobierno y al gerente de masesa</f>
        <v>#NAME?</v>
      </c>
      <c r="C6250" s="4">
        <v>43790</v>
      </c>
      <c r="D6250" s="3">
        <v>0.7284722222222223</v>
      </c>
    </row>
    <row r="6251" spans="1:4" x14ac:dyDescent="0.2">
      <c r="A6251">
        <v>28107</v>
      </c>
      <c r="B6251" t="e">
        <f>_xlfn.SINGLE(DllSWqjvMbCrtUNGN0CA23hYgwPW83B5aBnYuBnEFZY)= Es una imp√†ctante noticia Que importante lo Que se desarrolla Que bueno Que se trabaja mas y mas por hacer fin  a estas acciones Que bien Que se apoye a la mujer Hondure√±a</f>
        <v>#NAME?</v>
      </c>
      <c r="C6251" s="4">
        <v>43790</v>
      </c>
      <c r="D6251" s="3">
        <v>0.93263888888888891</v>
      </c>
    </row>
    <row r="6252" spans="1:4" x14ac:dyDescent="0.2">
      <c r="A6252">
        <v>28403</v>
      </c>
      <c r="B6252" t="e">
        <f>_xlfn.SINGLE(DllSWqjvMbCrtUNGN0CA23hYgwPW83B5aBnYuBnEFZY)= no cave duda Que se demuestra como trabajan juntos por una Honduras mejor Que bien estamos avanzando por lo bueno</f>
        <v>#NAME?</v>
      </c>
      <c r="C6252" s="4">
        <v>43790</v>
      </c>
      <c r="D6252" s="3">
        <v>0.93402777777777779</v>
      </c>
    </row>
    <row r="6253" spans="1:4" x14ac:dyDescent="0.2">
      <c r="A6253">
        <v>28406</v>
      </c>
      <c r="B6253" t="e">
        <f>_xlfn.SINGLE(DllSWqjvMbCrtUNGN0CA23hYgwPW83B5aBnYuBnEFZY)= se ha demostrado Que el pais esta avanzando con grandes desarrollos muy bien Que se tenga excito en este proyecto</f>
        <v>#NAME?</v>
      </c>
      <c r="C6253" s="4">
        <v>43790</v>
      </c>
      <c r="D6253" s="3">
        <v>0.72916666666666663</v>
      </c>
    </row>
    <row r="6254" spans="1:4" x14ac:dyDescent="0.2">
      <c r="A6254">
        <v>32691</v>
      </c>
      <c r="B6254" t="e">
        <f>hondudiario se ve Que Roatan  Es un lugar muy bello Que bueno Que se hagan estas visitas bien venidos a nuestra bella Honduras</f>
        <v>#NAME?</v>
      </c>
      <c r="C6254" s="4">
        <v>43790</v>
      </c>
      <c r="D6254" s="3">
        <v>0.74861111111111101</v>
      </c>
    </row>
    <row r="6255" spans="1:4" x14ac:dyDescent="0.2">
      <c r="A6255">
        <v>32943</v>
      </c>
      <c r="B6255" t="e">
        <f>hondudiario Que grandes avances se ven en el pais Que bueno por Que esta Es una gran oportunidad para el hondure√±o felicitaciones</f>
        <v>#NAME?</v>
      </c>
      <c r="C6255" s="4">
        <v>43790</v>
      </c>
      <c r="D6255" s="3">
        <v>0.82777777777777783</v>
      </c>
    </row>
    <row r="6256" spans="1:4" x14ac:dyDescent="0.2">
      <c r="A6256">
        <v>33475</v>
      </c>
      <c r="B6256" t="e">
        <f>hondudiario Honduras esta cambiando Que buen trabajo Que se trabaja en esta aria asi el hondure√±o tendr√° mas oportunidades Que excelente</f>
        <v>#NAME?</v>
      </c>
      <c r="C6256" s="4">
        <v>43790</v>
      </c>
      <c r="D6256" s="3">
        <v>0.63263888888888886</v>
      </c>
    </row>
    <row r="6257" spans="1:4" x14ac:dyDescent="0.2">
      <c r="A6257">
        <v>33562</v>
      </c>
      <c r="B6257" t="e">
        <f>hondudiario Que admirable manera de ver las acciones importante Que se hacen Que buenas maneras de ver lo bueno en mi Honduras en turismo</f>
        <v>#NAME?</v>
      </c>
      <c r="C6257" s="4">
        <v>43790</v>
      </c>
      <c r="D6257" s="3">
        <v>0.64374999999999993</v>
      </c>
    </row>
    <row r="6258" spans="1:4" x14ac:dyDescent="0.2">
      <c r="A6258">
        <v>34389</v>
      </c>
      <c r="B6258" t="s">
        <v>171</v>
      </c>
      <c r="C6258" s="4">
        <v>43790</v>
      </c>
      <c r="D6258" s="3">
        <v>0.93333333333333324</v>
      </c>
    </row>
    <row r="6259" spans="1:4" x14ac:dyDescent="0.2">
      <c r="A6259">
        <v>34657</v>
      </c>
      <c r="B6259" t="e">
        <f>_xlfn.SINGLE(DllSWqjvMbCrtUNGN0CA23hYgwPW83B5aBnYuBnEFZY)= estamos muy agradecido con el gobierno por Que hizo hacer mejorar la vida de muchos Hondure√±os demostrando Que se trabajo por una vida mejor Que bien estamos avanzando</f>
        <v>#NAME?</v>
      </c>
      <c r="C6259" s="4">
        <v>43790</v>
      </c>
      <c r="D6259" s="3">
        <v>0.93125000000000002</v>
      </c>
    </row>
    <row r="6260" spans="1:4" x14ac:dyDescent="0.2">
      <c r="A6260">
        <v>35370</v>
      </c>
      <c r="B6260" t="s">
        <v>99</v>
      </c>
      <c r="C6260" s="4">
        <v>43790</v>
      </c>
      <c r="D6260" s="3">
        <v>0.69027777777777777</v>
      </c>
    </row>
    <row r="6261" spans="1:4" x14ac:dyDescent="0.2">
      <c r="A6261">
        <v>61560</v>
      </c>
      <c r="B6261" t="e">
        <f>_xlfn.SINGLE(JuanOrlandoH _xlfn.SINGLE(radiohrn _xlfn.SINGLE(LaTribunahn _xlfn.SINGLE(HoyMismoTSI _xlfn.SINGLE(elpaishn _xlfn.SINGLE(diarioelheraldo Sobre todo roat√°n Es un lugar muy bello Que bien Que se demuestra estas favorables actividades Que excelente felicitaciones))))))</f>
        <v>#NAME?</v>
      </c>
      <c r="C6261" s="4">
        <v>43790</v>
      </c>
      <c r="D6261" s="3">
        <v>0.68611111111111101</v>
      </c>
    </row>
    <row r="6262" spans="1:4" x14ac:dyDescent="0.2">
      <c r="A6262">
        <v>63943</v>
      </c>
      <c r="B6262" t="e">
        <f>hondudiario Definitivamente se ven los grandes cambios Que genial Que buenas cosas qe excelente opor Que se esta mejorando la salud</f>
        <v>#NAME?</v>
      </c>
      <c r="C6262" s="4">
        <v>43790</v>
      </c>
      <c r="D6262" s="3">
        <v>0.85486111111111107</v>
      </c>
    </row>
    <row r="6263" spans="1:4" x14ac:dyDescent="0.2">
      <c r="A6263">
        <v>64003</v>
      </c>
      <c r="B6263" t="e">
        <f>hondudiario Que bueno Que se est√°n haciendo estas ferias de salud qie bueno lo Que se hace por mi Honduras vamos por mas</f>
        <v>#NAME?</v>
      </c>
      <c r="C6263" s="4">
        <v>43790</v>
      </c>
      <c r="D6263" s="3">
        <v>0.85416666666666663</v>
      </c>
    </row>
    <row r="6264" spans="1:4" x14ac:dyDescent="0.2">
      <c r="A6264">
        <v>64117</v>
      </c>
      <c r="B6264" t="e">
        <f>hondudiario Que excelente noticia Que bueno lo Que se ve en el pais estamos por grandes avances Que bien Que se mejore en el sector maquila</f>
        <v>#NAME?</v>
      </c>
      <c r="C6264" s="4">
        <v>43790</v>
      </c>
      <c r="D6264" s="3">
        <v>0.63124999999999998</v>
      </c>
    </row>
    <row r="6265" spans="1:4" x14ac:dyDescent="0.2">
      <c r="A6265">
        <v>64444</v>
      </c>
      <c r="B6265" t="e">
        <f>hondudiario Es una gran noticia Que se esta entregando los premios y se esta resaltando el turismo en el pais Que bien vamos por mas</f>
        <v>#NAME?</v>
      </c>
      <c r="C6265" s="4">
        <v>43790</v>
      </c>
      <c r="D6265" s="3">
        <v>0.64374999999999993</v>
      </c>
    </row>
    <row r="6266" spans="1:4" x14ac:dyDescent="0.2">
      <c r="A6266">
        <v>64895</v>
      </c>
      <c r="B6266" t="s">
        <v>258</v>
      </c>
      <c r="C6266" s="4">
        <v>43790</v>
      </c>
      <c r="D6266" s="3">
        <v>0.82916666666666661</v>
      </c>
    </row>
    <row r="6267" spans="1:4" x14ac:dyDescent="0.2">
      <c r="A6267">
        <v>83008</v>
      </c>
      <c r="B6267" t="e">
        <f>HCHTelevDigital Pucha Que buena noticia Que grandioso Es ver como el pais esta mejorando cada dia Que buenas acciones las Que se ven con estas campa√±a de vida mejor todo esta saliendo muy bien</f>
        <v>#NAME?</v>
      </c>
      <c r="C6267" s="4">
        <v>43790</v>
      </c>
      <c r="D6267" s="3">
        <v>0.93055555555555547</v>
      </c>
    </row>
    <row r="6268" spans="1:4" x14ac:dyDescent="0.2">
      <c r="A6268">
        <v>83056</v>
      </c>
      <c r="B6268" t="e">
        <f>HCHTelevDigital Que gran trabajo lo Que hace el Presidente Que apoya a los docentes Es muy bueno lo Que se esta logrando</f>
        <v>#NAME?</v>
      </c>
      <c r="C6268" s="4">
        <v>43790</v>
      </c>
      <c r="D6268" s="3">
        <v>0.90416666666666667</v>
      </c>
    </row>
    <row r="6269" spans="1:4" x14ac:dyDescent="0.2">
      <c r="A6269">
        <v>84614</v>
      </c>
      <c r="B6269" t="e">
        <f>HCHTelevDigital esta Es una gran noticia por Que solo JOH apoya a los Hondure√±os Que Dios me lo bendiga siempre gracias por los mejores cambios</f>
        <v>#NAME?</v>
      </c>
      <c r="C6269" s="4">
        <v>43790</v>
      </c>
      <c r="D6269" s="3">
        <v>0.91736111111111107</v>
      </c>
    </row>
    <row r="6270" spans="1:4" x14ac:dyDescent="0.2">
      <c r="A6270">
        <v>84716</v>
      </c>
      <c r="B6270" t="e">
        <f>HCHTelevDigital Honduras Es un gran pais de bendici√≥n favorable para el hondure√±o Que gran manera gracias se√±or Presidente</f>
        <v>#NAME?</v>
      </c>
      <c r="C6270" s="4">
        <v>43790</v>
      </c>
      <c r="D6270" s="3">
        <v>0.90694444444444444</v>
      </c>
    </row>
    <row r="6271" spans="1:4" x14ac:dyDescent="0.2">
      <c r="A6271">
        <v>116649</v>
      </c>
      <c r="B6271" t="e">
        <f>_xlfn.SINGLE(JuanOrlandoH _xlfn.SINGLE(HoyMismoTSI _xlfn.SINGLE(radiohrn _xlfn.SINGLE(LaTribunahn _xlfn.SINGLE(diarioelheraldo _xlfn.SINGLE(elpaishn _xlfn.SINGLE(RCVHonduras Bravo felicitamos  ala primera dama Que ha demostrado lo bueno por cada mujer Hondure√±a Muchas gracias por brindar su mayor apoyo gracias Que Dios la benmdiga)))))))</f>
        <v>#NAME?</v>
      </c>
      <c r="C6271" s="4">
        <v>43790</v>
      </c>
      <c r="D6271" s="3">
        <v>0.80347222222222225</v>
      </c>
    </row>
    <row r="6272" spans="1:4" x14ac:dyDescent="0.2">
      <c r="A6272">
        <v>117048</v>
      </c>
      <c r="B6272" t="s">
        <v>99</v>
      </c>
      <c r="C6272" s="4">
        <v>43790</v>
      </c>
      <c r="D6272" s="3">
        <v>0.69097222222222221</v>
      </c>
    </row>
    <row r="6273" spans="1:4" x14ac:dyDescent="0.2">
      <c r="A6273">
        <v>117572</v>
      </c>
      <c r="B6273" t="e">
        <f>_xlfn.SINGLE(JuanOrlandoH _xlfn.SINGLE(HoyMismoTSI _xlfn.SINGLE(radiohrn _xlfn.SINGLE(LaTribunahn _xlfn.SINGLE(diarioelheraldo _xlfn.SINGLE(elpaishn _xlfn.SINGLE(RCVHonduras Es muy bueno Que se esta apoyando ala mujer Hondure√±a Que bueno lo Que se ve estamos en grandes avances Que excelente)))))))</f>
        <v>#NAME?</v>
      </c>
      <c r="C6273" s="4">
        <v>43790</v>
      </c>
      <c r="D6273" s="3">
        <v>0.80138888888888893</v>
      </c>
    </row>
    <row r="6274" spans="1:4" x14ac:dyDescent="0.2">
      <c r="A6274">
        <v>135818</v>
      </c>
      <c r="B6274" t="s">
        <v>99</v>
      </c>
      <c r="C6274" s="4">
        <v>43790</v>
      </c>
      <c r="D6274" s="3">
        <v>0.69097222222222221</v>
      </c>
    </row>
    <row r="6275" spans="1:4" x14ac:dyDescent="0.2">
      <c r="A6275">
        <v>153944</v>
      </c>
      <c r="B6275" t="e">
        <f>_xlfn.SINGLE(DllSWqjvMbCrtUNGN0CA23hYgwPW83B5aBnYuBnEFZY)= Es muy importante Que admirable Es ver como nuestra Honduras avanza Que bien vamos por mas y mas Que excelente cambio y apoyo en donaci√≥n de una casa Que bien</f>
        <v>#NAME?</v>
      </c>
      <c r="C6275" s="4">
        <v>43790</v>
      </c>
      <c r="D6275" s="3">
        <v>0.93472222222222223</v>
      </c>
    </row>
    <row r="6276" spans="1:4" x14ac:dyDescent="0.2">
      <c r="A6276">
        <v>167607</v>
      </c>
      <c r="B6276" t="s">
        <v>438</v>
      </c>
      <c r="C6276" s="4">
        <v>43790</v>
      </c>
      <c r="D6276" s="3">
        <v>0.68333333333333324</v>
      </c>
    </row>
    <row r="6277" spans="1:4" x14ac:dyDescent="0.2">
      <c r="A6277">
        <v>174129</v>
      </c>
      <c r="B6277" t="e">
        <f>_xlfn.SINGLE(JuanOrlandoH _xlfn.SINGLE(radiohrn _xlfn.SINGLE(LaTribunahn _xlfn.SINGLE(HoyMismoTSI _xlfn.SINGLE(elpaishn _xlfn.SINGLE(diarioelheraldo Que admirable Es ver lo Que se esta demostrando Que impactantes talentos vamos viendo lo bello de mi Honduras))))))</f>
        <v>#NAME?</v>
      </c>
      <c r="C6277" s="4">
        <v>43790</v>
      </c>
      <c r="D6277" s="3">
        <v>0.68472222222222223</v>
      </c>
    </row>
    <row r="6278" spans="1:4" x14ac:dyDescent="0.2">
      <c r="A6278">
        <v>189771</v>
      </c>
      <c r="B6278" t="s">
        <v>99</v>
      </c>
      <c r="C6278" s="4">
        <v>43790</v>
      </c>
      <c r="D6278" s="3">
        <v>0.69027777777777777</v>
      </c>
    </row>
    <row r="6279" spans="1:4" x14ac:dyDescent="0.2">
      <c r="A6279">
        <v>194725</v>
      </c>
      <c r="B6279" t="s">
        <v>99</v>
      </c>
      <c r="C6279" s="4">
        <v>43790</v>
      </c>
      <c r="D6279" s="3">
        <v>0.69027777777777777</v>
      </c>
    </row>
    <row r="6280" spans="1:4" x14ac:dyDescent="0.2">
      <c r="A6280">
        <v>198396</v>
      </c>
      <c r="B6280" t="e">
        <f>_xlfn.SINGLE(JuanOrlandoH _xlfn.SINGLE(HoyMismoTSI _xlfn.SINGLE(radiohrn _xlfn.SINGLE(LaTribunahn _xlfn.SINGLE(diarioelheraldo _xlfn.SINGLE(elpaishn _xlfn.SINGLE(RCVHonduras Es admirable Que se ha visto lo bueno Que hace el gobierno estamos muy agradecidos gracias bendiciones)))))))</f>
        <v>#NAME?</v>
      </c>
      <c r="C6280" s="4">
        <v>43790</v>
      </c>
      <c r="D6280" s="3">
        <v>0.80347222222222225</v>
      </c>
    </row>
    <row r="6281" spans="1:4" x14ac:dyDescent="0.2">
      <c r="A6281">
        <v>209118</v>
      </c>
      <c r="B6281" t="s">
        <v>99</v>
      </c>
      <c r="C6281" s="4">
        <v>43790</v>
      </c>
      <c r="D6281" s="3">
        <v>0.69166666666666676</v>
      </c>
    </row>
    <row r="6282" spans="1:4" x14ac:dyDescent="0.2">
      <c r="A6282">
        <v>213230</v>
      </c>
      <c r="B6282" t="e">
        <f>_xlfn.SINGLE(DllSWqjvMbCrtUNGN0CA23hYgwPW83B5aBnYuBnEFZY)= Es muy bueno lo Que se ve Que importante lo Que hace el Presidente estamos alo bueno de grandes desarrollos</f>
        <v>#NAME?</v>
      </c>
      <c r="C6282" s="4">
        <v>43790</v>
      </c>
      <c r="D6282" s="3">
        <v>0.8847222222222223</v>
      </c>
    </row>
    <row r="6283" spans="1:4" x14ac:dyDescent="0.2">
      <c r="A6283">
        <v>249022</v>
      </c>
      <c r="B6283" t="s">
        <v>99</v>
      </c>
      <c r="C6283" s="4">
        <v>43790</v>
      </c>
      <c r="D6283" s="3">
        <v>0.69097222222222221</v>
      </c>
    </row>
    <row r="6284" spans="1:4" x14ac:dyDescent="0.2">
      <c r="A6284">
        <v>259026</v>
      </c>
      <c r="B6284" t="s">
        <v>99</v>
      </c>
      <c r="C6284" s="4">
        <v>43790</v>
      </c>
      <c r="D6284" s="3">
        <v>0.69097222222222221</v>
      </c>
    </row>
    <row r="6285" spans="1:4" x14ac:dyDescent="0.2">
      <c r="A6285">
        <v>262886</v>
      </c>
      <c r="B6285" t="s">
        <v>99</v>
      </c>
      <c r="C6285" s="4">
        <v>43790</v>
      </c>
      <c r="D6285" s="3">
        <v>0.69027777777777777</v>
      </c>
    </row>
    <row r="6286" spans="1:4" x14ac:dyDescent="0.2">
      <c r="A6286">
        <v>277490</v>
      </c>
      <c r="B6286" t="e">
        <f>diarioelheraldo Primeramente se ha demostrado Que el pais esta avanzando en el tema de el desarrollo agr√≠cola Que buena  obras</f>
        <v>#NAME?</v>
      </c>
      <c r="C6286" s="4">
        <v>43790</v>
      </c>
      <c r="D6286" s="3">
        <v>0.875</v>
      </c>
    </row>
    <row r="6287" spans="1:4" x14ac:dyDescent="0.2">
      <c r="A6287">
        <v>280706</v>
      </c>
      <c r="B6287" t="e">
        <f>HCHTelevDigital Que bueno lo Que se hace en el pais vamos por grandes avances en la infraestructura Que bueno</f>
        <v>#NAME?</v>
      </c>
      <c r="C6287" s="4">
        <v>43790</v>
      </c>
      <c r="D6287" s="3">
        <v>0.84444444444444444</v>
      </c>
    </row>
    <row r="6288" spans="1:4" x14ac:dyDescent="0.2">
      <c r="A6288">
        <v>310930</v>
      </c>
      <c r="B6288" t="e">
        <f>hondudiario Honduras avanza Que importante Es ver lo bueno Que bien Que se demuestra lo hermoso Que hay en Roatan</f>
        <v>#NAME?</v>
      </c>
      <c r="C6288" s="4">
        <v>43790</v>
      </c>
      <c r="D6288" s="3">
        <v>0.75</v>
      </c>
    </row>
    <row r="6289" spans="1:4" x14ac:dyDescent="0.2">
      <c r="A6289">
        <v>319316</v>
      </c>
      <c r="B6289" t="e">
        <f>diarioelheraldo Es un gran resultado Que admirable Esperamos Que se haga lo correcto muy bien Que se haga mas y mas</f>
        <v>#NAME?</v>
      </c>
      <c r="C6289" s="4">
        <v>43790</v>
      </c>
      <c r="D6289" s="3">
        <v>0.87430555555555556</v>
      </c>
    </row>
    <row r="6290" spans="1:4" x14ac:dyDescent="0.2">
      <c r="A6290">
        <v>715213</v>
      </c>
      <c r="B6290" t="s">
        <v>99</v>
      </c>
      <c r="C6290" s="4">
        <v>43790</v>
      </c>
      <c r="D6290" s="3">
        <v>0.69027777777777777</v>
      </c>
    </row>
    <row r="6291" spans="1:4" x14ac:dyDescent="0.2">
      <c r="A6291">
        <v>731895</v>
      </c>
      <c r="B6291" t="s">
        <v>99</v>
      </c>
      <c r="C6291" s="4">
        <v>43790</v>
      </c>
      <c r="D6291" s="3">
        <v>0.69097222222222221</v>
      </c>
    </row>
    <row r="6292" spans="1:4" x14ac:dyDescent="0.2">
      <c r="A6292">
        <v>744241</v>
      </c>
      <c r="B6292" t="s">
        <v>99</v>
      </c>
      <c r="C6292" s="4">
        <v>43790</v>
      </c>
      <c r="D6292" s="3">
        <v>0.69027777777777777</v>
      </c>
    </row>
    <row r="6293" spans="1:4" x14ac:dyDescent="0.2">
      <c r="A6293">
        <v>745071</v>
      </c>
      <c r="B6293" t="s">
        <v>99</v>
      </c>
      <c r="C6293" s="4">
        <v>43790</v>
      </c>
      <c r="D6293" s="3">
        <v>0.69097222222222221</v>
      </c>
    </row>
    <row r="6294" spans="1:4" x14ac:dyDescent="0.2">
      <c r="A6294">
        <v>787534</v>
      </c>
      <c r="B6294" t="s">
        <v>99</v>
      </c>
      <c r="C6294" s="4">
        <v>43790</v>
      </c>
      <c r="D6294" s="3">
        <v>0.69097222222222221</v>
      </c>
    </row>
    <row r="6295" spans="1:4" x14ac:dyDescent="0.2">
      <c r="A6295">
        <v>825782</v>
      </c>
      <c r="B6295" t="s">
        <v>99</v>
      </c>
      <c r="C6295" s="4">
        <v>43790</v>
      </c>
      <c r="D6295" s="3">
        <v>0.69166666666666676</v>
      </c>
    </row>
    <row r="6296" spans="1:4" x14ac:dyDescent="0.2">
      <c r="A6296">
        <v>829985</v>
      </c>
      <c r="B6296" t="s">
        <v>99</v>
      </c>
      <c r="C6296" s="4">
        <v>43790</v>
      </c>
      <c r="D6296" s="3">
        <v>0.69097222222222221</v>
      </c>
    </row>
    <row r="6297" spans="1:4" x14ac:dyDescent="0.2">
      <c r="A6297">
        <v>849063</v>
      </c>
      <c r="B6297" t="s">
        <v>99</v>
      </c>
      <c r="C6297" s="4">
        <v>43790</v>
      </c>
      <c r="D6297" s="3">
        <v>0.69027777777777777</v>
      </c>
    </row>
    <row r="6298" spans="1:4" x14ac:dyDescent="0.2">
      <c r="A6298">
        <v>849296</v>
      </c>
      <c r="B6298" t="s">
        <v>99</v>
      </c>
      <c r="C6298" s="4">
        <v>43790</v>
      </c>
      <c r="D6298" s="3">
        <v>0.69097222222222221</v>
      </c>
    </row>
    <row r="6299" spans="1:4" x14ac:dyDescent="0.2">
      <c r="A6299">
        <v>881907</v>
      </c>
      <c r="B6299" t="s">
        <v>99</v>
      </c>
      <c r="C6299" s="4">
        <v>43790</v>
      </c>
      <c r="D6299" s="3">
        <v>0.69166666666666676</v>
      </c>
    </row>
    <row r="6300" spans="1:4" x14ac:dyDescent="0.2">
      <c r="A6300">
        <v>883252</v>
      </c>
      <c r="B6300" t="s">
        <v>99</v>
      </c>
      <c r="C6300" s="4">
        <v>43790</v>
      </c>
      <c r="D6300" s="3">
        <v>0.69166666666666676</v>
      </c>
    </row>
    <row r="6301" spans="1:4" x14ac:dyDescent="0.2">
      <c r="A6301">
        <v>932869</v>
      </c>
      <c r="B6301" t="s">
        <v>99</v>
      </c>
      <c r="C6301" s="4">
        <v>43790</v>
      </c>
      <c r="D6301" s="3">
        <v>0.69027777777777777</v>
      </c>
    </row>
    <row r="6302" spans="1:4" x14ac:dyDescent="0.2">
      <c r="A6302">
        <v>977109</v>
      </c>
      <c r="B6302" t="s">
        <v>99</v>
      </c>
      <c r="C6302" s="4">
        <v>43790</v>
      </c>
      <c r="D6302" s="3">
        <v>0.69097222222222221</v>
      </c>
    </row>
    <row r="6303" spans="1:4" x14ac:dyDescent="0.2">
      <c r="A6303">
        <v>1028336</v>
      </c>
      <c r="B6303" t="s">
        <v>99</v>
      </c>
      <c r="C6303" s="4">
        <v>43790</v>
      </c>
      <c r="D6303" s="3">
        <v>0.69097222222222221</v>
      </c>
    </row>
    <row r="6304" spans="1:4" x14ac:dyDescent="0.2">
      <c r="A6304">
        <v>1030543</v>
      </c>
      <c r="B6304" t="s">
        <v>99</v>
      </c>
      <c r="C6304" s="4">
        <v>43790</v>
      </c>
      <c r="D6304" s="3">
        <v>0.69166666666666676</v>
      </c>
    </row>
    <row r="6305" spans="1:4" x14ac:dyDescent="0.2">
      <c r="A6305">
        <v>1033907</v>
      </c>
      <c r="B6305" t="s">
        <v>99</v>
      </c>
      <c r="C6305" s="4">
        <v>43790</v>
      </c>
      <c r="D6305" s="3">
        <v>0.69027777777777777</v>
      </c>
    </row>
    <row r="6306" spans="1:4" x14ac:dyDescent="0.2">
      <c r="A6306">
        <v>4793</v>
      </c>
      <c r="B6306" t="s">
        <v>46</v>
      </c>
      <c r="C6306" s="4">
        <v>43791</v>
      </c>
      <c r="D6306" s="3">
        <v>0.81527777777777777</v>
      </c>
    </row>
    <row r="6307" spans="1:4" x14ac:dyDescent="0.2">
      <c r="A6307">
        <v>9298</v>
      </c>
      <c r="B6307" t="s">
        <v>78</v>
      </c>
      <c r="C6307" s="4">
        <v>43791</v>
      </c>
      <c r="D6307" s="3">
        <v>0.84861111111111109</v>
      </c>
    </row>
    <row r="6308" spans="1:4" x14ac:dyDescent="0.2">
      <c r="A6308">
        <v>9692</v>
      </c>
      <c r="B6308" t="s">
        <v>78</v>
      </c>
      <c r="C6308" s="4">
        <v>43791</v>
      </c>
      <c r="D6308" s="3">
        <v>0.84791666666666676</v>
      </c>
    </row>
    <row r="6309" spans="1:4" x14ac:dyDescent="0.2">
      <c r="A6309">
        <v>9925</v>
      </c>
      <c r="B6309" t="s">
        <v>46</v>
      </c>
      <c r="C6309" s="4">
        <v>43791</v>
      </c>
      <c r="D6309" s="3">
        <v>0.81597222222222221</v>
      </c>
    </row>
    <row r="6310" spans="1:4" x14ac:dyDescent="0.2">
      <c r="A6310">
        <v>22191</v>
      </c>
      <c r="B6310" t="e">
        <f>_xlfn.SINGLE(JuanOrlandoH _xlfn.SINGLE(tencanal10 _xlfn.SINGLE(radiohrn _xlfn.SINGLE(LaTribunahn _xlfn.SINGLE(DiarioTiempo _xlfn.SINGLE(diarioelheraldo _xlfn.SINGLE(elpaishn Que bueno Que esta comunidad Es de buen ver Que bien Que se les brinde apoyo a los caficultores Que buenas ayudas volvamos por lo bueno)))))))</f>
        <v>#NAME?</v>
      </c>
      <c r="C6310" s="4">
        <v>43791</v>
      </c>
      <c r="D6310" s="3">
        <v>0.91666666666666663</v>
      </c>
    </row>
    <row r="6311" spans="1:4" x14ac:dyDescent="0.2">
      <c r="A6311">
        <v>22709</v>
      </c>
      <c r="B6311" t="s">
        <v>46</v>
      </c>
      <c r="C6311" s="4">
        <v>43791</v>
      </c>
      <c r="D6311" s="3">
        <v>0.81597222222222221</v>
      </c>
    </row>
    <row r="6312" spans="1:4" x14ac:dyDescent="0.2">
      <c r="A6312">
        <v>22787</v>
      </c>
      <c r="B6312" t="s">
        <v>78</v>
      </c>
      <c r="C6312" s="4">
        <v>43791</v>
      </c>
      <c r="D6312" s="3">
        <v>0.84930555555555554</v>
      </c>
    </row>
    <row r="6313" spans="1:4" x14ac:dyDescent="0.2">
      <c r="A6313">
        <v>28502</v>
      </c>
      <c r="B6313" t="e">
        <f>_xlfn.SINGLE(DllSWqjvMbCrtUNGN0CA23hYgwPW83B5aBnYuBnEFZY)= Es muy bueno Que nuestro Presidente esta motivada a la sector maquila a tener las posibilidades de la nueva ley de alivio de deuda Que bueno</f>
        <v>#NAME?</v>
      </c>
      <c r="C6313" s="4">
        <v>43791</v>
      </c>
      <c r="D6313" s="3">
        <v>0.63888888888888895</v>
      </c>
    </row>
    <row r="6314" spans="1:4" x14ac:dyDescent="0.2">
      <c r="A6314">
        <v>32260</v>
      </c>
      <c r="B6314" t="e">
        <f>hondudiario Sinceramente ya vimos Que esta gente de libre solo caos quieren hacer en el pais ya estamos cansados Que se haga esto ya basta queremos paz</f>
        <v>#NAME?</v>
      </c>
      <c r="C6314" s="4">
        <v>43791</v>
      </c>
      <c r="D6314" s="3">
        <v>0.93333333333333324</v>
      </c>
    </row>
    <row r="6315" spans="1:4" x14ac:dyDescent="0.2">
      <c r="A6315">
        <v>32467</v>
      </c>
      <c r="B6315" t="e">
        <f>hondudiario lo √∫nico Que el pueblo exige Es paz y tranquilidad y ya Vemos Que estos √±angaras no les importa solo hacer relajo en el pais ya basta Que se ponga mano dura con ellos</f>
        <v>#NAME?</v>
      </c>
      <c r="C6315" s="4">
        <v>43791</v>
      </c>
      <c r="D6315" s="3">
        <v>0.93541666666666667</v>
      </c>
    </row>
    <row r="6316" spans="1:4" x14ac:dyDescent="0.2">
      <c r="A6316">
        <v>33261</v>
      </c>
      <c r="B6316" t="e">
        <f>hondudiario Que gran manera de Que se ve lo bueno en el pais porque Que se ense√±e a poder cuidar el agua Que bien</f>
        <v>#NAME?</v>
      </c>
      <c r="C6316" s="4">
        <v>43791</v>
      </c>
      <c r="D6316" s="3">
        <v>0.6645833333333333</v>
      </c>
    </row>
    <row r="6317" spans="1:4" x14ac:dyDescent="0.2">
      <c r="A6317">
        <v>34205</v>
      </c>
      <c r="B6317" t="e">
        <f>_xlfn.SINGLE(DllSWqjvMbCrtUNGN0CA23hYgwPW83B5aBnYuBnEFZY)= felicitaciones Que buenas obras las Que se ven Que se trabaja cada dia por demostrar Que mi Honduras cambia Que buen desempe√±o Que bien</f>
        <v>#NAME?</v>
      </c>
      <c r="C6317" s="4">
        <v>43791</v>
      </c>
      <c r="D6317" s="3">
        <v>0.63958333333333328</v>
      </c>
    </row>
    <row r="6318" spans="1:4" x14ac:dyDescent="0.2">
      <c r="A6318">
        <v>42880</v>
      </c>
      <c r="B6318" t="s">
        <v>78</v>
      </c>
      <c r="C6318" s="4">
        <v>43791</v>
      </c>
      <c r="D6318" s="3">
        <v>0.84791666666666676</v>
      </c>
    </row>
    <row r="6319" spans="1:4" x14ac:dyDescent="0.2">
      <c r="A6319">
        <v>48823</v>
      </c>
      <c r="B6319" t="s">
        <v>78</v>
      </c>
      <c r="C6319" s="4">
        <v>43791</v>
      </c>
      <c r="D6319" s="3">
        <v>0.84861111111111109</v>
      </c>
    </row>
    <row r="6320" spans="1:4" x14ac:dyDescent="0.2">
      <c r="A6320">
        <v>53465</v>
      </c>
      <c r="B6320" t="s">
        <v>229</v>
      </c>
      <c r="C6320" s="4">
        <v>43791</v>
      </c>
      <c r="D6320" s="3">
        <v>0.79375000000000007</v>
      </c>
    </row>
    <row r="6321" spans="1:4" x14ac:dyDescent="0.2">
      <c r="A6321">
        <v>61282</v>
      </c>
      <c r="B6321" t="s">
        <v>252</v>
      </c>
      <c r="C6321" s="4">
        <v>43791</v>
      </c>
      <c r="D6321" s="3">
        <v>0.91388888888888886</v>
      </c>
    </row>
    <row r="6322" spans="1:4" x14ac:dyDescent="0.2">
      <c r="A6322">
        <v>63706</v>
      </c>
      <c r="B6322" t="e">
        <f>hondudiario Definitivamente da tristeza este Que triste Que solo buscando poner mal al pais y tirando su podio y su veneno como siempre</f>
        <v>#NAME?</v>
      </c>
      <c r="C6322" s="4">
        <v>43791</v>
      </c>
      <c r="D6322" s="3">
        <v>0.89236111111111116</v>
      </c>
    </row>
    <row r="6323" spans="1:4" x14ac:dyDescent="0.2">
      <c r="A6323">
        <v>64210</v>
      </c>
      <c r="B6323" t="e">
        <f>hondudiario muy contentos de ver los apoyos Que hace JOH y el gobierno vamos por lo correcto cada dia el pueblo agradece</f>
        <v>#NAME?</v>
      </c>
      <c r="C6323" s="4">
        <v>43791</v>
      </c>
      <c r="D6323" s="3">
        <v>0.87916666666666676</v>
      </c>
    </row>
    <row r="6324" spans="1:4" x14ac:dyDescent="0.2">
      <c r="A6324">
        <v>64461</v>
      </c>
      <c r="B6324" t="e">
        <f>hondudiario se est√°n viendo Que con esta nueva ley se esta beneficiando miles de personas Que bueno Que se apoye al pueblo hondure√±o</f>
        <v>#NAME?</v>
      </c>
      <c r="C6324" s="4">
        <v>43791</v>
      </c>
      <c r="D6324" s="3">
        <v>0.87777777777777777</v>
      </c>
    </row>
    <row r="6325" spans="1:4" x14ac:dyDescent="0.2">
      <c r="A6325">
        <v>85064</v>
      </c>
      <c r="B6325" t="e">
        <f>HCHTelevDigital no cave duda Que se estan entregando estas favorables cosas para el pueblo Que bien Aplaudimos lo bueno Que se hace</f>
        <v>#NAME?</v>
      </c>
      <c r="C6325" s="4">
        <v>43791</v>
      </c>
      <c r="D6325" s="3">
        <v>0.73125000000000007</v>
      </c>
    </row>
    <row r="6326" spans="1:4" x14ac:dyDescent="0.2">
      <c r="A6326">
        <v>93940</v>
      </c>
      <c r="B6326" t="e">
        <f>HCHTelevDigital son grandiosas las entregas Que se est√°n brindando Que gran manera de ver lo bueno por el pais Que bien vamos por mas</f>
        <v>#NAME?</v>
      </c>
      <c r="C6326" s="4">
        <v>43791</v>
      </c>
      <c r="D6326" s="3">
        <v>0.73125000000000007</v>
      </c>
    </row>
    <row r="6327" spans="1:4" x14ac:dyDescent="0.2">
      <c r="A6327">
        <v>95258</v>
      </c>
      <c r="B6327" t="s">
        <v>46</v>
      </c>
      <c r="C6327" s="4">
        <v>43791</v>
      </c>
      <c r="D6327" s="3">
        <v>0.81666666666666676</v>
      </c>
    </row>
    <row r="6328" spans="1:4" x14ac:dyDescent="0.2">
      <c r="A6328">
        <v>113949</v>
      </c>
      <c r="B6328" t="e">
        <f>_xlfn.SINGLE(JuanOrlandoH _xlfn.SINGLE(HoyMismoTSI _xlfn.SINGLE(radiohrn _xlfn.SINGLE(LaTribunahn _xlfn.SINGLE(RCVHonduras _xlfn.SINGLE(diarioelheraldo _xlfn.SINGLE(elpaishn Que bueno Que se est√°n haciendo estas admirables entregas Que bueno lo Que se ve en el pais gracias a JOH)))))))</f>
        <v>#NAME?</v>
      </c>
      <c r="C6328" s="4">
        <v>43791</v>
      </c>
      <c r="D6328" s="3">
        <v>0.79236111111111107</v>
      </c>
    </row>
    <row r="6329" spans="1:4" x14ac:dyDescent="0.2">
      <c r="A6329">
        <v>114102</v>
      </c>
      <c r="B6329" t="e">
        <f>JuanOrlandoH Es una grandiosa iniciativa Que importante Es lo Que se en Honduras Que se mantengan en mejores condiciones estos bellos lugares</f>
        <v>#NAME?</v>
      </c>
      <c r="C6329" s="4">
        <v>43791</v>
      </c>
      <c r="D6329" s="3">
        <v>0.70972222222222225</v>
      </c>
    </row>
    <row r="6330" spans="1:4" x14ac:dyDescent="0.2">
      <c r="A6330">
        <v>117311</v>
      </c>
      <c r="B6330" t="s">
        <v>46</v>
      </c>
      <c r="C6330" s="4">
        <v>43791</v>
      </c>
      <c r="D6330" s="3">
        <v>0.81666666666666676</v>
      </c>
    </row>
    <row r="6331" spans="1:4" x14ac:dyDescent="0.2">
      <c r="A6331">
        <v>117817</v>
      </c>
      <c r="B6331" t="s">
        <v>346</v>
      </c>
      <c r="C6331" s="4">
        <v>43791</v>
      </c>
      <c r="D6331" s="3">
        <v>0.91527777777777775</v>
      </c>
    </row>
    <row r="6332" spans="1:4" x14ac:dyDescent="0.2">
      <c r="A6332">
        <v>122088</v>
      </c>
      <c r="B6332" t="s">
        <v>78</v>
      </c>
      <c r="C6332" s="4">
        <v>43791</v>
      </c>
      <c r="D6332" s="3">
        <v>0.84930555555555554</v>
      </c>
    </row>
    <row r="6333" spans="1:4" x14ac:dyDescent="0.2">
      <c r="A6333">
        <v>135444</v>
      </c>
      <c r="B6333" t="s">
        <v>78</v>
      </c>
      <c r="C6333" s="4">
        <v>43791</v>
      </c>
      <c r="D6333" s="3">
        <v>0.84791666666666676</v>
      </c>
    </row>
    <row r="6334" spans="1:4" x14ac:dyDescent="0.2">
      <c r="A6334">
        <v>135816</v>
      </c>
      <c r="B6334" t="s">
        <v>78</v>
      </c>
      <c r="C6334" s="4">
        <v>43791</v>
      </c>
      <c r="D6334" s="3">
        <v>0.84861111111111109</v>
      </c>
    </row>
    <row r="6335" spans="1:4" x14ac:dyDescent="0.2">
      <c r="A6335">
        <v>135879</v>
      </c>
      <c r="B6335" t="s">
        <v>78</v>
      </c>
      <c r="C6335" s="4">
        <v>43791</v>
      </c>
      <c r="D6335" s="3">
        <v>0.84930555555555554</v>
      </c>
    </row>
    <row r="6336" spans="1:4" x14ac:dyDescent="0.2">
      <c r="A6336">
        <v>149832</v>
      </c>
      <c r="B6336" t="e">
        <f>_xlfn.SINGLE(JuanOrlandoH _xlfn.SINGLE(HoyMismoTSI _xlfn.SINGLE(radiohrn _xlfn.SINGLE(LaTribunahn _xlfn.SINGLE(RCVHonduras _xlfn.SINGLE(diarioelheraldo _xlfn.SINGLE(elpaishn Es admirable como el se√±or Presidente hace ver lo Que se ha prometido se ha realizado felicitaciones)))))))</f>
        <v>#NAME?</v>
      </c>
      <c r="C6336" s="4">
        <v>43791</v>
      </c>
      <c r="D6336" s="3">
        <v>0.79305555555555562</v>
      </c>
    </row>
    <row r="6337" spans="1:4" x14ac:dyDescent="0.2">
      <c r="A6337">
        <v>153239</v>
      </c>
      <c r="B6337" t="e">
        <f>_xlfn.SINGLE(JuanOrlandoH _xlfn.SINGLE(tencanal10 _xlfn.SINGLE(radiohrn _xlfn.SINGLE(LaTribunahn _xlfn.SINGLE(DiarioTiempo _xlfn.SINGLE(diarioelheraldo _xlfn.SINGLE(elpaishn buenos resultados Que bien estamos muy agradecidos Que excelente JOH gracias Que Dios lo bendiga)))))))</f>
        <v>#NAME?</v>
      </c>
      <c r="C6337" s="4">
        <v>43791</v>
      </c>
      <c r="D6337" s="3">
        <v>0.9145833333333333</v>
      </c>
    </row>
    <row r="6338" spans="1:4" x14ac:dyDescent="0.2">
      <c r="A6338">
        <v>159497</v>
      </c>
      <c r="B6338" t="s">
        <v>78</v>
      </c>
      <c r="C6338" s="4">
        <v>43791</v>
      </c>
      <c r="D6338" s="3">
        <v>0.84861111111111109</v>
      </c>
    </row>
    <row r="6339" spans="1:4" x14ac:dyDescent="0.2">
      <c r="A6339">
        <v>165214</v>
      </c>
      <c r="B6339" t="e">
        <f>_xlfn.SINGLE(JuanOrlandoH _xlfn.SINGLE(HoyMismoTSI _xlfn.SINGLE(radiohrn _xlfn.SINGLE(LaTribunahn _xlfn.SINGLE(RCVHonduras _xlfn.SINGLE(diarioelheraldo _xlfn.SINGLE(elpaishn no cave duda Que mi pais avanza gracias poor desarrollar lo mejor para un mejor futuro con nuevas carreteras)))))))</f>
        <v>#NAME?</v>
      </c>
      <c r="C6339" s="4">
        <v>43791</v>
      </c>
      <c r="D6339" s="3">
        <v>0.79305555555555562</v>
      </c>
    </row>
    <row r="6340" spans="1:4" x14ac:dyDescent="0.2">
      <c r="A6340">
        <v>167911</v>
      </c>
      <c r="B6340" t="s">
        <v>439</v>
      </c>
      <c r="C6340" s="4">
        <v>43791</v>
      </c>
      <c r="D6340" s="3">
        <v>0.7104166666666667</v>
      </c>
    </row>
    <row r="6341" spans="1:4" x14ac:dyDescent="0.2">
      <c r="A6341">
        <v>176118</v>
      </c>
      <c r="B6341" t="s">
        <v>46</v>
      </c>
      <c r="C6341" s="4">
        <v>43791</v>
      </c>
      <c r="D6341" s="3">
        <v>0.81666666666666676</v>
      </c>
    </row>
    <row r="6342" spans="1:4" x14ac:dyDescent="0.2">
      <c r="A6342">
        <v>181219</v>
      </c>
      <c r="B6342" t="e">
        <f>DiarioLaPrensa admirable Es ver como mi Honduras esta demostrando los bellos lugares Que hay Que bueno as√≠ los turistas podr√°n disfrutar Que bien</f>
        <v>#NAME?</v>
      </c>
      <c r="C6342" s="4">
        <v>43791</v>
      </c>
      <c r="D6342" s="3">
        <v>0.94374999999999998</v>
      </c>
    </row>
    <row r="6343" spans="1:4" x14ac:dyDescent="0.2">
      <c r="A6343">
        <v>189022</v>
      </c>
      <c r="B6343" t="s">
        <v>78</v>
      </c>
      <c r="C6343" s="4">
        <v>43791</v>
      </c>
      <c r="D6343" s="3">
        <v>0.84861111111111109</v>
      </c>
    </row>
    <row r="6344" spans="1:4" x14ac:dyDescent="0.2">
      <c r="A6344">
        <v>196578</v>
      </c>
      <c r="B6344" t="e">
        <f>JuanOrlandoH Es lo mejor Que pueden hacer por nuestra Honduras gracias JOH por dar de su mayor empe√±o vamos por lo bueno</f>
        <v>#NAME?</v>
      </c>
      <c r="C6344" s="4">
        <v>43791</v>
      </c>
      <c r="D6344" s="3">
        <v>0.7104166666666667</v>
      </c>
    </row>
    <row r="6345" spans="1:4" x14ac:dyDescent="0.2">
      <c r="A6345">
        <v>201696</v>
      </c>
      <c r="B6345" t="e">
        <f>_xlfn.SINGLE(JuanOrlandoH _xlfn.SINGLE(HoyMismoTSI _xlfn.SINGLE(radiohrn _xlfn.SINGLE(LaTribunahn _xlfn.SINGLE(RCVHonduras _xlfn.SINGLE(diarioelheraldo se ha demostrado Que lo Que se promete se cumple Que gran trabajo Que se haga lo bueno por la naci√≥n))))))</f>
        <v>#NAME?</v>
      </c>
      <c r="C6345" s="4">
        <v>43791</v>
      </c>
      <c r="D6345" s="3">
        <v>0.73819444444444438</v>
      </c>
    </row>
    <row r="6346" spans="1:4" x14ac:dyDescent="0.2">
      <c r="A6346">
        <v>206871</v>
      </c>
      <c r="B6346" t="s">
        <v>46</v>
      </c>
      <c r="C6346" s="4">
        <v>43791</v>
      </c>
      <c r="D6346" s="3">
        <v>0.81458333333333333</v>
      </c>
    </row>
    <row r="6347" spans="1:4" x14ac:dyDescent="0.2">
      <c r="A6347">
        <v>208599</v>
      </c>
      <c r="B6347" t="s">
        <v>78</v>
      </c>
      <c r="C6347" s="4">
        <v>43791</v>
      </c>
      <c r="D6347" s="3">
        <v>0.84930555555555554</v>
      </c>
    </row>
    <row r="6348" spans="1:4" x14ac:dyDescent="0.2">
      <c r="A6348">
        <v>208741</v>
      </c>
      <c r="B6348" t="s">
        <v>46</v>
      </c>
      <c r="C6348" s="4">
        <v>43791</v>
      </c>
      <c r="D6348" s="3">
        <v>0.81527777777777777</v>
      </c>
    </row>
    <row r="6349" spans="1:4" x14ac:dyDescent="0.2">
      <c r="A6349">
        <v>211270</v>
      </c>
      <c r="B6349" t="s">
        <v>46</v>
      </c>
      <c r="C6349" s="4">
        <v>43791</v>
      </c>
      <c r="D6349" s="3">
        <v>0.81597222222222221</v>
      </c>
    </row>
    <row r="6350" spans="1:4" x14ac:dyDescent="0.2">
      <c r="A6350">
        <v>212171</v>
      </c>
      <c r="B6350" t="s">
        <v>46</v>
      </c>
      <c r="C6350" s="4">
        <v>43791</v>
      </c>
      <c r="D6350" s="3">
        <v>0.81597222222222221</v>
      </c>
    </row>
    <row r="6351" spans="1:4" x14ac:dyDescent="0.2">
      <c r="A6351">
        <v>256181</v>
      </c>
      <c r="B6351" t="e">
        <f>radioamericahn ya estamos cansados de Que esta gente √±angara opinen en lo Que no les interesa deberian darles verguenza Que mal por voz te vas a morir de la envidia siempre</f>
        <v>#NAME?</v>
      </c>
      <c r="C6351" s="4">
        <v>43791</v>
      </c>
      <c r="D6351" s="3">
        <v>0.80694444444444446</v>
      </c>
    </row>
    <row r="6352" spans="1:4" x14ac:dyDescent="0.2">
      <c r="A6352">
        <v>257999</v>
      </c>
      <c r="B6352" t="s">
        <v>545</v>
      </c>
      <c r="C6352" s="4">
        <v>43791</v>
      </c>
      <c r="D6352" s="3">
        <v>0.85625000000000007</v>
      </c>
    </row>
    <row r="6353" spans="1:4" x14ac:dyDescent="0.2">
      <c r="A6353">
        <v>262887</v>
      </c>
      <c r="B6353" t="s">
        <v>46</v>
      </c>
      <c r="C6353" s="4">
        <v>43791</v>
      </c>
      <c r="D6353" s="3">
        <v>0.81527777777777777</v>
      </c>
    </row>
    <row r="6354" spans="1:4" x14ac:dyDescent="0.2">
      <c r="A6354">
        <v>265416</v>
      </c>
      <c r="B6354" t="s">
        <v>78</v>
      </c>
      <c r="C6354" s="4">
        <v>43791</v>
      </c>
      <c r="D6354" s="3">
        <v>0.84861111111111109</v>
      </c>
    </row>
    <row r="6355" spans="1:4" x14ac:dyDescent="0.2">
      <c r="A6355">
        <v>273388</v>
      </c>
      <c r="B6355" t="s">
        <v>46</v>
      </c>
      <c r="C6355" s="4">
        <v>43791</v>
      </c>
      <c r="D6355" s="3">
        <v>0.81597222222222221</v>
      </c>
    </row>
    <row r="6356" spans="1:4" x14ac:dyDescent="0.2">
      <c r="A6356">
        <v>294075</v>
      </c>
      <c r="B6356" t="s">
        <v>78</v>
      </c>
      <c r="C6356" s="4">
        <v>43791</v>
      </c>
      <c r="D6356" s="3">
        <v>0.84861111111111109</v>
      </c>
    </row>
    <row r="6357" spans="1:4" x14ac:dyDescent="0.2">
      <c r="A6357">
        <v>308299</v>
      </c>
      <c r="B6357" t="e">
        <f>radiohrn sabemos Que se hace el gran cambio en el pais estamos contentos porque sabemos Que se trabaja porque la gente se beneficie de medicamentos muy bien</f>
        <v>#NAME?</v>
      </c>
      <c r="C6357" s="4">
        <v>43791</v>
      </c>
      <c r="D6357" s="3">
        <v>0.63541666666666663</v>
      </c>
    </row>
    <row r="6358" spans="1:4" x14ac:dyDescent="0.2">
      <c r="A6358">
        <v>308863</v>
      </c>
      <c r="B6358" t="e">
        <f>DiarioLaPrensa Que bien por Que asi podran disfrutar de estas maravillosas actividades Que se est√°n haciendo en santa barbara Que bueno lo Que se ve Que se disfrute a lo m√°ximo</f>
        <v>#NAME?</v>
      </c>
      <c r="C6358" s="4">
        <v>43791</v>
      </c>
      <c r="D6358" s="3">
        <v>0.94305555555555554</v>
      </c>
    </row>
    <row r="6359" spans="1:4" x14ac:dyDescent="0.2">
      <c r="A6359">
        <v>311516</v>
      </c>
      <c r="B6359" t="e">
        <f>hondudiario no cave duda Que el pa√≠s avanza grandemente Que bueno lo Que se ve estamos trabajando porque esta nueva ley sea de gran apoyo muy bien</f>
        <v>#NAME?</v>
      </c>
      <c r="C6359" s="4">
        <v>43791</v>
      </c>
      <c r="D6359" s="3">
        <v>0.87847222222222221</v>
      </c>
    </row>
    <row r="6360" spans="1:4" x14ac:dyDescent="0.2">
      <c r="A6360">
        <v>311531</v>
      </c>
      <c r="B6360" t="e">
        <f>hondudiario Sinceramente este no se cansa no entiendo por Que solo viendo lo Que hace el Presidente cual Es tu dolor voz √±angara</f>
        <v>#NAME?</v>
      </c>
      <c r="C6360" s="4">
        <v>43791</v>
      </c>
      <c r="D6360" s="3">
        <v>0.89236111111111116</v>
      </c>
    </row>
    <row r="6361" spans="1:4" x14ac:dyDescent="0.2">
      <c r="A6361">
        <v>315530</v>
      </c>
      <c r="B6361" t="s">
        <v>46</v>
      </c>
      <c r="C6361" s="4">
        <v>43791</v>
      </c>
      <c r="D6361" s="3">
        <v>0.81666666666666676</v>
      </c>
    </row>
    <row r="6362" spans="1:4" x14ac:dyDescent="0.2">
      <c r="A6362">
        <v>364015</v>
      </c>
      <c r="B6362" t="s">
        <v>46</v>
      </c>
      <c r="C6362" s="4">
        <v>43791</v>
      </c>
      <c r="D6362" s="3">
        <v>0.81527777777777777</v>
      </c>
    </row>
    <row r="6363" spans="1:4" x14ac:dyDescent="0.2">
      <c r="A6363">
        <v>385231</v>
      </c>
      <c r="B6363" t="s">
        <v>46</v>
      </c>
      <c r="C6363" s="4">
        <v>43791</v>
      </c>
      <c r="D6363" s="3">
        <v>0.81527777777777777</v>
      </c>
    </row>
    <row r="6364" spans="1:4" x14ac:dyDescent="0.2">
      <c r="A6364">
        <v>638130</v>
      </c>
      <c r="B6364" t="e">
        <f>elpulsohn Es admirable lo Que se hace Que bien estamos trabajando por grandes proyectos Que son de gran beneficio para el pais</f>
        <v>#NAME?</v>
      </c>
      <c r="C6364" s="4">
        <v>43791</v>
      </c>
      <c r="D6364" s="3">
        <v>0.68472222222222223</v>
      </c>
    </row>
    <row r="6365" spans="1:4" x14ac:dyDescent="0.2">
      <c r="A6365">
        <v>639504</v>
      </c>
      <c r="B6365" t="e">
        <f>elpulsohn Que se haga lo Que se tenga Que hacer Que bueno lo Que se ve en el pais Que importante manera de ver lo bueno por nuestra Honduras Que bien</f>
        <v>#NAME?</v>
      </c>
      <c r="C6365" s="4">
        <v>43791</v>
      </c>
      <c r="D6365" s="3">
        <v>0.68402777777777779</v>
      </c>
    </row>
    <row r="6366" spans="1:4" x14ac:dyDescent="0.2">
      <c r="A6366">
        <v>648949</v>
      </c>
      <c r="B6366" t="s">
        <v>46</v>
      </c>
      <c r="C6366" s="4">
        <v>43791</v>
      </c>
      <c r="D6366" s="3">
        <v>0.81527777777777777</v>
      </c>
    </row>
    <row r="6367" spans="1:4" x14ac:dyDescent="0.2">
      <c r="A6367">
        <v>686220</v>
      </c>
      <c r="B6367" t="s">
        <v>78</v>
      </c>
      <c r="C6367" s="4">
        <v>43791</v>
      </c>
      <c r="D6367" s="3">
        <v>0.84861111111111109</v>
      </c>
    </row>
    <row r="6368" spans="1:4" x14ac:dyDescent="0.2">
      <c r="A6368">
        <v>697279</v>
      </c>
      <c r="B6368" t="s">
        <v>78</v>
      </c>
      <c r="C6368" s="4">
        <v>43791</v>
      </c>
      <c r="D6368" s="3">
        <v>0.84930555555555554</v>
      </c>
    </row>
    <row r="6369" spans="1:4" x14ac:dyDescent="0.2">
      <c r="A6369">
        <v>738157</v>
      </c>
      <c r="B6369" t="s">
        <v>46</v>
      </c>
      <c r="C6369" s="4">
        <v>43791</v>
      </c>
      <c r="D6369" s="3">
        <v>0.81597222222222221</v>
      </c>
    </row>
    <row r="6370" spans="1:4" x14ac:dyDescent="0.2">
      <c r="A6370">
        <v>738975</v>
      </c>
      <c r="B6370" t="s">
        <v>78</v>
      </c>
      <c r="C6370" s="4">
        <v>43791</v>
      </c>
      <c r="D6370" s="3">
        <v>0.84861111111111109</v>
      </c>
    </row>
    <row r="6371" spans="1:4" x14ac:dyDescent="0.2">
      <c r="A6371">
        <v>755353</v>
      </c>
      <c r="B6371" t="s">
        <v>46</v>
      </c>
      <c r="C6371" s="4">
        <v>43791</v>
      </c>
      <c r="D6371" s="3">
        <v>0.81527777777777777</v>
      </c>
    </row>
    <row r="6372" spans="1:4" x14ac:dyDescent="0.2">
      <c r="A6372">
        <v>756070</v>
      </c>
      <c r="B6372" t="s">
        <v>78</v>
      </c>
      <c r="C6372" s="4">
        <v>43791</v>
      </c>
      <c r="D6372" s="3">
        <v>0.84861111111111109</v>
      </c>
    </row>
    <row r="6373" spans="1:4" x14ac:dyDescent="0.2">
      <c r="A6373">
        <v>789091</v>
      </c>
      <c r="B6373" t="s">
        <v>46</v>
      </c>
      <c r="C6373" s="4">
        <v>43791</v>
      </c>
      <c r="D6373" s="3">
        <v>0.81527777777777777</v>
      </c>
    </row>
    <row r="6374" spans="1:4" x14ac:dyDescent="0.2">
      <c r="A6374">
        <v>790094</v>
      </c>
      <c r="B6374" t="s">
        <v>46</v>
      </c>
      <c r="C6374" s="4">
        <v>43791</v>
      </c>
      <c r="D6374" s="3">
        <v>0.81458333333333333</v>
      </c>
    </row>
    <row r="6375" spans="1:4" x14ac:dyDescent="0.2">
      <c r="A6375">
        <v>807942</v>
      </c>
      <c r="B6375" t="s">
        <v>46</v>
      </c>
      <c r="C6375" s="4">
        <v>43791</v>
      </c>
      <c r="D6375" s="3">
        <v>0.81666666666666676</v>
      </c>
    </row>
    <row r="6376" spans="1:4" x14ac:dyDescent="0.2">
      <c r="A6376">
        <v>828355</v>
      </c>
      <c r="B6376" t="s">
        <v>78</v>
      </c>
      <c r="C6376" s="4">
        <v>43791</v>
      </c>
      <c r="D6376" s="3">
        <v>0.84861111111111109</v>
      </c>
    </row>
    <row r="6377" spans="1:4" x14ac:dyDescent="0.2">
      <c r="A6377">
        <v>833977</v>
      </c>
      <c r="B6377" t="s">
        <v>46</v>
      </c>
      <c r="C6377" s="4">
        <v>43791</v>
      </c>
      <c r="D6377" s="3">
        <v>0.81597222222222221</v>
      </c>
    </row>
    <row r="6378" spans="1:4" x14ac:dyDescent="0.2">
      <c r="A6378">
        <v>858465</v>
      </c>
      <c r="B6378" t="s">
        <v>78</v>
      </c>
      <c r="C6378" s="4">
        <v>43791</v>
      </c>
      <c r="D6378" s="3">
        <v>0.84861111111111109</v>
      </c>
    </row>
    <row r="6379" spans="1:4" x14ac:dyDescent="0.2">
      <c r="A6379">
        <v>878573</v>
      </c>
      <c r="B6379" t="s">
        <v>78</v>
      </c>
      <c r="C6379" s="4">
        <v>43791</v>
      </c>
      <c r="D6379" s="3">
        <v>0.84930555555555554</v>
      </c>
    </row>
    <row r="6380" spans="1:4" x14ac:dyDescent="0.2">
      <c r="A6380">
        <v>935942</v>
      </c>
      <c r="B6380" t="s">
        <v>46</v>
      </c>
      <c r="C6380" s="4">
        <v>43791</v>
      </c>
      <c r="D6380" s="3">
        <v>0.81527777777777777</v>
      </c>
    </row>
    <row r="6381" spans="1:4" x14ac:dyDescent="0.2">
      <c r="A6381">
        <v>941329</v>
      </c>
      <c r="B6381" t="s">
        <v>78</v>
      </c>
      <c r="C6381" s="4">
        <v>43791</v>
      </c>
      <c r="D6381" s="3">
        <v>0.84791666666666676</v>
      </c>
    </row>
    <row r="6382" spans="1:4" x14ac:dyDescent="0.2">
      <c r="A6382">
        <v>944790</v>
      </c>
      <c r="B6382" t="s">
        <v>46</v>
      </c>
      <c r="C6382" s="4">
        <v>43791</v>
      </c>
      <c r="D6382" s="3">
        <v>0.81597222222222221</v>
      </c>
    </row>
    <row r="6383" spans="1:4" x14ac:dyDescent="0.2">
      <c r="A6383">
        <v>946440</v>
      </c>
      <c r="B6383" t="s">
        <v>78</v>
      </c>
      <c r="C6383" s="4">
        <v>43791</v>
      </c>
      <c r="D6383" s="3">
        <v>0.84861111111111109</v>
      </c>
    </row>
    <row r="6384" spans="1:4" x14ac:dyDescent="0.2">
      <c r="A6384">
        <v>946517</v>
      </c>
      <c r="B6384" t="s">
        <v>46</v>
      </c>
      <c r="C6384" s="4">
        <v>43791</v>
      </c>
      <c r="D6384" s="3">
        <v>0.81597222222222221</v>
      </c>
    </row>
    <row r="6385" spans="1:4" x14ac:dyDescent="0.2">
      <c r="A6385">
        <v>975840</v>
      </c>
      <c r="B6385" t="s">
        <v>78</v>
      </c>
      <c r="C6385" s="4">
        <v>43791</v>
      </c>
      <c r="D6385" s="3">
        <v>0.84930555555555554</v>
      </c>
    </row>
    <row r="6386" spans="1:4" x14ac:dyDescent="0.2">
      <c r="A6386">
        <v>986434</v>
      </c>
      <c r="B6386" t="s">
        <v>78</v>
      </c>
      <c r="C6386" s="4">
        <v>43791</v>
      </c>
      <c r="D6386" s="3">
        <v>0.84861111111111109</v>
      </c>
    </row>
    <row r="6387" spans="1:4" x14ac:dyDescent="0.2">
      <c r="A6387">
        <v>989252</v>
      </c>
      <c r="B6387" t="s">
        <v>78</v>
      </c>
      <c r="C6387" s="4">
        <v>43791</v>
      </c>
      <c r="D6387" s="3">
        <v>0.84791666666666676</v>
      </c>
    </row>
    <row r="6388" spans="1:4" x14ac:dyDescent="0.2">
      <c r="A6388">
        <v>1028848</v>
      </c>
      <c r="B6388" t="s">
        <v>46</v>
      </c>
      <c r="C6388" s="4">
        <v>43791</v>
      </c>
      <c r="D6388" s="3">
        <v>0.81458333333333333</v>
      </c>
    </row>
    <row r="6389" spans="1:4" x14ac:dyDescent="0.2">
      <c r="A6389">
        <v>1042791</v>
      </c>
      <c r="B6389" t="s">
        <v>46</v>
      </c>
      <c r="C6389" s="4">
        <v>43791</v>
      </c>
      <c r="D6389" s="3">
        <v>0.81597222222222221</v>
      </c>
    </row>
    <row r="6390" spans="1:4" x14ac:dyDescent="0.2">
      <c r="A6390">
        <v>1046237</v>
      </c>
      <c r="B6390" t="s">
        <v>46</v>
      </c>
      <c r="C6390" s="4">
        <v>43791</v>
      </c>
      <c r="D6390" s="3">
        <v>0.81458333333333333</v>
      </c>
    </row>
    <row r="6391" spans="1:4" x14ac:dyDescent="0.2">
      <c r="A6391">
        <v>1093925</v>
      </c>
      <c r="B6391" t="s">
        <v>78</v>
      </c>
      <c r="C6391" s="4">
        <v>43791</v>
      </c>
      <c r="D6391" s="3">
        <v>0.84791666666666676</v>
      </c>
    </row>
    <row r="6392" spans="1:4" x14ac:dyDescent="0.2">
      <c r="A6392">
        <v>436</v>
      </c>
      <c r="B6392" t="s">
        <v>9</v>
      </c>
      <c r="C6392" s="4">
        <v>43794</v>
      </c>
      <c r="D6392" s="3">
        <v>0.72291666666666676</v>
      </c>
    </row>
    <row r="6393" spans="1:4" x14ac:dyDescent="0.2">
      <c r="A6393">
        <v>2350</v>
      </c>
      <c r="B6393" t="s">
        <v>22</v>
      </c>
      <c r="C6393" s="4">
        <v>43794</v>
      </c>
      <c r="D6393" s="3">
        <v>0.8340277777777777</v>
      </c>
    </row>
    <row r="6394" spans="1:4" x14ac:dyDescent="0.2">
      <c r="A6394">
        <v>4574</v>
      </c>
      <c r="B6394" t="s">
        <v>9</v>
      </c>
      <c r="C6394" s="4">
        <v>43794</v>
      </c>
      <c r="D6394" s="3">
        <v>0.72152777777777777</v>
      </c>
    </row>
    <row r="6395" spans="1:4" x14ac:dyDescent="0.2">
      <c r="A6395">
        <v>14107</v>
      </c>
      <c r="B6395" t="s">
        <v>22</v>
      </c>
      <c r="C6395" s="4">
        <v>43794</v>
      </c>
      <c r="D6395" s="3">
        <v>0.83472222222222225</v>
      </c>
    </row>
    <row r="6396" spans="1:4" x14ac:dyDescent="0.2">
      <c r="A6396">
        <v>20146</v>
      </c>
      <c r="B6396" t="s">
        <v>9</v>
      </c>
      <c r="C6396" s="4">
        <v>43794</v>
      </c>
      <c r="D6396" s="3">
        <v>0.72152777777777777</v>
      </c>
    </row>
    <row r="6397" spans="1:4" x14ac:dyDescent="0.2">
      <c r="A6397">
        <v>28943</v>
      </c>
      <c r="B6397" t="e">
        <f>radiohrn Es el mayor desempe√±o vamos viendo lo bueno por mi pais Que grandes acciones de parte de el gobierno y de la policia Que se vea mas el cambio</f>
        <v>#NAME?</v>
      </c>
      <c r="C6397" s="4">
        <v>43794</v>
      </c>
      <c r="D6397" s="3">
        <v>0.56388888888888888</v>
      </c>
    </row>
    <row r="6398" spans="1:4" x14ac:dyDescent="0.2">
      <c r="A6398">
        <v>30178</v>
      </c>
      <c r="B6398" t="e">
        <f>radiohrn estos son los grandes avances en nuestro pais Que bueno Que se haga por Que Es muy importante Que se trabaje mas y mas para combatir el narcotr√°fico</f>
        <v>#NAME?</v>
      </c>
      <c r="C6398" s="4">
        <v>43794</v>
      </c>
      <c r="D6398" s="3">
        <v>0.56319444444444444</v>
      </c>
    </row>
    <row r="6399" spans="1:4" x14ac:dyDescent="0.2">
      <c r="A6399">
        <v>33522</v>
      </c>
      <c r="B6399" t="e">
        <f>hondudiario se ven los mayores resultados en turismo Que bien Que se avance en Muchas cosas a beneficio del hondure√±o</f>
        <v>#NAME?</v>
      </c>
      <c r="C6399" s="4">
        <v>43794</v>
      </c>
      <c r="D6399" s="3">
        <v>0.70763888888888893</v>
      </c>
    </row>
    <row r="6400" spans="1:4" x14ac:dyDescent="0.2">
      <c r="A6400">
        <v>61224</v>
      </c>
      <c r="B6400" t="e">
        <f>_xlfn.SINGLE(JuanOrlandoH _xlfn.SINGLE(tencanal10 _xlfn.SINGLE(DiarioTiempo _xlfn.SINGLE(radiohousehn _xlfn.SINGLE(radiohrn _xlfn.SINGLE(LaTribunahn _xlfn.SINGLE(elpaishn _xlfn.SINGLE(diarioelheraldo _xlfn.SINGLE(DiarioRoatan muy bien lo Que esta haciendo nuestro Presidente Que grandioso Es ver lo bueno por el pais Que bien excelente)))))))))</f>
        <v>#NAME?</v>
      </c>
      <c r="C6400" s="4">
        <v>43794</v>
      </c>
      <c r="D6400" s="3">
        <v>0.63124999999999998</v>
      </c>
    </row>
    <row r="6401" spans="1:4" x14ac:dyDescent="0.2">
      <c r="A6401">
        <v>64168</v>
      </c>
      <c r="B6401" t="e">
        <f>hondudiario Es muy bueno lo Que se esta haciendo con la nueva ley de alivio de deuda Que bien vamos por mas</f>
        <v>#NAME?</v>
      </c>
      <c r="C6401" s="4">
        <v>43794</v>
      </c>
      <c r="D6401" s="3">
        <v>0.76527777777777783</v>
      </c>
    </row>
    <row r="6402" spans="1:4" x14ac:dyDescent="0.2">
      <c r="A6402">
        <v>64392</v>
      </c>
      <c r="B6402" t="e">
        <f>hondudiario muy bien Que se resguarden las zonas comerciales y Que hagan muy bien su trabajo para hacer lo mejor en el pais Que bien</f>
        <v>#NAME?</v>
      </c>
      <c r="C6402" s="4">
        <v>43794</v>
      </c>
      <c r="D6402" s="3">
        <v>0.69652777777777775</v>
      </c>
    </row>
    <row r="6403" spans="1:4" x14ac:dyDescent="0.2">
      <c r="A6403">
        <v>70191</v>
      </c>
      <c r="B6403" t="e">
        <f>elpaishn estamos viendo los grandes reswultados Que bueno</f>
        <v>#NAME?</v>
      </c>
      <c r="C6403" s="4">
        <v>43794</v>
      </c>
      <c r="D6403" s="3">
        <v>0.58958333333333335</v>
      </c>
    </row>
    <row r="6404" spans="1:4" x14ac:dyDescent="0.2">
      <c r="A6404">
        <v>70577</v>
      </c>
      <c r="B6404" t="e">
        <f>elpaishn Que grandes desarrollos Que gran manera de ver lo bueno Que importante vamos por mas</f>
        <v>#NAME?</v>
      </c>
      <c r="C6404" s="4">
        <v>43794</v>
      </c>
      <c r="D6404" s="3">
        <v>0.59027777777777779</v>
      </c>
    </row>
    <row r="6405" spans="1:4" x14ac:dyDescent="0.2">
      <c r="A6405">
        <v>84720</v>
      </c>
      <c r="B6405" t="e">
        <f>HCHTelevDigital Es muy importante en el pais Que bueno lo Que se hace vamos por mas por Que se ve Que en la seguridad se esta avanzando</f>
        <v>#NAME?</v>
      </c>
      <c r="C6405" s="4">
        <v>43794</v>
      </c>
      <c r="D6405" s="3">
        <v>0.55763888888888891</v>
      </c>
    </row>
    <row r="6406" spans="1:4" x14ac:dyDescent="0.2">
      <c r="A6406">
        <v>94145</v>
      </c>
      <c r="B6406" t="e">
        <f>HCHTelevDigital se ven Que se trabaja por grandes resultados Muchas gracias a nuestro gobierno Que vamos por mas y mas</f>
        <v>#NAME?</v>
      </c>
      <c r="C6406" s="4">
        <v>43794</v>
      </c>
      <c r="D6406" s="3">
        <v>0.68333333333333324</v>
      </c>
    </row>
    <row r="6407" spans="1:4" x14ac:dyDescent="0.2">
      <c r="A6407">
        <v>97213</v>
      </c>
      <c r="B6407" t="e">
        <f>HCHTelevDigital Es una excelente labor la de parte de nuestro Presidente estamos viendo los grandes avances en Que las autoridades  los brinden una navidad segura</f>
        <v>#NAME?</v>
      </c>
      <c r="C6407" s="4">
        <v>43794</v>
      </c>
      <c r="D6407" s="3">
        <v>0.55694444444444446</v>
      </c>
    </row>
    <row r="6408" spans="1:4" x14ac:dyDescent="0.2">
      <c r="A6408">
        <v>117833</v>
      </c>
      <c r="B6408" t="e">
        <f>_xlfn.SINGLE(JuanOrlandoH _xlfn.SINGLE(tencanal10 _xlfn.SINGLE(DiarioTiempo _xlfn.SINGLE(radiohousehn _xlfn.SINGLE(radiohrn _xlfn.SINGLE(LaTribunahn _xlfn.SINGLE(elpaishn _xlfn.SINGLE(diarioelheraldo _xlfn.SINGLE(DiarioRoatan Honduras avanza Que importante son las acciones Que ha logrado cumplir JOH Que bien vamos viendo el cambio por el pais)))))))))</f>
        <v>#NAME?</v>
      </c>
      <c r="C6408" s="4">
        <v>43794</v>
      </c>
      <c r="D6408" s="3">
        <v>0.6333333333333333</v>
      </c>
    </row>
    <row r="6409" spans="1:4" x14ac:dyDescent="0.2">
      <c r="A6409">
        <v>124936</v>
      </c>
      <c r="B6409" t="s">
        <v>22</v>
      </c>
      <c r="C6409" s="4">
        <v>43794</v>
      </c>
      <c r="D6409" s="3">
        <v>0.83472222222222225</v>
      </c>
    </row>
    <row r="6410" spans="1:4" x14ac:dyDescent="0.2">
      <c r="A6410">
        <v>125752</v>
      </c>
      <c r="B6410" t="e">
        <f>_xlfn.SINGLE(JuanOrlandoH _xlfn.SINGLE(tencanal10 _xlfn.SINGLE(DiarioTiempo _xlfn.SINGLE(radiohousehn _xlfn.SINGLE(radiohrn _xlfn.SINGLE(LaTribunahn _xlfn.SINGLE(elpaishn _xlfn.SINGLE(diarioelheraldo _xlfn.SINGLE(DiarioRoatan Es bueno ver los sue√±os logrados Que bien Que se haga lo bueno por mi Honduras Que se trabaje mas y mas por mi pais vamos por grandes bendiciones)))))))))</f>
        <v>#NAME?</v>
      </c>
      <c r="C6410" s="4">
        <v>43794</v>
      </c>
      <c r="D6410" s="3">
        <v>0.63194444444444442</v>
      </c>
    </row>
    <row r="6411" spans="1:4" x14ac:dyDescent="0.2">
      <c r="A6411">
        <v>126140</v>
      </c>
      <c r="B6411" t="e">
        <f>JuanOrlandoH se√±or JOH Que Dios lo bendiga siempre Que grandes maneras de ver como mi pa√≠s esta desempe√±ado en hacer las grandiosas cosas por dar una navidad con la mejor seguridad</f>
        <v>#NAME?</v>
      </c>
      <c r="C6411" s="4">
        <v>43794</v>
      </c>
      <c r="D6411" s="3">
        <v>0.76944444444444438</v>
      </c>
    </row>
    <row r="6412" spans="1:4" x14ac:dyDescent="0.2">
      <c r="A6412">
        <v>147095</v>
      </c>
      <c r="B6412" t="e">
        <f>JuanOrlandoH Que bueno lo Que se ve en el p√†is viendo los mayores resultados de una navidad segura Que bien Que se haga lo bueno</f>
        <v>#NAME?</v>
      </c>
      <c r="C6412" s="4">
        <v>43794</v>
      </c>
      <c r="D6412" s="3">
        <v>0.7680555555555556</v>
      </c>
    </row>
    <row r="6413" spans="1:4" x14ac:dyDescent="0.2">
      <c r="A6413">
        <v>150617</v>
      </c>
      <c r="B6413" t="s">
        <v>9</v>
      </c>
      <c r="C6413" s="4">
        <v>43794</v>
      </c>
      <c r="D6413" s="3">
        <v>0.72222222222222221</v>
      </c>
    </row>
    <row r="6414" spans="1:4" x14ac:dyDescent="0.2">
      <c r="A6414">
        <v>157468</v>
      </c>
      <c r="B6414" t="e">
        <f>_xlfn.SINGLE(JuanOrlandoH _xlfn.SINGLE(tencanal10 _xlfn.SINGLE(DiarioTiempo _xlfn.SINGLE(radiohousehn _xlfn.SINGLE(radiohrn _xlfn.SINGLE(LaTribunahn _xlfn.SINGLE(elpaishn _xlfn.SINGLE(diarioelheraldo _xlfn.SINGLE(DiarioRoatan Definimos los granes alcances Que importante manera de ver lo bueno Que se trabaje mas y mas por ver las comunidades muy bien gracias)))))))))</f>
        <v>#NAME?</v>
      </c>
      <c r="C6414" s="4">
        <v>43794</v>
      </c>
      <c r="D6414" s="3">
        <v>0.63263888888888886</v>
      </c>
    </row>
    <row r="6415" spans="1:4" x14ac:dyDescent="0.2">
      <c r="A6415">
        <v>173250</v>
      </c>
      <c r="B6415" t="s">
        <v>9</v>
      </c>
      <c r="C6415" s="4">
        <v>43794</v>
      </c>
      <c r="D6415" s="3">
        <v>0.72361111111111109</v>
      </c>
    </row>
    <row r="6416" spans="1:4" x14ac:dyDescent="0.2">
      <c r="A6416">
        <v>175553</v>
      </c>
      <c r="B6416" t="s">
        <v>9</v>
      </c>
      <c r="C6416" s="4">
        <v>43794</v>
      </c>
      <c r="D6416" s="3">
        <v>0.72222222222222221</v>
      </c>
    </row>
    <row r="6417" spans="1:4" x14ac:dyDescent="0.2">
      <c r="A6417">
        <v>176119</v>
      </c>
      <c r="B6417" t="s">
        <v>9</v>
      </c>
      <c r="C6417" s="4">
        <v>43794</v>
      </c>
      <c r="D6417" s="3">
        <v>0.72361111111111109</v>
      </c>
    </row>
    <row r="6418" spans="1:4" x14ac:dyDescent="0.2">
      <c r="A6418">
        <v>177848</v>
      </c>
      <c r="B6418" t="e">
        <f>SalvaPresidente Honduras ha avanzado y todo gracias a JOH por Que el ha demostrado lo bueno por nuestra Honduras pero sabemos Que lo Que tiene nasralla Es pura envidia</f>
        <v>#NAME?</v>
      </c>
      <c r="C6418" s="4">
        <v>43794</v>
      </c>
      <c r="D6418" s="3">
        <v>0.81527777777777777</v>
      </c>
    </row>
    <row r="6419" spans="1:4" x14ac:dyDescent="0.2">
      <c r="A6419">
        <v>189023</v>
      </c>
      <c r="B6419" t="s">
        <v>9</v>
      </c>
      <c r="C6419" s="4">
        <v>43794</v>
      </c>
      <c r="D6419" s="3">
        <v>0.72291666666666676</v>
      </c>
    </row>
    <row r="6420" spans="1:4" x14ac:dyDescent="0.2">
      <c r="A6420">
        <v>210402</v>
      </c>
      <c r="B6420" t="e">
        <f>HoyMismoTSI Vemos lo bueno Que importante Es ver lo bueno en el pais felicitaciones al gobierno y a fusina Que bien Es muy bueno vamos por una navidad segura</f>
        <v>#NAME?</v>
      </c>
      <c r="C6420" s="4">
        <v>43794</v>
      </c>
      <c r="D6420" s="3">
        <v>0.6166666666666667</v>
      </c>
    </row>
    <row r="6421" spans="1:4" x14ac:dyDescent="0.2">
      <c r="A6421">
        <v>227983</v>
      </c>
      <c r="B6421" t="e">
        <f>_xlfn.SINGLE(JorgeCalixHN _xlfn.SINGLE(radioamericahn Sinceramente tan de ma√±ana este ya amenace tirando su veneno Que te importa voz √±angara deja de metiche))</f>
        <v>#NAME?</v>
      </c>
      <c r="C6421" s="4">
        <v>43794</v>
      </c>
      <c r="D6421" s="3">
        <v>0.61041666666666672</v>
      </c>
    </row>
    <row r="6422" spans="1:4" x14ac:dyDescent="0.2">
      <c r="A6422">
        <v>228389</v>
      </c>
      <c r="B6422" t="s">
        <v>526</v>
      </c>
      <c r="C6422" s="4">
        <v>43794</v>
      </c>
      <c r="D6422" s="3">
        <v>0.61319444444444449</v>
      </c>
    </row>
    <row r="6423" spans="1:4" x14ac:dyDescent="0.2">
      <c r="A6423">
        <v>295953</v>
      </c>
      <c r="B6423" t="s">
        <v>9</v>
      </c>
      <c r="C6423" s="4">
        <v>43794</v>
      </c>
      <c r="D6423" s="3">
        <v>0.72291666666666676</v>
      </c>
    </row>
    <row r="6424" spans="1:4" x14ac:dyDescent="0.2">
      <c r="A6424">
        <v>303919</v>
      </c>
      <c r="B6424" t="e">
        <f>_xlfn.SINGLE(JorgeCalixHN _xlfn.SINGLE(radioamericahn hemos visto los grandes avances departe de el Presidente Que grandes maneras porque el si ha puesto la mayor seguridad en el pais Que bien y aunque calix hable lo contrario sabemos Que se hace lo mejor))</f>
        <v>#NAME?</v>
      </c>
      <c r="C6424" s="4">
        <v>43794</v>
      </c>
      <c r="D6424" s="3">
        <v>0.61249999999999993</v>
      </c>
    </row>
    <row r="6425" spans="1:4" x14ac:dyDescent="0.2">
      <c r="A6425">
        <v>311207</v>
      </c>
      <c r="B6425" t="e">
        <f>hondudiario Es muy excelente Que se demuestra Que el turismo esta mejorando cada dia Que buenas cosas las Que se ven en mi pais Que bueno</f>
        <v>#NAME?</v>
      </c>
      <c r="C6425" s="4">
        <v>43794</v>
      </c>
      <c r="D6425" s="3">
        <v>0.70694444444444438</v>
      </c>
    </row>
    <row r="6426" spans="1:4" x14ac:dyDescent="0.2">
      <c r="A6426">
        <v>311514</v>
      </c>
      <c r="B6426" t="e">
        <f>hondudiario el turismo del pais Es muy importante Que grandioso Es saber Que se esta mejorando a cada instante Que bien Que buena noticia</f>
        <v>#NAME?</v>
      </c>
      <c r="C6426" s="4">
        <v>43794</v>
      </c>
      <c r="D6426" s="3">
        <v>0.70763888888888893</v>
      </c>
    </row>
    <row r="6427" spans="1:4" x14ac:dyDescent="0.2">
      <c r="A6427">
        <v>311652</v>
      </c>
      <c r="B6427" t="e">
        <f>hondudiario Que bueno Que se est√°n viendo estos grandes alcances en mi pais Que bueno lo Que se ve en materia de seguridad Que bien</f>
        <v>#NAME?</v>
      </c>
      <c r="C6427" s="4">
        <v>43794</v>
      </c>
      <c r="D6427" s="3">
        <v>0.6958333333333333</v>
      </c>
    </row>
    <row r="6428" spans="1:4" x14ac:dyDescent="0.2">
      <c r="A6428">
        <v>320587</v>
      </c>
      <c r="B6428" t="s">
        <v>9</v>
      </c>
      <c r="C6428" s="4">
        <v>43794</v>
      </c>
      <c r="D6428" s="3">
        <v>0.72222222222222221</v>
      </c>
    </row>
    <row r="6429" spans="1:4" x14ac:dyDescent="0.2">
      <c r="A6429">
        <v>323784</v>
      </c>
      <c r="B6429" t="e">
        <f>elpaishn Que bueno Que se hagan estas campa√±as de mejorar el ambiente Que buenas acciones las Que se hacen muy bien</f>
        <v>#NAME?</v>
      </c>
      <c r="C6429" s="4">
        <v>43794</v>
      </c>
      <c r="D6429" s="3">
        <v>0.58958333333333335</v>
      </c>
    </row>
    <row r="6430" spans="1:4" x14ac:dyDescent="0.2">
      <c r="A6430">
        <v>371723</v>
      </c>
      <c r="B6430" t="s">
        <v>9</v>
      </c>
      <c r="C6430" s="4">
        <v>43794</v>
      </c>
      <c r="D6430" s="3">
        <v>0.72291666666666676</v>
      </c>
    </row>
    <row r="6431" spans="1:4" x14ac:dyDescent="0.2">
      <c r="A6431">
        <v>650955</v>
      </c>
      <c r="B6431" t="s">
        <v>9</v>
      </c>
      <c r="C6431" s="4">
        <v>43794</v>
      </c>
      <c r="D6431" s="3">
        <v>0.72222222222222221</v>
      </c>
    </row>
    <row r="6432" spans="1:4" x14ac:dyDescent="0.2">
      <c r="A6432">
        <v>715212</v>
      </c>
      <c r="B6432" t="s">
        <v>9</v>
      </c>
      <c r="C6432" s="4">
        <v>43794</v>
      </c>
      <c r="D6432" s="3">
        <v>0.72222222222222221</v>
      </c>
    </row>
    <row r="6433" spans="1:4" x14ac:dyDescent="0.2">
      <c r="A6433">
        <v>715416</v>
      </c>
      <c r="B6433" t="s">
        <v>9</v>
      </c>
      <c r="C6433" s="4">
        <v>43794</v>
      </c>
      <c r="D6433" s="3">
        <v>0.72222222222222221</v>
      </c>
    </row>
    <row r="6434" spans="1:4" x14ac:dyDescent="0.2">
      <c r="A6434">
        <v>724982</v>
      </c>
      <c r="B6434" t="s">
        <v>9</v>
      </c>
      <c r="C6434" s="4">
        <v>43794</v>
      </c>
      <c r="D6434" s="3">
        <v>0.72291666666666676</v>
      </c>
    </row>
    <row r="6435" spans="1:4" x14ac:dyDescent="0.2">
      <c r="A6435">
        <v>731052</v>
      </c>
      <c r="B6435" t="s">
        <v>22</v>
      </c>
      <c r="C6435" s="4">
        <v>43794</v>
      </c>
      <c r="D6435" s="3">
        <v>0.83472222222222225</v>
      </c>
    </row>
    <row r="6436" spans="1:4" x14ac:dyDescent="0.2">
      <c r="A6436">
        <v>764668</v>
      </c>
      <c r="B6436" t="s">
        <v>22</v>
      </c>
      <c r="C6436" s="4">
        <v>43794</v>
      </c>
      <c r="D6436" s="3">
        <v>0.83472222222222225</v>
      </c>
    </row>
    <row r="6437" spans="1:4" x14ac:dyDescent="0.2">
      <c r="A6437">
        <v>770236</v>
      </c>
      <c r="B6437" t="e">
        <f>HoyMismoTSI Que gran noticia Que se esta dando Que bueno Que se trabaje por una navidad segura Que bien Que se haga lo bueno en mi pais vamos por lo bueno</f>
        <v>#NAME?</v>
      </c>
      <c r="C6437" s="4">
        <v>43794</v>
      </c>
      <c r="D6437" s="3">
        <v>0.61527777777777781</v>
      </c>
    </row>
    <row r="6438" spans="1:4" x14ac:dyDescent="0.2">
      <c r="A6438">
        <v>787604</v>
      </c>
      <c r="B6438" t="s">
        <v>9</v>
      </c>
      <c r="C6438" s="4">
        <v>43794</v>
      </c>
      <c r="D6438" s="3">
        <v>0.72152777777777777</v>
      </c>
    </row>
    <row r="6439" spans="1:4" x14ac:dyDescent="0.2">
      <c r="A6439">
        <v>787701</v>
      </c>
      <c r="B6439" t="s">
        <v>9</v>
      </c>
      <c r="C6439" s="4">
        <v>43794</v>
      </c>
      <c r="D6439" s="3">
        <v>0.72222222222222221</v>
      </c>
    </row>
    <row r="6440" spans="1:4" x14ac:dyDescent="0.2">
      <c r="A6440">
        <v>788011</v>
      </c>
      <c r="B6440" t="s">
        <v>22</v>
      </c>
      <c r="C6440" s="4">
        <v>43794</v>
      </c>
      <c r="D6440" s="3">
        <v>0.83472222222222225</v>
      </c>
    </row>
    <row r="6441" spans="1:4" x14ac:dyDescent="0.2">
      <c r="A6441">
        <v>804434</v>
      </c>
      <c r="B6441" t="s">
        <v>9</v>
      </c>
      <c r="C6441" s="4">
        <v>43794</v>
      </c>
      <c r="D6441" s="3">
        <v>0.72222222222222221</v>
      </c>
    </row>
    <row r="6442" spans="1:4" x14ac:dyDescent="0.2">
      <c r="A6442">
        <v>829676</v>
      </c>
      <c r="B6442" t="s">
        <v>9</v>
      </c>
      <c r="C6442" s="4">
        <v>43794</v>
      </c>
      <c r="D6442" s="3">
        <v>0.72291666666666676</v>
      </c>
    </row>
    <row r="6443" spans="1:4" x14ac:dyDescent="0.2">
      <c r="A6443">
        <v>846750</v>
      </c>
      <c r="B6443" t="s">
        <v>9</v>
      </c>
      <c r="C6443" s="4">
        <v>43794</v>
      </c>
      <c r="D6443" s="3">
        <v>0.72222222222222221</v>
      </c>
    </row>
    <row r="6444" spans="1:4" x14ac:dyDescent="0.2">
      <c r="A6444">
        <v>852005</v>
      </c>
      <c r="B6444" t="s">
        <v>22</v>
      </c>
      <c r="C6444" s="4">
        <v>43794</v>
      </c>
      <c r="D6444" s="3">
        <v>0.83472222222222225</v>
      </c>
    </row>
    <row r="6445" spans="1:4" x14ac:dyDescent="0.2">
      <c r="A6445">
        <v>857175</v>
      </c>
      <c r="B6445" t="s">
        <v>9</v>
      </c>
      <c r="C6445" s="4">
        <v>43794</v>
      </c>
      <c r="D6445" s="3">
        <v>0.72291666666666676</v>
      </c>
    </row>
    <row r="6446" spans="1:4" x14ac:dyDescent="0.2">
      <c r="A6446">
        <v>880765</v>
      </c>
      <c r="B6446" t="s">
        <v>9</v>
      </c>
      <c r="C6446" s="4">
        <v>43794</v>
      </c>
      <c r="D6446" s="3">
        <v>0.72222222222222221</v>
      </c>
    </row>
    <row r="6447" spans="1:4" x14ac:dyDescent="0.2">
      <c r="A6447">
        <v>932868</v>
      </c>
      <c r="B6447" t="s">
        <v>9</v>
      </c>
      <c r="C6447" s="4">
        <v>43794</v>
      </c>
      <c r="D6447" s="3">
        <v>0.72152777777777777</v>
      </c>
    </row>
    <row r="6448" spans="1:4" x14ac:dyDescent="0.2">
      <c r="A6448">
        <v>934583</v>
      </c>
      <c r="B6448" t="s">
        <v>22</v>
      </c>
      <c r="C6448" s="4">
        <v>43794</v>
      </c>
      <c r="D6448" s="3">
        <v>0.83472222222222225</v>
      </c>
    </row>
    <row r="6449" spans="1:4" x14ac:dyDescent="0.2">
      <c r="A6449">
        <v>972402</v>
      </c>
      <c r="B6449" t="s">
        <v>22</v>
      </c>
      <c r="C6449" s="4">
        <v>43794</v>
      </c>
      <c r="D6449" s="3">
        <v>0.83472222222222225</v>
      </c>
    </row>
    <row r="6450" spans="1:4" x14ac:dyDescent="0.2">
      <c r="A6450">
        <v>972460</v>
      </c>
      <c r="B6450" t="s">
        <v>9</v>
      </c>
      <c r="C6450" s="4">
        <v>43794</v>
      </c>
      <c r="D6450" s="3">
        <v>0.72361111111111109</v>
      </c>
    </row>
    <row r="6451" spans="1:4" x14ac:dyDescent="0.2">
      <c r="A6451">
        <v>981656</v>
      </c>
      <c r="B6451" t="s">
        <v>9</v>
      </c>
      <c r="C6451" s="4">
        <v>43794</v>
      </c>
      <c r="D6451" s="3">
        <v>0.72361111111111109</v>
      </c>
    </row>
    <row r="6452" spans="1:4" x14ac:dyDescent="0.2">
      <c r="A6452">
        <v>1023856</v>
      </c>
      <c r="B6452" t="s">
        <v>9</v>
      </c>
      <c r="C6452" s="4">
        <v>43794</v>
      </c>
      <c r="D6452" s="3">
        <v>0.72291666666666676</v>
      </c>
    </row>
    <row r="6453" spans="1:4" x14ac:dyDescent="0.2">
      <c r="A6453">
        <v>1025726</v>
      </c>
      <c r="B6453" t="s">
        <v>22</v>
      </c>
      <c r="C6453" s="4">
        <v>43794</v>
      </c>
      <c r="D6453" s="3">
        <v>0.83472222222222225</v>
      </c>
    </row>
    <row r="6454" spans="1:4" x14ac:dyDescent="0.2">
      <c r="A6454">
        <v>1025967</v>
      </c>
      <c r="B6454" t="s">
        <v>9</v>
      </c>
      <c r="C6454" s="4">
        <v>43794</v>
      </c>
      <c r="D6454" s="3">
        <v>0.72222222222222221</v>
      </c>
    </row>
    <row r="6455" spans="1:4" x14ac:dyDescent="0.2">
      <c r="A6455">
        <v>1044532</v>
      </c>
      <c r="B6455" t="s">
        <v>22</v>
      </c>
      <c r="C6455" s="4">
        <v>43794</v>
      </c>
      <c r="D6455" s="3">
        <v>0.83472222222222225</v>
      </c>
    </row>
    <row r="6456" spans="1:4" x14ac:dyDescent="0.2">
      <c r="A6456">
        <v>1054512</v>
      </c>
      <c r="B6456" t="e">
        <f>HoyMismoTSI Que bueno Que se hagan estas capacitaciones Que bien Que se trabaje por mas por nuestra Honduras</f>
        <v>#NAME?</v>
      </c>
      <c r="C6456" s="4">
        <v>43794</v>
      </c>
      <c r="D6456" s="3">
        <v>0.83124999999999993</v>
      </c>
    </row>
    <row r="6457" spans="1:4" x14ac:dyDescent="0.2">
      <c r="A6457">
        <v>1094224</v>
      </c>
      <c r="B6457" t="s">
        <v>22</v>
      </c>
      <c r="C6457" s="4">
        <v>43794</v>
      </c>
      <c r="D6457" s="3">
        <v>0.83472222222222225</v>
      </c>
    </row>
    <row r="6458" spans="1:4" x14ac:dyDescent="0.2">
      <c r="A6458">
        <v>2881</v>
      </c>
      <c r="B6458" t="s">
        <v>32</v>
      </c>
      <c r="C6458" s="4">
        <v>43801</v>
      </c>
      <c r="D6458" s="3">
        <v>0.79236111111111107</v>
      </c>
    </row>
    <row r="6459" spans="1:4" x14ac:dyDescent="0.2">
      <c r="A6459">
        <v>11567</v>
      </c>
      <c r="B6459" t="s">
        <v>32</v>
      </c>
      <c r="C6459" s="4">
        <v>43801</v>
      </c>
      <c r="D6459" s="3">
        <v>0.79236111111111107</v>
      </c>
    </row>
    <row r="6460" spans="1:4" x14ac:dyDescent="0.2">
      <c r="A6460">
        <v>24139</v>
      </c>
      <c r="B6460" t="s">
        <v>151</v>
      </c>
      <c r="C6460" s="4">
        <v>43801</v>
      </c>
      <c r="D6460" s="3">
        <v>0.84027777777777779</v>
      </c>
    </row>
    <row r="6461" spans="1:4" x14ac:dyDescent="0.2">
      <c r="A6461">
        <v>32768</v>
      </c>
      <c r="B6461" t="e">
        <f>_xlfn.SINGLE(hondudiario _xlfn.SINGLE(JuanOrlandoH solo este gobierno Es el Que ha trabajado porque se mejoren las cosas en el pa√≠s Que bien Que se haga lo bueno por nuestra Honduras Aplaudimos muy bien))</f>
        <v>#NAME?</v>
      </c>
      <c r="C6461" s="4">
        <v>43801</v>
      </c>
      <c r="D6461" s="3">
        <v>0.88611111111111107</v>
      </c>
    </row>
    <row r="6462" spans="1:4" x14ac:dyDescent="0.2">
      <c r="A6462">
        <v>33069</v>
      </c>
      <c r="B6462" t="e">
        <f>hondudiario admirable manera Que se haga lo Que se tenga Que hacer por nuestra Honduras estamos muy agradecidos con JOH vamos por mas</f>
        <v>#NAME?</v>
      </c>
      <c r="C6462" s="4">
        <v>43801</v>
      </c>
      <c r="D6462" s="3">
        <v>0.9</v>
      </c>
    </row>
    <row r="6463" spans="1:4" x14ac:dyDescent="0.2">
      <c r="A6463">
        <v>34906</v>
      </c>
      <c r="B6463" t="e">
        <f>_xlfn.SINGLE(DllSWqjvMbCrtUNGN0CA23hYgwPW83B5aBnYuBnEFZY)= se esta trabajando por un futuro mejor  Vemos los mejores alcances estamos viendo los mayores resultados Que bien Que se trabaje por el cambio clim√°tico</f>
        <v>#NAME?</v>
      </c>
      <c r="C6463" s="4">
        <v>43801</v>
      </c>
      <c r="D6463" s="3">
        <v>0.93333333333333324</v>
      </c>
    </row>
    <row r="6464" spans="1:4" x14ac:dyDescent="0.2">
      <c r="A6464">
        <v>38941</v>
      </c>
      <c r="B6464" t="e">
        <f>_xlfn.SINGLE(JuanOrlandoH _xlfn.SINGLE(sanchezcastejon _xlfn.SINGLE(HCHTelevDigital _xlfn.SINGLE(TN5Telenoticias _xlfn.SINGLE(WSJ _xlfn.SINGLE(RCVHonduras _xlfn.SINGLE(elnuevoherald _xlfn.SINGLE(nytimes _xlfn.SINGLE(radioamericahn _xlfn.SINGLE(elpaishn _xlfn.SINGLE(radiohrn _xlfn.SINGLE(diarioelheraldo estamos muy agradecidos con nuestro gobierno por trabajar por lo mejor en el pais uniendo las manos con Espa√±a Que se haga lo bueno))))))))))))</f>
        <v>#NAME?</v>
      </c>
      <c r="C6464" s="4">
        <v>43801</v>
      </c>
      <c r="D6464" s="3">
        <v>0.72361111111111109</v>
      </c>
    </row>
    <row r="6465" spans="1:4" x14ac:dyDescent="0.2">
      <c r="A6465">
        <v>42252</v>
      </c>
      <c r="B6465" t="s">
        <v>32</v>
      </c>
      <c r="C6465" s="4">
        <v>43801</v>
      </c>
      <c r="D6465" s="3">
        <v>0.7909722222222223</v>
      </c>
    </row>
    <row r="6466" spans="1:4" x14ac:dyDescent="0.2">
      <c r="A6466">
        <v>43002</v>
      </c>
      <c r="B6466" t="s">
        <v>151</v>
      </c>
      <c r="C6466" s="4">
        <v>43801</v>
      </c>
      <c r="D6466" s="3">
        <v>0.84097222222222223</v>
      </c>
    </row>
    <row r="6467" spans="1:4" x14ac:dyDescent="0.2">
      <c r="A6467">
        <v>48201</v>
      </c>
      <c r="B6467" t="s">
        <v>214</v>
      </c>
      <c r="C6467" s="4">
        <v>43801</v>
      </c>
      <c r="D6467" s="3">
        <v>0.69097222222222221</v>
      </c>
    </row>
    <row r="6468" spans="1:4" x14ac:dyDescent="0.2">
      <c r="A6468">
        <v>53664</v>
      </c>
      <c r="B6468" t="e">
        <f>JuanOrlandoH esto Es lo Que me hace sentirme orgullosa de ceer Hondure√±a por Que JOH trabaja por hacer lo bueno y importante para la naci√≥n gracias</f>
        <v>#NAME?</v>
      </c>
      <c r="C6468" s="4">
        <v>43801</v>
      </c>
      <c r="D6468" s="3">
        <v>0.66875000000000007</v>
      </c>
    </row>
    <row r="6469" spans="1:4" x14ac:dyDescent="0.2">
      <c r="A6469">
        <v>64785</v>
      </c>
      <c r="B6469" t="e">
        <f>hondudiario no cave duda Que mi naci√≥n esta avanzando Que gran desempe√±o Que se tenga excito</f>
        <v>#NAME?</v>
      </c>
      <c r="C6469" s="4">
        <v>43801</v>
      </c>
      <c r="D6469" s="3">
        <v>0.83333333333333337</v>
      </c>
    </row>
    <row r="6470" spans="1:4" x14ac:dyDescent="0.2">
      <c r="A6470">
        <v>66504</v>
      </c>
      <c r="B6470" t="s">
        <v>32</v>
      </c>
      <c r="C6470" s="4">
        <v>43801</v>
      </c>
      <c r="D6470" s="3">
        <v>0.79236111111111107</v>
      </c>
    </row>
    <row r="6471" spans="1:4" x14ac:dyDescent="0.2">
      <c r="A6471">
        <v>75281</v>
      </c>
      <c r="B6471" t="e">
        <f>TSiHonduras muy bien Que se esta mejorando en el aria de el cambio clim√°tico Es muy importante para el pais muy bien</f>
        <v>#NAME?</v>
      </c>
      <c r="C6471" s="4">
        <v>43801</v>
      </c>
      <c r="D6471" s="3">
        <v>0.91805555555555562</v>
      </c>
    </row>
    <row r="6472" spans="1:4" x14ac:dyDescent="0.2">
      <c r="A6472">
        <v>82039</v>
      </c>
      <c r="B6472" t="s">
        <v>214</v>
      </c>
      <c r="C6472" s="4">
        <v>43801</v>
      </c>
      <c r="D6472" s="3">
        <v>0.69166666666666676</v>
      </c>
    </row>
    <row r="6473" spans="1:4" x14ac:dyDescent="0.2">
      <c r="A6473">
        <v>85568</v>
      </c>
      <c r="B6473" t="s">
        <v>214</v>
      </c>
      <c r="C6473" s="4">
        <v>43801</v>
      </c>
      <c r="D6473" s="3">
        <v>0.69097222222222221</v>
      </c>
    </row>
    <row r="6474" spans="1:4" x14ac:dyDescent="0.2">
      <c r="A6474">
        <v>85797</v>
      </c>
      <c r="B6474" t="s">
        <v>214</v>
      </c>
      <c r="C6474" s="4">
        <v>43801</v>
      </c>
      <c r="D6474" s="3">
        <v>0.69166666666666676</v>
      </c>
    </row>
    <row r="6475" spans="1:4" x14ac:dyDescent="0.2">
      <c r="A6475">
        <v>91539</v>
      </c>
      <c r="B6475" t="e">
        <f>elpaishn Definitivamente estamos viendo estos maravillosos eventos Que se hacen en mi Honduras Que bien est√°n trabajando por demostrar lo lindo en el pais</f>
        <v>#NAME?</v>
      </c>
      <c r="C6475" s="4">
        <v>43801</v>
      </c>
      <c r="D6475" s="3">
        <v>0.67847222222222225</v>
      </c>
    </row>
    <row r="6476" spans="1:4" x14ac:dyDescent="0.2">
      <c r="A6476">
        <v>95604</v>
      </c>
      <c r="B6476" t="s">
        <v>32</v>
      </c>
      <c r="C6476" s="4">
        <v>43801</v>
      </c>
      <c r="D6476" s="3">
        <v>0.79166666666666663</v>
      </c>
    </row>
    <row r="6477" spans="1:4" x14ac:dyDescent="0.2">
      <c r="A6477">
        <v>95826</v>
      </c>
      <c r="B6477" t="s">
        <v>151</v>
      </c>
      <c r="C6477" s="4">
        <v>43801</v>
      </c>
      <c r="D6477" s="3">
        <v>0.84027777777777779</v>
      </c>
    </row>
    <row r="6478" spans="1:4" x14ac:dyDescent="0.2">
      <c r="A6478">
        <v>117424</v>
      </c>
      <c r="B6478" t="s">
        <v>151</v>
      </c>
      <c r="C6478" s="4">
        <v>43801</v>
      </c>
      <c r="D6478" s="3">
        <v>0.84097222222222223</v>
      </c>
    </row>
    <row r="6479" spans="1:4" x14ac:dyDescent="0.2">
      <c r="A6479">
        <v>125740</v>
      </c>
      <c r="B6479" t="e">
        <f>JuanOrlandoH Vemos Que se ha hecho un gran desempe√±o en nuestro pais Que bueno Que se trabaje en el aria clim√°tica Que bien vamos por mas</f>
        <v>#NAME?</v>
      </c>
      <c r="C6479" s="4">
        <v>43801</v>
      </c>
      <c r="D6479" s="3">
        <v>0.65694444444444444</v>
      </c>
    </row>
    <row r="6480" spans="1:4" x14ac:dyDescent="0.2">
      <c r="A6480">
        <v>125786</v>
      </c>
      <c r="B6480" t="e">
        <f>JuanOrlandoH excelente Que se haga lo bueno con el cambio clim√°tico Que bien vamos por mas avances en el pais Que bien</f>
        <v>#NAME?</v>
      </c>
      <c r="C6480" s="4">
        <v>43801</v>
      </c>
      <c r="D6480" s="3">
        <v>0.6645833333333333</v>
      </c>
    </row>
    <row r="6481" spans="1:4" x14ac:dyDescent="0.2">
      <c r="A6481">
        <v>134832</v>
      </c>
      <c r="B6481" t="e">
        <f>JuanOrlandoH no dejamos  de quedar sorprendidos como JOH trabaja por este desarrollo de el clima Que se haga lo Que se tenga Que hacer</f>
        <v>#NAME?</v>
      </c>
      <c r="C6481" s="4">
        <v>43801</v>
      </c>
      <c r="D6481" s="3">
        <v>0.66527777777777775</v>
      </c>
    </row>
    <row r="6482" spans="1:4" x14ac:dyDescent="0.2">
      <c r="A6482">
        <v>141111</v>
      </c>
      <c r="B6482" t="s">
        <v>32</v>
      </c>
      <c r="C6482" s="4">
        <v>43801</v>
      </c>
      <c r="D6482" s="3">
        <v>0.79236111111111107</v>
      </c>
    </row>
    <row r="6483" spans="1:4" x14ac:dyDescent="0.2">
      <c r="A6483">
        <v>145408</v>
      </c>
      <c r="B6483" t="s">
        <v>214</v>
      </c>
      <c r="C6483" s="4">
        <v>43801</v>
      </c>
      <c r="D6483" s="3">
        <v>0.69166666666666676</v>
      </c>
    </row>
    <row r="6484" spans="1:4" x14ac:dyDescent="0.2">
      <c r="A6484">
        <v>154018</v>
      </c>
      <c r="B6484" t="e">
        <f>_xlfn.SINGLE(DllSWqjvMbCrtUNGN0CA23hYgwPW83B5aBnYuBnEFZY)= contentos de ver como se hacen los grandes y buenos desarrollos vamos por lo bueno Que Dios lo bendiga JOH</f>
        <v>#NAME?</v>
      </c>
      <c r="C6484" s="4">
        <v>43801</v>
      </c>
      <c r="D6484" s="3">
        <v>0.85833333333333339</v>
      </c>
    </row>
    <row r="6485" spans="1:4" x14ac:dyDescent="0.2">
      <c r="A6485">
        <v>159147</v>
      </c>
      <c r="B6485" t="s">
        <v>32</v>
      </c>
      <c r="C6485" s="4">
        <v>43801</v>
      </c>
      <c r="D6485" s="3">
        <v>0.79305555555555562</v>
      </c>
    </row>
    <row r="6486" spans="1:4" x14ac:dyDescent="0.2">
      <c r="A6486">
        <v>166438</v>
      </c>
      <c r="B6486" t="s">
        <v>151</v>
      </c>
      <c r="C6486" s="4">
        <v>43801</v>
      </c>
      <c r="D6486" s="3">
        <v>0.84166666666666667</v>
      </c>
    </row>
    <row r="6487" spans="1:4" x14ac:dyDescent="0.2">
      <c r="A6487">
        <v>168245</v>
      </c>
      <c r="B6487" t="e">
        <f>JuanOrlandoH buena noticia Que se trabaje por el cambio clim√°tico en el pais Que bien estamos  agradecidos excelente</f>
        <v>#NAME?</v>
      </c>
      <c r="C6487" s="4">
        <v>43801</v>
      </c>
      <c r="D6487" s="3">
        <v>0.65972222222222221</v>
      </c>
    </row>
    <row r="6488" spans="1:4" x14ac:dyDescent="0.2">
      <c r="A6488">
        <v>175393</v>
      </c>
      <c r="B6488" t="s">
        <v>151</v>
      </c>
      <c r="C6488" s="4">
        <v>43801</v>
      </c>
      <c r="D6488" s="3">
        <v>0.84097222222222223</v>
      </c>
    </row>
    <row r="6489" spans="1:4" x14ac:dyDescent="0.2">
      <c r="A6489">
        <v>178240</v>
      </c>
      <c r="B6489" t="e">
        <f>JuanOrlandoH Honduras esta cambiando Que bien vamos por respectivas ideas Sobre todo en el sector y asi mejorar su desarrollo</f>
        <v>#NAME?</v>
      </c>
      <c r="C6489" s="4">
        <v>43801</v>
      </c>
      <c r="D6489" s="3">
        <v>0.66249999999999998</v>
      </c>
    </row>
    <row r="6490" spans="1:4" x14ac:dyDescent="0.2">
      <c r="A6490">
        <v>183403</v>
      </c>
      <c r="B6490" t="s">
        <v>460</v>
      </c>
      <c r="C6490" s="4">
        <v>43801</v>
      </c>
      <c r="D6490" s="3">
        <v>0.67291666666666661</v>
      </c>
    </row>
    <row r="6491" spans="1:4" x14ac:dyDescent="0.2">
      <c r="A6491">
        <v>186411</v>
      </c>
      <c r="B6491" t="e">
        <f>_xlfn.SINGLE(JuanOrlandoH _xlfn.SINGLE(HCHTelevDigital _xlfn.SINGLE(TN5Telenoticias _xlfn.SINGLE(WSJ _xlfn.SINGLE(RCVHonduras _xlfn.SINGLE(elnuevoherald _xlfn.SINGLE(CNNEE _xlfn.SINGLE(radioamericahn muy bien Que se hagan los cambios con el clima por Que Es muy importante Que se mejore con esta aria muy bien Que se haga lo bueno))))))))</f>
        <v>#NAME?</v>
      </c>
      <c r="C6491" s="4">
        <v>43801</v>
      </c>
      <c r="D6491" s="3">
        <v>0.72638888888888886</v>
      </c>
    </row>
    <row r="6492" spans="1:4" x14ac:dyDescent="0.2">
      <c r="A6492">
        <v>186636</v>
      </c>
      <c r="B6492" t="e">
        <f>JuanOrlandoH excelente Que se ha tenido excito en los grandes procesos y aun faltan mas Que bien lo Que se desarrolla vamos por mas</f>
        <v>#NAME?</v>
      </c>
      <c r="C6492" s="4">
        <v>43801</v>
      </c>
      <c r="D6492" s="3">
        <v>0.65763888888888888</v>
      </c>
    </row>
    <row r="6493" spans="1:4" x14ac:dyDescent="0.2">
      <c r="A6493">
        <v>186877</v>
      </c>
      <c r="B6493" t="e">
        <f>JuanOrlandoH no cave duda Que mi Honduras ha cambiado y gracias a mi gobierno Muchas gracias  Que se haga lo bueno por el pais</f>
        <v>#NAME?</v>
      </c>
      <c r="C6493" s="4">
        <v>43801</v>
      </c>
      <c r="D6493" s="3">
        <v>0.65902777777777777</v>
      </c>
    </row>
    <row r="6494" spans="1:4" x14ac:dyDescent="0.2">
      <c r="A6494">
        <v>187075</v>
      </c>
      <c r="B6494" t="s">
        <v>214</v>
      </c>
      <c r="C6494" s="4">
        <v>43801</v>
      </c>
      <c r="D6494" s="3">
        <v>0.69166666666666676</v>
      </c>
    </row>
    <row r="6495" spans="1:4" x14ac:dyDescent="0.2">
      <c r="A6495">
        <v>187279</v>
      </c>
      <c r="B6495" t="s">
        <v>32</v>
      </c>
      <c r="C6495" s="4">
        <v>43801</v>
      </c>
      <c r="D6495" s="3">
        <v>0.79166666666666663</v>
      </c>
    </row>
    <row r="6496" spans="1:4" x14ac:dyDescent="0.2">
      <c r="A6496">
        <v>194493</v>
      </c>
      <c r="B6496" t="s">
        <v>214</v>
      </c>
      <c r="C6496" s="4">
        <v>43801</v>
      </c>
      <c r="D6496" s="3">
        <v>0.69027777777777777</v>
      </c>
    </row>
    <row r="6497" spans="1:4" x14ac:dyDescent="0.2">
      <c r="A6497">
        <v>196396</v>
      </c>
      <c r="B6497" t="e">
        <f>JuanOrlandoH Bravo Que admirable Es saber Que el pais esta mejorando muy excelente Que mi Honduras se regenera en grandiosas acciones Que bien vamos por mas</f>
        <v>#NAME?</v>
      </c>
      <c r="C6497" s="4">
        <v>43801</v>
      </c>
      <c r="D6497" s="3">
        <v>0.66597222222222219</v>
      </c>
    </row>
    <row r="6498" spans="1:4" x14ac:dyDescent="0.2">
      <c r="A6498">
        <v>198773</v>
      </c>
      <c r="B6498" t="e">
        <f>_xlfn.SINGLE(JuanOrlandoH _xlfn.SINGLE(HCHTelevDigital _xlfn.SINGLE(TN5Telenoticias _xlfn.SINGLE(WSJ _xlfn.SINGLE(RCVHonduras _xlfn.SINGLE(elnuevoherald _xlfn.SINGLE(CNNEE _xlfn.SINGLE(radioamericahn estamos agradecidos por las favorables arias Que JOH mejora Que bien estamos a lo bueno Que se mejore en el pais vamos se√±or JOH vamos por mas))))))))</f>
        <v>#NAME?</v>
      </c>
      <c r="C6498" s="4">
        <v>43801</v>
      </c>
      <c r="D6498" s="3">
        <v>0.72777777777777775</v>
      </c>
    </row>
    <row r="6499" spans="1:4" x14ac:dyDescent="0.2">
      <c r="A6499">
        <v>203074</v>
      </c>
      <c r="B6499" t="s">
        <v>32</v>
      </c>
      <c r="C6499" s="4">
        <v>43801</v>
      </c>
      <c r="D6499" s="3">
        <v>0.79236111111111107</v>
      </c>
    </row>
    <row r="6500" spans="1:4" x14ac:dyDescent="0.2">
      <c r="A6500">
        <v>207365</v>
      </c>
      <c r="B6500" t="s">
        <v>214</v>
      </c>
      <c r="C6500" s="4">
        <v>43801</v>
      </c>
      <c r="D6500" s="3">
        <v>0.69166666666666676</v>
      </c>
    </row>
    <row r="6501" spans="1:4" x14ac:dyDescent="0.2">
      <c r="A6501">
        <v>207366</v>
      </c>
      <c r="B6501" t="s">
        <v>32</v>
      </c>
      <c r="C6501" s="4">
        <v>43801</v>
      </c>
      <c r="D6501" s="3">
        <v>0.79305555555555562</v>
      </c>
    </row>
    <row r="6502" spans="1:4" x14ac:dyDescent="0.2">
      <c r="A6502">
        <v>207531</v>
      </c>
      <c r="B6502" t="s">
        <v>32</v>
      </c>
      <c r="C6502" s="4">
        <v>43801</v>
      </c>
      <c r="D6502" s="3">
        <v>0.79236111111111107</v>
      </c>
    </row>
    <row r="6503" spans="1:4" x14ac:dyDescent="0.2">
      <c r="A6503">
        <v>208149</v>
      </c>
      <c r="B6503" t="s">
        <v>32</v>
      </c>
      <c r="C6503" s="4">
        <v>43801</v>
      </c>
      <c r="D6503" s="3">
        <v>0.79305555555555562</v>
      </c>
    </row>
    <row r="6504" spans="1:4" x14ac:dyDescent="0.2">
      <c r="A6504">
        <v>208694</v>
      </c>
      <c r="B6504" t="s">
        <v>214</v>
      </c>
      <c r="C6504" s="4">
        <v>43801</v>
      </c>
      <c r="D6504" s="3">
        <v>0.69027777777777777</v>
      </c>
    </row>
    <row r="6505" spans="1:4" x14ac:dyDescent="0.2">
      <c r="A6505">
        <v>208742</v>
      </c>
      <c r="B6505" t="s">
        <v>214</v>
      </c>
      <c r="C6505" s="4">
        <v>43801</v>
      </c>
      <c r="D6505" s="3">
        <v>0.69027777777777777</v>
      </c>
    </row>
    <row r="6506" spans="1:4" x14ac:dyDescent="0.2">
      <c r="A6506">
        <v>208803</v>
      </c>
      <c r="B6506" t="s">
        <v>214</v>
      </c>
      <c r="C6506" s="4">
        <v>43801</v>
      </c>
      <c r="D6506" s="3">
        <v>0.69027777777777777</v>
      </c>
    </row>
    <row r="6507" spans="1:4" x14ac:dyDescent="0.2">
      <c r="A6507">
        <v>212010</v>
      </c>
      <c r="B6507" t="s">
        <v>151</v>
      </c>
      <c r="C6507" s="4">
        <v>43801</v>
      </c>
      <c r="D6507" s="3">
        <v>0.84236111111111101</v>
      </c>
    </row>
    <row r="6508" spans="1:4" x14ac:dyDescent="0.2">
      <c r="A6508">
        <v>225764</v>
      </c>
      <c r="B6508" t="s">
        <v>214</v>
      </c>
      <c r="C6508" s="4">
        <v>43801</v>
      </c>
      <c r="D6508" s="3">
        <v>0.69097222222222221</v>
      </c>
    </row>
    <row r="6509" spans="1:4" x14ac:dyDescent="0.2">
      <c r="A6509">
        <v>231137</v>
      </c>
      <c r="B6509" t="s">
        <v>32</v>
      </c>
      <c r="C6509" s="4">
        <v>43801</v>
      </c>
      <c r="D6509" s="3">
        <v>0.79236111111111107</v>
      </c>
    </row>
    <row r="6510" spans="1:4" x14ac:dyDescent="0.2">
      <c r="A6510">
        <v>241929</v>
      </c>
      <c r="B6510" t="s">
        <v>214</v>
      </c>
      <c r="C6510" s="4">
        <v>43801</v>
      </c>
      <c r="D6510" s="3">
        <v>0.69027777777777777</v>
      </c>
    </row>
    <row r="6511" spans="1:4" x14ac:dyDescent="0.2">
      <c r="A6511">
        <v>244372</v>
      </c>
      <c r="B6511" t="s">
        <v>151</v>
      </c>
      <c r="C6511" s="4">
        <v>43801</v>
      </c>
      <c r="D6511" s="3">
        <v>0.84097222222222223</v>
      </c>
    </row>
    <row r="6512" spans="1:4" x14ac:dyDescent="0.2">
      <c r="A6512">
        <v>249149</v>
      </c>
      <c r="B6512" t="s">
        <v>32</v>
      </c>
      <c r="C6512" s="4">
        <v>43801</v>
      </c>
      <c r="D6512" s="3">
        <v>0.79305555555555562</v>
      </c>
    </row>
    <row r="6513" spans="1:4" x14ac:dyDescent="0.2">
      <c r="A6513">
        <v>249837</v>
      </c>
      <c r="B6513" t="e">
        <f>hondudiario Que bueno Que se esta trabajando por favorecer y mejorar el cambio de clima Que bien</f>
        <v>#NAME?</v>
      </c>
      <c r="C6513" s="4">
        <v>43801</v>
      </c>
      <c r="D6513" s="3">
        <v>0.83263888888888893</v>
      </c>
    </row>
    <row r="6514" spans="1:4" x14ac:dyDescent="0.2">
      <c r="A6514">
        <v>284872</v>
      </c>
      <c r="B6514" t="e">
        <f>TSiHonduras Definitivamente Que bueno lo Que se esta viendo por parte del Presidente Que gran trabajo estamos viendo los mayores resultados del cambio clim√°tico</f>
        <v>#NAME?</v>
      </c>
      <c r="C6514" s="4">
        <v>43801</v>
      </c>
      <c r="D6514" s="3">
        <v>0.91875000000000007</v>
      </c>
    </row>
    <row r="6515" spans="1:4" x14ac:dyDescent="0.2">
      <c r="A6515">
        <v>287774</v>
      </c>
      <c r="B6515" t="s">
        <v>32</v>
      </c>
      <c r="C6515" s="4">
        <v>43801</v>
      </c>
      <c r="D6515" s="3">
        <v>0.79166666666666663</v>
      </c>
    </row>
    <row r="6516" spans="1:4" x14ac:dyDescent="0.2">
      <c r="A6516">
        <v>293171</v>
      </c>
      <c r="B6516" t="s">
        <v>151</v>
      </c>
      <c r="C6516" s="4">
        <v>43801</v>
      </c>
      <c r="D6516" s="3">
        <v>0.84166666666666667</v>
      </c>
    </row>
    <row r="6517" spans="1:4" x14ac:dyDescent="0.2">
      <c r="A6517">
        <v>311446</v>
      </c>
      <c r="B6517" t="e">
        <f>hondudiario Vemos Que se hace lo bueno por mejorar al pais Que excelente trabajo gracias a nuestro gobierno</f>
        <v>#NAME?</v>
      </c>
      <c r="C6517" s="4">
        <v>43801</v>
      </c>
      <c r="D6517" s="3">
        <v>0.83263888888888893</v>
      </c>
    </row>
    <row r="6518" spans="1:4" x14ac:dyDescent="0.2">
      <c r="A6518">
        <v>322911</v>
      </c>
      <c r="B6518" t="s">
        <v>214</v>
      </c>
      <c r="C6518" s="4">
        <v>43801</v>
      </c>
      <c r="D6518" s="3">
        <v>0.69166666666666676</v>
      </c>
    </row>
    <row r="6519" spans="1:4" x14ac:dyDescent="0.2">
      <c r="A6519">
        <v>323375</v>
      </c>
      <c r="B6519" t="e">
        <f>elpaishn Aplaudimos lo bueno Que esta haciendo el gobierno y la secretaria de trabaja trabajando por lo importante en el pais Que bien</f>
        <v>#NAME?</v>
      </c>
      <c r="C6519" s="4">
        <v>43801</v>
      </c>
      <c r="D6519" s="3">
        <v>0.67569444444444438</v>
      </c>
    </row>
    <row r="6520" spans="1:4" x14ac:dyDescent="0.2">
      <c r="A6520">
        <v>323621</v>
      </c>
      <c r="B6520" t="e">
        <f>elpaishn Honduras ha demostrado Que se hace lo importante de eventos para Que los Hondure√±os disfrutemos Que bien vamos por mas y mas demostraciones Que bien</f>
        <v>#NAME?</v>
      </c>
      <c r="C6520" s="4">
        <v>43801</v>
      </c>
      <c r="D6520" s="3">
        <v>0.6791666666666667</v>
      </c>
    </row>
    <row r="6521" spans="1:4" x14ac:dyDescent="0.2">
      <c r="A6521">
        <v>323633</v>
      </c>
      <c r="B6521" t="e">
        <f>elpaishn Es bueno saber Que se est√°n abriendo grandes oportunidades en el pais para Que Honduras se desarrolle en oportunidades de empleos</f>
        <v>#NAME?</v>
      </c>
      <c r="C6521" s="4">
        <v>43801</v>
      </c>
      <c r="D6521" s="3">
        <v>0.67499999999999993</v>
      </c>
    </row>
    <row r="6522" spans="1:4" x14ac:dyDescent="0.2">
      <c r="A6522">
        <v>360978</v>
      </c>
      <c r="B6522" t="s">
        <v>151</v>
      </c>
      <c r="C6522" s="4">
        <v>43801</v>
      </c>
      <c r="D6522" s="3">
        <v>0.84166666666666667</v>
      </c>
    </row>
    <row r="6523" spans="1:4" x14ac:dyDescent="0.2">
      <c r="A6523">
        <v>385784</v>
      </c>
      <c r="B6523" t="s">
        <v>151</v>
      </c>
      <c r="C6523" s="4">
        <v>43801</v>
      </c>
      <c r="D6523" s="3">
        <v>0.84166666666666667</v>
      </c>
    </row>
    <row r="6524" spans="1:4" x14ac:dyDescent="0.2">
      <c r="A6524">
        <v>646829</v>
      </c>
      <c r="B6524" t="s">
        <v>214</v>
      </c>
      <c r="C6524" s="4">
        <v>43801</v>
      </c>
      <c r="D6524" s="3">
        <v>0.69097222222222221</v>
      </c>
    </row>
    <row r="6525" spans="1:4" x14ac:dyDescent="0.2">
      <c r="A6525">
        <v>650128</v>
      </c>
      <c r="B6525" t="s">
        <v>151</v>
      </c>
      <c r="C6525" s="4">
        <v>43801</v>
      </c>
      <c r="D6525" s="3">
        <v>0.84097222222222223</v>
      </c>
    </row>
    <row r="6526" spans="1:4" x14ac:dyDescent="0.2">
      <c r="A6526">
        <v>723774</v>
      </c>
      <c r="B6526" t="s">
        <v>151</v>
      </c>
      <c r="C6526" s="4">
        <v>43801</v>
      </c>
      <c r="D6526" s="3">
        <v>0.84166666666666667</v>
      </c>
    </row>
    <row r="6527" spans="1:4" x14ac:dyDescent="0.2">
      <c r="A6527">
        <v>723775</v>
      </c>
      <c r="B6527" t="s">
        <v>32</v>
      </c>
      <c r="C6527" s="4">
        <v>43801</v>
      </c>
      <c r="D6527" s="3">
        <v>0.79236111111111107</v>
      </c>
    </row>
    <row r="6528" spans="1:4" x14ac:dyDescent="0.2">
      <c r="A6528">
        <v>723948</v>
      </c>
      <c r="B6528" t="s">
        <v>151</v>
      </c>
      <c r="C6528" s="4">
        <v>43801</v>
      </c>
      <c r="D6528" s="3">
        <v>0.84236111111111101</v>
      </c>
    </row>
    <row r="6529" spans="1:4" x14ac:dyDescent="0.2">
      <c r="A6529">
        <v>745952</v>
      </c>
      <c r="B6529" t="s">
        <v>214</v>
      </c>
      <c r="C6529" s="4">
        <v>43801</v>
      </c>
      <c r="D6529" s="3">
        <v>0.69166666666666676</v>
      </c>
    </row>
    <row r="6530" spans="1:4" x14ac:dyDescent="0.2">
      <c r="A6530">
        <v>753706</v>
      </c>
      <c r="B6530" t="s">
        <v>32</v>
      </c>
      <c r="C6530" s="4">
        <v>43801</v>
      </c>
      <c r="D6530" s="3">
        <v>0.79166666666666663</v>
      </c>
    </row>
    <row r="6531" spans="1:4" x14ac:dyDescent="0.2">
      <c r="A6531">
        <v>756069</v>
      </c>
      <c r="B6531" t="s">
        <v>32</v>
      </c>
      <c r="C6531" s="4">
        <v>43801</v>
      </c>
      <c r="D6531" s="3">
        <v>0.79166666666666663</v>
      </c>
    </row>
    <row r="6532" spans="1:4" x14ac:dyDescent="0.2">
      <c r="A6532">
        <v>764490</v>
      </c>
      <c r="B6532" t="s">
        <v>32</v>
      </c>
      <c r="C6532" s="4">
        <v>43801</v>
      </c>
      <c r="D6532" s="3">
        <v>0.79166666666666663</v>
      </c>
    </row>
    <row r="6533" spans="1:4" x14ac:dyDescent="0.2">
      <c r="A6533">
        <v>767348</v>
      </c>
      <c r="B6533" t="s">
        <v>214</v>
      </c>
      <c r="C6533" s="4">
        <v>43801</v>
      </c>
      <c r="D6533" s="3">
        <v>0.69097222222222221</v>
      </c>
    </row>
    <row r="6534" spans="1:4" x14ac:dyDescent="0.2">
      <c r="A6534">
        <v>774314</v>
      </c>
      <c r="B6534" t="s">
        <v>32</v>
      </c>
      <c r="C6534" s="4">
        <v>43801</v>
      </c>
      <c r="D6534" s="3">
        <v>0.79166666666666663</v>
      </c>
    </row>
    <row r="6535" spans="1:4" x14ac:dyDescent="0.2">
      <c r="A6535">
        <v>787605</v>
      </c>
      <c r="B6535" t="s">
        <v>214</v>
      </c>
      <c r="C6535" s="4">
        <v>43801</v>
      </c>
      <c r="D6535" s="3">
        <v>0.69027777777777777</v>
      </c>
    </row>
    <row r="6536" spans="1:4" x14ac:dyDescent="0.2">
      <c r="A6536">
        <v>793530</v>
      </c>
      <c r="B6536" t="s">
        <v>151</v>
      </c>
      <c r="C6536" s="4">
        <v>43801</v>
      </c>
      <c r="D6536" s="3">
        <v>0.84166666666666667</v>
      </c>
    </row>
    <row r="6537" spans="1:4" x14ac:dyDescent="0.2">
      <c r="A6537">
        <v>804651</v>
      </c>
      <c r="B6537" t="s">
        <v>151</v>
      </c>
      <c r="C6537" s="4">
        <v>43801</v>
      </c>
      <c r="D6537" s="3">
        <v>0.84236111111111101</v>
      </c>
    </row>
    <row r="6538" spans="1:4" x14ac:dyDescent="0.2">
      <c r="A6538">
        <v>807297</v>
      </c>
      <c r="B6538" t="s">
        <v>214</v>
      </c>
      <c r="C6538" s="4">
        <v>43801</v>
      </c>
      <c r="D6538" s="3">
        <v>0.69097222222222221</v>
      </c>
    </row>
    <row r="6539" spans="1:4" x14ac:dyDescent="0.2">
      <c r="A6539">
        <v>811292</v>
      </c>
      <c r="B6539" t="s">
        <v>214</v>
      </c>
      <c r="C6539" s="4">
        <v>43801</v>
      </c>
      <c r="D6539" s="3">
        <v>0.69097222222222221</v>
      </c>
    </row>
    <row r="6540" spans="1:4" x14ac:dyDescent="0.2">
      <c r="A6540">
        <v>811891</v>
      </c>
      <c r="B6540" t="s">
        <v>214</v>
      </c>
      <c r="C6540" s="4">
        <v>43801</v>
      </c>
      <c r="D6540" s="3">
        <v>0.69097222222222221</v>
      </c>
    </row>
    <row r="6541" spans="1:4" x14ac:dyDescent="0.2">
      <c r="A6541">
        <v>825543</v>
      </c>
      <c r="B6541" t="s">
        <v>151</v>
      </c>
      <c r="C6541" s="4">
        <v>43801</v>
      </c>
      <c r="D6541" s="3">
        <v>0.84166666666666667</v>
      </c>
    </row>
    <row r="6542" spans="1:4" x14ac:dyDescent="0.2">
      <c r="A6542">
        <v>826566</v>
      </c>
      <c r="B6542" t="s">
        <v>151</v>
      </c>
      <c r="C6542" s="4">
        <v>43801</v>
      </c>
      <c r="D6542" s="3">
        <v>0.84166666666666667</v>
      </c>
    </row>
    <row r="6543" spans="1:4" x14ac:dyDescent="0.2">
      <c r="A6543">
        <v>833475</v>
      </c>
      <c r="B6543" t="s">
        <v>214</v>
      </c>
      <c r="C6543" s="4">
        <v>43801</v>
      </c>
      <c r="D6543" s="3">
        <v>0.69166666666666676</v>
      </c>
    </row>
    <row r="6544" spans="1:4" x14ac:dyDescent="0.2">
      <c r="A6544">
        <v>847274</v>
      </c>
      <c r="B6544" t="s">
        <v>151</v>
      </c>
      <c r="C6544" s="4">
        <v>43801</v>
      </c>
      <c r="D6544" s="3">
        <v>0.84097222222222223</v>
      </c>
    </row>
    <row r="6545" spans="1:4" x14ac:dyDescent="0.2">
      <c r="A6545">
        <v>852804</v>
      </c>
      <c r="B6545" t="s">
        <v>214</v>
      </c>
      <c r="C6545" s="4">
        <v>43801</v>
      </c>
      <c r="D6545" s="3">
        <v>0.69027777777777777</v>
      </c>
    </row>
    <row r="6546" spans="1:4" x14ac:dyDescent="0.2">
      <c r="A6546">
        <v>853582</v>
      </c>
      <c r="B6546" t="s">
        <v>151</v>
      </c>
      <c r="C6546" s="4">
        <v>43801</v>
      </c>
      <c r="D6546" s="3">
        <v>0.84097222222222223</v>
      </c>
    </row>
    <row r="6547" spans="1:4" x14ac:dyDescent="0.2">
      <c r="A6547">
        <v>876956</v>
      </c>
      <c r="B6547" t="s">
        <v>32</v>
      </c>
      <c r="C6547" s="4">
        <v>43801</v>
      </c>
      <c r="D6547" s="3">
        <v>0.79166666666666663</v>
      </c>
    </row>
    <row r="6548" spans="1:4" x14ac:dyDescent="0.2">
      <c r="A6548">
        <v>882348</v>
      </c>
      <c r="B6548" t="s">
        <v>151</v>
      </c>
      <c r="C6548" s="4">
        <v>43801</v>
      </c>
      <c r="D6548" s="3">
        <v>0.84097222222222223</v>
      </c>
    </row>
    <row r="6549" spans="1:4" x14ac:dyDescent="0.2">
      <c r="A6549">
        <v>885100</v>
      </c>
      <c r="B6549" t="s">
        <v>151</v>
      </c>
      <c r="C6549" s="4">
        <v>43801</v>
      </c>
      <c r="D6549" s="3">
        <v>0.84097222222222223</v>
      </c>
    </row>
    <row r="6550" spans="1:4" x14ac:dyDescent="0.2">
      <c r="A6550">
        <v>930783</v>
      </c>
      <c r="B6550" t="s">
        <v>32</v>
      </c>
      <c r="C6550" s="4">
        <v>43801</v>
      </c>
      <c r="D6550" s="3">
        <v>0.79236111111111107</v>
      </c>
    </row>
    <row r="6551" spans="1:4" x14ac:dyDescent="0.2">
      <c r="A6551">
        <v>936849</v>
      </c>
      <c r="B6551" t="s">
        <v>32</v>
      </c>
      <c r="C6551" s="4">
        <v>43801</v>
      </c>
      <c r="D6551" s="3">
        <v>0.7909722222222223</v>
      </c>
    </row>
    <row r="6552" spans="1:4" x14ac:dyDescent="0.2">
      <c r="A6552">
        <v>938388</v>
      </c>
      <c r="B6552" t="s">
        <v>214</v>
      </c>
      <c r="C6552" s="4">
        <v>43801</v>
      </c>
      <c r="D6552" s="3">
        <v>0.69166666666666676</v>
      </c>
    </row>
    <row r="6553" spans="1:4" x14ac:dyDescent="0.2">
      <c r="A6553">
        <v>945402</v>
      </c>
      <c r="B6553" t="s">
        <v>214</v>
      </c>
      <c r="C6553" s="4">
        <v>43801</v>
      </c>
      <c r="D6553" s="3">
        <v>0.69166666666666676</v>
      </c>
    </row>
    <row r="6554" spans="1:4" x14ac:dyDescent="0.2">
      <c r="A6554">
        <v>972462</v>
      </c>
      <c r="B6554" t="s">
        <v>151</v>
      </c>
      <c r="C6554" s="4">
        <v>43801</v>
      </c>
      <c r="D6554" s="3">
        <v>0.84236111111111101</v>
      </c>
    </row>
    <row r="6555" spans="1:4" x14ac:dyDescent="0.2">
      <c r="A6555">
        <v>973048</v>
      </c>
      <c r="B6555" t="s">
        <v>214</v>
      </c>
      <c r="C6555" s="4">
        <v>43801</v>
      </c>
      <c r="D6555" s="3">
        <v>0.69097222222222221</v>
      </c>
    </row>
    <row r="6556" spans="1:4" x14ac:dyDescent="0.2">
      <c r="A6556">
        <v>977923</v>
      </c>
      <c r="B6556" t="s">
        <v>32</v>
      </c>
      <c r="C6556" s="4">
        <v>43801</v>
      </c>
      <c r="D6556" s="3">
        <v>0.79166666666666663</v>
      </c>
    </row>
    <row r="6557" spans="1:4" x14ac:dyDescent="0.2">
      <c r="A6557">
        <v>978595</v>
      </c>
      <c r="B6557" t="s">
        <v>151</v>
      </c>
      <c r="C6557" s="4">
        <v>43801</v>
      </c>
      <c r="D6557" s="3">
        <v>0.84097222222222223</v>
      </c>
    </row>
    <row r="6558" spans="1:4" x14ac:dyDescent="0.2">
      <c r="A6558">
        <v>981378</v>
      </c>
      <c r="B6558" t="s">
        <v>32</v>
      </c>
      <c r="C6558" s="4">
        <v>43801</v>
      </c>
      <c r="D6558" s="3">
        <v>0.79236111111111107</v>
      </c>
    </row>
    <row r="6559" spans="1:4" x14ac:dyDescent="0.2">
      <c r="A6559">
        <v>982032</v>
      </c>
      <c r="B6559" t="s">
        <v>151</v>
      </c>
      <c r="C6559" s="4">
        <v>43801</v>
      </c>
      <c r="D6559" s="3">
        <v>0.84027777777777779</v>
      </c>
    </row>
    <row r="6560" spans="1:4" x14ac:dyDescent="0.2">
      <c r="A6560">
        <v>996094</v>
      </c>
      <c r="B6560" t="s">
        <v>151</v>
      </c>
      <c r="C6560" s="4">
        <v>43801</v>
      </c>
      <c r="D6560" s="3">
        <v>0.84166666666666667</v>
      </c>
    </row>
    <row r="6561" spans="1:4" x14ac:dyDescent="0.2">
      <c r="A6561">
        <v>996166</v>
      </c>
      <c r="B6561" t="s">
        <v>32</v>
      </c>
      <c r="C6561" s="4">
        <v>43801</v>
      </c>
      <c r="D6561" s="3">
        <v>0.79166666666666663</v>
      </c>
    </row>
    <row r="6562" spans="1:4" x14ac:dyDescent="0.2">
      <c r="A6562">
        <v>1028847</v>
      </c>
      <c r="B6562" t="s">
        <v>151</v>
      </c>
      <c r="C6562" s="4">
        <v>43801</v>
      </c>
      <c r="D6562" s="3">
        <v>0.84027777777777779</v>
      </c>
    </row>
    <row r="6563" spans="1:4" x14ac:dyDescent="0.2">
      <c r="A6563">
        <v>1036806</v>
      </c>
      <c r="B6563" t="s">
        <v>214</v>
      </c>
      <c r="C6563" s="4">
        <v>43801</v>
      </c>
      <c r="D6563" s="3">
        <v>0.69166666666666676</v>
      </c>
    </row>
    <row r="6564" spans="1:4" x14ac:dyDescent="0.2">
      <c r="A6564">
        <v>1039346</v>
      </c>
      <c r="B6564" t="s">
        <v>151</v>
      </c>
      <c r="C6564" s="4">
        <v>43801</v>
      </c>
      <c r="D6564" s="3">
        <v>0.84027777777777779</v>
      </c>
    </row>
    <row r="6565" spans="1:4" x14ac:dyDescent="0.2">
      <c r="A6565">
        <v>1039657</v>
      </c>
      <c r="B6565" t="s">
        <v>32</v>
      </c>
      <c r="C6565" s="4">
        <v>43801</v>
      </c>
      <c r="D6565" s="3">
        <v>0.79236111111111107</v>
      </c>
    </row>
    <row r="6566" spans="1:4" x14ac:dyDescent="0.2">
      <c r="A6566">
        <v>1045988</v>
      </c>
      <c r="B6566" t="s">
        <v>214</v>
      </c>
      <c r="C6566" s="4">
        <v>43801</v>
      </c>
      <c r="D6566" s="3">
        <v>0.69027777777777777</v>
      </c>
    </row>
    <row r="6567" spans="1:4" x14ac:dyDescent="0.2">
      <c r="A6567">
        <v>1052769</v>
      </c>
      <c r="B6567" t="s">
        <v>32</v>
      </c>
      <c r="C6567" s="4">
        <v>43801</v>
      </c>
      <c r="D6567" s="3">
        <v>0.79166666666666663</v>
      </c>
    </row>
    <row r="6568" spans="1:4" x14ac:dyDescent="0.2">
      <c r="A6568">
        <v>2730</v>
      </c>
      <c r="B6568" t="s">
        <v>30</v>
      </c>
      <c r="C6568" s="4">
        <v>43802</v>
      </c>
      <c r="D6568" s="3">
        <v>0.71319444444444446</v>
      </c>
    </row>
    <row r="6569" spans="1:4" x14ac:dyDescent="0.2">
      <c r="A6569">
        <v>4795</v>
      </c>
      <c r="B6569" t="s">
        <v>30</v>
      </c>
      <c r="C6569" s="4">
        <v>43802</v>
      </c>
      <c r="D6569" s="3">
        <v>0.71319444444444446</v>
      </c>
    </row>
    <row r="6570" spans="1:4" x14ac:dyDescent="0.2">
      <c r="A6570">
        <v>7653</v>
      </c>
      <c r="B6570" t="s">
        <v>30</v>
      </c>
      <c r="C6570" s="4">
        <v>43802</v>
      </c>
      <c r="D6570" s="3">
        <v>0.71388888888888891</v>
      </c>
    </row>
    <row r="6571" spans="1:4" x14ac:dyDescent="0.2">
      <c r="A6571">
        <v>8928</v>
      </c>
      <c r="B6571" t="s">
        <v>30</v>
      </c>
      <c r="C6571" s="4">
        <v>43802</v>
      </c>
      <c r="D6571" s="3">
        <v>0.71388888888888891</v>
      </c>
    </row>
    <row r="6572" spans="1:4" x14ac:dyDescent="0.2">
      <c r="A6572">
        <v>17245</v>
      </c>
      <c r="B6572" t="s">
        <v>30</v>
      </c>
      <c r="C6572" s="4">
        <v>43802</v>
      </c>
      <c r="D6572" s="3">
        <v>0.71319444444444446</v>
      </c>
    </row>
    <row r="6573" spans="1:4" x14ac:dyDescent="0.2">
      <c r="A6573">
        <v>32797</v>
      </c>
      <c r="B6573" t="e">
        <f>hondudiario contentos de Que se realicen estosa proyectos estamos muy agradecidos porque se ha demostrado lo bueno en el pais vamos por mas y mas</f>
        <v>#NAME?</v>
      </c>
      <c r="C6573" s="4">
        <v>43802</v>
      </c>
      <c r="D6573" s="3">
        <v>0.63472222222222219</v>
      </c>
    </row>
    <row r="6574" spans="1:4" x14ac:dyDescent="0.2">
      <c r="A6574">
        <v>34924</v>
      </c>
      <c r="B6574" t="e">
        <f>_xlfn.SINGLE(DllSWqjvMbCrtUNGN0CA23hYgwPW83B5aBnYuBnEFZY)= Que gran desempe√±o lo Que se ha logrado vamos   por Que  pais ha mejorado Que gran manera Es excelente</f>
        <v>#NAME?</v>
      </c>
      <c r="C6574" s="4">
        <v>43802</v>
      </c>
      <c r="D6574" s="3">
        <v>0.90763888888888899</v>
      </c>
    </row>
    <row r="6575" spans="1:4" x14ac:dyDescent="0.2">
      <c r="A6575">
        <v>34927</v>
      </c>
      <c r="B6575" t="e">
        <f>_xlfn.SINGLE(DllSWqjvMbCrtUNGN0CA23hYgwPW83B5aBnYuBnEFZY)= el gobierno Es un buen gobierno Que importante Es saber Que nuestra Honduras mejore Que bueno Que admirable</f>
        <v>#NAME?</v>
      </c>
      <c r="C6575" s="4">
        <v>43802</v>
      </c>
      <c r="D6575" s="3">
        <v>0.90625</v>
      </c>
    </row>
    <row r="6576" spans="1:4" x14ac:dyDescent="0.2">
      <c r="A6576">
        <v>39845</v>
      </c>
      <c r="B6576" t="e">
        <f>radioamericahn Honduras avanza Que buena noticia Que bello Es saber Que los Hondure√±os se beneficiaran de grandes oportunistas en el pais excelente</f>
        <v>#NAME?</v>
      </c>
      <c r="C6576" s="4">
        <v>43802</v>
      </c>
      <c r="D6576" s="3">
        <v>0.93541666666666667</v>
      </c>
    </row>
    <row r="6577" spans="1:4" x14ac:dyDescent="0.2">
      <c r="A6577">
        <v>40264</v>
      </c>
      <c r="B6577" t="e">
        <f>radioamericahn estamos muy agradecidos por Que nuestro gobierno trabaja por apoyar al pueblo y hacer ver Que se hace lo correcto por nuestra Honduras</f>
        <v>#NAME?</v>
      </c>
      <c r="C6577" s="4">
        <v>43802</v>
      </c>
      <c r="D6577" s="3">
        <v>0.93472222222222223</v>
      </c>
    </row>
    <row r="6578" spans="1:4" x14ac:dyDescent="0.2">
      <c r="A6578">
        <v>41267</v>
      </c>
      <c r="B6578" t="e">
        <f>radioamericahn Que triste con este √±angara Que solo viendo lo malo del pais imaginense tanta inseguridad y egoismo decir Que el pais no avanzar√°</f>
        <v>#NAME?</v>
      </c>
      <c r="C6578" s="4">
        <v>43802</v>
      </c>
      <c r="D6578" s="3">
        <v>0.81874999999999998</v>
      </c>
    </row>
    <row r="6579" spans="1:4" x14ac:dyDescent="0.2">
      <c r="A6579">
        <v>44568</v>
      </c>
      <c r="B6579" t="e">
        <f>radioamericahn Que triste con nasralla como el sabe Que nunca llegara hacer lo Que JOH ha hecho nadie porque el si Es un buen gobernante</f>
        <v>#NAME?</v>
      </c>
      <c r="C6579" s="4">
        <v>43802</v>
      </c>
      <c r="D6579" s="3">
        <v>0.94930555555555562</v>
      </c>
    </row>
    <row r="6580" spans="1:4" x14ac:dyDescent="0.2">
      <c r="A6580">
        <v>44613</v>
      </c>
      <c r="B6580" t="e">
        <f>radioamericahn sabemos Que este Es el dolor de muchos ya dejense de Tanto odio y busquen Que hacer y principal voz √±angara</f>
        <v>#NAME?</v>
      </c>
      <c r="C6580" s="4">
        <v>43802</v>
      </c>
      <c r="D6580" s="3">
        <v>0.95000000000000007</v>
      </c>
    </row>
    <row r="6581" spans="1:4" x14ac:dyDescent="0.2">
      <c r="A6581">
        <v>63636</v>
      </c>
      <c r="B6581" t="e">
        <f>hondudiario muy bueno Que se ponga mano dura en las c√°rceles para Que los reos ya no se escapen muy bien estamos por mas y mas Que bueno</f>
        <v>#NAME?</v>
      </c>
      <c r="C6581" s="4">
        <v>43802</v>
      </c>
      <c r="D6581" s="3">
        <v>0.79861111111111116</v>
      </c>
    </row>
    <row r="6582" spans="1:4" x14ac:dyDescent="0.2">
      <c r="A6582">
        <v>64061</v>
      </c>
      <c r="B6582" t="e">
        <f>hondudiario se ven los grandes resultados Que importante Es Que mi Honduras avanza Que bien estamos muy contentos por Que asi se puede ver mejor seguridad</f>
        <v>#NAME?</v>
      </c>
      <c r="C6582" s="4">
        <v>43802</v>
      </c>
      <c r="D6582" s="3">
        <v>0.79861111111111116</v>
      </c>
    </row>
    <row r="6583" spans="1:4" x14ac:dyDescent="0.2">
      <c r="A6583">
        <v>64427</v>
      </c>
      <c r="B6583" t="e">
        <f>hondudiario se ve lo bueno Que elabora JOH Que bueno Que se demuestre los grandes avances en el pais vamos por mas</f>
        <v>#NAME?</v>
      </c>
      <c r="C6583" s="4">
        <v>43802</v>
      </c>
      <c r="D6583" s="3">
        <v>0.63055555555555554</v>
      </c>
    </row>
    <row r="6584" spans="1:4" x14ac:dyDescent="0.2">
      <c r="A6584">
        <v>71660</v>
      </c>
      <c r="B6584" t="e">
        <f>_xlfn.SINGLE(JuanOrlandoH _xlfn.SINGLE(FrenteaFrenteHN _xlfn.SINGLE(radioamericahn _xlfn.SINGLE(radiohrn _xlfn.SINGLE(RCVHonduras _xlfn.SINGLE(TN5Telenoticias _xlfn.SINGLE(diarioelheraldo _xlfn.SINGLE(elpaishn _xlfn.SINGLE(HCHTelevDigital Definitivamente se esta mejorando Que importante Es ver como se dan los mayores apoyos en el pais Es un gran beneficio para el pueblo)))))))))</f>
        <v>#NAME?</v>
      </c>
      <c r="C6584" s="4">
        <v>43802</v>
      </c>
      <c r="D6584" s="3">
        <v>0.66736111111111107</v>
      </c>
    </row>
    <row r="6585" spans="1:4" x14ac:dyDescent="0.2">
      <c r="A6585">
        <v>82999</v>
      </c>
      <c r="B6585" t="e">
        <f>HCHTelevDigital se ven grandes resultados en el cambio clim√°tico se ve lo bueno Que hace el gobierno por nuestra Honduras</f>
        <v>#NAME?</v>
      </c>
      <c r="C6585" s="4">
        <v>43802</v>
      </c>
      <c r="D6585" s="3">
        <v>0.87569444444444444</v>
      </c>
    </row>
    <row r="6586" spans="1:4" x14ac:dyDescent="0.2">
      <c r="A6586">
        <v>84469</v>
      </c>
      <c r="B6586" t="e">
        <f>HCHTelevDigital no cave duda Que se ha demostrado lo importante para mi Honduras Que bueno Que se trabaje para el cambio clim√°tico</f>
        <v>#NAME?</v>
      </c>
      <c r="C6586" s="4">
        <v>43802</v>
      </c>
      <c r="D6586" s="3">
        <v>0.87916666666666676</v>
      </c>
    </row>
    <row r="6587" spans="1:4" x14ac:dyDescent="0.2">
      <c r="A6587">
        <v>84781</v>
      </c>
      <c r="B6587" t="e">
        <f>HCHTelevDigital Definitivamente Es bueno lo Que se desarrolla en el pais Vemos lo bueno por nuestra Honduras</f>
        <v>#NAME?</v>
      </c>
      <c r="C6587" s="4">
        <v>43802</v>
      </c>
      <c r="D6587" s="3">
        <v>0.87569444444444444</v>
      </c>
    </row>
    <row r="6588" spans="1:4" x14ac:dyDescent="0.2">
      <c r="A6588">
        <v>125741</v>
      </c>
      <c r="B6588" t="e">
        <f>_xlfn.SINGLE(JuanOrlandoH _xlfn.SINGLE(FrenteaFrenteHN _xlfn.SINGLE(radioamericahn _xlfn.SINGLE(radiohrn _xlfn.SINGLE(RCVHonduras _xlfn.SINGLE(TN5Telenoticias _xlfn.SINGLE(diarioelheraldo _xlfn.SINGLE(elpaishn _xlfn.SINGLE(HCHTelevDigital Es muy bueno lo Que se esta haciendo apoyando a los peque√±os micros empresarios Que bien Que se tenga excito vamos por mas)))))))))</f>
        <v>#NAME?</v>
      </c>
      <c r="C6588" s="4">
        <v>43802</v>
      </c>
      <c r="D6588" s="3">
        <v>0.66666666666666663</v>
      </c>
    </row>
    <row r="6589" spans="1:4" x14ac:dyDescent="0.2">
      <c r="A6589">
        <v>152365</v>
      </c>
      <c r="B6589" t="e">
        <f>_xlfn.SINGLE(JuanOrlandoH _xlfn.SINGLE(FrenteaFrenteHN _xlfn.SINGLE(radioamericahn _xlfn.SINGLE(radiohrn _xlfn.SINGLE(RCVHonduras _xlfn.SINGLE(TN5Telenoticias _xlfn.SINGLE(diarioelheraldo _xlfn.SINGLE(elpaishn _xlfn.SINGLE(HCHTelevDigital bendiciones uqe bueno lo Que hace el gobierno apoyando para Que se mejore en calzado de mi pais Que bien estamos a lo bueno estamos amas de grandes logros)))))))))</f>
        <v>#NAME?</v>
      </c>
      <c r="C6589" s="4">
        <v>43802</v>
      </c>
      <c r="D6589" s="3">
        <v>0.6694444444444444</v>
      </c>
    </row>
    <row r="6590" spans="1:4" x14ac:dyDescent="0.2">
      <c r="A6590">
        <v>153634</v>
      </c>
      <c r="B6590" t="e">
        <f>_xlfn.SINGLE(DllSWqjvMbCrtUNGN0CA23hYgwPW83B5aBnYuBnEFZY)= no cabe duda lo bueno se ha visto lo bueno el gobierno se ha puesto la meta de cambiar ami pais excelente avances</f>
        <v>#NAME?</v>
      </c>
      <c r="C6590" s="4">
        <v>43802</v>
      </c>
      <c r="D6590" s="3">
        <v>0.90833333333333333</v>
      </c>
    </row>
    <row r="6591" spans="1:4" x14ac:dyDescent="0.2">
      <c r="A6591">
        <v>161859</v>
      </c>
      <c r="B6591" t="e">
        <f>televicentrohn Que impactante noticia Que bueno lo Que se esta viendo en nuestro pais Es bueno ver como ha salido excelente este viaje Que bien vamos por mas y mas</f>
        <v>#NAME?</v>
      </c>
      <c r="C6591" s="4">
        <v>43802</v>
      </c>
      <c r="D6591" s="3">
        <v>0.84166666666666667</v>
      </c>
    </row>
    <row r="6592" spans="1:4" x14ac:dyDescent="0.2">
      <c r="A6592">
        <v>172173</v>
      </c>
      <c r="B6592" t="e">
        <f>_xlfn.SINGLE(JuanOrlandoH _xlfn.SINGLE(FrenteaFrenteHN _xlfn.SINGLE(radioamericahn _xlfn.SINGLE(radiohrn _xlfn.SINGLE(RCVHonduras _xlfn.SINGLE(TN5Telenoticias _xlfn.SINGLE(diarioelheraldo _xlfn.SINGLE(elpaishn _xlfn.SINGLE(HCHTelevDigital estas si son buenos proyectos Que se tenga Que hacer lo mejor por apoyar a los micros empresarios Que bien excelente trabajo)))))))))</f>
        <v>#NAME?</v>
      </c>
      <c r="C6592" s="4">
        <v>43802</v>
      </c>
      <c r="D6592" s="3">
        <v>0.66875000000000007</v>
      </c>
    </row>
    <row r="6593" spans="1:4" x14ac:dyDescent="0.2">
      <c r="A6593">
        <v>237851</v>
      </c>
      <c r="B6593" t="s">
        <v>30</v>
      </c>
      <c r="C6593" s="4">
        <v>43802</v>
      </c>
      <c r="D6593" s="3">
        <v>0.71388888888888891</v>
      </c>
    </row>
    <row r="6594" spans="1:4" x14ac:dyDescent="0.2">
      <c r="A6594">
        <v>268294</v>
      </c>
      <c r="B6594" t="e">
        <f>radioamericahn estamos muy contentos por Que se est√°n haciendo estas excelentes entregas por Que Es muy importante asi se abrir√≠an proyectos de empleos</f>
        <v>#NAME?</v>
      </c>
      <c r="C6594" s="4">
        <v>43802</v>
      </c>
      <c r="D6594" s="3">
        <v>0.93472222222222223</v>
      </c>
    </row>
    <row r="6595" spans="1:4" x14ac:dyDescent="0.2">
      <c r="A6595">
        <v>273389</v>
      </c>
      <c r="B6595" t="s">
        <v>30</v>
      </c>
      <c r="C6595" s="4">
        <v>43802</v>
      </c>
      <c r="D6595" s="3">
        <v>0.71388888888888891</v>
      </c>
    </row>
    <row r="6596" spans="1:4" x14ac:dyDescent="0.2">
      <c r="A6596">
        <v>310673</v>
      </c>
      <c r="B6596" t="e">
        <f>hondudiario Es excelente Que se elaboran estas obras en el pa√≠s Que importante manera de ver lo bueno por Que asi mejorara para cada a√±o</f>
        <v>#NAME?</v>
      </c>
      <c r="C6596" s="4">
        <v>43802</v>
      </c>
      <c r="D6596" s="3">
        <v>0.63402777777777775</v>
      </c>
    </row>
    <row r="6597" spans="1:4" x14ac:dyDescent="0.2">
      <c r="A6597">
        <v>445367</v>
      </c>
      <c r="B6597" t="s">
        <v>30</v>
      </c>
      <c r="C6597" s="4">
        <v>43802</v>
      </c>
      <c r="D6597" s="3">
        <v>0.71319444444444446</v>
      </c>
    </row>
    <row r="6598" spans="1:4" x14ac:dyDescent="0.2">
      <c r="A6598">
        <v>699196</v>
      </c>
      <c r="B6598" t="s">
        <v>30</v>
      </c>
      <c r="C6598" s="4">
        <v>43802</v>
      </c>
      <c r="D6598" s="3">
        <v>0.71388888888888891</v>
      </c>
    </row>
    <row r="6599" spans="1:4" x14ac:dyDescent="0.2">
      <c r="A6599">
        <v>720588</v>
      </c>
      <c r="B6599" t="s">
        <v>30</v>
      </c>
      <c r="C6599" s="4">
        <v>43802</v>
      </c>
      <c r="D6599" s="3">
        <v>0.71388888888888891</v>
      </c>
    </row>
    <row r="6600" spans="1:4" x14ac:dyDescent="0.2">
      <c r="A6600">
        <v>762873</v>
      </c>
      <c r="B6600" t="s">
        <v>30</v>
      </c>
      <c r="C6600" s="4">
        <v>43802</v>
      </c>
      <c r="D6600" s="3">
        <v>0.71319444444444446</v>
      </c>
    </row>
    <row r="6601" spans="1:4" x14ac:dyDescent="0.2">
      <c r="A6601">
        <v>790479</v>
      </c>
      <c r="B6601" t="s">
        <v>30</v>
      </c>
      <c r="C6601" s="4">
        <v>43802</v>
      </c>
      <c r="D6601" s="3">
        <v>0.71319444444444446</v>
      </c>
    </row>
    <row r="6602" spans="1:4" x14ac:dyDescent="0.2">
      <c r="A6602">
        <v>825544</v>
      </c>
      <c r="B6602" t="s">
        <v>30</v>
      </c>
      <c r="C6602" s="4">
        <v>43802</v>
      </c>
      <c r="D6602" s="3">
        <v>0.71388888888888891</v>
      </c>
    </row>
    <row r="6603" spans="1:4" x14ac:dyDescent="0.2">
      <c r="A6603">
        <v>830480</v>
      </c>
      <c r="B6603" t="s">
        <v>30</v>
      </c>
      <c r="C6603" s="4">
        <v>43802</v>
      </c>
      <c r="D6603" s="3">
        <v>0.71319444444444446</v>
      </c>
    </row>
    <row r="6604" spans="1:4" x14ac:dyDescent="0.2">
      <c r="A6604">
        <v>940042</v>
      </c>
      <c r="B6604" t="s">
        <v>30</v>
      </c>
      <c r="C6604" s="4">
        <v>43802</v>
      </c>
      <c r="D6604" s="3">
        <v>0.71388888888888891</v>
      </c>
    </row>
    <row r="6605" spans="1:4" x14ac:dyDescent="0.2">
      <c r="A6605">
        <v>950505</v>
      </c>
      <c r="B6605" t="e">
        <f>_xlfn.SINGLE(HoyMismoTSI _xlfn.SINGLE(JuanOrlandoH Honduras avanza Que bueno lo Que se ve Que en cuidad Espa√±a estas viviendo con seguridad Que excelente))</f>
        <v>#NAME?</v>
      </c>
      <c r="C6605" s="4">
        <v>43802</v>
      </c>
      <c r="D6605" s="3">
        <v>0.80694444444444446</v>
      </c>
    </row>
    <row r="6606" spans="1:4" x14ac:dyDescent="0.2">
      <c r="A6606">
        <v>975513</v>
      </c>
      <c r="B6606" t="s">
        <v>30</v>
      </c>
      <c r="C6606" s="4">
        <v>43802</v>
      </c>
      <c r="D6606" s="3">
        <v>0.71319444444444446</v>
      </c>
    </row>
    <row r="6607" spans="1:4" x14ac:dyDescent="0.2">
      <c r="A6607">
        <v>987088</v>
      </c>
      <c r="B6607" t="s">
        <v>30</v>
      </c>
      <c r="C6607" s="4">
        <v>43802</v>
      </c>
      <c r="D6607" s="3">
        <v>0.71388888888888891</v>
      </c>
    </row>
    <row r="6608" spans="1:4" x14ac:dyDescent="0.2">
      <c r="A6608">
        <v>990414</v>
      </c>
      <c r="B6608" t="s">
        <v>30</v>
      </c>
      <c r="C6608" s="4">
        <v>43802</v>
      </c>
      <c r="D6608" s="3">
        <v>0.71319444444444446</v>
      </c>
    </row>
    <row r="6609" spans="1:4" x14ac:dyDescent="0.2">
      <c r="A6609">
        <v>1025966</v>
      </c>
      <c r="B6609" t="s">
        <v>30</v>
      </c>
      <c r="C6609" s="4">
        <v>43802</v>
      </c>
      <c r="D6609" s="3">
        <v>0.71388888888888891</v>
      </c>
    </row>
    <row r="6610" spans="1:4" x14ac:dyDescent="0.2">
      <c r="A6610">
        <v>1044731</v>
      </c>
      <c r="B6610" t="s">
        <v>30</v>
      </c>
      <c r="C6610" s="4">
        <v>43802</v>
      </c>
      <c r="D6610" s="3">
        <v>0.71319444444444446</v>
      </c>
    </row>
    <row r="6611" spans="1:4" x14ac:dyDescent="0.2">
      <c r="A6611">
        <v>2731</v>
      </c>
      <c r="B6611" t="s">
        <v>31</v>
      </c>
      <c r="C6611" s="4">
        <v>43804</v>
      </c>
      <c r="D6611" s="3">
        <v>0.7944444444444444</v>
      </c>
    </row>
    <row r="6612" spans="1:4" x14ac:dyDescent="0.2">
      <c r="A6612">
        <v>4431</v>
      </c>
      <c r="B6612" t="s">
        <v>31</v>
      </c>
      <c r="C6612" s="4">
        <v>43804</v>
      </c>
      <c r="D6612" s="3">
        <v>0.7944444444444444</v>
      </c>
    </row>
    <row r="6613" spans="1:4" x14ac:dyDescent="0.2">
      <c r="A6613">
        <v>13716</v>
      </c>
      <c r="B6613" t="s">
        <v>31</v>
      </c>
      <c r="C6613" s="4">
        <v>43804</v>
      </c>
      <c r="D6613" s="3">
        <v>0.79583333333333339</v>
      </c>
    </row>
    <row r="6614" spans="1:4" ht="34" x14ac:dyDescent="0.2">
      <c r="A6614">
        <v>14033</v>
      </c>
      <c r="B6614" s="2" t="s">
        <v>111</v>
      </c>
      <c r="C6614" s="4">
        <v>43804</v>
      </c>
      <c r="D6614" s="3">
        <v>0.84930555555555554</v>
      </c>
    </row>
    <row r="6615" spans="1:4" x14ac:dyDescent="0.2">
      <c r="A6615">
        <v>16851</v>
      </c>
      <c r="B6615" t="s">
        <v>31</v>
      </c>
      <c r="C6615" s="4">
        <v>43804</v>
      </c>
      <c r="D6615" s="3">
        <v>0.79513888888888884</v>
      </c>
    </row>
    <row r="6616" spans="1:4" x14ac:dyDescent="0.2">
      <c r="A6616">
        <v>22387</v>
      </c>
      <c r="B6616" t="e">
        <f>SalvaPresidente Tanto Que llora este queras o no JOH Es lo mejor Que le ha pasado al pais no asi digas lo Que digas nadie te hace caso pap√¨to</f>
        <v>#NAME?</v>
      </c>
      <c r="C6616" s="4">
        <v>43804</v>
      </c>
      <c r="D6616" s="3">
        <v>0.85972222222222217</v>
      </c>
    </row>
    <row r="6617" spans="1:4" x14ac:dyDescent="0.2">
      <c r="A6617">
        <v>31836</v>
      </c>
      <c r="B6617" t="s">
        <v>31</v>
      </c>
      <c r="C6617" s="4">
        <v>43804</v>
      </c>
      <c r="D6617" s="3">
        <v>0.79583333333333339</v>
      </c>
    </row>
    <row r="6618" spans="1:4" x14ac:dyDescent="0.2">
      <c r="A6618">
        <v>48891</v>
      </c>
      <c r="B6618" t="s">
        <v>31</v>
      </c>
      <c r="C6618" s="4">
        <v>43804</v>
      </c>
      <c r="D6618" s="3">
        <v>0.7944444444444444</v>
      </c>
    </row>
    <row r="6619" spans="1:4" x14ac:dyDescent="0.2">
      <c r="A6619">
        <v>70590</v>
      </c>
      <c r="B6619" t="e">
        <f>elpaishn Es muy importante ver como el gobierno trabaja por dar un mejor futuro para el hondure√±o Muchas gracias y bendiciones</f>
        <v>#NAME?</v>
      </c>
      <c r="C6619" s="4">
        <v>43804</v>
      </c>
      <c r="D6619" s="3">
        <v>0.89930555555555547</v>
      </c>
    </row>
    <row r="6620" spans="1:4" x14ac:dyDescent="0.2">
      <c r="A6620">
        <v>71203</v>
      </c>
      <c r="B6620" t="e">
        <f>elpaishn Que bien Es una grandiosa noticia ver Que se realiza lo bueno Que se haga lo mejor por nuestra Honduras vamos por mas</f>
        <v>#NAME?</v>
      </c>
      <c r="C6620" s="4">
        <v>43804</v>
      </c>
      <c r="D6620" s="3">
        <v>0.80763888888888891</v>
      </c>
    </row>
    <row r="6621" spans="1:4" x14ac:dyDescent="0.2">
      <c r="A6621">
        <v>78493</v>
      </c>
      <c r="B6621" t="s">
        <v>31</v>
      </c>
      <c r="C6621" s="4">
        <v>43804</v>
      </c>
      <c r="D6621" s="3">
        <v>0.79513888888888884</v>
      </c>
    </row>
    <row r="6622" spans="1:4" ht="34" x14ac:dyDescent="0.2">
      <c r="A6622">
        <v>81715</v>
      </c>
      <c r="B6622" s="2" t="s">
        <v>111</v>
      </c>
      <c r="C6622" s="4">
        <v>43804</v>
      </c>
      <c r="D6622" s="3">
        <v>0.84791666666666676</v>
      </c>
    </row>
    <row r="6623" spans="1:4" x14ac:dyDescent="0.2">
      <c r="A6623">
        <v>83007</v>
      </c>
      <c r="B6623" t="e">
        <f>HCHTelevDigital Que excelente Es saber como se les brinda ese mayor apoyo se esta trabajando por grandes inversiones a beneficio de los Hondure√±os</f>
        <v>#NAME?</v>
      </c>
      <c r="C6623" s="4">
        <v>43804</v>
      </c>
      <c r="D6623" s="3">
        <v>0.84652777777777777</v>
      </c>
    </row>
    <row r="6624" spans="1:4" x14ac:dyDescent="0.2">
      <c r="A6624">
        <v>84973</v>
      </c>
      <c r="B6624" t="e">
        <f>HCHTelevDigital se ven los grandes resultados Que buenas obras Que se tenga excito en estas invenciones Que excelente departe de el gobierno</f>
        <v>#NAME?</v>
      </c>
      <c r="C6624" s="4">
        <v>43804</v>
      </c>
      <c r="D6624" s="3">
        <v>0.85486111111111107</v>
      </c>
    </row>
    <row r="6625" spans="1:4" ht="34" x14ac:dyDescent="0.2">
      <c r="A6625">
        <v>85433</v>
      </c>
      <c r="B6625" s="2" t="s">
        <v>111</v>
      </c>
      <c r="C6625" s="4">
        <v>43804</v>
      </c>
      <c r="D6625" s="3">
        <v>0.84930555555555554</v>
      </c>
    </row>
    <row r="6626" spans="1:4" x14ac:dyDescent="0.2">
      <c r="A6626">
        <v>90240</v>
      </c>
      <c r="B6626" t="e">
        <f>_xlfn.SINGLE(JuanOrlandoH _xlfn.SINGLE(DllSWqjvMbCrtUNGN0CA23hYgwPW83B5aBnYuBnEFZY))= _xlfn.SINGLE(RCVHonduras _xlfn.SINGLE(TSiHonduras _xlfn.SINGLE(LaTribunahn _xlfn.SINGLE(diarioelheraldo _xlfn.SINGLE(elpaishn _xlfn.SINGLE(radiohrn _xlfn.SINGLE(radioamericahn _xlfn.SINGLE(radiohousehn _xlfn.SINGLE(Hondurasisgreat Que excelente Que se han abierto estas grandes acciones para los j√≥venes Que bien vamos avanzando en lo nuevo en calzado)))))))))</f>
        <v>#NAME?</v>
      </c>
      <c r="C6626" s="4">
        <v>43804</v>
      </c>
      <c r="D6626" s="3">
        <v>0.8027777777777777</v>
      </c>
    </row>
    <row r="6627" spans="1:4" x14ac:dyDescent="0.2">
      <c r="A6627">
        <v>91146</v>
      </c>
      <c r="B6627" t="e">
        <f>elpaishn excelente Que se cierren esto tratos de recaudaci√≥n de bancos para Que pueda ser un buen apoyo para el pueblo</f>
        <v>#NAME?</v>
      </c>
      <c r="C6627" s="4">
        <v>43804</v>
      </c>
      <c r="D6627" s="3">
        <v>0.80763888888888891</v>
      </c>
    </row>
    <row r="6628" spans="1:4" ht="34" x14ac:dyDescent="0.2">
      <c r="A6628">
        <v>96538</v>
      </c>
      <c r="B6628" s="2" t="s">
        <v>111</v>
      </c>
      <c r="C6628" s="4">
        <v>43804</v>
      </c>
      <c r="D6628" s="3">
        <v>0.84930555555555554</v>
      </c>
    </row>
    <row r="6629" spans="1:4" x14ac:dyDescent="0.2">
      <c r="A6629">
        <v>113703</v>
      </c>
      <c r="B6629" t="s">
        <v>31</v>
      </c>
      <c r="C6629" s="4">
        <v>43804</v>
      </c>
      <c r="D6629" s="3">
        <v>0.79583333333333339</v>
      </c>
    </row>
    <row r="6630" spans="1:4" ht="34" x14ac:dyDescent="0.2">
      <c r="A6630">
        <v>117239</v>
      </c>
      <c r="B6630" s="2" t="s">
        <v>111</v>
      </c>
      <c r="C6630" s="4">
        <v>43804</v>
      </c>
      <c r="D6630" s="3">
        <v>0.84791666666666676</v>
      </c>
    </row>
    <row r="6631" spans="1:4" x14ac:dyDescent="0.2">
      <c r="A6631">
        <v>119800</v>
      </c>
      <c r="B6631" t="e">
        <f>_xlfn.SINGLE(JuanOrlandoH _xlfn.SINGLE(LaTribunahn _xlfn.SINGLE(radiohousehn _xlfn.SINGLE(DllSWqjvMbCrtUNGN0CA23hYgwPW83B5aBnYuBnEFZY))))= _xlfn.SINGLE(RCVHonduras _xlfn.SINGLE(radioamericahn _xlfn.SINGLE(elpaishn _xlfn.SINGLE(radiohrn _xlfn.SINGLE(TSiHonduras _xlfn.SINGLE(diarioelheraldo Bravo se√±or JOH Honduras esta cambiando Que bueno lo Que usted hace Que importante Es ver Que se hace lo adecuado por los desarrollos de la naci√≥n))))))</f>
        <v>#NAME?</v>
      </c>
      <c r="C6631" s="4">
        <v>43804</v>
      </c>
      <c r="D6631" s="3">
        <v>0.84305555555555556</v>
      </c>
    </row>
    <row r="6632" spans="1:4" x14ac:dyDescent="0.2">
      <c r="A6632">
        <v>146852</v>
      </c>
      <c r="B6632" t="e">
        <f>_xlfn.SINGLE(JuanOrlandoH _xlfn.SINGLE(DllSWqjvMbCrtUNGN0CA23hYgwPW83B5aBnYuBnEFZY))= _xlfn.SINGLE(RCVHonduras _xlfn.SINGLE(TSiHonduras _xlfn.SINGLE(LaTribunahn _xlfn.SINGLE(diarioelheraldo _xlfn.SINGLE(elpaishn _xlfn.SINGLE(radiohrn _xlfn.SINGLE(radioamericahn _xlfn.SINGLE(radiohousehn _xlfn.SINGLE(Hondurasisgreat Ciertamente felicitamos a nuestro gobierno Que trabaja por dar un mejor futuro al pueblo)))))))))</f>
        <v>#NAME?</v>
      </c>
      <c r="C6632" s="4">
        <v>43804</v>
      </c>
      <c r="D6632" s="3">
        <v>0.8041666666666667</v>
      </c>
    </row>
    <row r="6633" spans="1:4" x14ac:dyDescent="0.2">
      <c r="A6633">
        <v>155147</v>
      </c>
      <c r="B6633" t="e">
        <f>ProcesoDigital esta si Es una gran noticia Que bien Que se mejore en empleos en el sector maquila Que bien vamos avanzando por grandes oportunidades</f>
        <v>#NAME?</v>
      </c>
      <c r="C6633" s="4">
        <v>43804</v>
      </c>
      <c r="D6633" s="3">
        <v>0.81111111111111101</v>
      </c>
    </row>
    <row r="6634" spans="1:4" x14ac:dyDescent="0.2">
      <c r="A6634">
        <v>156348</v>
      </c>
      <c r="B6634" t="s">
        <v>404</v>
      </c>
      <c r="C6634" s="4">
        <v>43804</v>
      </c>
      <c r="D6634" s="3">
        <v>0.8125</v>
      </c>
    </row>
    <row r="6635" spans="1:4" x14ac:dyDescent="0.2">
      <c r="A6635">
        <v>157687</v>
      </c>
      <c r="B6635" t="e">
        <f>_xlfn.SINGLE(JuanOrlandoH _xlfn.SINGLE(LaTribunahn _xlfn.SINGLE(radiohousehn _xlfn.SINGLE(DllSWqjvMbCrtUNGN0CA23hYgwPW83B5aBnYuBnEFZY))))= _xlfn.SINGLE(RCVHonduras _xlfn.SINGLE(radioamericahn _xlfn.SINGLE(elpaishn _xlfn.SINGLE(radiohrn _xlfn.SINGLE(TSiHonduras _xlfn.SINGLE(diarioelheraldo Vemos los mejores alcances  Que gran manera estamos trabajando por un mejor futuro))))))</f>
        <v>#NAME?</v>
      </c>
      <c r="C6635" s="4">
        <v>43804</v>
      </c>
      <c r="D6635" s="3">
        <v>0.84097222222222223</v>
      </c>
    </row>
    <row r="6636" spans="1:4" x14ac:dyDescent="0.2">
      <c r="A6636">
        <v>166329</v>
      </c>
      <c r="B6636" t="s">
        <v>31</v>
      </c>
      <c r="C6636" s="4">
        <v>43804</v>
      </c>
      <c r="D6636" s="3">
        <v>0.7944444444444444</v>
      </c>
    </row>
    <row r="6637" spans="1:4" x14ac:dyDescent="0.2">
      <c r="A6637">
        <v>177522</v>
      </c>
      <c r="B6637" t="e">
        <f>_xlfn.SINGLE(JuanOrlandoH _xlfn.SINGLE(DllSWqjvMbCrtUNGN0CA23hYgwPW83B5aBnYuBnEFZY))= _xlfn.SINGLE(radiohrn _xlfn.SINGLE(LaTribunahn _xlfn.SINGLE(RCVHonduras _xlfn.SINGLE(TSiHonduras _xlfn.SINGLE(diarioelheraldo _xlfn.SINGLE(radioamericahn _xlfn.SINGLE(elpaishn Es muy bueno lo Que se ve con esta nueva ley de alivio de deuda Que se benefician los deudores gracias a JOH)))))))</f>
        <v>#NAME?</v>
      </c>
      <c r="C6637" s="4">
        <v>43804</v>
      </c>
      <c r="D6637" s="3">
        <v>0.95694444444444438</v>
      </c>
    </row>
    <row r="6638" spans="1:4" x14ac:dyDescent="0.2">
      <c r="A6638">
        <v>189769</v>
      </c>
      <c r="B6638" t="s">
        <v>31</v>
      </c>
      <c r="C6638" s="4">
        <v>43804</v>
      </c>
      <c r="D6638" s="3">
        <v>0.79513888888888884</v>
      </c>
    </row>
    <row r="6639" spans="1:4" ht="34" x14ac:dyDescent="0.2">
      <c r="A6639">
        <v>194809</v>
      </c>
      <c r="B6639" s="2" t="s">
        <v>111</v>
      </c>
      <c r="C6639" s="4">
        <v>43804</v>
      </c>
      <c r="D6639" s="3">
        <v>0.84861111111111109</v>
      </c>
    </row>
    <row r="6640" spans="1:4" x14ac:dyDescent="0.2">
      <c r="A6640">
        <v>195810</v>
      </c>
      <c r="B6640" t="s">
        <v>31</v>
      </c>
      <c r="C6640" s="4">
        <v>43804</v>
      </c>
      <c r="D6640" s="3">
        <v>0.79513888888888884</v>
      </c>
    </row>
    <row r="6641" spans="1:4" x14ac:dyDescent="0.2">
      <c r="A6641">
        <v>199648</v>
      </c>
      <c r="B6641" t="e">
        <f>_xlfn.SINGLE(JuanOrlandoH _xlfn.SINGLE(LaTribunahn _xlfn.SINGLE(radiohousehn _xlfn.SINGLE(DllSWqjvMbCrtUNGN0CA23hYgwPW83B5aBnYuBnEFZY))))= _xlfn.SINGLE(RCVHonduras _xlfn.SINGLE(radioamericahn _xlfn.SINGLE(elpaishn _xlfn.SINGLE(radiohrn _xlfn.SINGLE(TSiHonduras _xlfn.SINGLE(diarioelheraldo esta si Es una mejor calidad para nosotros los Hondure√±os Que gran manera de ver como la naci√≥n esta mejorando cada dia Que bien))))))</f>
        <v>#NAME?</v>
      </c>
      <c r="C6641" s="4">
        <v>43804</v>
      </c>
      <c r="D6641" s="3">
        <v>0.84166666666666667</v>
      </c>
    </row>
    <row r="6642" spans="1:4" x14ac:dyDescent="0.2">
      <c r="A6642">
        <v>200363</v>
      </c>
      <c r="B6642" t="e">
        <f>_xlfn.SINGLE(JuanOrlandoH _xlfn.SINGLE(DllSWqjvMbCrtUNGN0CA23hYgwPW83B5aBnYuBnEFZY))= _xlfn.SINGLE(radiohrn _xlfn.SINGLE(LaTribunahn _xlfn.SINGLE(RCVHonduras _xlfn.SINGLE(TSiHonduras _xlfn.SINGLE(diarioelheraldo _xlfn.SINGLE(radioamericahn _xlfn.SINGLE(elpaishn Honduras esta mejorando Que importante Es Que mi Honduras avanza Que bien estamos a lo bueno)))))))</f>
        <v>#NAME?</v>
      </c>
      <c r="C6642" s="4">
        <v>43804</v>
      </c>
      <c r="D6642" s="3">
        <v>0.95694444444444438</v>
      </c>
    </row>
    <row r="6643" spans="1:4" ht="34" x14ac:dyDescent="0.2">
      <c r="A6643">
        <v>208443</v>
      </c>
      <c r="B6643" s="2" t="s">
        <v>111</v>
      </c>
      <c r="C6643" s="4">
        <v>43804</v>
      </c>
      <c r="D6643" s="3">
        <v>0.84722222222222221</v>
      </c>
    </row>
    <row r="6644" spans="1:4" ht="34" x14ac:dyDescent="0.2">
      <c r="A6644">
        <v>237231</v>
      </c>
      <c r="B6644" s="2" t="s">
        <v>111</v>
      </c>
      <c r="C6644" s="4">
        <v>43804</v>
      </c>
      <c r="D6644" s="3">
        <v>0.84861111111111109</v>
      </c>
    </row>
    <row r="6645" spans="1:4" ht="34" x14ac:dyDescent="0.2">
      <c r="A6645">
        <v>242509</v>
      </c>
      <c r="B6645" s="2" t="s">
        <v>111</v>
      </c>
      <c r="C6645" s="4">
        <v>43804</v>
      </c>
      <c r="D6645" s="3">
        <v>0.84861111111111109</v>
      </c>
    </row>
    <row r="6646" spans="1:4" x14ac:dyDescent="0.2">
      <c r="A6646">
        <v>256205</v>
      </c>
      <c r="B6646" t="e">
        <f>radioamericahn se ve lo importante en el sector de la maquila Que bien vamos avanzando por grandes oportunidades</f>
        <v>#NAME?</v>
      </c>
      <c r="C6646" s="4">
        <v>43804</v>
      </c>
      <c r="D6646" s="3">
        <v>0.79166666666666663</v>
      </c>
    </row>
    <row r="6647" spans="1:4" x14ac:dyDescent="0.2">
      <c r="A6647">
        <v>258380</v>
      </c>
      <c r="B6647" t="e">
        <f>radioamericahn Que excelente Es ver como mi Honduras avanza estamos viendo los grandes resultados en el pis Que bien vamos avanzando</f>
        <v>#NAME?</v>
      </c>
      <c r="C6647" s="4">
        <v>43804</v>
      </c>
      <c r="D6647" s="3">
        <v>0.7909722222222223</v>
      </c>
    </row>
    <row r="6648" spans="1:4" ht="34" x14ac:dyDescent="0.2">
      <c r="A6648">
        <v>259025</v>
      </c>
      <c r="B6648" s="2" t="s">
        <v>111</v>
      </c>
      <c r="C6648" s="4">
        <v>43804</v>
      </c>
      <c r="D6648" s="3">
        <v>0.84861111111111109</v>
      </c>
    </row>
    <row r="6649" spans="1:4" x14ac:dyDescent="0.2">
      <c r="A6649">
        <v>277881</v>
      </c>
      <c r="B6649" t="e">
        <f>_xlfn.SINGLE(Presidencia_HN _xlfn.SINGLE(JuanOrlandoH buena noticia Que se firme el compromiso de Que se unan los lazos de amistad con Espa√±a Que excelente))</f>
        <v>#NAME?</v>
      </c>
      <c r="C6649" s="4">
        <v>43804</v>
      </c>
      <c r="D6649" s="3">
        <v>0.84236111111111101</v>
      </c>
    </row>
    <row r="6650" spans="1:4" ht="34" x14ac:dyDescent="0.2">
      <c r="A6650">
        <v>287309</v>
      </c>
      <c r="B6650" s="2" t="s">
        <v>111</v>
      </c>
      <c r="C6650" s="4">
        <v>43804</v>
      </c>
      <c r="D6650" s="3">
        <v>0.84861111111111109</v>
      </c>
    </row>
    <row r="6651" spans="1:4" ht="34" x14ac:dyDescent="0.2">
      <c r="A6651">
        <v>287775</v>
      </c>
      <c r="B6651" s="2" t="s">
        <v>111</v>
      </c>
      <c r="C6651" s="4">
        <v>43804</v>
      </c>
      <c r="D6651" s="3">
        <v>0.84861111111111109</v>
      </c>
    </row>
    <row r="6652" spans="1:4" x14ac:dyDescent="0.2">
      <c r="A6652">
        <v>295954</v>
      </c>
      <c r="B6652" t="s">
        <v>31</v>
      </c>
      <c r="C6652" s="4">
        <v>43804</v>
      </c>
      <c r="D6652" s="3">
        <v>0.79513888888888884</v>
      </c>
    </row>
    <row r="6653" spans="1:4" ht="34" x14ac:dyDescent="0.2">
      <c r="A6653">
        <v>295991</v>
      </c>
      <c r="B6653" s="2" t="s">
        <v>111</v>
      </c>
      <c r="C6653" s="4">
        <v>43804</v>
      </c>
      <c r="D6653" s="3">
        <v>0.84861111111111109</v>
      </c>
    </row>
    <row r="6654" spans="1:4" x14ac:dyDescent="0.2">
      <c r="A6654">
        <v>308191</v>
      </c>
      <c r="B6654" t="e">
        <f>radiohrn Vemos Que el gobierno ha trabajando por Que tengamos un costo estable de energ√≠a Que bien vamos por lo bueno</f>
        <v>#NAME?</v>
      </c>
      <c r="C6654" s="4">
        <v>43804</v>
      </c>
      <c r="D6654" s="3">
        <v>0.89374999999999993</v>
      </c>
    </row>
    <row r="6655" spans="1:4" x14ac:dyDescent="0.2">
      <c r="A6655">
        <v>323432</v>
      </c>
      <c r="B6655" t="e">
        <f>elpaishn estos son los grandes motivos Que se hacen en gran desempe√±o Que excelente Es Que mi pais esta mejorando dia a dia Que bien asi mejorara en el aria de las deudas</f>
        <v>#NAME?</v>
      </c>
      <c r="C6655" s="4">
        <v>43804</v>
      </c>
      <c r="D6655" s="3">
        <v>0.80833333333333324</v>
      </c>
    </row>
    <row r="6656" spans="1:4" x14ac:dyDescent="0.2">
      <c r="A6656">
        <v>324780</v>
      </c>
      <c r="B6656" t="s">
        <v>31</v>
      </c>
      <c r="C6656" s="4">
        <v>43804</v>
      </c>
      <c r="D6656" s="3">
        <v>0.7944444444444444</v>
      </c>
    </row>
    <row r="6657" spans="1:4" x14ac:dyDescent="0.2">
      <c r="A6657">
        <v>360725</v>
      </c>
      <c r="B6657" t="s">
        <v>31</v>
      </c>
      <c r="C6657" s="4">
        <v>43804</v>
      </c>
      <c r="D6657" s="3">
        <v>0.7944444444444444</v>
      </c>
    </row>
    <row r="6658" spans="1:4" ht="34" x14ac:dyDescent="0.2">
      <c r="A6658">
        <v>399723</v>
      </c>
      <c r="B6658" s="2" t="s">
        <v>111</v>
      </c>
      <c r="C6658" s="4">
        <v>43804</v>
      </c>
      <c r="D6658" s="3">
        <v>0.84861111111111109</v>
      </c>
    </row>
    <row r="6659" spans="1:4" ht="34" x14ac:dyDescent="0.2">
      <c r="A6659">
        <v>696333</v>
      </c>
      <c r="B6659" s="2" t="s">
        <v>111</v>
      </c>
      <c r="C6659" s="4">
        <v>43804</v>
      </c>
      <c r="D6659" s="3">
        <v>0.84930555555555554</v>
      </c>
    </row>
    <row r="6660" spans="1:4" x14ac:dyDescent="0.2">
      <c r="A6660">
        <v>696456</v>
      </c>
      <c r="B6660" t="s">
        <v>31</v>
      </c>
      <c r="C6660" s="4">
        <v>43804</v>
      </c>
      <c r="D6660" s="3">
        <v>0.79513888888888884</v>
      </c>
    </row>
    <row r="6661" spans="1:4" ht="34" x14ac:dyDescent="0.2">
      <c r="A6661">
        <v>708490</v>
      </c>
      <c r="B6661" s="2" t="s">
        <v>111</v>
      </c>
      <c r="C6661" s="4">
        <v>43804</v>
      </c>
      <c r="D6661" s="3">
        <v>0.84791666666666676</v>
      </c>
    </row>
    <row r="6662" spans="1:4" x14ac:dyDescent="0.2">
      <c r="A6662">
        <v>711047</v>
      </c>
      <c r="B6662" t="s">
        <v>31</v>
      </c>
      <c r="C6662" s="4">
        <v>43804</v>
      </c>
      <c r="D6662" s="3">
        <v>0.79513888888888884</v>
      </c>
    </row>
    <row r="6663" spans="1:4" x14ac:dyDescent="0.2">
      <c r="A6663">
        <v>716342</v>
      </c>
      <c r="B6663" t="s">
        <v>31</v>
      </c>
      <c r="C6663" s="4">
        <v>43804</v>
      </c>
      <c r="D6663" s="3">
        <v>0.79583333333333339</v>
      </c>
    </row>
    <row r="6664" spans="1:4" ht="34" x14ac:dyDescent="0.2">
      <c r="A6664">
        <v>718394</v>
      </c>
      <c r="B6664" s="2" t="s">
        <v>111</v>
      </c>
      <c r="C6664" s="4">
        <v>43804</v>
      </c>
      <c r="D6664" s="3">
        <v>0.84791666666666676</v>
      </c>
    </row>
    <row r="6665" spans="1:4" ht="34" x14ac:dyDescent="0.2">
      <c r="A6665">
        <v>737563</v>
      </c>
      <c r="B6665" s="2" t="s">
        <v>111</v>
      </c>
      <c r="C6665" s="4">
        <v>43804</v>
      </c>
      <c r="D6665" s="3">
        <v>0.84861111111111109</v>
      </c>
    </row>
    <row r="6666" spans="1:4" x14ac:dyDescent="0.2">
      <c r="A6666">
        <v>740005</v>
      </c>
      <c r="B6666" t="s">
        <v>31</v>
      </c>
      <c r="C6666" s="4">
        <v>43804</v>
      </c>
      <c r="D6666" s="3">
        <v>0.7944444444444444</v>
      </c>
    </row>
    <row r="6667" spans="1:4" ht="34" x14ac:dyDescent="0.2">
      <c r="A6667">
        <v>753213</v>
      </c>
      <c r="B6667" s="2" t="s">
        <v>111</v>
      </c>
      <c r="C6667" s="4">
        <v>43804</v>
      </c>
      <c r="D6667" s="3">
        <v>0.84722222222222221</v>
      </c>
    </row>
    <row r="6668" spans="1:4" ht="34" x14ac:dyDescent="0.2">
      <c r="A6668">
        <v>793387</v>
      </c>
      <c r="B6668" s="2" t="s">
        <v>111</v>
      </c>
      <c r="C6668" s="4">
        <v>43804</v>
      </c>
      <c r="D6668" s="3">
        <v>0.84791666666666676</v>
      </c>
    </row>
    <row r="6669" spans="1:4" ht="34" x14ac:dyDescent="0.2">
      <c r="A6669">
        <v>830415</v>
      </c>
      <c r="B6669" s="2" t="s">
        <v>111</v>
      </c>
      <c r="C6669" s="4">
        <v>43804</v>
      </c>
      <c r="D6669" s="3">
        <v>0.84791666666666676</v>
      </c>
    </row>
    <row r="6670" spans="1:4" x14ac:dyDescent="0.2">
      <c r="A6670">
        <v>830719</v>
      </c>
      <c r="B6670" t="s">
        <v>31</v>
      </c>
      <c r="C6670" s="4">
        <v>43804</v>
      </c>
      <c r="D6670" s="3">
        <v>0.79583333333333339</v>
      </c>
    </row>
    <row r="6671" spans="1:4" ht="34" x14ac:dyDescent="0.2">
      <c r="A6671">
        <v>848785</v>
      </c>
      <c r="B6671" s="2" t="s">
        <v>111</v>
      </c>
      <c r="C6671" s="4">
        <v>43804</v>
      </c>
      <c r="D6671" s="3">
        <v>0.84791666666666676</v>
      </c>
    </row>
    <row r="6672" spans="1:4" x14ac:dyDescent="0.2">
      <c r="A6672">
        <v>850555</v>
      </c>
      <c r="B6672" t="s">
        <v>31</v>
      </c>
      <c r="C6672" s="4">
        <v>43804</v>
      </c>
      <c r="D6672" s="3">
        <v>0.79583333333333339</v>
      </c>
    </row>
    <row r="6673" spans="1:4" x14ac:dyDescent="0.2">
      <c r="A6673">
        <v>852803</v>
      </c>
      <c r="B6673" t="s">
        <v>31</v>
      </c>
      <c r="C6673" s="4">
        <v>43804</v>
      </c>
      <c r="D6673" s="3">
        <v>0.7944444444444444</v>
      </c>
    </row>
    <row r="6674" spans="1:4" ht="34" x14ac:dyDescent="0.2">
      <c r="A6674">
        <v>853265</v>
      </c>
      <c r="B6674" s="2" t="s">
        <v>111</v>
      </c>
      <c r="C6674" s="4">
        <v>43804</v>
      </c>
      <c r="D6674" s="3">
        <v>0.84791666666666676</v>
      </c>
    </row>
    <row r="6675" spans="1:4" x14ac:dyDescent="0.2">
      <c r="A6675">
        <v>878978</v>
      </c>
      <c r="B6675" t="s">
        <v>31</v>
      </c>
      <c r="C6675" s="4">
        <v>43804</v>
      </c>
      <c r="D6675" s="3">
        <v>0.79513888888888884</v>
      </c>
    </row>
    <row r="6676" spans="1:4" ht="34" x14ac:dyDescent="0.2">
      <c r="A6676">
        <v>879225</v>
      </c>
      <c r="B6676" s="2" t="s">
        <v>111</v>
      </c>
      <c r="C6676" s="4">
        <v>43804</v>
      </c>
      <c r="D6676" s="3">
        <v>0.84930555555555554</v>
      </c>
    </row>
    <row r="6677" spans="1:4" ht="34" x14ac:dyDescent="0.2">
      <c r="A6677">
        <v>883328</v>
      </c>
      <c r="B6677" s="2" t="s">
        <v>111</v>
      </c>
      <c r="C6677" s="4">
        <v>43804</v>
      </c>
      <c r="D6677" s="3">
        <v>0.84930555555555554</v>
      </c>
    </row>
    <row r="6678" spans="1:4" x14ac:dyDescent="0.2">
      <c r="A6678">
        <v>939724</v>
      </c>
      <c r="B6678" t="s">
        <v>31</v>
      </c>
      <c r="C6678" s="4">
        <v>43804</v>
      </c>
      <c r="D6678" s="3">
        <v>0.7944444444444444</v>
      </c>
    </row>
    <row r="6679" spans="1:4" x14ac:dyDescent="0.2">
      <c r="A6679">
        <v>941145</v>
      </c>
      <c r="B6679" t="s">
        <v>31</v>
      </c>
      <c r="C6679" s="4">
        <v>43804</v>
      </c>
      <c r="D6679" s="3">
        <v>0.7944444444444444</v>
      </c>
    </row>
    <row r="6680" spans="1:4" x14ac:dyDescent="0.2">
      <c r="A6680">
        <v>944791</v>
      </c>
      <c r="B6680" t="s">
        <v>31</v>
      </c>
      <c r="C6680" s="4">
        <v>43804</v>
      </c>
      <c r="D6680" s="3">
        <v>0.79513888888888884</v>
      </c>
    </row>
    <row r="6681" spans="1:4" x14ac:dyDescent="0.2">
      <c r="A6681">
        <v>982246</v>
      </c>
      <c r="B6681" t="s">
        <v>31</v>
      </c>
      <c r="C6681" s="4">
        <v>43804</v>
      </c>
      <c r="D6681" s="3">
        <v>0.7944444444444444</v>
      </c>
    </row>
    <row r="6682" spans="1:4" ht="34" x14ac:dyDescent="0.2">
      <c r="A6682">
        <v>1031646</v>
      </c>
      <c r="B6682" s="2" t="s">
        <v>111</v>
      </c>
      <c r="C6682" s="4">
        <v>43804</v>
      </c>
      <c r="D6682" s="3">
        <v>0.84791666666666676</v>
      </c>
    </row>
    <row r="6683" spans="1:4" ht="34" x14ac:dyDescent="0.2">
      <c r="A6683">
        <v>1033850</v>
      </c>
      <c r="B6683" s="2" t="s">
        <v>111</v>
      </c>
      <c r="C6683" s="4">
        <v>43804</v>
      </c>
      <c r="D6683" s="3">
        <v>0.84791666666666676</v>
      </c>
    </row>
    <row r="6684" spans="1:4" x14ac:dyDescent="0.2">
      <c r="A6684">
        <v>1090917</v>
      </c>
      <c r="B6684" t="s">
        <v>31</v>
      </c>
      <c r="C6684" s="4">
        <v>43804</v>
      </c>
      <c r="D6684" s="3">
        <v>0.7944444444444444</v>
      </c>
    </row>
    <row r="6685" spans="1:4" x14ac:dyDescent="0.2">
      <c r="A6685">
        <v>19880</v>
      </c>
      <c r="B6685" t="e">
        <f>_xlfn.SINGLE(HoyMismoTSI _xlfn.SINGLE(JuanOrlandoH Sobre todo se ve Que mi pais esta mejorando y se esta demostrando el bello turismo del pais Que bueno  estamos Que estos cruceros se est√°n viendo))</f>
        <v>#NAME?</v>
      </c>
      <c r="C6685" s="4">
        <v>43808</v>
      </c>
      <c r="D6685" s="3">
        <v>0.69861111111111107</v>
      </c>
    </row>
    <row r="6686" spans="1:4" x14ac:dyDescent="0.2">
      <c r="A6686">
        <v>27841</v>
      </c>
      <c r="B6686" t="e">
        <f>_xlfn.SINGLE(DllSWqjvMbCrtUNGN0CA23hYgwPW83B5aBnYuBnEFZY)= estamos muy agradecidos con nuestro gobierno por Que solo el trabaja por lo mejor de la naci√≥n Muchas gracias se√±or JOH</f>
        <v>#NAME?</v>
      </c>
      <c r="C6686" s="4">
        <v>43808</v>
      </c>
      <c r="D6686" s="3">
        <v>0.8618055555555556</v>
      </c>
    </row>
    <row r="6687" spans="1:4" x14ac:dyDescent="0.2">
      <c r="A6687">
        <v>28547</v>
      </c>
      <c r="B6687" t="e">
        <f>_xlfn.SINGLE(DllSWqjvMbCrtUNGN0CA23hYgwPW83B5aBnYuBnEFZY)= contentos de ver como Honduras avanza Que bien Que JOH haga mejorar el pais con EEUU para Que hayan mejores inversiones al mejor cambo en el pais</f>
        <v>#NAME?</v>
      </c>
      <c r="C6687" s="4">
        <v>43808</v>
      </c>
      <c r="D6687" s="3">
        <v>0.84375</v>
      </c>
    </row>
    <row r="6688" spans="1:4" x14ac:dyDescent="0.2">
      <c r="A6688">
        <v>29751</v>
      </c>
      <c r="B6688" t="e">
        <f>radiohrn muy bien Que se sigue invirtiendo en varios sectores del pais Que gran manera de ver lo bueno por nuestra Honduras</f>
        <v>#NAME?</v>
      </c>
      <c r="C6688" s="4">
        <v>43808</v>
      </c>
      <c r="D6688" s="3">
        <v>0.64930555555555558</v>
      </c>
    </row>
    <row r="6689" spans="1:4" x14ac:dyDescent="0.2">
      <c r="A6689">
        <v>38569</v>
      </c>
      <c r="B6689" t="e">
        <f>_xlfn.SINGLE(JuanOrlandoH _xlfn.SINGLE(LaTribunahn _xlfn.SINGLE(TN5Telenoticias _xlfn.SINGLE(Canal6Honduras _xlfn.SINGLE(televicentrohn _xlfn.SINGLE(radiohrn _xlfn.SINGLE(HoyMismoTSI Es excelente Que se siguen dando estos parques de vida mejor para el pueblo Que buena noticia)))))))</f>
        <v>#NAME?</v>
      </c>
      <c r="C6689" s="4">
        <v>43808</v>
      </c>
      <c r="D6689" s="3">
        <v>0.79027777777777775</v>
      </c>
    </row>
    <row r="6690" spans="1:4" x14ac:dyDescent="0.2">
      <c r="A6690">
        <v>50616</v>
      </c>
      <c r="B6690" t="e">
        <f>Abriendo_Brecha Es muy bueno Que se esta generando nuevas oportunidades de desarrollos para la naci√≥n con israel Que bien estamos a lo bueno</f>
        <v>#NAME?</v>
      </c>
      <c r="C6690" s="4">
        <v>43808</v>
      </c>
      <c r="D6690" s="3">
        <v>0.67499999999999993</v>
      </c>
    </row>
    <row r="6691" spans="1:4" x14ac:dyDescent="0.2">
      <c r="A6691">
        <v>70800</v>
      </c>
      <c r="B6691" t="e">
        <f>elpaishn estamos muy agradecidos con esta grandiosa noticia Que excelente trabajo Que se haga lo importante para lo mejor del pueblo</f>
        <v>#NAME?</v>
      </c>
      <c r="C6691" s="4">
        <v>43808</v>
      </c>
      <c r="D6691" s="3">
        <v>0.79513888888888884</v>
      </c>
    </row>
    <row r="6692" spans="1:4" x14ac:dyDescent="0.2">
      <c r="A6692">
        <v>70818</v>
      </c>
      <c r="B6692" t="e">
        <f>elpaishn Sobre todo se ha visto Que en el pais se demuestra Que se da lo ejemplar en seguridad y en la villa navide√±a Que gran trabajo se√±or JOH</f>
        <v>#NAME?</v>
      </c>
      <c r="C6692" s="4">
        <v>43808</v>
      </c>
      <c r="D6692" s="3">
        <v>0.72638888888888886</v>
      </c>
    </row>
    <row r="6693" spans="1:4" x14ac:dyDescent="0.2">
      <c r="A6693">
        <v>71083</v>
      </c>
      <c r="B6693" t="e">
        <f>elpaishn Es excelente Que se haga este gran reconocimiento a nuestro Presidente Que bueno lo Que se ve en el pais Que bien JOH ha mejorado y combatido el narcotraficante</f>
        <v>#NAME?</v>
      </c>
      <c r="C6693" s="4">
        <v>43808</v>
      </c>
      <c r="D6693" s="3">
        <v>0.57500000000000007</v>
      </c>
    </row>
    <row r="6694" spans="1:4" x14ac:dyDescent="0.2">
      <c r="A6694">
        <v>71190</v>
      </c>
      <c r="B6694" t="e">
        <f>elpaishn Ciertamente se trabaja por un futuro mejor Que genial Es saber Que se hace lo bueno por mejorar la naci√≥n muy buen trabajo</f>
        <v>#NAME?</v>
      </c>
      <c r="C6694" s="4">
        <v>43808</v>
      </c>
      <c r="D6694" s="3">
        <v>0.7944444444444444</v>
      </c>
    </row>
    <row r="6695" spans="1:4" x14ac:dyDescent="0.2">
      <c r="A6695">
        <v>83551</v>
      </c>
      <c r="B6695" t="e">
        <f>HCHTelevDigital se ven los mejores resultados en salud Que bien vamos por mas y mas avances en el pais Que se haga lo Que se tenga Que hacer</f>
        <v>#NAME?</v>
      </c>
      <c r="C6695" s="4">
        <v>43808</v>
      </c>
      <c r="D6695" s="3">
        <v>0.74861111111111101</v>
      </c>
    </row>
    <row r="6696" spans="1:4" x14ac:dyDescent="0.2">
      <c r="A6696">
        <v>90980</v>
      </c>
      <c r="B6696" t="e">
        <f>elpaishn muy bien Que se tenga excito en estas entregas muy buen trabajo en marca pais Que bien</f>
        <v>#NAME?</v>
      </c>
      <c r="C6696" s="4">
        <v>43808</v>
      </c>
      <c r="D6696" s="3">
        <v>0.7944444444444444</v>
      </c>
    </row>
    <row r="6697" spans="1:4" x14ac:dyDescent="0.2">
      <c r="A6697">
        <v>91312</v>
      </c>
      <c r="B6697" t="e">
        <f>elpaishn no cave duda Que se tendr√° el mayor cambio Que se hag lo mejor para mejorar las acciones debe tener un mejor futuro en nuestra Honduras Que bien</f>
        <v>#NAME?</v>
      </c>
      <c r="C6697" s="4">
        <v>43808</v>
      </c>
      <c r="D6697" s="3">
        <v>0.82500000000000007</v>
      </c>
    </row>
    <row r="6698" spans="1:4" x14ac:dyDescent="0.2">
      <c r="A6698">
        <v>91988</v>
      </c>
      <c r="B6698" t="e">
        <f>elpaishn Vemos los mayores resultados vamos viendo Que importante manera de ver el pais Que esta avanzando en el tema del narcotraficante Que bien vamos por lo bueno Que bien</f>
        <v>#NAME?</v>
      </c>
      <c r="C6698" s="4">
        <v>43808</v>
      </c>
      <c r="D6698" s="3">
        <v>0.5756944444444444</v>
      </c>
    </row>
    <row r="6699" spans="1:4" x14ac:dyDescent="0.2">
      <c r="A6699">
        <v>94048</v>
      </c>
      <c r="B6699" t="e">
        <f>HCHTelevDigital Es muy bueno lo Que se ve Que bueno Que tito asfura  da ha demostrar lo Impresionante Que bien vamos habiendo los grandes desempe√±os</f>
        <v>#NAME?</v>
      </c>
      <c r="C6699" s="4">
        <v>43808</v>
      </c>
      <c r="D6699" s="3">
        <v>0.82152777777777775</v>
      </c>
    </row>
    <row r="6700" spans="1:4" x14ac:dyDescent="0.2">
      <c r="A6700">
        <v>96949</v>
      </c>
      <c r="B6700" t="e">
        <f>HCHTelevDigital esta si sera una navidad seguridad Que bien Que importante Es ver como el pais avanza en materia de seguridad</f>
        <v>#NAME?</v>
      </c>
      <c r="C6700" s="4">
        <v>43808</v>
      </c>
      <c r="D6700" s="3">
        <v>0.57916666666666672</v>
      </c>
    </row>
    <row r="6701" spans="1:4" x14ac:dyDescent="0.2">
      <c r="A6701">
        <v>112515</v>
      </c>
      <c r="B6701" t="s">
        <v>335</v>
      </c>
      <c r="C6701" s="4">
        <v>43808</v>
      </c>
      <c r="D6701" s="3">
        <v>0.71319444444444446</v>
      </c>
    </row>
    <row r="6702" spans="1:4" x14ac:dyDescent="0.2">
      <c r="A6702">
        <v>144219</v>
      </c>
      <c r="B6702" t="e">
        <f>_xlfn.SINGLE(JuanOrlandoH _xlfn.SINGLE(LaTribunahn _xlfn.SINGLE(TN5Telenoticias _xlfn.SINGLE(Canal6Honduras _xlfn.SINGLE(televicentrohn _xlfn.SINGLE(radiohrn _xlfn.SINGLE(HoyMismoTSI Aplaudimos la buena labor de parte de el gobierno Que ha demostrado Que se  da lo mejor a cada comunidad muy bien)))))))</f>
        <v>#NAME?</v>
      </c>
      <c r="C6702" s="4">
        <v>43808</v>
      </c>
      <c r="D6702" s="3">
        <v>0.79166666666666663</v>
      </c>
    </row>
    <row r="6703" spans="1:4" x14ac:dyDescent="0.2">
      <c r="A6703">
        <v>153573</v>
      </c>
      <c r="B6703" t="e">
        <f>_xlfn.SINGLE(DllSWqjvMbCrtUNGN0CA23hYgwPW83B5aBnYuBnEFZY)= Es bueno saber Que el Presidente hace lo posible por alcanzar miles de cosas para el pais Que bien Que se hag lo buenbo por nuestra Honduras para Que hayan mejores oportunidades</f>
        <v>#NAME?</v>
      </c>
      <c r="C6703" s="4">
        <v>43808</v>
      </c>
      <c r="D6703" s="3">
        <v>0.84305555555555556</v>
      </c>
    </row>
    <row r="6704" spans="1:4" x14ac:dyDescent="0.2">
      <c r="A6704">
        <v>163133</v>
      </c>
      <c r="B6704" t="e">
        <f>_xlfn.SINGLE(televicentrohn _xlfn.SINGLE(JuanOrlandoH triunfos asi son los Que los hacen sentir orgullosos de tener al mejor Presidente de  la naci√≥n Muchas gracias JOH y bendiciones excito en todo))</f>
        <v>#NAME?</v>
      </c>
      <c r="C6704" s="4">
        <v>43808</v>
      </c>
      <c r="D6704" s="3">
        <v>0.59097222222222223</v>
      </c>
    </row>
    <row r="6705" spans="1:4" x14ac:dyDescent="0.2">
      <c r="A6705">
        <v>163338</v>
      </c>
      <c r="B6705" t="e">
        <f>televicentrohn Honduras Es un pais muy bendecido y todo esto se ha alcanzado gracias a JOH Honduras avanza</f>
        <v>#NAME?</v>
      </c>
      <c r="C6705" s="4">
        <v>43808</v>
      </c>
      <c r="D6705" s="3">
        <v>0.56388888888888888</v>
      </c>
    </row>
    <row r="6706" spans="1:4" x14ac:dyDescent="0.2">
      <c r="A6706">
        <v>203920</v>
      </c>
      <c r="B6706" t="e">
        <f>_xlfn.SINGLE(JuanOrlandoH _xlfn.SINGLE(LaTribunahn felicitamos al equipo de la tribuna Que importante Es ver como este peri√≥dico ha generado grandes noticias muy bien))</f>
        <v>#NAME?</v>
      </c>
      <c r="C6706" s="4">
        <v>43808</v>
      </c>
      <c r="D6706" s="3">
        <v>0.70000000000000007</v>
      </c>
    </row>
    <row r="6707" spans="1:4" x14ac:dyDescent="0.2">
      <c r="A6707">
        <v>213200</v>
      </c>
      <c r="B6707" t="e">
        <f>_xlfn.SINGLE(DllSWqjvMbCrtUNGN0CA23hYgwPW83B5aBnYuBnEFZY)= Aplaudimos lo importante Que desempe√±a JOH porque el pais tenga grandes logros Que bien estamos bendecidos gracias JOH</f>
        <v>#NAME?</v>
      </c>
      <c r="C6707" s="4">
        <v>43808</v>
      </c>
      <c r="D6707" s="3">
        <v>0.86249999999999993</v>
      </c>
    </row>
    <row r="6708" spans="1:4" x14ac:dyDescent="0.2">
      <c r="A6708">
        <v>246387</v>
      </c>
      <c r="B6708" t="e">
        <f>Abriendo_Brecha Honduras Es un pais  con grandes metas Que se tenga excito en cada plan Que se elabora  vamos por mas y mas desempe√±os de mejorar la naci√≥n</f>
        <v>#NAME?</v>
      </c>
      <c r="C6708" s="4">
        <v>43808</v>
      </c>
      <c r="D6708" s="3">
        <v>0.67569444444444438</v>
      </c>
    </row>
    <row r="6709" spans="1:4" x14ac:dyDescent="0.2">
      <c r="A6709">
        <v>247107</v>
      </c>
      <c r="B6709" t="e">
        <f>televicentrohn Es muy bueno lo Que esta haciendo nuestro Presidente Que esta proporciones tengan el mayor excito Que bien vamos por mas</f>
        <v>#NAME?</v>
      </c>
      <c r="C6709" s="4">
        <v>43808</v>
      </c>
      <c r="D6709" s="3">
        <v>0.56319444444444444</v>
      </c>
    </row>
    <row r="6710" spans="1:4" x14ac:dyDescent="0.2">
      <c r="A6710">
        <v>247437</v>
      </c>
      <c r="B6710" t="e">
        <f>_xlfn.SINGLE(televicentrohn _xlfn.SINGLE(JuanOrlandoH Sobre todo se esta viendo lo bueno Que gran reconocimiento se le esta dando a nuestro Presidente JOH vamos por lo bueno por nuestra Honduras))</f>
        <v>#NAME?</v>
      </c>
      <c r="C6710" s="4">
        <v>43808</v>
      </c>
      <c r="D6710" s="3">
        <v>0.58819444444444446</v>
      </c>
    </row>
    <row r="6711" spans="1:4" x14ac:dyDescent="0.2">
      <c r="A6711">
        <v>280744</v>
      </c>
      <c r="B6711" t="e">
        <f>HCHTelevDigital Honduras esta avanzando por mas y mas seguridad Que bien estamos muy agradecidos con nuestro gobierno Que trabaja mas y mas por la seguridad</f>
        <v>#NAME?</v>
      </c>
      <c r="C6711" s="4">
        <v>43808</v>
      </c>
      <c r="D6711" s="3">
        <v>0.57916666666666672</v>
      </c>
    </row>
    <row r="6712" spans="1:4" x14ac:dyDescent="0.2">
      <c r="A6712">
        <v>280895</v>
      </c>
      <c r="B6712" t="e">
        <f>HCHTelevDigital se puede decir Que este viaje sea de excito en madrid Que bueno lo Que hace el alcalde por nuestra Honduras</f>
        <v>#NAME?</v>
      </c>
      <c r="C6712" s="4">
        <v>43808</v>
      </c>
      <c r="D6712" s="3">
        <v>0.8222222222222223</v>
      </c>
    </row>
    <row r="6713" spans="1:4" x14ac:dyDescent="0.2">
      <c r="A6713">
        <v>714972</v>
      </c>
      <c r="B6713" t="s">
        <v>335</v>
      </c>
      <c r="C6713" s="4">
        <v>43808</v>
      </c>
      <c r="D6713" s="3">
        <v>0.71319444444444446</v>
      </c>
    </row>
    <row r="6714" spans="1:4" x14ac:dyDescent="0.2">
      <c r="A6714">
        <v>849280</v>
      </c>
      <c r="B6714" t="s">
        <v>335</v>
      </c>
      <c r="C6714" s="4">
        <v>43808</v>
      </c>
      <c r="D6714" s="3">
        <v>0.71319444444444446</v>
      </c>
    </row>
    <row r="6715" spans="1:4" x14ac:dyDescent="0.2">
      <c r="A6715">
        <v>881824</v>
      </c>
      <c r="B6715" t="s">
        <v>335</v>
      </c>
      <c r="C6715" s="4">
        <v>43808</v>
      </c>
      <c r="D6715" s="3">
        <v>0.71319444444444446</v>
      </c>
    </row>
    <row r="6716" spans="1:4" x14ac:dyDescent="0.2">
      <c r="A6716">
        <v>904697</v>
      </c>
      <c r="B6716" t="e">
        <f>_xlfn.SINGLE(HoyMismoTSI _xlfn.SINGLE(JuanOrlandoH Es muy bueno lo Que se esta viendo ya est√°n dando las grandes noticias de Que se llegan cruceros Que bien))</f>
        <v>#NAME?</v>
      </c>
      <c r="C6716" s="4">
        <v>43808</v>
      </c>
      <c r="D6716" s="3">
        <v>0.69652777777777775</v>
      </c>
    </row>
    <row r="6717" spans="1:4" x14ac:dyDescent="0.2">
      <c r="A6717">
        <v>929285</v>
      </c>
      <c r="B6717" t="s">
        <v>335</v>
      </c>
      <c r="C6717" s="4">
        <v>43808</v>
      </c>
      <c r="D6717" s="3">
        <v>0.71319444444444446</v>
      </c>
    </row>
    <row r="6718" spans="1:4" x14ac:dyDescent="0.2">
      <c r="A6718">
        <v>959098</v>
      </c>
      <c r="B6718" t="e">
        <f>elpulsohn Vemos Que se demuestran las mejores cosas de parte de JOH porque la naci√≥n mejore cada dia Muchas gracias Que Dio lo bendiga grandemente</f>
        <v>#NAME?</v>
      </c>
      <c r="C6718" s="4">
        <v>43808</v>
      </c>
      <c r="D6718" s="3">
        <v>0.83333333333333337</v>
      </c>
    </row>
    <row r="6719" spans="1:4" x14ac:dyDescent="0.2">
      <c r="A6719">
        <v>1051381</v>
      </c>
      <c r="B6719" t="s">
        <v>335</v>
      </c>
      <c r="C6719" s="4">
        <v>43808</v>
      </c>
      <c r="D6719" s="3">
        <v>0.71319444444444446</v>
      </c>
    </row>
    <row r="6720" spans="1:4" x14ac:dyDescent="0.2">
      <c r="A6720">
        <v>1096407</v>
      </c>
      <c r="B6720" t="e">
        <f>HoyMismoTSI Es muy bueno lo Que hace el Presidente por Que hace Que en cada comunidad se elavore un parque de vida mejor Que excelente</f>
        <v>#NAME?</v>
      </c>
      <c r="C6720" s="4">
        <v>43808</v>
      </c>
      <c r="D6720" s="3">
        <v>0.81666666666666676</v>
      </c>
    </row>
    <row r="6721" spans="1:4" x14ac:dyDescent="0.2">
      <c r="A6721">
        <v>1973</v>
      </c>
      <c r="B6721" t="s">
        <v>15</v>
      </c>
      <c r="C6721" s="4">
        <v>43809</v>
      </c>
      <c r="D6721" s="3">
        <v>0.68472222222222223</v>
      </c>
    </row>
    <row r="6722" spans="1:4" x14ac:dyDescent="0.2">
      <c r="A6722">
        <v>2646</v>
      </c>
      <c r="B6722" t="s">
        <v>27</v>
      </c>
      <c r="C6722" s="4">
        <v>43809</v>
      </c>
      <c r="D6722" s="3">
        <v>0.81805555555555554</v>
      </c>
    </row>
    <row r="6723" spans="1:4" x14ac:dyDescent="0.2">
      <c r="A6723">
        <v>13717</v>
      </c>
      <c r="B6723" t="s">
        <v>27</v>
      </c>
      <c r="C6723" s="4">
        <v>43809</v>
      </c>
      <c r="D6723" s="3">
        <v>0.81944444444444453</v>
      </c>
    </row>
    <row r="6724" spans="1:4" x14ac:dyDescent="0.2">
      <c r="A6724">
        <v>23996</v>
      </c>
      <c r="B6724" t="e">
        <f>diarioelheraldo Es muy excelente Que se les est√° ayudando a los peque√±os Productores Que bien Que se haga lo bueno por nuestra Honduras</f>
        <v>#NAME?</v>
      </c>
      <c r="C6724" s="4">
        <v>43809</v>
      </c>
      <c r="D6724" s="3">
        <v>0.81041666666666667</v>
      </c>
    </row>
    <row r="6725" spans="1:4" x14ac:dyDescent="0.2">
      <c r="A6725">
        <v>26705</v>
      </c>
      <c r="B6725" t="s">
        <v>27</v>
      </c>
      <c r="C6725" s="4">
        <v>43809</v>
      </c>
      <c r="D6725" s="3">
        <v>0.81874999999999998</v>
      </c>
    </row>
    <row r="6726" spans="1:4" x14ac:dyDescent="0.2">
      <c r="A6726">
        <v>28574</v>
      </c>
      <c r="B6726" t="e">
        <f>_xlfn.SINGLE(DllSWqjvMbCrtUNGN0CA23hYgwPW83B5aBnYuBnEFZY)= estamos contentos de ver como nuestra Honduras avanza Que bien Que se mejore en las carreteras excelente</f>
        <v>#NAME?</v>
      </c>
      <c r="C6726" s="4">
        <v>43809</v>
      </c>
      <c r="D6726" s="3">
        <v>0.70347222222222217</v>
      </c>
    </row>
    <row r="6727" spans="1:4" x14ac:dyDescent="0.2">
      <c r="A6727">
        <v>29074</v>
      </c>
      <c r="B6727" t="e">
        <f>radiohrn Que triste con este √±angara Que solo lo malo mira para el pais el pueblo apoya a JOH quieras o no lo apoyamos asi Que deja de dar lastima</f>
        <v>#NAME?</v>
      </c>
      <c r="C6727" s="4">
        <v>43809</v>
      </c>
      <c r="D6727" s="3">
        <v>0.67499999999999993</v>
      </c>
    </row>
    <row r="6728" spans="1:4" x14ac:dyDescent="0.2">
      <c r="A6728">
        <v>32876</v>
      </c>
      <c r="B6728" t="e">
        <f>hondudiario Es muy bueno el trabajo Que est√°n haciendo las autoridades en trasladar estos reos Que buen noticia Que se ponga mano dura</f>
        <v>#NAME?</v>
      </c>
      <c r="C6728" s="4">
        <v>43809</v>
      </c>
      <c r="D6728" s="3">
        <v>0.86805555555555547</v>
      </c>
    </row>
    <row r="6729" spans="1:4" x14ac:dyDescent="0.2">
      <c r="A6729">
        <v>32953</v>
      </c>
      <c r="B6729" t="e">
        <f>hondudiario Definitivamente estamos muy agradecidas Que mi pais esta cambiando Que importante lo Que JOH hace por la naci√≥n muy bien vamos por lo bueno cada dia</f>
        <v>#NAME?</v>
      </c>
      <c r="C6729" s="4">
        <v>43809</v>
      </c>
      <c r="D6729" s="3">
        <v>0.79166666666666663</v>
      </c>
    </row>
    <row r="6730" spans="1:4" x14ac:dyDescent="0.2">
      <c r="A6730">
        <v>33047</v>
      </c>
      <c r="B6730" t="e">
        <f>hondudiario se ven grandes resultados en el pais Que excelente lo Que hace el gobierno a favor de nuestro pueblo vamos por mas avances</f>
        <v>#NAME?</v>
      </c>
      <c r="C6730" s="4">
        <v>43809</v>
      </c>
      <c r="D6730" s="3">
        <v>0.85</v>
      </c>
    </row>
    <row r="6731" spans="1:4" x14ac:dyDescent="0.2">
      <c r="A6731">
        <v>33123</v>
      </c>
      <c r="B6731" t="e">
        <f>hondudiario Es una gran noticia Que bueno Que el gobierno esta dando ese mayor apoyo al pueblo para Que puedan cer beneficiados con mejores viviendas Que bien</f>
        <v>#NAME?</v>
      </c>
      <c r="C6731" s="4">
        <v>43809</v>
      </c>
      <c r="D6731" s="3">
        <v>0.61805555555555558</v>
      </c>
    </row>
    <row r="6732" spans="1:4" x14ac:dyDescent="0.2">
      <c r="A6732">
        <v>37734</v>
      </c>
      <c r="B6732" t="s">
        <v>15</v>
      </c>
      <c r="C6732" s="4">
        <v>43809</v>
      </c>
      <c r="D6732" s="3">
        <v>0.68472222222222223</v>
      </c>
    </row>
    <row r="6733" spans="1:4" x14ac:dyDescent="0.2">
      <c r="A6733">
        <v>40260</v>
      </c>
      <c r="B6733" t="e">
        <f>radioamericahn sabemos Que se ha hecho el mayor reconocimiento por parte de EEUU porque JOH ha trabajado grandemente por combatir el narcotr√°fico del pais Que excelente</f>
        <v>#NAME?</v>
      </c>
      <c r="C6733" s="4">
        <v>43809</v>
      </c>
      <c r="D6733" s="3">
        <v>0.60763888888888895</v>
      </c>
    </row>
    <row r="6734" spans="1:4" x14ac:dyDescent="0.2">
      <c r="A6734">
        <v>40509</v>
      </c>
      <c r="B6734" t="e">
        <f>_xlfn.SINGLE(radioamericahn _xlfn.SINGLE(JuanOrlandoH orgullosos de ver como a cada comunidad se les construye estos parques para Que los j√≥venes y ni√±os y adultos puedan disfrutarlo Que bien))</f>
        <v>#NAME?</v>
      </c>
      <c r="C6734" s="4">
        <v>43809</v>
      </c>
      <c r="D6734" s="3">
        <v>0.83819444444444446</v>
      </c>
    </row>
    <row r="6735" spans="1:4" x14ac:dyDescent="0.2">
      <c r="A6735">
        <v>41077</v>
      </c>
      <c r="B6735" t="e">
        <f>_xlfn.SINGLE(radioamericahn _xlfn.SINGLE(JuanOrlandoH proyectos asi son los Que valen la pena Que importante para nuestra Honduras Que se haga lo bueno para el pais muy bien))</f>
        <v>#NAME?</v>
      </c>
      <c r="C6735" s="4">
        <v>43809</v>
      </c>
      <c r="D6735" s="3">
        <v>0.83888888888888891</v>
      </c>
    </row>
    <row r="6736" spans="1:4" x14ac:dyDescent="0.2">
      <c r="A6736">
        <v>44318</v>
      </c>
      <c r="B6736" t="e">
        <f>radioamericahn excelente noticia Que bueno Que se establezcan estas impresionantes maneras de ver como mi Honduras avanza Que bien Que se tenga excito</f>
        <v>#NAME?</v>
      </c>
      <c r="C6736" s="4">
        <v>43809</v>
      </c>
      <c r="D6736" s="3">
        <v>0.62638888888888888</v>
      </c>
    </row>
    <row r="6737" spans="1:4" x14ac:dyDescent="0.2">
      <c r="A6737">
        <v>48890</v>
      </c>
      <c r="B6737" t="s">
        <v>27</v>
      </c>
      <c r="C6737" s="4">
        <v>43809</v>
      </c>
      <c r="D6737" s="3">
        <v>0.81805555555555554</v>
      </c>
    </row>
    <row r="6738" spans="1:4" x14ac:dyDescent="0.2">
      <c r="A6738">
        <v>52532</v>
      </c>
      <c r="B6738" t="s">
        <v>15</v>
      </c>
      <c r="C6738" s="4">
        <v>43809</v>
      </c>
      <c r="D6738" s="3">
        <v>0.68402777777777779</v>
      </c>
    </row>
    <row r="6739" spans="1:4" x14ac:dyDescent="0.2">
      <c r="A6739">
        <v>64094</v>
      </c>
      <c r="B6739" t="e">
        <f>hondudiario muy bien Que se les brinde el mayor apoyo a la gente humilde Que bien est√°n trabajando por lo mejor Que excelente</f>
        <v>#NAME?</v>
      </c>
      <c r="C6739" s="4">
        <v>43809</v>
      </c>
      <c r="D6739" s="3">
        <v>0.61875000000000002</v>
      </c>
    </row>
    <row r="6740" spans="1:4" x14ac:dyDescent="0.2">
      <c r="A6740">
        <v>65777</v>
      </c>
      <c r="B6740" t="s">
        <v>15</v>
      </c>
      <c r="C6740" s="4">
        <v>43809</v>
      </c>
      <c r="D6740" s="3">
        <v>0.68402777777777779</v>
      </c>
    </row>
    <row r="6741" spans="1:4" x14ac:dyDescent="0.2">
      <c r="A6741">
        <v>71881</v>
      </c>
      <c r="B6741" t="s">
        <v>265</v>
      </c>
      <c r="C6741" s="4">
        <v>43809</v>
      </c>
      <c r="D6741" s="3">
        <v>0.7944444444444444</v>
      </c>
    </row>
    <row r="6742" spans="1:4" x14ac:dyDescent="0.2">
      <c r="A6742">
        <v>87535</v>
      </c>
      <c r="B6742" t="e">
        <f>JuanOrlandoH Aplaudimos lo bueno vamos por mas y mas cambios Que importante Es ver como mi Honduras avanza Que bien estamos a la brecha de lo correcto</f>
        <v>#NAME?</v>
      </c>
      <c r="C6742" s="4">
        <v>43809</v>
      </c>
      <c r="D6742" s="3">
        <v>0.65138888888888891</v>
      </c>
    </row>
    <row r="6743" spans="1:4" x14ac:dyDescent="0.2">
      <c r="A6743">
        <v>89228</v>
      </c>
      <c r="B6743" t="s">
        <v>300</v>
      </c>
      <c r="C6743" s="4">
        <v>43809</v>
      </c>
      <c r="D6743" s="3">
        <v>0.79375000000000007</v>
      </c>
    </row>
    <row r="6744" spans="1:4" x14ac:dyDescent="0.2">
      <c r="A6744">
        <v>89995</v>
      </c>
      <c r="B6744" t="s">
        <v>302</v>
      </c>
      <c r="C6744" s="4">
        <v>43809</v>
      </c>
      <c r="D6744" s="3">
        <v>0.65208333333333335</v>
      </c>
    </row>
    <row r="6745" spans="1:4" x14ac:dyDescent="0.2">
      <c r="A6745">
        <v>91442</v>
      </c>
      <c r="B6745" t="e">
        <f>elpaishn se√±or Presidente agradecemos las importantes maneras de dar lo mejor por lo bueno por la naci√≥n Es excelente lo Que usted hace por nuestra Honduras</f>
        <v>#NAME?</v>
      </c>
      <c r="C6745" s="4">
        <v>43809</v>
      </c>
      <c r="D6745" s="3">
        <v>0.63680555555555551</v>
      </c>
    </row>
    <row r="6746" spans="1:4" x14ac:dyDescent="0.2">
      <c r="A6746">
        <v>91940</v>
      </c>
      <c r="B6746" t="e">
        <f>elpaishn estamos contentos de las buenas acciones Que hace JOH Que bueno Que solo el hace ver los grandes avances Que pasan en el pais bendiciones</f>
        <v>#NAME?</v>
      </c>
      <c r="C6746" s="4">
        <v>43809</v>
      </c>
      <c r="D6746" s="3">
        <v>0.63541666666666663</v>
      </c>
    </row>
    <row r="6747" spans="1:4" x14ac:dyDescent="0.2">
      <c r="A6747">
        <v>100103</v>
      </c>
      <c r="B6747" t="s">
        <v>15</v>
      </c>
      <c r="C6747" s="4">
        <v>43809</v>
      </c>
      <c r="D6747" s="3">
        <v>0.68541666666666667</v>
      </c>
    </row>
    <row r="6748" spans="1:4" x14ac:dyDescent="0.2">
      <c r="A6748">
        <v>121587</v>
      </c>
      <c r="B6748" t="s">
        <v>15</v>
      </c>
      <c r="C6748" s="4">
        <v>43809</v>
      </c>
      <c r="D6748" s="3">
        <v>0.68472222222222223</v>
      </c>
    </row>
    <row r="6749" spans="1:4" x14ac:dyDescent="0.2">
      <c r="A6749">
        <v>124935</v>
      </c>
      <c r="B6749" t="s">
        <v>27</v>
      </c>
      <c r="C6749" s="4">
        <v>43809</v>
      </c>
      <c r="D6749" s="3">
        <v>0.81874999999999998</v>
      </c>
    </row>
    <row r="6750" spans="1:4" x14ac:dyDescent="0.2">
      <c r="A6750">
        <v>129853</v>
      </c>
      <c r="B6750" t="s">
        <v>27</v>
      </c>
      <c r="C6750" s="4">
        <v>43809</v>
      </c>
      <c r="D6750" s="3">
        <v>0.81874999999999998</v>
      </c>
    </row>
    <row r="6751" spans="1:4" x14ac:dyDescent="0.2">
      <c r="A6751">
        <v>133752</v>
      </c>
      <c r="B6751" t="s">
        <v>15</v>
      </c>
      <c r="C6751" s="4">
        <v>43809</v>
      </c>
      <c r="D6751" s="3">
        <v>0.68541666666666667</v>
      </c>
    </row>
    <row r="6752" spans="1:4" x14ac:dyDescent="0.2">
      <c r="A6752">
        <v>154534</v>
      </c>
      <c r="B6752" t="e">
        <f>_xlfn.SINGLE(DllSWqjvMbCrtUNGN0CA23hYgwPW83B5aBnYuBnEFZY)= Definitivamente Que importante manera la Que se hace estamos  alegres de Que se construa mejores carreteras en esta comunidad muy bien</f>
        <v>#NAME?</v>
      </c>
      <c r="C6752" s="4">
        <v>43809</v>
      </c>
      <c r="D6752" s="3">
        <v>0.70694444444444438</v>
      </c>
    </row>
    <row r="6753" spans="1:4" x14ac:dyDescent="0.2">
      <c r="A6753">
        <v>156736</v>
      </c>
      <c r="B6753" t="s">
        <v>405</v>
      </c>
      <c r="C6753" s="4">
        <v>43809</v>
      </c>
      <c r="D6753" s="3">
        <v>0.65069444444444446</v>
      </c>
    </row>
    <row r="6754" spans="1:4" x14ac:dyDescent="0.2">
      <c r="A6754">
        <v>158518</v>
      </c>
      <c r="B6754" t="s">
        <v>409</v>
      </c>
      <c r="C6754" s="4">
        <v>43809</v>
      </c>
      <c r="D6754" s="3">
        <v>0.79305555555555562</v>
      </c>
    </row>
    <row r="6755" spans="1:4" x14ac:dyDescent="0.2">
      <c r="A6755">
        <v>173001</v>
      </c>
      <c r="B6755" t="s">
        <v>15</v>
      </c>
      <c r="C6755" s="4">
        <v>43809</v>
      </c>
      <c r="D6755" s="3">
        <v>0.68541666666666667</v>
      </c>
    </row>
    <row r="6756" spans="1:4" x14ac:dyDescent="0.2">
      <c r="A6756">
        <v>187076</v>
      </c>
      <c r="B6756" t="s">
        <v>15</v>
      </c>
      <c r="C6756" s="4">
        <v>43809</v>
      </c>
      <c r="D6756" s="3">
        <v>0.68611111111111101</v>
      </c>
    </row>
    <row r="6757" spans="1:4" x14ac:dyDescent="0.2">
      <c r="A6757">
        <v>194723</v>
      </c>
      <c r="B6757" t="s">
        <v>15</v>
      </c>
      <c r="C6757" s="4">
        <v>43809</v>
      </c>
      <c r="D6757" s="3">
        <v>0.68402777777777779</v>
      </c>
    </row>
    <row r="6758" spans="1:4" x14ac:dyDescent="0.2">
      <c r="A6758">
        <v>202741</v>
      </c>
      <c r="B6758" t="s">
        <v>27</v>
      </c>
      <c r="C6758" s="4">
        <v>43809</v>
      </c>
      <c r="D6758" s="3">
        <v>0.81944444444444453</v>
      </c>
    </row>
    <row r="6759" spans="1:4" x14ac:dyDescent="0.2">
      <c r="A6759">
        <v>207902</v>
      </c>
      <c r="B6759" t="s">
        <v>27</v>
      </c>
      <c r="C6759" s="4">
        <v>43809</v>
      </c>
      <c r="D6759" s="3">
        <v>0.81736111111111109</v>
      </c>
    </row>
    <row r="6760" spans="1:4" x14ac:dyDescent="0.2">
      <c r="A6760">
        <v>208063</v>
      </c>
      <c r="B6760" t="s">
        <v>27</v>
      </c>
      <c r="C6760" s="4">
        <v>43809</v>
      </c>
      <c r="D6760" s="3">
        <v>0.81736111111111109</v>
      </c>
    </row>
    <row r="6761" spans="1:4" x14ac:dyDescent="0.2">
      <c r="A6761">
        <v>209200</v>
      </c>
      <c r="B6761" t="s">
        <v>15</v>
      </c>
      <c r="C6761" s="4">
        <v>43809</v>
      </c>
      <c r="D6761" s="3">
        <v>0.68472222222222223</v>
      </c>
    </row>
    <row r="6762" spans="1:4" x14ac:dyDescent="0.2">
      <c r="A6762">
        <v>211328</v>
      </c>
      <c r="B6762" t="s">
        <v>27</v>
      </c>
      <c r="C6762" s="4">
        <v>43809</v>
      </c>
      <c r="D6762" s="3">
        <v>0.81874999999999998</v>
      </c>
    </row>
    <row r="6763" spans="1:4" x14ac:dyDescent="0.2">
      <c r="A6763">
        <v>214681</v>
      </c>
      <c r="B6763" t="e">
        <f>JuanOrlandoH muy buen noticia Que bien Que se trabajr por generar mejores precios gustos Que bien estamos a lo bueno</f>
        <v>#NAME?</v>
      </c>
      <c r="C6763" s="4">
        <v>43809</v>
      </c>
      <c r="D6763" s="3">
        <v>0.65</v>
      </c>
    </row>
    <row r="6764" spans="1:4" x14ac:dyDescent="0.2">
      <c r="A6764">
        <v>252798</v>
      </c>
      <c r="B6764" t="e">
        <f>radiohrn hay porecito llora voz Que eso Es lo √∫nico Que te queda por Que si te gusta llamar al atenci√≥n ce cerio y ub√≠cate</f>
        <v>#NAME?</v>
      </c>
      <c r="C6764" s="4">
        <v>43809</v>
      </c>
      <c r="D6764" s="3">
        <v>0.67569444444444438</v>
      </c>
    </row>
    <row r="6765" spans="1:4" x14ac:dyDescent="0.2">
      <c r="A6765">
        <v>258461</v>
      </c>
      <c r="B6765" t="e">
        <f>radioamericahn Que beuno Que se trabaje por mejores desarrollos por el sector mipymes Que bueno Es ver como nuestra Honduras esta mejorando</f>
        <v>#NAME?</v>
      </c>
      <c r="C6765" s="4">
        <v>43809</v>
      </c>
      <c r="D6765" s="3">
        <v>0.62638888888888888</v>
      </c>
    </row>
    <row r="6766" spans="1:4" x14ac:dyDescent="0.2">
      <c r="A6766">
        <v>265915</v>
      </c>
      <c r="B6766" t="s">
        <v>15</v>
      </c>
      <c r="C6766" s="4">
        <v>43809</v>
      </c>
      <c r="D6766" s="3">
        <v>0.68402777777777779</v>
      </c>
    </row>
    <row r="6767" spans="1:4" x14ac:dyDescent="0.2">
      <c r="A6767">
        <v>268298</v>
      </c>
      <c r="B6767" t="e">
        <f>radioamericahn felicitaciones Que bien vamos avanzando Que nuestra Honduras cambie cada dia Que bien estamos en lo mejor</f>
        <v>#NAME?</v>
      </c>
      <c r="C6767" s="4">
        <v>43809</v>
      </c>
      <c r="D6767" s="3">
        <v>0.62708333333333333</v>
      </c>
    </row>
    <row r="6768" spans="1:4" x14ac:dyDescent="0.2">
      <c r="A6768">
        <v>273863</v>
      </c>
      <c r="B6768" t="s">
        <v>15</v>
      </c>
      <c r="C6768" s="4">
        <v>43809</v>
      </c>
      <c r="D6768" s="3">
        <v>0.68472222222222223</v>
      </c>
    </row>
    <row r="6769" spans="1:4" x14ac:dyDescent="0.2">
      <c r="A6769">
        <v>287975</v>
      </c>
      <c r="B6769" t="e">
        <f>_xlfn.SINGLE(IHToficial _xlfn.SINGLE(JuanOrlandoH a un Que haya gente Que no acepten sabemos Que JOH ha hecho lo mejor por cambiar Muchas cosas en el pais Que importante tema como el del narcotr√°fico vamos por la ruta correcta))</f>
        <v>#NAME?</v>
      </c>
      <c r="C6769" s="4">
        <v>43809</v>
      </c>
      <c r="D6769" s="3">
        <v>0.60833333333333328</v>
      </c>
    </row>
    <row r="6770" spans="1:4" x14ac:dyDescent="0.2">
      <c r="A6770">
        <v>293468</v>
      </c>
      <c r="B6770" t="s">
        <v>15</v>
      </c>
      <c r="C6770" s="4">
        <v>43809</v>
      </c>
      <c r="D6770" s="3">
        <v>0.68472222222222223</v>
      </c>
    </row>
    <row r="6771" spans="1:4" x14ac:dyDescent="0.2">
      <c r="A6771">
        <v>307722</v>
      </c>
      <c r="B6771" t="e">
        <f>radiohrn Pobre de este y sera Que a el lo quieren Tanto jajjajajajaa das lastima pepe ce cerio ubicarte mejor deja de sapo</f>
        <v>#NAME?</v>
      </c>
      <c r="C6771" s="4">
        <v>43809</v>
      </c>
      <c r="D6771" s="3">
        <v>0.6743055555555556</v>
      </c>
    </row>
    <row r="6772" spans="1:4" x14ac:dyDescent="0.2">
      <c r="A6772">
        <v>310943</v>
      </c>
      <c r="B6772" t="e">
        <f>hondudiario Es muy bueno lo Que se ve Que gran trabajo lo Que se hace dando el mayor apoyo a las mujeres Hondure√±a vamos por mas</f>
        <v>#NAME?</v>
      </c>
      <c r="C6772" s="4">
        <v>43809</v>
      </c>
      <c r="D6772" s="3">
        <v>0.7909722222222223</v>
      </c>
    </row>
    <row r="6773" spans="1:4" x14ac:dyDescent="0.2">
      <c r="A6773">
        <v>318757</v>
      </c>
      <c r="B6773" t="e">
        <f>diarioelheraldo Aplaudimos lo bueno Que hace JOH por nuestra naci√≥n Que bien estamos viendo los buenos proyectos favor de la economia y del pueblo</f>
        <v>#NAME?</v>
      </c>
      <c r="C6773" s="4">
        <v>43809</v>
      </c>
      <c r="D6773" s="3">
        <v>0.81180555555555556</v>
      </c>
    </row>
    <row r="6774" spans="1:4" x14ac:dyDescent="0.2">
      <c r="A6774">
        <v>320010</v>
      </c>
      <c r="B6774" t="s">
        <v>27</v>
      </c>
      <c r="C6774" s="4">
        <v>43809</v>
      </c>
      <c r="D6774" s="3">
        <v>0.81805555555555554</v>
      </c>
    </row>
    <row r="6775" spans="1:4" x14ac:dyDescent="0.2">
      <c r="A6775">
        <v>332321</v>
      </c>
      <c r="B6775" t="s">
        <v>15</v>
      </c>
      <c r="C6775" s="4">
        <v>43809</v>
      </c>
      <c r="D6775" s="3">
        <v>0.68541666666666667</v>
      </c>
    </row>
    <row r="6776" spans="1:4" x14ac:dyDescent="0.2">
      <c r="A6776">
        <v>338017</v>
      </c>
      <c r="B6776" t="s">
        <v>27</v>
      </c>
      <c r="C6776" s="4">
        <v>43809</v>
      </c>
      <c r="D6776" s="3">
        <v>0.81944444444444453</v>
      </c>
    </row>
    <row r="6777" spans="1:4" x14ac:dyDescent="0.2">
      <c r="A6777">
        <v>371722</v>
      </c>
      <c r="B6777" t="s">
        <v>27</v>
      </c>
      <c r="C6777" s="4">
        <v>43809</v>
      </c>
      <c r="D6777" s="3">
        <v>0.81874999999999998</v>
      </c>
    </row>
    <row r="6778" spans="1:4" x14ac:dyDescent="0.2">
      <c r="A6778">
        <v>649033</v>
      </c>
      <c r="B6778" t="s">
        <v>15</v>
      </c>
      <c r="C6778" s="4">
        <v>43809</v>
      </c>
      <c r="D6778" s="3">
        <v>0.68402777777777779</v>
      </c>
    </row>
    <row r="6779" spans="1:4" x14ac:dyDescent="0.2">
      <c r="A6779">
        <v>652495</v>
      </c>
      <c r="B6779" t="s">
        <v>15</v>
      </c>
      <c r="C6779" s="4">
        <v>43809</v>
      </c>
      <c r="D6779" s="3">
        <v>0.68402777777777779</v>
      </c>
    </row>
    <row r="6780" spans="1:4" x14ac:dyDescent="0.2">
      <c r="A6780">
        <v>716626</v>
      </c>
      <c r="B6780" t="s">
        <v>27</v>
      </c>
      <c r="C6780" s="4">
        <v>43809</v>
      </c>
      <c r="D6780" s="3">
        <v>0.81805555555555554</v>
      </c>
    </row>
    <row r="6781" spans="1:4" x14ac:dyDescent="0.2">
      <c r="A6781">
        <v>718795</v>
      </c>
      <c r="B6781" t="s">
        <v>27</v>
      </c>
      <c r="C6781" s="4">
        <v>43809</v>
      </c>
      <c r="D6781" s="3">
        <v>0.81874999999999998</v>
      </c>
    </row>
    <row r="6782" spans="1:4" x14ac:dyDescent="0.2">
      <c r="A6782">
        <v>724981</v>
      </c>
      <c r="B6782" t="s">
        <v>15</v>
      </c>
      <c r="C6782" s="4">
        <v>43809</v>
      </c>
      <c r="D6782" s="3">
        <v>0.68541666666666667</v>
      </c>
    </row>
    <row r="6783" spans="1:4" x14ac:dyDescent="0.2">
      <c r="A6783">
        <v>730186</v>
      </c>
      <c r="B6783" t="s">
        <v>27</v>
      </c>
      <c r="C6783" s="4">
        <v>43809</v>
      </c>
      <c r="D6783" s="3">
        <v>0.81805555555555554</v>
      </c>
    </row>
    <row r="6784" spans="1:4" x14ac:dyDescent="0.2">
      <c r="A6784">
        <v>737498</v>
      </c>
      <c r="B6784" t="s">
        <v>15</v>
      </c>
      <c r="C6784" s="4">
        <v>43809</v>
      </c>
      <c r="D6784" s="3">
        <v>0.68472222222222223</v>
      </c>
    </row>
    <row r="6785" spans="1:4" x14ac:dyDescent="0.2">
      <c r="A6785">
        <v>764488</v>
      </c>
      <c r="B6785" t="s">
        <v>15</v>
      </c>
      <c r="C6785" s="4">
        <v>43809</v>
      </c>
      <c r="D6785" s="3">
        <v>0.68402777777777779</v>
      </c>
    </row>
    <row r="6786" spans="1:4" x14ac:dyDescent="0.2">
      <c r="A6786">
        <v>777061</v>
      </c>
      <c r="B6786" t="s">
        <v>27</v>
      </c>
      <c r="C6786" s="4">
        <v>43809</v>
      </c>
      <c r="D6786" s="3">
        <v>0.81874999999999998</v>
      </c>
    </row>
    <row r="6787" spans="1:4" x14ac:dyDescent="0.2">
      <c r="A6787">
        <v>789092</v>
      </c>
      <c r="B6787" t="s">
        <v>27</v>
      </c>
      <c r="C6787" s="4">
        <v>43809</v>
      </c>
      <c r="D6787" s="3">
        <v>0.81805555555555554</v>
      </c>
    </row>
    <row r="6788" spans="1:4" x14ac:dyDescent="0.2">
      <c r="A6788">
        <v>792979</v>
      </c>
      <c r="B6788" t="s">
        <v>15</v>
      </c>
      <c r="C6788" s="4">
        <v>43809</v>
      </c>
      <c r="D6788" s="3">
        <v>0.68472222222222223</v>
      </c>
    </row>
    <row r="6789" spans="1:4" x14ac:dyDescent="0.2">
      <c r="A6789">
        <v>804356</v>
      </c>
      <c r="B6789" t="s">
        <v>27</v>
      </c>
      <c r="C6789" s="4">
        <v>43809</v>
      </c>
      <c r="D6789" s="3">
        <v>0.81736111111111109</v>
      </c>
    </row>
    <row r="6790" spans="1:4" x14ac:dyDescent="0.2">
      <c r="A6790">
        <v>808990</v>
      </c>
      <c r="B6790" t="s">
        <v>15</v>
      </c>
      <c r="C6790" s="4">
        <v>43809</v>
      </c>
      <c r="D6790" s="3">
        <v>0.68472222222222223</v>
      </c>
    </row>
    <row r="6791" spans="1:4" x14ac:dyDescent="0.2">
      <c r="A6791">
        <v>824367</v>
      </c>
      <c r="B6791" t="s">
        <v>27</v>
      </c>
      <c r="C6791" s="4">
        <v>43809</v>
      </c>
      <c r="D6791" s="3">
        <v>0.81874999999999998</v>
      </c>
    </row>
    <row r="6792" spans="1:4" x14ac:dyDescent="0.2">
      <c r="A6792">
        <v>827693</v>
      </c>
      <c r="B6792" t="s">
        <v>27</v>
      </c>
      <c r="C6792" s="4">
        <v>43809</v>
      </c>
      <c r="D6792" s="3">
        <v>0.81944444444444453</v>
      </c>
    </row>
    <row r="6793" spans="1:4" x14ac:dyDescent="0.2">
      <c r="A6793">
        <v>830720</v>
      </c>
      <c r="B6793" t="s">
        <v>15</v>
      </c>
      <c r="C6793" s="4">
        <v>43809</v>
      </c>
      <c r="D6793" s="3">
        <v>0.68472222222222223</v>
      </c>
    </row>
    <row r="6794" spans="1:4" x14ac:dyDescent="0.2">
      <c r="A6794">
        <v>833976</v>
      </c>
      <c r="B6794" t="s">
        <v>15</v>
      </c>
      <c r="C6794" s="4">
        <v>43809</v>
      </c>
      <c r="D6794" s="3">
        <v>0.68541666666666667</v>
      </c>
    </row>
    <row r="6795" spans="1:4" x14ac:dyDescent="0.2">
      <c r="A6795">
        <v>848701</v>
      </c>
      <c r="B6795" t="s">
        <v>27</v>
      </c>
      <c r="C6795" s="4">
        <v>43809</v>
      </c>
      <c r="D6795" s="3">
        <v>0.81805555555555554</v>
      </c>
    </row>
    <row r="6796" spans="1:4" x14ac:dyDescent="0.2">
      <c r="A6796">
        <v>853109</v>
      </c>
      <c r="B6796" t="s">
        <v>27</v>
      </c>
      <c r="C6796" s="4">
        <v>43809</v>
      </c>
      <c r="D6796" s="3">
        <v>0.81805555555555554</v>
      </c>
    </row>
    <row r="6797" spans="1:4" x14ac:dyDescent="0.2">
      <c r="A6797">
        <v>875693</v>
      </c>
      <c r="B6797" t="s">
        <v>15</v>
      </c>
      <c r="C6797" s="4">
        <v>43809</v>
      </c>
      <c r="D6797" s="3">
        <v>0.68611111111111101</v>
      </c>
    </row>
    <row r="6798" spans="1:4" x14ac:dyDescent="0.2">
      <c r="A6798">
        <v>877359</v>
      </c>
      <c r="B6798" t="s">
        <v>15</v>
      </c>
      <c r="C6798" s="4">
        <v>43809</v>
      </c>
      <c r="D6798" s="3">
        <v>0.68472222222222223</v>
      </c>
    </row>
    <row r="6799" spans="1:4" x14ac:dyDescent="0.2">
      <c r="A6799">
        <v>878979</v>
      </c>
      <c r="B6799" t="s">
        <v>15</v>
      </c>
      <c r="C6799" s="4">
        <v>43809</v>
      </c>
      <c r="D6799" s="3">
        <v>0.68472222222222223</v>
      </c>
    </row>
    <row r="6800" spans="1:4" x14ac:dyDescent="0.2">
      <c r="A6800">
        <v>882349</v>
      </c>
      <c r="B6800" t="s">
        <v>27</v>
      </c>
      <c r="C6800" s="4">
        <v>43809</v>
      </c>
      <c r="D6800" s="3">
        <v>0.81805555555555554</v>
      </c>
    </row>
    <row r="6801" spans="1:4" x14ac:dyDescent="0.2">
      <c r="A6801">
        <v>941144</v>
      </c>
      <c r="B6801" t="s">
        <v>15</v>
      </c>
      <c r="C6801" s="4">
        <v>43809</v>
      </c>
      <c r="D6801" s="3">
        <v>0.68402777777777779</v>
      </c>
    </row>
    <row r="6802" spans="1:4" x14ac:dyDescent="0.2">
      <c r="A6802">
        <v>980059</v>
      </c>
      <c r="B6802" t="s">
        <v>27</v>
      </c>
      <c r="C6802" s="4">
        <v>43809</v>
      </c>
      <c r="D6802" s="3">
        <v>0.81805555555555554</v>
      </c>
    </row>
    <row r="6803" spans="1:4" x14ac:dyDescent="0.2">
      <c r="A6803">
        <v>993480</v>
      </c>
      <c r="B6803" t="s">
        <v>27</v>
      </c>
      <c r="C6803" s="4">
        <v>43809</v>
      </c>
      <c r="D6803" s="3">
        <v>0.81874999999999998</v>
      </c>
    </row>
    <row r="6804" spans="1:4" x14ac:dyDescent="0.2">
      <c r="A6804">
        <v>1038691</v>
      </c>
      <c r="B6804" t="s">
        <v>27</v>
      </c>
      <c r="C6804" s="4">
        <v>43809</v>
      </c>
      <c r="D6804" s="3">
        <v>0.81874999999999998</v>
      </c>
    </row>
    <row r="6805" spans="1:4" x14ac:dyDescent="0.2">
      <c r="A6805">
        <v>1045989</v>
      </c>
      <c r="B6805" t="s">
        <v>27</v>
      </c>
      <c r="C6805" s="4">
        <v>43809</v>
      </c>
      <c r="D6805" s="3">
        <v>0.81736111111111109</v>
      </c>
    </row>
    <row r="6806" spans="1:4" x14ac:dyDescent="0.2">
      <c r="A6806">
        <v>927</v>
      </c>
      <c r="B6806" t="s">
        <v>12</v>
      </c>
      <c r="C6806" s="4">
        <v>43810</v>
      </c>
      <c r="D6806" s="3">
        <v>0.79583333333333339</v>
      </c>
    </row>
    <row r="6807" spans="1:4" x14ac:dyDescent="0.2">
      <c r="A6807">
        <v>7019</v>
      </c>
      <c r="B6807" t="s">
        <v>56</v>
      </c>
      <c r="C6807" s="4">
        <v>43810</v>
      </c>
      <c r="D6807" s="3">
        <v>0.64097222222222217</v>
      </c>
    </row>
    <row r="6808" spans="1:4" x14ac:dyDescent="0.2">
      <c r="A6808">
        <v>8336</v>
      </c>
      <c r="B6808" t="s">
        <v>67</v>
      </c>
      <c r="C6808" s="4">
        <v>43810</v>
      </c>
      <c r="D6808" s="3">
        <v>0.82638888888888884</v>
      </c>
    </row>
    <row r="6809" spans="1:4" x14ac:dyDescent="0.2">
      <c r="A6809">
        <v>8337</v>
      </c>
      <c r="B6809" t="s">
        <v>12</v>
      </c>
      <c r="C6809" s="4">
        <v>43810</v>
      </c>
      <c r="D6809" s="3">
        <v>0.79513888888888884</v>
      </c>
    </row>
    <row r="6810" spans="1:4" x14ac:dyDescent="0.2">
      <c r="A6810">
        <v>9299</v>
      </c>
      <c r="B6810" t="s">
        <v>67</v>
      </c>
      <c r="C6810" s="4">
        <v>43810</v>
      </c>
      <c r="D6810" s="3">
        <v>0.8256944444444444</v>
      </c>
    </row>
    <row r="6811" spans="1:4" x14ac:dyDescent="0.2">
      <c r="A6811">
        <v>31258</v>
      </c>
      <c r="B6811" t="s">
        <v>12</v>
      </c>
      <c r="C6811" s="4">
        <v>43810</v>
      </c>
      <c r="D6811" s="3">
        <v>0.79513888888888884</v>
      </c>
    </row>
    <row r="6812" spans="1:4" x14ac:dyDescent="0.2">
      <c r="A6812">
        <v>32398</v>
      </c>
      <c r="B6812" t="e">
        <f>hondudiario felicitaciones Que se mejore en el aria de la salud Es muy importante para el pueblo Que bien</f>
        <v>#NAME?</v>
      </c>
      <c r="C6812" s="4">
        <v>43810</v>
      </c>
      <c r="D6812" s="3">
        <v>0.71736111111111101</v>
      </c>
    </row>
    <row r="6813" spans="1:4" x14ac:dyDescent="0.2">
      <c r="A6813">
        <v>32764</v>
      </c>
      <c r="B6813" t="e">
        <f>hondudiario la salud Es lo importante Que se debe de mejorar Que buenos avances estamos muy contentos de ver el cambio</f>
        <v>#NAME?</v>
      </c>
      <c r="C6813" s="4">
        <v>43810</v>
      </c>
      <c r="D6813" s="3">
        <v>0.71805555555555556</v>
      </c>
    </row>
    <row r="6814" spans="1:4" x14ac:dyDescent="0.2">
      <c r="A6814">
        <v>38090</v>
      </c>
      <c r="B6814" t="s">
        <v>67</v>
      </c>
      <c r="C6814" s="4">
        <v>43810</v>
      </c>
      <c r="D6814" s="3">
        <v>0.82708333333333339</v>
      </c>
    </row>
    <row r="6815" spans="1:4" x14ac:dyDescent="0.2">
      <c r="A6815">
        <v>38738</v>
      </c>
      <c r="B6815" t="e">
        <f>JuanOrlandoH excelente Felicidades en su dia Que Dios los bendiga porque han demostrado su valent√≠a Que bien vamos por mas y mas en seguridad</f>
        <v>#NAME?</v>
      </c>
      <c r="C6815" s="4">
        <v>43810</v>
      </c>
      <c r="D6815" s="3">
        <v>0.74444444444444446</v>
      </c>
    </row>
    <row r="6816" spans="1:4" x14ac:dyDescent="0.2">
      <c r="A6816">
        <v>39173</v>
      </c>
      <c r="B6816" t="e">
        <f>JuanOrlandoH Definitivamente sabemos Que tenemos la mayor seguridad en el pais Que bueno lo Que se ve cada dia Muchas gracias a nuestro gobierno por afirmar el cambio con la seguridad</f>
        <v>#NAME?</v>
      </c>
      <c r="C6816" s="4">
        <v>43810</v>
      </c>
      <c r="D6816" s="3">
        <v>0.82361111111111107</v>
      </c>
    </row>
    <row r="6817" spans="1:4" x14ac:dyDescent="0.2">
      <c r="A6817">
        <v>42092</v>
      </c>
      <c r="B6817" t="s">
        <v>67</v>
      </c>
      <c r="C6817" s="4">
        <v>43810</v>
      </c>
      <c r="D6817" s="3">
        <v>0.82777777777777783</v>
      </c>
    </row>
    <row r="6818" spans="1:4" x14ac:dyDescent="0.2">
      <c r="A6818">
        <v>42251</v>
      </c>
      <c r="B6818" t="s">
        <v>56</v>
      </c>
      <c r="C6818" s="4">
        <v>43810</v>
      </c>
      <c r="D6818" s="3">
        <v>0.63958333333333328</v>
      </c>
    </row>
    <row r="6819" spans="1:4" x14ac:dyDescent="0.2">
      <c r="A6819">
        <v>43005</v>
      </c>
      <c r="B6819" t="s">
        <v>56</v>
      </c>
      <c r="C6819" s="4">
        <v>43810</v>
      </c>
      <c r="D6819" s="3">
        <v>0.63958333333333328</v>
      </c>
    </row>
    <row r="6820" spans="1:4" x14ac:dyDescent="0.2">
      <c r="A6820">
        <v>48824</v>
      </c>
      <c r="B6820" t="s">
        <v>67</v>
      </c>
      <c r="C6820" s="4">
        <v>43810</v>
      </c>
      <c r="D6820" s="3">
        <v>0.82638888888888884</v>
      </c>
    </row>
    <row r="6821" spans="1:4" x14ac:dyDescent="0.2">
      <c r="A6821">
        <v>54797</v>
      </c>
      <c r="B6821" t="e">
        <f>Abriendo_Brecha se√±or Presidente estamos muy agradecidos con las excelentes obras Que hace en el pais por nuestra Honduras muy bien estamos agradecidos Que Dios lo bendiga</f>
        <v>#NAME?</v>
      </c>
      <c r="C6821" s="4">
        <v>43810</v>
      </c>
      <c r="D6821" s="3">
        <v>0.69305555555555554</v>
      </c>
    </row>
    <row r="6822" spans="1:4" x14ac:dyDescent="0.2">
      <c r="A6822">
        <v>57353</v>
      </c>
      <c r="B6822" t="s">
        <v>67</v>
      </c>
      <c r="C6822" s="4">
        <v>43810</v>
      </c>
      <c r="D6822" s="3">
        <v>0.82638888888888884</v>
      </c>
    </row>
    <row r="6823" spans="1:4" x14ac:dyDescent="0.2">
      <c r="A6823">
        <v>63608</v>
      </c>
      <c r="B6823" t="e">
        <f>hondudiario muy buen noticia Que se construyan estas fabulosas cosas en nuestro pa√≠s Que bien Que se haga lo bueno por nuestra Honduras</f>
        <v>#NAME?</v>
      </c>
      <c r="C6823" s="4">
        <v>43810</v>
      </c>
      <c r="D6823" s="3">
        <v>0.59305555555555556</v>
      </c>
    </row>
    <row r="6824" spans="1:4" x14ac:dyDescent="0.2">
      <c r="A6824">
        <v>65837</v>
      </c>
      <c r="B6824" t="s">
        <v>67</v>
      </c>
      <c r="C6824" s="4">
        <v>43810</v>
      </c>
      <c r="D6824" s="3">
        <v>0.82708333333333339</v>
      </c>
    </row>
    <row r="6825" spans="1:4" x14ac:dyDescent="0.2">
      <c r="A6825">
        <v>83112</v>
      </c>
      <c r="B6825" t="e">
        <f>_xlfn.SINGLE(HCHTelevDigital _xlfn.SINGLE(JuanOrlandoH Es muy bueno lo Que ha hecho nuestro Presidente ayudando con la ley de alivio de deuda Que importante Es ver como nuestra Honduras avanza))</f>
        <v>#NAME?</v>
      </c>
      <c r="C6825" s="4">
        <v>43810</v>
      </c>
      <c r="D6825" s="3">
        <v>0.81944444444444453</v>
      </c>
    </row>
    <row r="6826" spans="1:4" x14ac:dyDescent="0.2">
      <c r="A6826">
        <v>85034</v>
      </c>
      <c r="B6826" t="e">
        <f>HCHTelevDigital muy buena labor departe de JOH gracias por afirmar Que mi Honduras avanza vamos por lo bueno Que importante manera de ver ami naci√≥n con nuevos Hospitales</f>
        <v>#NAME?</v>
      </c>
      <c r="C6826" s="4">
        <v>43810</v>
      </c>
      <c r="D6826" s="3">
        <v>0.80347222222222225</v>
      </c>
    </row>
    <row r="6827" spans="1:4" x14ac:dyDescent="0.2">
      <c r="A6827">
        <v>85692</v>
      </c>
      <c r="B6827" t="s">
        <v>56</v>
      </c>
      <c r="C6827" s="4">
        <v>43810</v>
      </c>
      <c r="D6827" s="3">
        <v>0.64097222222222217</v>
      </c>
    </row>
    <row r="6828" spans="1:4" x14ac:dyDescent="0.2">
      <c r="A6828">
        <v>89936</v>
      </c>
      <c r="B6828" t="e">
        <f>JuanOrlandoH felicitamos al ejercito en su dia Que la pasen super bien gracias por Que han demostrado Que tienen valentina y amor por la patria</f>
        <v>#NAME?</v>
      </c>
      <c r="C6828" s="4">
        <v>43810</v>
      </c>
      <c r="D6828" s="3">
        <v>0.82152777777777775</v>
      </c>
    </row>
    <row r="6829" spans="1:4" x14ac:dyDescent="0.2">
      <c r="A6829">
        <v>93620</v>
      </c>
      <c r="B6829" t="e">
        <f>HCHTelevDigital Es muy bueno lo Que se hara por mejorar las cosas en el pis Que bien Que se construyan Hosp√¨tales Que bien</f>
        <v>#NAME?</v>
      </c>
      <c r="C6829" s="4">
        <v>43810</v>
      </c>
      <c r="D6829" s="3">
        <v>0.8027777777777777</v>
      </c>
    </row>
    <row r="6830" spans="1:4" x14ac:dyDescent="0.2">
      <c r="A6830">
        <v>96251</v>
      </c>
      <c r="B6830" t="s">
        <v>67</v>
      </c>
      <c r="C6830" s="4">
        <v>43810</v>
      </c>
      <c r="D6830" s="3">
        <v>0.82777777777777783</v>
      </c>
    </row>
    <row r="6831" spans="1:4" x14ac:dyDescent="0.2">
      <c r="A6831">
        <v>100532</v>
      </c>
      <c r="B6831" t="s">
        <v>56</v>
      </c>
      <c r="C6831" s="4">
        <v>43810</v>
      </c>
      <c r="D6831" s="3">
        <v>0.64027777777777783</v>
      </c>
    </row>
    <row r="6832" spans="1:4" x14ac:dyDescent="0.2">
      <c r="A6832">
        <v>115114</v>
      </c>
      <c r="B6832" t="e">
        <f>JuanOrlandoH Felicidades al ejercito en su dia Que Dios bendiga sus vidas grandemente para Que han demostrado su apoyo con la seguridad para el pueblo</f>
        <v>#NAME?</v>
      </c>
      <c r="C6832" s="4">
        <v>43810</v>
      </c>
      <c r="D6832" s="3">
        <v>0.74236111111111114</v>
      </c>
    </row>
    <row r="6833" spans="1:4" x14ac:dyDescent="0.2">
      <c r="A6833">
        <v>117271</v>
      </c>
      <c r="B6833" t="s">
        <v>56</v>
      </c>
      <c r="C6833" s="4">
        <v>43810</v>
      </c>
      <c r="D6833" s="3">
        <v>0.64097222222222217</v>
      </c>
    </row>
    <row r="6834" spans="1:4" x14ac:dyDescent="0.2">
      <c r="A6834">
        <v>119153</v>
      </c>
      <c r="B6834" t="e">
        <f>JuanOrlandoH se ve Que mi Honduras cambia Que bien estamos muy agradecido con las autoridades porque ellos trabajan muy bien por lo bueno en el pais vamos avanzando por mas y mas</f>
        <v>#NAME?</v>
      </c>
      <c r="C6834" s="4">
        <v>43810</v>
      </c>
      <c r="D6834" s="3">
        <v>0.63472222222222219</v>
      </c>
    </row>
    <row r="6835" spans="1:4" x14ac:dyDescent="0.2">
      <c r="A6835">
        <v>125832</v>
      </c>
      <c r="B6835" t="e">
        <f>JuanOrlandoH Es muy bueno lo Que se ve por mi Honduras se ha brindado lo mejor en materia de seguridad Que bueno gracias a nuestro govierno excelente</f>
        <v>#NAME?</v>
      </c>
      <c r="C6835" s="4">
        <v>43810</v>
      </c>
      <c r="D6835" s="3">
        <v>0.63611111111111118</v>
      </c>
    </row>
    <row r="6836" spans="1:4" x14ac:dyDescent="0.2">
      <c r="A6836">
        <v>133970</v>
      </c>
      <c r="B6836" t="s">
        <v>12</v>
      </c>
      <c r="C6836" s="4">
        <v>43810</v>
      </c>
      <c r="D6836" s="3">
        <v>0.79583333333333339</v>
      </c>
    </row>
    <row r="6837" spans="1:4" x14ac:dyDescent="0.2">
      <c r="A6837">
        <v>157071</v>
      </c>
      <c r="B6837" t="e">
        <f>JuanOrlandoH se ha mejorado en materia de hacer el cambio en seguridad Que bien lo Que se ve estamos muy alegres de ver lo bueno Que bien</f>
        <v>#NAME?</v>
      </c>
      <c r="C6837" s="4">
        <v>43810</v>
      </c>
      <c r="D6837" s="3">
        <v>0.74375000000000002</v>
      </c>
    </row>
    <row r="6838" spans="1:4" x14ac:dyDescent="0.2">
      <c r="A6838">
        <v>161790</v>
      </c>
      <c r="B6838" t="s">
        <v>424</v>
      </c>
      <c r="C6838" s="4">
        <v>43810</v>
      </c>
      <c r="D6838" s="3">
        <v>0.62361111111111112</v>
      </c>
    </row>
    <row r="6839" spans="1:4" x14ac:dyDescent="0.2">
      <c r="A6839">
        <v>162470</v>
      </c>
      <c r="B6839" t="e">
        <f>televicentrohn Aplaudimos la buena misi√≥n Que se desarrolla en ele pais Muchas gracias JOH Honduras avanza por mas Hospitales</f>
        <v>#NAME?</v>
      </c>
      <c r="C6839" s="4">
        <v>43810</v>
      </c>
      <c r="D6839" s="3">
        <v>0.625</v>
      </c>
    </row>
    <row r="6840" spans="1:4" x14ac:dyDescent="0.2">
      <c r="A6840">
        <v>163089</v>
      </c>
      <c r="B6840" t="e">
        <f>televicentrohn estaos muy agradecidos con nuestro gobierno por Que asi habra otro centro asistencial para Que se pueda atender la gente Que bien estamos a lo bueno</f>
        <v>#NAME?</v>
      </c>
      <c r="C6840" s="4">
        <v>43810</v>
      </c>
      <c r="D6840" s="3">
        <v>0.62430555555555556</v>
      </c>
    </row>
    <row r="6841" spans="1:4" x14ac:dyDescent="0.2">
      <c r="A6841">
        <v>164711</v>
      </c>
      <c r="B6841" t="e">
        <f>JuanOrlandoH se ven los grandes resultados Que importante lo Que se desempe√±a dando la mayor seguridad para cada uno de nosotros los ciudadanos excelente</f>
        <v>#NAME?</v>
      </c>
      <c r="C6841" s="4">
        <v>43810</v>
      </c>
      <c r="D6841" s="3">
        <v>0.63402777777777775</v>
      </c>
    </row>
    <row r="6842" spans="1:4" x14ac:dyDescent="0.2">
      <c r="A6842">
        <v>173559</v>
      </c>
      <c r="B6842" t="e">
        <f>JuanOrlandoH se ha visto los mayores resultados en materia de seguridad Que bien lo Que se hace estamos m√°s y mas de lo bueno</f>
        <v>#NAME?</v>
      </c>
      <c r="C6842" s="4">
        <v>43810</v>
      </c>
      <c r="D6842" s="3">
        <v>0.74305555555555547</v>
      </c>
    </row>
    <row r="6843" spans="1:4" x14ac:dyDescent="0.2">
      <c r="A6843">
        <v>175049</v>
      </c>
      <c r="B6843" t="s">
        <v>56</v>
      </c>
      <c r="C6843" s="4">
        <v>43810</v>
      </c>
      <c r="D6843" s="3">
        <v>0.63958333333333328</v>
      </c>
    </row>
    <row r="6844" spans="1:4" x14ac:dyDescent="0.2">
      <c r="A6844">
        <v>176045</v>
      </c>
      <c r="B6844" t="s">
        <v>56</v>
      </c>
      <c r="C6844" s="4">
        <v>43810</v>
      </c>
      <c r="D6844" s="3">
        <v>0.63958333333333328</v>
      </c>
    </row>
    <row r="6845" spans="1:4" x14ac:dyDescent="0.2">
      <c r="A6845">
        <v>179035</v>
      </c>
      <c r="B6845" t="e">
        <f>JuanOrlandoH Honduras ha mejorado en materia de seguridad Que excelente Es ver como el ejercito trabaja por dar lo bueno en nuestra Honduras</f>
        <v>#NAME?</v>
      </c>
      <c r="C6845" s="4">
        <v>43810</v>
      </c>
      <c r="D6845" s="3">
        <v>0.8222222222222223</v>
      </c>
    </row>
    <row r="6846" spans="1:4" x14ac:dyDescent="0.2">
      <c r="A6846">
        <v>181420</v>
      </c>
      <c r="B6846" t="e">
        <f>DiarioLaPrensa no cave duda Que se ven los grandes desempe√±os vamos por mas avances gracias JOH por su ayuda</f>
        <v>#NAME?</v>
      </c>
      <c r="C6846" s="4">
        <v>43810</v>
      </c>
      <c r="D6846" s="3">
        <v>0.69861111111111107</v>
      </c>
    </row>
    <row r="6847" spans="1:4" x14ac:dyDescent="0.2">
      <c r="A6847">
        <v>189072</v>
      </c>
      <c r="B6847" t="s">
        <v>67</v>
      </c>
      <c r="C6847" s="4">
        <v>43810</v>
      </c>
      <c r="D6847" s="3">
        <v>0.82708333333333339</v>
      </c>
    </row>
    <row r="6848" spans="1:4" x14ac:dyDescent="0.2">
      <c r="A6848">
        <v>204180</v>
      </c>
      <c r="B6848" t="e">
        <f>JuanOrlandoH Es muy bueno Que la policial este de aniversario Que Dios bendiga la vida de ellos por Que se ha visto Que hacen la buena labor  por el pais</f>
        <v>#NAME?</v>
      </c>
      <c r="C6848" s="4">
        <v>43810</v>
      </c>
      <c r="D6848" s="3">
        <v>0.6333333333333333</v>
      </c>
    </row>
    <row r="6849" spans="1:4" x14ac:dyDescent="0.2">
      <c r="A6849">
        <v>207008</v>
      </c>
      <c r="B6849" t="s">
        <v>56</v>
      </c>
      <c r="C6849" s="4">
        <v>43810</v>
      </c>
      <c r="D6849" s="3">
        <v>0.64027777777777783</v>
      </c>
    </row>
    <row r="6850" spans="1:4" x14ac:dyDescent="0.2">
      <c r="A6850">
        <v>218255</v>
      </c>
      <c r="B6850" t="s">
        <v>12</v>
      </c>
      <c r="C6850" s="4">
        <v>43810</v>
      </c>
      <c r="D6850" s="3">
        <v>0.79583333333333339</v>
      </c>
    </row>
    <row r="6851" spans="1:4" x14ac:dyDescent="0.2">
      <c r="A6851">
        <v>227582</v>
      </c>
      <c r="B6851" t="s">
        <v>67</v>
      </c>
      <c r="C6851" s="4">
        <v>43810</v>
      </c>
      <c r="D6851" s="3">
        <v>0.82708333333333339</v>
      </c>
    </row>
    <row r="6852" spans="1:4" x14ac:dyDescent="0.2">
      <c r="A6852">
        <v>244218</v>
      </c>
      <c r="B6852" t="s">
        <v>56</v>
      </c>
      <c r="C6852" s="4">
        <v>43810</v>
      </c>
      <c r="D6852" s="3">
        <v>0.64097222222222217</v>
      </c>
    </row>
    <row r="6853" spans="1:4" x14ac:dyDescent="0.2">
      <c r="A6853">
        <v>262885</v>
      </c>
      <c r="B6853" t="s">
        <v>12</v>
      </c>
      <c r="C6853" s="4">
        <v>43810</v>
      </c>
      <c r="D6853" s="3">
        <v>0.79513888888888884</v>
      </c>
    </row>
    <row r="6854" spans="1:4" x14ac:dyDescent="0.2">
      <c r="A6854">
        <v>268471</v>
      </c>
      <c r="B6854" t="e">
        <f>radioamericahn Honduras esta avanzando Que bien lo bueno Que se mejora en la seguridad Que bien Que se haga lo bueno siempre por la seguridad del pueblo Felicidades</f>
        <v>#NAME?</v>
      </c>
      <c r="C6854" s="4">
        <v>43810</v>
      </c>
      <c r="D6854" s="3">
        <v>0.8618055555555556</v>
      </c>
    </row>
    <row r="6855" spans="1:4" x14ac:dyDescent="0.2">
      <c r="A6855">
        <v>268636</v>
      </c>
      <c r="B6855" t="e">
        <f>radioamericahn felicitaciones a al ejercito de nuestro pais Que bien lo Que hace por el pa√≠s Que beuno Que han trabajado por la seguridad</f>
        <v>#NAME?</v>
      </c>
      <c r="C6855" s="4">
        <v>43810</v>
      </c>
      <c r="D6855" s="3">
        <v>0.86041666666666661</v>
      </c>
    </row>
    <row r="6856" spans="1:4" x14ac:dyDescent="0.2">
      <c r="A6856">
        <v>277721</v>
      </c>
      <c r="B6856" t="e">
        <f>diarioelheraldo felicitaciones a las FFAA por su excelente labor Que han hecho a favor de nuestro pueblo Que bueno lo Que se ve cada dia Que bien estamos avanzando por mas en seguridad</f>
        <v>#NAME?</v>
      </c>
      <c r="C6856" s="4">
        <v>43810</v>
      </c>
      <c r="D6856" s="3">
        <v>0.70347222222222217</v>
      </c>
    </row>
    <row r="6857" spans="1:4" x14ac:dyDescent="0.2">
      <c r="A6857">
        <v>281184</v>
      </c>
      <c r="B6857" t="e">
        <f>HCHTelevDigital Honduras se desarrolla grandemente con estas buenas oportunidades Que se haga lo bueno cada dia</f>
        <v>#NAME?</v>
      </c>
      <c r="C6857" s="4">
        <v>43810</v>
      </c>
      <c r="D6857" s="3">
        <v>0.6694444444444444</v>
      </c>
    </row>
    <row r="6858" spans="1:4" x14ac:dyDescent="0.2">
      <c r="A6858">
        <v>287310</v>
      </c>
      <c r="B6858" t="s">
        <v>12</v>
      </c>
      <c r="C6858" s="4">
        <v>43810</v>
      </c>
      <c r="D6858" s="3">
        <v>0.79583333333333339</v>
      </c>
    </row>
    <row r="6859" spans="1:4" x14ac:dyDescent="0.2">
      <c r="A6859">
        <v>293539</v>
      </c>
      <c r="B6859" t="s">
        <v>67</v>
      </c>
      <c r="C6859" s="4">
        <v>43810</v>
      </c>
      <c r="D6859" s="3">
        <v>0.82638888888888884</v>
      </c>
    </row>
    <row r="6860" spans="1:4" x14ac:dyDescent="0.2">
      <c r="A6860">
        <v>293848</v>
      </c>
      <c r="B6860" t="s">
        <v>67</v>
      </c>
      <c r="C6860" s="4">
        <v>43810</v>
      </c>
      <c r="D6860" s="3">
        <v>0.82777777777777783</v>
      </c>
    </row>
    <row r="6861" spans="1:4" x14ac:dyDescent="0.2">
      <c r="A6861">
        <v>295672</v>
      </c>
      <c r="B6861" t="s">
        <v>12</v>
      </c>
      <c r="C6861" s="4">
        <v>43810</v>
      </c>
      <c r="D6861" s="3">
        <v>0.79583333333333339</v>
      </c>
    </row>
    <row r="6862" spans="1:4" x14ac:dyDescent="0.2">
      <c r="A6862">
        <v>307260</v>
      </c>
      <c r="B6862" t="e">
        <f>_xlfn.SINGLE(radiohrn _xlfn.SINGLE(OEA_oficial _xlfn.SINGLE(OEA_MACCIH Aplaudimos lo importante Que ha hecho las autoridades y el se√±or Presidente se ha combatido la corrupci√≥n Que bien)))</f>
        <v>#NAME?</v>
      </c>
      <c r="C6862" s="4">
        <v>43810</v>
      </c>
      <c r="D6862" s="3">
        <v>0.8354166666666667</v>
      </c>
    </row>
    <row r="6863" spans="1:4" x14ac:dyDescent="0.2">
      <c r="A6863">
        <v>310865</v>
      </c>
      <c r="B6863" t="e">
        <f>hondudiario Que bien Que se haga lo bueno para Que ya no hayan mas deudas en nuestro gobierno Que bien Que se ven grandes resultados</f>
        <v>#NAME?</v>
      </c>
      <c r="C6863" s="4">
        <v>43810</v>
      </c>
      <c r="D6863" s="3">
        <v>0.71736111111111101</v>
      </c>
    </row>
    <row r="6864" spans="1:4" x14ac:dyDescent="0.2">
      <c r="A6864">
        <v>319266</v>
      </c>
      <c r="B6864" t="e">
        <f>diarioelheraldo bendiciones al gobierno y a las FFAA porque han demostrado su valent√≠a por defender y dar todo por nuestro pueblo</f>
        <v>#NAME?</v>
      </c>
      <c r="C6864" s="4">
        <v>43810</v>
      </c>
      <c r="D6864" s="3">
        <v>0.70486111111111116</v>
      </c>
    </row>
    <row r="6865" spans="1:4" x14ac:dyDescent="0.2">
      <c r="A6865">
        <v>320164</v>
      </c>
      <c r="B6865" t="s">
        <v>12</v>
      </c>
      <c r="C6865" s="4">
        <v>43810</v>
      </c>
      <c r="D6865" s="3">
        <v>0.79583333333333339</v>
      </c>
    </row>
    <row r="6866" spans="1:4" x14ac:dyDescent="0.2">
      <c r="A6866">
        <v>338095</v>
      </c>
      <c r="B6866" t="s">
        <v>67</v>
      </c>
      <c r="C6866" s="4">
        <v>43810</v>
      </c>
      <c r="D6866" s="3">
        <v>0.82638888888888884</v>
      </c>
    </row>
    <row r="6867" spans="1:4" x14ac:dyDescent="0.2">
      <c r="A6867">
        <v>438010</v>
      </c>
      <c r="B6867" t="s">
        <v>619</v>
      </c>
      <c r="C6867" s="4">
        <v>43810</v>
      </c>
      <c r="D6867" s="3">
        <v>0.58124999999999993</v>
      </c>
    </row>
    <row r="6868" spans="1:4" x14ac:dyDescent="0.2">
      <c r="A6868">
        <v>443670</v>
      </c>
      <c r="B6868" t="s">
        <v>12</v>
      </c>
      <c r="C6868" s="4">
        <v>43810</v>
      </c>
      <c r="D6868" s="3">
        <v>0.79652777777777783</v>
      </c>
    </row>
    <row r="6869" spans="1:4" x14ac:dyDescent="0.2">
      <c r="A6869">
        <v>649843</v>
      </c>
      <c r="B6869" t="s">
        <v>56</v>
      </c>
      <c r="C6869" s="4">
        <v>43810</v>
      </c>
      <c r="D6869" s="3">
        <v>0.64027777777777783</v>
      </c>
    </row>
    <row r="6870" spans="1:4" x14ac:dyDescent="0.2">
      <c r="A6870">
        <v>678197</v>
      </c>
      <c r="B6870" t="s">
        <v>67</v>
      </c>
      <c r="C6870" s="4">
        <v>43810</v>
      </c>
      <c r="D6870" s="3">
        <v>0.82708333333333339</v>
      </c>
    </row>
    <row r="6871" spans="1:4" x14ac:dyDescent="0.2">
      <c r="A6871">
        <v>683774</v>
      </c>
      <c r="B6871" t="s">
        <v>67</v>
      </c>
      <c r="C6871" s="4">
        <v>43810</v>
      </c>
      <c r="D6871" s="3">
        <v>0.8256944444444444</v>
      </c>
    </row>
    <row r="6872" spans="1:4" x14ac:dyDescent="0.2">
      <c r="A6872">
        <v>694795</v>
      </c>
      <c r="B6872" t="s">
        <v>56</v>
      </c>
      <c r="C6872" s="4">
        <v>43810</v>
      </c>
      <c r="D6872" s="3">
        <v>0.63958333333333328</v>
      </c>
    </row>
    <row r="6873" spans="1:4" x14ac:dyDescent="0.2">
      <c r="A6873">
        <v>696332</v>
      </c>
      <c r="B6873" t="s">
        <v>56</v>
      </c>
      <c r="C6873" s="4">
        <v>43810</v>
      </c>
      <c r="D6873" s="3">
        <v>0.64027777777777783</v>
      </c>
    </row>
    <row r="6874" spans="1:4" x14ac:dyDescent="0.2">
      <c r="A6874">
        <v>697415</v>
      </c>
      <c r="B6874" t="s">
        <v>67</v>
      </c>
      <c r="C6874" s="4">
        <v>43810</v>
      </c>
      <c r="D6874" s="3">
        <v>0.82708333333333339</v>
      </c>
    </row>
    <row r="6875" spans="1:4" x14ac:dyDescent="0.2">
      <c r="A6875">
        <v>730187</v>
      </c>
      <c r="B6875" t="s">
        <v>56</v>
      </c>
      <c r="C6875" s="4">
        <v>43810</v>
      </c>
      <c r="D6875" s="3">
        <v>0.63958333333333328</v>
      </c>
    </row>
    <row r="6876" spans="1:4" x14ac:dyDescent="0.2">
      <c r="A6876">
        <v>746271</v>
      </c>
      <c r="B6876" t="s">
        <v>56</v>
      </c>
      <c r="C6876" s="4">
        <v>43810</v>
      </c>
      <c r="D6876" s="3">
        <v>0.64027777777777783</v>
      </c>
    </row>
    <row r="6877" spans="1:4" x14ac:dyDescent="0.2">
      <c r="A6877">
        <v>753811</v>
      </c>
      <c r="B6877" t="s">
        <v>12</v>
      </c>
      <c r="C6877" s="4">
        <v>43810</v>
      </c>
      <c r="D6877" s="3">
        <v>0.79583333333333339</v>
      </c>
    </row>
    <row r="6878" spans="1:4" x14ac:dyDescent="0.2">
      <c r="A6878">
        <v>755352</v>
      </c>
      <c r="B6878" t="s">
        <v>56</v>
      </c>
      <c r="C6878" s="4">
        <v>43810</v>
      </c>
      <c r="D6878" s="3">
        <v>0.64027777777777783</v>
      </c>
    </row>
    <row r="6879" spans="1:4" x14ac:dyDescent="0.2">
      <c r="A6879">
        <v>764489</v>
      </c>
      <c r="B6879" t="s">
        <v>56</v>
      </c>
      <c r="C6879" s="4">
        <v>43810</v>
      </c>
      <c r="D6879" s="3">
        <v>0.64027777777777783</v>
      </c>
    </row>
    <row r="6880" spans="1:4" x14ac:dyDescent="0.2">
      <c r="A6880">
        <v>776361</v>
      </c>
      <c r="B6880" t="s">
        <v>67</v>
      </c>
      <c r="C6880" s="4">
        <v>43810</v>
      </c>
      <c r="D6880" s="3">
        <v>0.82638888888888884</v>
      </c>
    </row>
    <row r="6881" spans="1:4" x14ac:dyDescent="0.2">
      <c r="A6881">
        <v>778226</v>
      </c>
      <c r="B6881" t="s">
        <v>56</v>
      </c>
      <c r="C6881" s="4">
        <v>43810</v>
      </c>
      <c r="D6881" s="3">
        <v>0.63958333333333328</v>
      </c>
    </row>
    <row r="6882" spans="1:4" x14ac:dyDescent="0.2">
      <c r="A6882">
        <v>792166</v>
      </c>
      <c r="B6882" t="s">
        <v>12</v>
      </c>
      <c r="C6882" s="4">
        <v>43810</v>
      </c>
      <c r="D6882" s="3">
        <v>0.79652777777777783</v>
      </c>
    </row>
    <row r="6883" spans="1:4" x14ac:dyDescent="0.2">
      <c r="A6883">
        <v>807719</v>
      </c>
      <c r="B6883" t="s">
        <v>12</v>
      </c>
      <c r="C6883" s="4">
        <v>43810</v>
      </c>
      <c r="D6883" s="3">
        <v>0.79513888888888884</v>
      </c>
    </row>
    <row r="6884" spans="1:4" x14ac:dyDescent="0.2">
      <c r="A6884">
        <v>811785</v>
      </c>
      <c r="B6884" t="s">
        <v>67</v>
      </c>
      <c r="C6884" s="4">
        <v>43810</v>
      </c>
      <c r="D6884" s="3">
        <v>0.82777777777777783</v>
      </c>
    </row>
    <row r="6885" spans="1:4" x14ac:dyDescent="0.2">
      <c r="A6885">
        <v>825493</v>
      </c>
      <c r="B6885" t="s">
        <v>56</v>
      </c>
      <c r="C6885" s="4">
        <v>43810</v>
      </c>
      <c r="D6885" s="3">
        <v>0.63958333333333328</v>
      </c>
    </row>
    <row r="6886" spans="1:4" x14ac:dyDescent="0.2">
      <c r="A6886">
        <v>825642</v>
      </c>
      <c r="B6886" t="s">
        <v>56</v>
      </c>
      <c r="C6886" s="4">
        <v>43810</v>
      </c>
      <c r="D6886" s="3">
        <v>0.64027777777777783</v>
      </c>
    </row>
    <row r="6887" spans="1:4" x14ac:dyDescent="0.2">
      <c r="A6887">
        <v>832692</v>
      </c>
      <c r="B6887" t="s">
        <v>12</v>
      </c>
      <c r="C6887" s="4">
        <v>43810</v>
      </c>
      <c r="D6887" s="3">
        <v>0.7944444444444444</v>
      </c>
    </row>
    <row r="6888" spans="1:4" x14ac:dyDescent="0.2">
      <c r="A6888">
        <v>847201</v>
      </c>
      <c r="B6888" t="s">
        <v>12</v>
      </c>
      <c r="C6888" s="4">
        <v>43810</v>
      </c>
      <c r="D6888" s="3">
        <v>0.79513888888888884</v>
      </c>
    </row>
    <row r="6889" spans="1:4" x14ac:dyDescent="0.2">
      <c r="A6889">
        <v>851605</v>
      </c>
      <c r="B6889" t="s">
        <v>67</v>
      </c>
      <c r="C6889" s="4">
        <v>43810</v>
      </c>
      <c r="D6889" s="3">
        <v>0.82708333333333339</v>
      </c>
    </row>
    <row r="6890" spans="1:4" x14ac:dyDescent="0.2">
      <c r="A6890">
        <v>853581</v>
      </c>
      <c r="B6890" t="s">
        <v>56</v>
      </c>
      <c r="C6890" s="4">
        <v>43810</v>
      </c>
      <c r="D6890" s="3">
        <v>0.63958333333333328</v>
      </c>
    </row>
    <row r="6891" spans="1:4" x14ac:dyDescent="0.2">
      <c r="A6891">
        <v>856283</v>
      </c>
      <c r="B6891" t="s">
        <v>56</v>
      </c>
      <c r="C6891" s="4">
        <v>43810</v>
      </c>
      <c r="D6891" s="3">
        <v>0.64027777777777783</v>
      </c>
    </row>
    <row r="6892" spans="1:4" x14ac:dyDescent="0.2">
      <c r="A6892">
        <v>856473</v>
      </c>
      <c r="B6892" t="s">
        <v>56</v>
      </c>
      <c r="C6892" s="4">
        <v>43810</v>
      </c>
      <c r="D6892" s="3">
        <v>0.64097222222222217</v>
      </c>
    </row>
    <row r="6893" spans="1:4" x14ac:dyDescent="0.2">
      <c r="A6893">
        <v>858337</v>
      </c>
      <c r="B6893" t="s">
        <v>56</v>
      </c>
      <c r="C6893" s="4">
        <v>43810</v>
      </c>
      <c r="D6893" s="3">
        <v>0.64097222222222217</v>
      </c>
    </row>
    <row r="6894" spans="1:4" x14ac:dyDescent="0.2">
      <c r="A6894">
        <v>859022</v>
      </c>
      <c r="B6894" t="s">
        <v>12</v>
      </c>
      <c r="C6894" s="4">
        <v>43810</v>
      </c>
      <c r="D6894" s="3">
        <v>0.79513888888888884</v>
      </c>
    </row>
    <row r="6895" spans="1:4" x14ac:dyDescent="0.2">
      <c r="A6895">
        <v>859375</v>
      </c>
      <c r="B6895" t="s">
        <v>12</v>
      </c>
      <c r="C6895" s="4">
        <v>43810</v>
      </c>
      <c r="D6895" s="3">
        <v>0.79583333333333339</v>
      </c>
    </row>
    <row r="6896" spans="1:4" x14ac:dyDescent="0.2">
      <c r="A6896">
        <v>859376</v>
      </c>
      <c r="B6896" t="s">
        <v>67</v>
      </c>
      <c r="C6896" s="4">
        <v>43810</v>
      </c>
      <c r="D6896" s="3">
        <v>0.82708333333333339</v>
      </c>
    </row>
    <row r="6897" spans="1:4" x14ac:dyDescent="0.2">
      <c r="A6897">
        <v>874757</v>
      </c>
      <c r="B6897" t="s">
        <v>67</v>
      </c>
      <c r="C6897" s="4">
        <v>43810</v>
      </c>
      <c r="D6897" s="3">
        <v>0.8256944444444444</v>
      </c>
    </row>
    <row r="6898" spans="1:4" x14ac:dyDescent="0.2">
      <c r="A6898">
        <v>880437</v>
      </c>
      <c r="B6898" t="s">
        <v>56</v>
      </c>
      <c r="C6898" s="4">
        <v>43810</v>
      </c>
      <c r="D6898" s="3">
        <v>0.64027777777777783</v>
      </c>
    </row>
    <row r="6899" spans="1:4" x14ac:dyDescent="0.2">
      <c r="A6899">
        <v>882698</v>
      </c>
      <c r="B6899" t="s">
        <v>12</v>
      </c>
      <c r="C6899" s="4">
        <v>43810</v>
      </c>
      <c r="D6899" s="3">
        <v>0.79513888888888884</v>
      </c>
    </row>
    <row r="6900" spans="1:4" x14ac:dyDescent="0.2">
      <c r="A6900">
        <v>883491</v>
      </c>
      <c r="B6900" t="s">
        <v>56</v>
      </c>
      <c r="C6900" s="4">
        <v>43810</v>
      </c>
      <c r="D6900" s="3">
        <v>0.64027777777777783</v>
      </c>
    </row>
    <row r="6901" spans="1:4" x14ac:dyDescent="0.2">
      <c r="A6901">
        <v>885657</v>
      </c>
      <c r="B6901" t="s">
        <v>12</v>
      </c>
      <c r="C6901" s="4">
        <v>43810</v>
      </c>
      <c r="D6901" s="3">
        <v>0.7944444444444444</v>
      </c>
    </row>
    <row r="6902" spans="1:4" x14ac:dyDescent="0.2">
      <c r="A6902">
        <v>887896</v>
      </c>
      <c r="B6902" t="s">
        <v>56</v>
      </c>
      <c r="C6902" s="4">
        <v>43810</v>
      </c>
      <c r="D6902" s="3">
        <v>0.64027777777777783</v>
      </c>
    </row>
    <row r="6903" spans="1:4" x14ac:dyDescent="0.2">
      <c r="A6903">
        <v>933513</v>
      </c>
      <c r="B6903" t="s">
        <v>67</v>
      </c>
      <c r="C6903" s="4">
        <v>43810</v>
      </c>
      <c r="D6903" s="3">
        <v>0.82638888888888884</v>
      </c>
    </row>
    <row r="6904" spans="1:4" x14ac:dyDescent="0.2">
      <c r="A6904">
        <v>935687</v>
      </c>
      <c r="B6904" t="s">
        <v>67</v>
      </c>
      <c r="C6904" s="4">
        <v>43810</v>
      </c>
      <c r="D6904" s="3">
        <v>0.82638888888888884</v>
      </c>
    </row>
    <row r="6905" spans="1:4" x14ac:dyDescent="0.2">
      <c r="A6905">
        <v>983554</v>
      </c>
      <c r="B6905" t="s">
        <v>67</v>
      </c>
      <c r="C6905" s="4">
        <v>43810</v>
      </c>
      <c r="D6905" s="3">
        <v>0.82638888888888884</v>
      </c>
    </row>
    <row r="6906" spans="1:4" x14ac:dyDescent="0.2">
      <c r="A6906">
        <v>992252</v>
      </c>
      <c r="B6906" t="s">
        <v>12</v>
      </c>
      <c r="C6906" s="4">
        <v>43810</v>
      </c>
      <c r="D6906" s="3">
        <v>0.79513888888888884</v>
      </c>
    </row>
    <row r="6907" spans="1:4" x14ac:dyDescent="0.2">
      <c r="A6907">
        <v>995825</v>
      </c>
      <c r="B6907" t="s">
        <v>67</v>
      </c>
      <c r="C6907" s="4">
        <v>43810</v>
      </c>
      <c r="D6907" s="3">
        <v>0.82708333333333339</v>
      </c>
    </row>
    <row r="6908" spans="1:4" x14ac:dyDescent="0.2">
      <c r="A6908">
        <v>1010449</v>
      </c>
      <c r="B6908" t="e">
        <f>HoyMismoTSI Que se haga lo Que se tenga Que hacer Que bien Que se  haga lo correcto y Que se tome lo mejor para Que puedan colocar a este Hombre excelente</f>
        <v>#NAME?</v>
      </c>
      <c r="C6908" s="4">
        <v>43810</v>
      </c>
      <c r="D6908" s="3">
        <v>0.58194444444444449</v>
      </c>
    </row>
    <row r="6909" spans="1:4" x14ac:dyDescent="0.2">
      <c r="A6909">
        <v>1025727</v>
      </c>
      <c r="B6909" t="s">
        <v>67</v>
      </c>
      <c r="C6909" s="4">
        <v>43810</v>
      </c>
      <c r="D6909" s="3">
        <v>0.8256944444444444</v>
      </c>
    </row>
    <row r="6910" spans="1:4" x14ac:dyDescent="0.2">
      <c r="A6910">
        <v>1031647</v>
      </c>
      <c r="B6910" t="s">
        <v>12</v>
      </c>
      <c r="C6910" s="4">
        <v>43810</v>
      </c>
      <c r="D6910" s="3">
        <v>0.79583333333333339</v>
      </c>
    </row>
    <row r="6911" spans="1:4" x14ac:dyDescent="0.2">
      <c r="A6911">
        <v>1047628</v>
      </c>
      <c r="B6911" t="s">
        <v>56</v>
      </c>
      <c r="C6911" s="4">
        <v>43810</v>
      </c>
      <c r="D6911" s="3">
        <v>0.64027777777777783</v>
      </c>
    </row>
    <row r="6912" spans="1:4" x14ac:dyDescent="0.2">
      <c r="A6912">
        <v>1052770</v>
      </c>
      <c r="B6912" t="s">
        <v>12</v>
      </c>
      <c r="C6912" s="4">
        <v>43810</v>
      </c>
      <c r="D6912" s="3">
        <v>0.79513888888888884</v>
      </c>
    </row>
    <row r="6913" spans="1:4" x14ac:dyDescent="0.2">
      <c r="A6913">
        <v>2349</v>
      </c>
      <c r="B6913" t="s">
        <v>21</v>
      </c>
      <c r="C6913" s="4">
        <v>43811</v>
      </c>
      <c r="D6913" s="3">
        <v>0.83958333333333324</v>
      </c>
    </row>
    <row r="6914" spans="1:4" x14ac:dyDescent="0.2">
      <c r="A6914">
        <v>23672</v>
      </c>
      <c r="B6914" t="e">
        <f>diarioelheraldo Espectacular Que se ha elegido al nuevo dirigente de las FFAA Que importante noticia paar el pais Que se un gran excito Que bueno se√±or JOH</f>
        <v>#NAME?</v>
      </c>
      <c r="C6914" s="4">
        <v>43811</v>
      </c>
      <c r="D6914" s="3">
        <v>0.60347222222222219</v>
      </c>
    </row>
    <row r="6915" spans="1:4" x14ac:dyDescent="0.2">
      <c r="A6915">
        <v>29236</v>
      </c>
      <c r="B6915" t="e">
        <f>radiohrn Es muy excelente lo Que se hace por nuestra Honduras Que bueno Que se siga construyendo Hospitales para Que los Hondure√±os reciben mas y mas y mejor atenci√≥n Que bien</f>
        <v>#NAME?</v>
      </c>
      <c r="C6915" s="4">
        <v>43811</v>
      </c>
      <c r="D6915" s="3">
        <v>0.56041666666666667</v>
      </c>
    </row>
    <row r="6916" spans="1:4" x14ac:dyDescent="0.2">
      <c r="A6916">
        <v>29462</v>
      </c>
      <c r="B6916" t="e">
        <f>radiohrn Aplaudimos los buenos proyectos Que esta demostrando JOH por nuestra bella Honduras vamos viendo la construcci√≥n de Hospitales Es muy favorable para el pueblo</f>
        <v>#NAME?</v>
      </c>
      <c r="C6916" s="4">
        <v>43811</v>
      </c>
      <c r="D6916" s="3">
        <v>0.56111111111111112</v>
      </c>
    </row>
    <row r="6917" spans="1:4" x14ac:dyDescent="0.2">
      <c r="A6917">
        <v>34768</v>
      </c>
      <c r="B6917" t="e">
        <f>_xlfn.SINGLE(DllSWqjvMbCrtUNGN0CA23hYgwPW83B5aBnYuBnEFZY)= Definitivamente sabemos Que nuevamente se ve el cambio en la seguridad para el pueblo Que bueno lo Que se hace muy bien</f>
        <v>#NAME?</v>
      </c>
      <c r="C6917" s="4">
        <v>43811</v>
      </c>
      <c r="D6917" s="3">
        <v>0.70624999999999993</v>
      </c>
    </row>
    <row r="6918" spans="1:4" x14ac:dyDescent="0.2">
      <c r="A6918">
        <v>38263</v>
      </c>
      <c r="B6918" t="s">
        <v>188</v>
      </c>
      <c r="C6918" s="4">
        <v>43811</v>
      </c>
      <c r="D6918" s="3">
        <v>0.81111111111111101</v>
      </c>
    </row>
    <row r="6919" spans="1:4" x14ac:dyDescent="0.2">
      <c r="A6919">
        <v>40912</v>
      </c>
      <c r="B6919" t="e">
        <f>radioamericahn excelente Que se desarrolle en el sector seco y rural por Que los bosques son importantes para la naturaleza</f>
        <v>#NAME?</v>
      </c>
      <c r="C6919" s="4">
        <v>43811</v>
      </c>
      <c r="D6919" s="3">
        <v>0.72083333333333333</v>
      </c>
    </row>
    <row r="6920" spans="1:4" x14ac:dyDescent="0.2">
      <c r="A6920">
        <v>42879</v>
      </c>
      <c r="B6920" t="s">
        <v>21</v>
      </c>
      <c r="C6920" s="4">
        <v>43811</v>
      </c>
      <c r="D6920" s="3">
        <v>0.84097222222222223</v>
      </c>
    </row>
    <row r="6921" spans="1:4" x14ac:dyDescent="0.2">
      <c r="A6921">
        <v>44104</v>
      </c>
      <c r="B6921" t="e">
        <f>radioamericahn Es muy bueno las acciones Que se est√°n haciendo en nuestro pais para mejorar la naturaleza y Que hayan mejores bosques Que bien</f>
        <v>#NAME?</v>
      </c>
      <c r="C6921" s="4">
        <v>43811</v>
      </c>
      <c r="D6921" s="3">
        <v>0.72013888888888899</v>
      </c>
    </row>
    <row r="6922" spans="1:4" x14ac:dyDescent="0.2">
      <c r="A6922">
        <v>52816</v>
      </c>
      <c r="B6922" t="s">
        <v>21</v>
      </c>
      <c r="C6922" s="4">
        <v>43811</v>
      </c>
      <c r="D6922" s="3">
        <v>0.84097222222222223</v>
      </c>
    </row>
    <row r="6923" spans="1:4" x14ac:dyDescent="0.2">
      <c r="A6923">
        <v>63711</v>
      </c>
      <c r="B6923" t="e">
        <f>hondudiario Vemos las mejores carreteras en nuestra Honduras vamos alcanzando lo bueno por mi pais vamos por mas acciones echas muy bien</f>
        <v>#NAME?</v>
      </c>
      <c r="C6923" s="4">
        <v>43811</v>
      </c>
      <c r="D6923" s="3">
        <v>0.63194444444444442</v>
      </c>
    </row>
    <row r="6924" spans="1:4" x14ac:dyDescent="0.2">
      <c r="A6924">
        <v>64421</v>
      </c>
      <c r="B6924" t="e">
        <f>hondudiario Que bueno Que se est√°n apoyando a las mujeres emprendedoras Que excelente trabajo departe de nuestro gobierno</f>
        <v>#NAME?</v>
      </c>
      <c r="C6924" s="4">
        <v>43811</v>
      </c>
      <c r="D6924" s="3">
        <v>0.6430555555555556</v>
      </c>
    </row>
    <row r="6925" spans="1:4" x14ac:dyDescent="0.2">
      <c r="A6925">
        <v>64699</v>
      </c>
      <c r="B6925" t="s">
        <v>257</v>
      </c>
      <c r="C6925" s="4">
        <v>43811</v>
      </c>
      <c r="D6925" s="3">
        <v>0.63194444444444442</v>
      </c>
    </row>
    <row r="6926" spans="1:4" x14ac:dyDescent="0.2">
      <c r="A6926">
        <v>78492</v>
      </c>
      <c r="B6926" t="s">
        <v>21</v>
      </c>
      <c r="C6926" s="4">
        <v>43811</v>
      </c>
      <c r="D6926" s="3">
        <v>0.84027777777777779</v>
      </c>
    </row>
    <row r="6927" spans="1:4" x14ac:dyDescent="0.2">
      <c r="A6927">
        <v>118637</v>
      </c>
      <c r="B6927" t="s">
        <v>350</v>
      </c>
      <c r="C6927" s="4">
        <v>43811</v>
      </c>
      <c r="D6927" s="3">
        <v>0.81388888888888899</v>
      </c>
    </row>
    <row r="6928" spans="1:4" x14ac:dyDescent="0.2">
      <c r="A6928">
        <v>119993</v>
      </c>
      <c r="B6928" t="s">
        <v>354</v>
      </c>
      <c r="C6928" s="4">
        <v>43811</v>
      </c>
      <c r="D6928" s="3">
        <v>0.80694444444444446</v>
      </c>
    </row>
    <row r="6929" spans="1:4" x14ac:dyDescent="0.2">
      <c r="A6929">
        <v>144945</v>
      </c>
      <c r="B6929" t="s">
        <v>21</v>
      </c>
      <c r="C6929" s="4">
        <v>43811</v>
      </c>
      <c r="D6929" s="3">
        <v>0.84027777777777779</v>
      </c>
    </row>
    <row r="6930" spans="1:4" x14ac:dyDescent="0.2">
      <c r="A6930">
        <v>146317</v>
      </c>
      <c r="B6930" t="e">
        <f>JuanOrlandoH Definimos los grandes emprendimientos Que ha logrado copeco en una llamada del pueblo felicitaciones en su dia bendiciones</f>
        <v>#NAME?</v>
      </c>
      <c r="C6930" s="4">
        <v>43811</v>
      </c>
      <c r="D6930" s="3">
        <v>0.88402777777777775</v>
      </c>
    </row>
    <row r="6931" spans="1:4" x14ac:dyDescent="0.2">
      <c r="A6931">
        <v>158226</v>
      </c>
      <c r="B6931" t="e">
        <f>JuanOrlandoH Es admirable el gran valor Que tienen estas personas en dar su desempe√±o por el pueblo hondure√±o</f>
        <v>#NAME?</v>
      </c>
      <c r="C6931" s="4">
        <v>43811</v>
      </c>
      <c r="D6931" s="3">
        <v>0.88263888888888886</v>
      </c>
    </row>
    <row r="6932" spans="1:4" x14ac:dyDescent="0.2">
      <c r="A6932">
        <v>163844</v>
      </c>
      <c r="B6932" t="s">
        <v>21</v>
      </c>
      <c r="C6932" s="4">
        <v>43811</v>
      </c>
      <c r="D6932" s="3">
        <v>0.84097222222222223</v>
      </c>
    </row>
    <row r="6933" spans="1:4" x14ac:dyDescent="0.2">
      <c r="A6933">
        <v>165601</v>
      </c>
      <c r="B6933" t="e">
        <f>JuanOrlandoH se√±or JOH gracias por Que solo usted ha construido estos parques de vida mejor Que Impresionante Es ver lo bueno por nuestra Honduras Muchas gracias y bendiciones</f>
        <v>#NAME?</v>
      </c>
      <c r="C6933" s="4">
        <v>43811</v>
      </c>
      <c r="D6933" s="3">
        <v>0.7944444444444444</v>
      </c>
    </row>
    <row r="6934" spans="1:4" x14ac:dyDescent="0.2">
      <c r="A6934">
        <v>174186</v>
      </c>
      <c r="B6934" t="s">
        <v>448</v>
      </c>
      <c r="C6934" s="4">
        <v>43811</v>
      </c>
      <c r="D6934" s="3">
        <v>0.80625000000000002</v>
      </c>
    </row>
    <row r="6935" spans="1:4" x14ac:dyDescent="0.2">
      <c r="A6935">
        <v>178912</v>
      </c>
      <c r="B6935" t="e">
        <f>JuanOrlandoH JOH Muchas gracias Que Dios lo bendiga siempre usted Es un gran gobernante muy bien su buen labor y la de copeco</f>
        <v>#NAME?</v>
      </c>
      <c r="C6935" s="4">
        <v>43811</v>
      </c>
      <c r="D6935" s="3">
        <v>0.88402777777777775</v>
      </c>
    </row>
    <row r="6936" spans="1:4" x14ac:dyDescent="0.2">
      <c r="A6936">
        <v>185019</v>
      </c>
      <c r="B6936" t="s">
        <v>462</v>
      </c>
      <c r="C6936" s="4">
        <v>43811</v>
      </c>
      <c r="D6936" s="3">
        <v>0.80486111111111114</v>
      </c>
    </row>
    <row r="6937" spans="1:4" x14ac:dyDescent="0.2">
      <c r="A6937">
        <v>186708</v>
      </c>
      <c r="B6937" t="e">
        <f>JuanOrlandoH no cave duda Que se esta dando estos parques de vida mejor para los ciudadanos de esta comunidad Que bueno lo Que se hace estamos muy agradecidos</f>
        <v>#NAME?</v>
      </c>
      <c r="C6937" s="4">
        <v>43811</v>
      </c>
      <c r="D6937" s="3">
        <v>0.79305555555555562</v>
      </c>
    </row>
    <row r="6938" spans="1:4" x14ac:dyDescent="0.2">
      <c r="A6938">
        <v>201077</v>
      </c>
      <c r="B6938" t="s">
        <v>497</v>
      </c>
      <c r="C6938" s="4">
        <v>43811</v>
      </c>
      <c r="D6938" s="3">
        <v>0.81458333333333333</v>
      </c>
    </row>
    <row r="6939" spans="1:4" x14ac:dyDescent="0.2">
      <c r="A6939">
        <v>201318</v>
      </c>
      <c r="B6939" t="e">
        <f>JuanOrlandoH lo importante Es Que los j√≥venes y ni√±os y adultos pueden disfrutar de estas maravillosas arias de una vida mejor en el pais</f>
        <v>#NAME?</v>
      </c>
      <c r="C6939" s="4">
        <v>43811</v>
      </c>
      <c r="D6939" s="3">
        <v>0.79375000000000007</v>
      </c>
    </row>
    <row r="6940" spans="1:4" x14ac:dyDescent="0.2">
      <c r="A6940">
        <v>208802</v>
      </c>
      <c r="B6940" t="s">
        <v>21</v>
      </c>
      <c r="C6940" s="4">
        <v>43811</v>
      </c>
      <c r="D6940" s="3">
        <v>0.84027777777777779</v>
      </c>
    </row>
    <row r="6941" spans="1:4" x14ac:dyDescent="0.2">
      <c r="A6941">
        <v>213306</v>
      </c>
      <c r="B6941" t="e">
        <f>_xlfn.SINGLE(DllSWqjvMbCrtUNGN0CA23hYgwPW83B5aBnYuBnEFZY)= muy bien se√±or JOH ha demostrado lo bueno por nuestra naci√≥n gracias por trabajar por salud educaci√≥n y vivienda para el pueblo Muchas gracias</f>
        <v>#NAME?</v>
      </c>
      <c r="C6941" s="4">
        <v>43811</v>
      </c>
      <c r="D6941" s="3">
        <v>0.74583333333333324</v>
      </c>
    </row>
    <row r="6942" spans="1:4" x14ac:dyDescent="0.2">
      <c r="A6942">
        <v>213541</v>
      </c>
      <c r="B6942" t="e">
        <f>_xlfn.SINGLE(DllSWqjvMbCrtUNGN0CA23hYgwPW83B5aBnYuBnEFZY)= Es muy importante los avances Que se realicen Dios bendiga su vida JOH por demostrar Que si se puede</f>
        <v>#NAME?</v>
      </c>
      <c r="C6942" s="4">
        <v>43811</v>
      </c>
      <c r="D6942" s="3">
        <v>0.7909722222222223</v>
      </c>
    </row>
    <row r="6943" spans="1:4" x14ac:dyDescent="0.2">
      <c r="A6943">
        <v>226773</v>
      </c>
      <c r="B6943" t="e">
        <f>JuanOrlandoH muy bien y buenas maneras Que importante lo Que se entrega Que bien Que estos parques alegran la vida de los ni√±os de cada comunidad</f>
        <v>#NAME?</v>
      </c>
      <c r="C6943" s="4">
        <v>43811</v>
      </c>
      <c r="D6943" s="3">
        <v>0.79652777777777783</v>
      </c>
    </row>
    <row r="6944" spans="1:4" x14ac:dyDescent="0.2">
      <c r="A6944">
        <v>231136</v>
      </c>
      <c r="B6944" t="s">
        <v>21</v>
      </c>
      <c r="C6944" s="4">
        <v>43811</v>
      </c>
      <c r="D6944" s="3">
        <v>0.84097222222222223</v>
      </c>
    </row>
    <row r="6945" spans="1:4" x14ac:dyDescent="0.2">
      <c r="A6945">
        <v>242132</v>
      </c>
      <c r="B6945" t="s">
        <v>21</v>
      </c>
      <c r="C6945" s="4">
        <v>43811</v>
      </c>
      <c r="D6945" s="3">
        <v>0.83958333333333324</v>
      </c>
    </row>
    <row r="6946" spans="1:4" x14ac:dyDescent="0.2">
      <c r="A6946">
        <v>256134</v>
      </c>
      <c r="B6946" t="e">
        <f>radioamericahn Es excelente el gran trabajo Que est√°n haciendo las autoridades logrando el objetivo de poner orden en el pais y Sobre too combatiendo la violencia</f>
        <v>#NAME?</v>
      </c>
      <c r="C6946" s="4">
        <v>43811</v>
      </c>
      <c r="D6946" s="3">
        <v>0.57500000000000007</v>
      </c>
    </row>
    <row r="6947" spans="1:4" x14ac:dyDescent="0.2">
      <c r="A6947">
        <v>258984</v>
      </c>
      <c r="B6947" t="s">
        <v>21</v>
      </c>
      <c r="C6947" s="4">
        <v>43811</v>
      </c>
      <c r="D6947" s="3">
        <v>0.84027777777777779</v>
      </c>
    </row>
    <row r="6948" spans="1:4" x14ac:dyDescent="0.2">
      <c r="A6948">
        <v>262476</v>
      </c>
      <c r="B6948" t="s">
        <v>21</v>
      </c>
      <c r="C6948" s="4">
        <v>43811</v>
      </c>
      <c r="D6948" s="3">
        <v>0.84166666666666667</v>
      </c>
    </row>
    <row r="6949" spans="1:4" x14ac:dyDescent="0.2">
      <c r="A6949">
        <v>262884</v>
      </c>
      <c r="B6949" t="s">
        <v>21</v>
      </c>
      <c r="C6949" s="4">
        <v>43811</v>
      </c>
      <c r="D6949" s="3">
        <v>0.84027777777777779</v>
      </c>
    </row>
    <row r="6950" spans="1:4" x14ac:dyDescent="0.2">
      <c r="A6950">
        <v>268349</v>
      </c>
      <c r="B6950" t="e">
        <f>radioamericahn Aplaudimos las grandes operaciones Que hace las autoridades a favor de nuestro pueblo Vemos lo bueno por el pais estamos cambiando a mejor excelente</f>
        <v>#NAME?</v>
      </c>
      <c r="C6950" s="4">
        <v>43811</v>
      </c>
      <c r="D6950" s="3">
        <v>0.57638888888888895</v>
      </c>
    </row>
    <row r="6951" spans="1:4" x14ac:dyDescent="0.2">
      <c r="A6951">
        <v>295616</v>
      </c>
      <c r="B6951" t="s">
        <v>21</v>
      </c>
      <c r="C6951" s="4">
        <v>43811</v>
      </c>
      <c r="D6951" s="3">
        <v>0.84097222222222223</v>
      </c>
    </row>
    <row r="6952" spans="1:4" x14ac:dyDescent="0.2">
      <c r="A6952">
        <v>311167</v>
      </c>
      <c r="B6952" t="e">
        <f>hondudiario Que bueno lo Que se hace Que se invierta en infraestructura Que excelente trabajo muy bien</f>
        <v>#NAME?</v>
      </c>
      <c r="C6952" s="4">
        <v>43811</v>
      </c>
      <c r="D6952" s="3">
        <v>0.63124999999999998</v>
      </c>
    </row>
    <row r="6953" spans="1:4" x14ac:dyDescent="0.2">
      <c r="A6953">
        <v>315980</v>
      </c>
      <c r="B6953" t="s">
        <v>21</v>
      </c>
      <c r="C6953" s="4">
        <v>43811</v>
      </c>
      <c r="D6953" s="3">
        <v>0.84097222222222223</v>
      </c>
    </row>
    <row r="6954" spans="1:4" x14ac:dyDescent="0.2">
      <c r="A6954">
        <v>338019</v>
      </c>
      <c r="B6954" t="s">
        <v>21</v>
      </c>
      <c r="C6954" s="4">
        <v>43811</v>
      </c>
      <c r="D6954" s="3">
        <v>0.84097222222222223</v>
      </c>
    </row>
    <row r="6955" spans="1:4" x14ac:dyDescent="0.2">
      <c r="A6955">
        <v>364016</v>
      </c>
      <c r="B6955" t="s">
        <v>21</v>
      </c>
      <c r="C6955" s="4">
        <v>43811</v>
      </c>
      <c r="D6955" s="3">
        <v>0.84027777777777779</v>
      </c>
    </row>
    <row r="6956" spans="1:4" x14ac:dyDescent="0.2">
      <c r="A6956">
        <v>647507</v>
      </c>
      <c r="B6956" t="s">
        <v>21</v>
      </c>
      <c r="C6956" s="4">
        <v>43811</v>
      </c>
      <c r="D6956" s="3">
        <v>0.84097222222222223</v>
      </c>
    </row>
    <row r="6957" spans="1:4" x14ac:dyDescent="0.2">
      <c r="A6957">
        <v>777063</v>
      </c>
      <c r="B6957" t="s">
        <v>21</v>
      </c>
      <c r="C6957" s="4">
        <v>43811</v>
      </c>
      <c r="D6957" s="3">
        <v>0.84097222222222223</v>
      </c>
    </row>
    <row r="6958" spans="1:4" x14ac:dyDescent="0.2">
      <c r="A6958">
        <v>790139</v>
      </c>
      <c r="B6958" t="s">
        <v>21</v>
      </c>
      <c r="C6958" s="4">
        <v>43811</v>
      </c>
      <c r="D6958" s="3">
        <v>0.84166666666666667</v>
      </c>
    </row>
    <row r="6959" spans="1:4" x14ac:dyDescent="0.2">
      <c r="A6959">
        <v>828356</v>
      </c>
      <c r="B6959" t="s">
        <v>21</v>
      </c>
      <c r="C6959" s="4">
        <v>43811</v>
      </c>
      <c r="D6959" s="3">
        <v>0.84027777777777779</v>
      </c>
    </row>
    <row r="6960" spans="1:4" x14ac:dyDescent="0.2">
      <c r="A6960">
        <v>849062</v>
      </c>
      <c r="B6960" t="s">
        <v>21</v>
      </c>
      <c r="C6960" s="4">
        <v>43811</v>
      </c>
      <c r="D6960" s="3">
        <v>0.83958333333333324</v>
      </c>
    </row>
    <row r="6961" spans="1:4" x14ac:dyDescent="0.2">
      <c r="A6961">
        <v>898123</v>
      </c>
      <c r="B6961" t="e">
        <f>_xlfn.SINGLE(HoyMismoTSI _xlfn.SINGLE(ccithn con esta nueva capital semilla Que bueno Es favorable por Que Es muy bueno para los Honduras muy bien estamos muy agradecidos vamos por mas avances))</f>
        <v>#NAME?</v>
      </c>
      <c r="C6961" s="4">
        <v>43811</v>
      </c>
      <c r="D6961" s="3">
        <v>0.73055555555555562</v>
      </c>
    </row>
    <row r="6962" spans="1:4" x14ac:dyDescent="0.2">
      <c r="A6962">
        <v>940282</v>
      </c>
      <c r="B6962" t="s">
        <v>21</v>
      </c>
      <c r="C6962" s="4">
        <v>43811</v>
      </c>
      <c r="D6962" s="3">
        <v>0.83958333333333324</v>
      </c>
    </row>
    <row r="6963" spans="1:4" x14ac:dyDescent="0.2">
      <c r="A6963">
        <v>958354</v>
      </c>
      <c r="B6963" t="e">
        <f>_xlfn.SINGLE(HoyMismoTSI _xlfn.SINGLE(ccithn Definitivamente estas son las buenasa entregas Que bueno lo Que se ve estamos aprendiendo de lo bueno Que pasa en el pais Que bien vamos por un gran desarrollo))</f>
        <v>#NAME?</v>
      </c>
      <c r="C6963" s="4">
        <v>43811</v>
      </c>
      <c r="D6963" s="3">
        <v>0.73055555555555562</v>
      </c>
    </row>
    <row r="6964" spans="1:4" x14ac:dyDescent="0.2">
      <c r="A6964">
        <v>977999</v>
      </c>
      <c r="B6964" t="s">
        <v>21</v>
      </c>
      <c r="C6964" s="4">
        <v>43811</v>
      </c>
      <c r="D6964" s="3">
        <v>0.84097222222222223</v>
      </c>
    </row>
    <row r="6965" spans="1:4" x14ac:dyDescent="0.2">
      <c r="A6965">
        <v>989697</v>
      </c>
      <c r="B6965" t="s">
        <v>21</v>
      </c>
      <c r="C6965" s="4">
        <v>43811</v>
      </c>
      <c r="D6965" s="3">
        <v>0.84097222222222223</v>
      </c>
    </row>
    <row r="6966" spans="1:4" x14ac:dyDescent="0.2">
      <c r="A6966">
        <v>1031645</v>
      </c>
      <c r="B6966" t="s">
        <v>21</v>
      </c>
      <c r="C6966" s="4">
        <v>43811</v>
      </c>
      <c r="D6966" s="3">
        <v>0.84027777777777779</v>
      </c>
    </row>
    <row r="6967" spans="1:4" x14ac:dyDescent="0.2">
      <c r="A6967">
        <v>1035897</v>
      </c>
      <c r="B6967" t="s">
        <v>21</v>
      </c>
      <c r="C6967" s="4">
        <v>43811</v>
      </c>
      <c r="D6967" s="3">
        <v>0.84027777777777779</v>
      </c>
    </row>
    <row r="6968" spans="1:4" x14ac:dyDescent="0.2">
      <c r="A6968">
        <v>1052447</v>
      </c>
      <c r="B6968" t="s">
        <v>21</v>
      </c>
      <c r="C6968" s="4">
        <v>43811</v>
      </c>
      <c r="D6968" s="3">
        <v>0.84027777777777779</v>
      </c>
    </row>
    <row r="6969" spans="1:4" x14ac:dyDescent="0.2">
      <c r="A6969">
        <v>2645</v>
      </c>
      <c r="B6969" t="s">
        <v>26</v>
      </c>
      <c r="C6969" s="4">
        <v>43812</v>
      </c>
      <c r="D6969" s="3">
        <v>0.73055555555555562</v>
      </c>
    </row>
    <row r="6970" spans="1:4" x14ac:dyDescent="0.2">
      <c r="A6970">
        <v>3706</v>
      </c>
      <c r="B6970" t="e">
        <f>HoyMismoTSI Es muy bueno Que se reconozca las buenas acciones Que ha hecho el Presidente en combatir el narcotrafico muy bien</f>
        <v>#NAME?</v>
      </c>
      <c r="C6970" s="4">
        <v>43812</v>
      </c>
      <c r="D6970" s="3">
        <v>0.7895833333333333</v>
      </c>
    </row>
    <row r="6971" spans="1:4" x14ac:dyDescent="0.2">
      <c r="A6971">
        <v>9466</v>
      </c>
      <c r="B6971" t="s">
        <v>26</v>
      </c>
      <c r="C6971" s="4">
        <v>43812</v>
      </c>
      <c r="D6971" s="3">
        <v>0.72986111111111107</v>
      </c>
    </row>
    <row r="6972" spans="1:4" x14ac:dyDescent="0.2">
      <c r="A6972">
        <v>12325</v>
      </c>
      <c r="B6972" t="e">
        <f>HoyMismoTSI se ha trabajado por la ruta correcta Que buenas acciones ha desempe√±ado el gobierno porque ha combatido todo por el pais</f>
        <v>#NAME?</v>
      </c>
      <c r="C6972" s="4">
        <v>43812</v>
      </c>
      <c r="D6972" s="3">
        <v>0.7895833333333333</v>
      </c>
    </row>
    <row r="6973" spans="1:4" ht="51" x14ac:dyDescent="0.2">
      <c r="A6973">
        <v>17177</v>
      </c>
      <c r="B6973" s="2" t="s">
        <v>132</v>
      </c>
      <c r="C6973" s="4">
        <v>43812</v>
      </c>
      <c r="D6973" s="3">
        <v>0.85625000000000007</v>
      </c>
    </row>
    <row r="6974" spans="1:4" ht="51" x14ac:dyDescent="0.2">
      <c r="A6974">
        <v>17244</v>
      </c>
      <c r="B6974" s="2" t="s">
        <v>132</v>
      </c>
      <c r="C6974" s="4">
        <v>43812</v>
      </c>
      <c r="D6974" s="3">
        <v>0.85625000000000007</v>
      </c>
    </row>
    <row r="6975" spans="1:4" ht="51" x14ac:dyDescent="0.2">
      <c r="A6975">
        <v>17283</v>
      </c>
      <c r="B6975" s="2" t="s">
        <v>132</v>
      </c>
      <c r="C6975" s="4">
        <v>43812</v>
      </c>
      <c r="D6975" s="3">
        <v>0.85625000000000007</v>
      </c>
    </row>
    <row r="6976" spans="1:4" ht="51" x14ac:dyDescent="0.2">
      <c r="A6976">
        <v>18952</v>
      </c>
      <c r="B6976" s="2" t="s">
        <v>132</v>
      </c>
      <c r="C6976" s="4">
        <v>43812</v>
      </c>
      <c r="D6976" s="3">
        <v>0.85625000000000007</v>
      </c>
    </row>
    <row r="6977" spans="1:4" x14ac:dyDescent="0.2">
      <c r="A6977">
        <v>19954</v>
      </c>
      <c r="B6977" t="e">
        <f>_xlfn.SINGLE(HoyMismoTSI _xlfn.SINGLE(TSiHonduras solo buscando escusas para Que el pais se atrase esta se√±ora lo Que debe de hacer Es buscar trabajar mas por Que solo dejar de atender Es lo Que quiere Que tomen conciencia))</f>
        <v>#NAME?</v>
      </c>
      <c r="C6977" s="4">
        <v>43812</v>
      </c>
      <c r="D6977" s="3">
        <v>0.65694444444444444</v>
      </c>
    </row>
    <row r="6978" spans="1:4" x14ac:dyDescent="0.2">
      <c r="A6978">
        <v>26227</v>
      </c>
      <c r="B6978" t="s">
        <v>153</v>
      </c>
      <c r="C6978" s="4">
        <v>43812</v>
      </c>
      <c r="D6978" s="3">
        <v>0.80972222222222223</v>
      </c>
    </row>
    <row r="6979" spans="1:4" x14ac:dyDescent="0.2">
      <c r="A6979">
        <v>28907</v>
      </c>
      <c r="B6979" t="e">
        <f>radiohrn Sinceramente a este lo deben de meter aun manicomio ya esta quedando loco Que barbaridad ya dejate de tonterias Que solo te interesa lo Que Es tu bienestar</f>
        <v>#NAME?</v>
      </c>
      <c r="C6979" s="4">
        <v>43812</v>
      </c>
      <c r="D6979" s="3">
        <v>0.72638888888888886</v>
      </c>
    </row>
    <row r="6980" spans="1:4" x14ac:dyDescent="0.2">
      <c r="A6980">
        <v>32358</v>
      </c>
      <c r="B6980" t="e">
        <f>hondudiario Verdaderamente este tipo solo lo malo mira para el pais ya vasta nasralla por Que solo quieren ver al pais en caos ya basta queremos paz</f>
        <v>#NAME?</v>
      </c>
      <c r="C6980" s="4">
        <v>43812</v>
      </c>
      <c r="D6980" s="3">
        <v>0.65208333333333335</v>
      </c>
    </row>
    <row r="6981" spans="1:4" ht="51" x14ac:dyDescent="0.2">
      <c r="A6981">
        <v>48947</v>
      </c>
      <c r="B6981" s="2" t="s">
        <v>132</v>
      </c>
      <c r="C6981" s="4">
        <v>43812</v>
      </c>
      <c r="D6981" s="3">
        <v>0.85625000000000007</v>
      </c>
    </row>
    <row r="6982" spans="1:4" x14ac:dyDescent="0.2">
      <c r="A6982">
        <v>63429</v>
      </c>
      <c r="B6982" t="e">
        <f>hondudiario Vemos Que Es un gran trabajo al tomar decisi√≥n Sobre la maxi muy bien se√±or JOH Que se haga lo Que se tenga Que hacer</f>
        <v>#NAME?</v>
      </c>
      <c r="C6982" s="4">
        <v>43812</v>
      </c>
      <c r="D6982" s="3">
        <v>0.59861111111111109</v>
      </c>
    </row>
    <row r="6983" spans="1:4" x14ac:dyDescent="0.2">
      <c r="A6983">
        <v>63475</v>
      </c>
      <c r="B6983" t="e">
        <f>hondudiario muy bien se√±or Presidente Que se tomen las respuestas correspondientes Que bueno lo Que se hace en el pais</f>
        <v>#NAME?</v>
      </c>
      <c r="C6983" s="4">
        <v>43812</v>
      </c>
      <c r="D6983" s="3">
        <v>0.59861111111111109</v>
      </c>
    </row>
    <row r="6984" spans="1:4" x14ac:dyDescent="0.2">
      <c r="A6984">
        <v>64711</v>
      </c>
      <c r="B6984" t="e">
        <f>hondudiario sabemos Que a esta gente de la opocicion los Que les interesa Es Que el pais no avance por Que solo lo malo miran</f>
        <v>#NAME?</v>
      </c>
      <c r="C6984" s="4">
        <v>43812</v>
      </c>
      <c r="D6984" s="3">
        <v>0.65277777777777779</v>
      </c>
    </row>
    <row r="6985" spans="1:4" x14ac:dyDescent="0.2">
      <c r="A6985">
        <v>70958</v>
      </c>
      <c r="B6985" t="e">
        <f>elpaishn Es una buena noticia Que nuestro Presidente hace Que en todas las cosas del pais haya nuevas leyes y Que bien vamos por mas</f>
        <v>#NAME?</v>
      </c>
      <c r="C6985" s="4">
        <v>43812</v>
      </c>
      <c r="D6985" s="3">
        <v>0.64513888888888882</v>
      </c>
    </row>
    <row r="6986" spans="1:4" x14ac:dyDescent="0.2">
      <c r="A6986">
        <v>90272</v>
      </c>
      <c r="B6986" t="s">
        <v>304</v>
      </c>
      <c r="C6986" s="4">
        <v>43812</v>
      </c>
      <c r="D6986" s="3">
        <v>0.81111111111111101</v>
      </c>
    </row>
    <row r="6987" spans="1:4" x14ac:dyDescent="0.2">
      <c r="A6987">
        <v>90656</v>
      </c>
      <c r="B6987" t="e">
        <f>elpaishn Que bueno lo Que se hace en nuestro pais Que importante Que se desarrolle lo bueno en e pais Que bien</f>
        <v>#NAME?</v>
      </c>
      <c r="C6987" s="4">
        <v>43812</v>
      </c>
      <c r="D6987" s="3">
        <v>0.55486111111111114</v>
      </c>
    </row>
    <row r="6988" spans="1:4" x14ac:dyDescent="0.2">
      <c r="A6988">
        <v>91507</v>
      </c>
      <c r="B6988" t="e">
        <f>elpaishn muy bueno lo Que hace nuestro gobierno poniendo estas recreovias uqe bien por Que Es alegria para los ni√±os del pais excelente</f>
        <v>#NAME?</v>
      </c>
      <c r="C6988" s="4">
        <v>43812</v>
      </c>
      <c r="D6988" s="3">
        <v>0.55833333333333335</v>
      </c>
    </row>
    <row r="6989" spans="1:4" x14ac:dyDescent="0.2">
      <c r="A6989">
        <v>91676</v>
      </c>
      <c r="B6989" t="e">
        <f>elpaishn Vemos los mayores resultados en nuestra Honduras Que impactante Que grandes maneras de hacer Que haya felicidad en cada comunidad</f>
        <v>#NAME?</v>
      </c>
      <c r="C6989" s="4">
        <v>43812</v>
      </c>
      <c r="D6989" s="3">
        <v>0.55902777777777779</v>
      </c>
    </row>
    <row r="6990" spans="1:4" x14ac:dyDescent="0.2">
      <c r="A6990">
        <v>91754</v>
      </c>
      <c r="B6990" t="e">
        <f>elpaishn Aplaudimos lo Que hace nuestro gobernante Honduras avanza Que bien Es lo bueno Que se ve Dios lo bendiga grandemente</f>
        <v>#NAME?</v>
      </c>
      <c r="C6990" s="4">
        <v>43812</v>
      </c>
      <c r="D6990" s="3">
        <v>0.64513888888888882</v>
      </c>
    </row>
    <row r="6991" spans="1:4" x14ac:dyDescent="0.2">
      <c r="A6991">
        <v>94046</v>
      </c>
      <c r="B6991" t="e">
        <f>HCHTelevDigital Sinceramente lo Que ha querido hacer Es Que el pais este en malas condiciones ya basta ya no se debe permitir mas cosas departe de esta gente</f>
        <v>#NAME?</v>
      </c>
      <c r="C6991" s="4">
        <v>43812</v>
      </c>
      <c r="D6991" s="3">
        <v>0.8534722222222223</v>
      </c>
    </row>
    <row r="6992" spans="1:4" x14ac:dyDescent="0.2">
      <c r="A6992">
        <v>94290</v>
      </c>
      <c r="B6992" t="e">
        <f>HCHTelevDigital cual votaci√≥n ni Que nada Que barbaridad esta se√±ora solo lo malo mira y lo Que le interesa Es perjudicar al pais</f>
        <v>#NAME?</v>
      </c>
      <c r="C6992" s="4">
        <v>43812</v>
      </c>
      <c r="D6992" s="3">
        <v>0.8520833333333333</v>
      </c>
    </row>
    <row r="6993" spans="1:4" x14ac:dyDescent="0.2">
      <c r="A6993">
        <v>96985</v>
      </c>
      <c r="B6993" t="e">
        <f>_xlfn.SINGLE(HCHTelevDigital _xlfn.SINGLE(arielacaceres Que excelente Propuesta Que bueno Que se esta demostrando como pasar esta navidad en armon√≠a con nuestro seres queridos Que bien))</f>
        <v>#NAME?</v>
      </c>
      <c r="C6993" s="4">
        <v>43812</v>
      </c>
      <c r="D6993" s="3">
        <v>0.58888888888888891</v>
      </c>
    </row>
    <row r="6994" spans="1:4" x14ac:dyDescent="0.2">
      <c r="A6994">
        <v>97051</v>
      </c>
      <c r="B6994" t="e">
        <f>_xlfn.SINGLE(HCHTelevDigital _xlfn.SINGLE(arielacaceres Definitivamente Es Impresionante ver como mi Honduras avanza Que pasen una feliz navidad todo el pueblo hondure√±o en familia hay Que disfrutar cada minuto))</f>
        <v>#NAME?</v>
      </c>
      <c r="C6994" s="4">
        <v>43812</v>
      </c>
      <c r="D6994" s="3">
        <v>0.58958333333333335</v>
      </c>
    </row>
    <row r="6995" spans="1:4" x14ac:dyDescent="0.2">
      <c r="A6995">
        <v>114224</v>
      </c>
      <c r="B6995" t="s">
        <v>338</v>
      </c>
      <c r="C6995" s="4">
        <v>43812</v>
      </c>
      <c r="D6995" s="3">
        <v>0.85833333333333339</v>
      </c>
    </row>
    <row r="6996" spans="1:4" x14ac:dyDescent="0.2">
      <c r="A6996">
        <v>114746</v>
      </c>
      <c r="B6996" t="e">
        <f>_xlfn.SINGLE(JuanOrlandoH _xlfn.SINGLE(fuerzanavalhn muy bien como dice el Presidente JOH gracias por hacer su gran trabajo por el pueblo hondure√±o la fuerza naval en su dia Felicidades))</f>
        <v>#NAME?</v>
      </c>
      <c r="C6996" s="4">
        <v>43812</v>
      </c>
      <c r="D6996" s="3">
        <v>0.63472222222222219</v>
      </c>
    </row>
    <row r="6997" spans="1:4" x14ac:dyDescent="0.2">
      <c r="A6997">
        <v>118178</v>
      </c>
      <c r="B6997" t="s">
        <v>347</v>
      </c>
      <c r="C6997" s="4">
        <v>43812</v>
      </c>
      <c r="D6997" s="3">
        <v>0.80972222222222223</v>
      </c>
    </row>
    <row r="6998" spans="1:4" x14ac:dyDescent="0.2">
      <c r="A6998">
        <v>118368</v>
      </c>
      <c r="B6998" t="s">
        <v>349</v>
      </c>
      <c r="C6998" s="4">
        <v>43812</v>
      </c>
      <c r="D6998" s="3">
        <v>0.85763888888888884</v>
      </c>
    </row>
    <row r="6999" spans="1:4" x14ac:dyDescent="0.2">
      <c r="A6999">
        <v>118520</v>
      </c>
      <c r="B6999" t="e">
        <f>_xlfn.SINGLE(JuanOrlandoH _xlfn.SINGLE(fuerzanavalhn Definitivamente se ha demostrado Que JOH ha hecho el mejor gobierno por Que Es un excelente candidato Presidencial Que Dios bendiga su vida JOH))</f>
        <v>#NAME?</v>
      </c>
      <c r="C6999" s="4">
        <v>43812</v>
      </c>
      <c r="D6999" s="3">
        <v>0.63680555555555551</v>
      </c>
    </row>
    <row r="7000" spans="1:4" x14ac:dyDescent="0.2">
      <c r="A7000">
        <v>130547</v>
      </c>
      <c r="B7000" t="s">
        <v>26</v>
      </c>
      <c r="C7000" s="4">
        <v>43812</v>
      </c>
      <c r="D7000" s="3">
        <v>0.73055555555555562</v>
      </c>
    </row>
    <row r="7001" spans="1:4" x14ac:dyDescent="0.2">
      <c r="A7001">
        <v>164889</v>
      </c>
      <c r="B7001" t="s">
        <v>428</v>
      </c>
      <c r="C7001" s="4">
        <v>43812</v>
      </c>
      <c r="D7001" s="3">
        <v>0.70138888888888884</v>
      </c>
    </row>
    <row r="7002" spans="1:4" x14ac:dyDescent="0.2">
      <c r="A7002">
        <v>168934</v>
      </c>
      <c r="B7002" t="e">
        <f>tencanal10 Es correspondiente lo Que dice nuestro Presidente por Que si el hondure√±o Es el Que toma por Que ruta correcta camina Es muy bueno lo Que dice JOH</f>
        <v>#NAME?</v>
      </c>
      <c r="C7002" s="4">
        <v>43812</v>
      </c>
      <c r="D7002" s="3">
        <v>0.67152777777777783</v>
      </c>
    </row>
    <row r="7003" spans="1:4" x14ac:dyDescent="0.2">
      <c r="A7003">
        <v>172030</v>
      </c>
      <c r="B7003" t="s">
        <v>443</v>
      </c>
      <c r="C7003" s="4">
        <v>43812</v>
      </c>
      <c r="D7003" s="3">
        <v>0.85555555555555562</v>
      </c>
    </row>
    <row r="7004" spans="1:4" x14ac:dyDescent="0.2">
      <c r="A7004">
        <v>172278</v>
      </c>
      <c r="B7004" t="e">
        <f>_xlfn.SINGLE(JuanOrlandoH _xlfn.SINGLE(fuerzanavalhn felicitamos a la fuerza naval porque hoy est√°n se fiestas Que buen trabajo lo Que hacen por nuestra Honduras Que se ha recuperado la paz del pais))</f>
        <v>#NAME?</v>
      </c>
      <c r="C7004" s="4">
        <v>43812</v>
      </c>
      <c r="D7004" s="3">
        <v>0.63472222222222219</v>
      </c>
    </row>
    <row r="7005" spans="1:4" x14ac:dyDescent="0.2">
      <c r="A7005">
        <v>181182</v>
      </c>
      <c r="B7005" t="e">
        <f>DiarioLaPrensa Muchas gracias JOH por hacer Que nuestro pais mejore en el aria de cinematografico excelente</f>
        <v>#NAME?</v>
      </c>
      <c r="C7005" s="4">
        <v>43812</v>
      </c>
      <c r="D7005" s="3">
        <v>0.79305555555555562</v>
      </c>
    </row>
    <row r="7006" spans="1:4" x14ac:dyDescent="0.2">
      <c r="A7006">
        <v>181305</v>
      </c>
      <c r="B7006" t="s">
        <v>458</v>
      </c>
      <c r="C7006" s="4">
        <v>43812</v>
      </c>
      <c r="D7006" s="3">
        <v>0.79236111111111107</v>
      </c>
    </row>
    <row r="7007" spans="1:4" x14ac:dyDescent="0.2">
      <c r="A7007">
        <v>198081</v>
      </c>
      <c r="B7007" t="e">
        <f>_xlfn.SINGLE(JuanOrlandoH _xlfn.SINGLE(fuerzanavalhn no cave duda Que se ha demostrado los grandes logros de la fuerza naval Que gran manera de demostrar lo bueno por el pais Dios los bendiga))</f>
        <v>#NAME?</v>
      </c>
      <c r="C7007" s="4">
        <v>43812</v>
      </c>
      <c r="D7007" s="3">
        <v>0.63611111111111118</v>
      </c>
    </row>
    <row r="7008" spans="1:4" x14ac:dyDescent="0.2">
      <c r="A7008">
        <v>198772</v>
      </c>
      <c r="B7008" t="s">
        <v>486</v>
      </c>
      <c r="C7008" s="4">
        <v>43812</v>
      </c>
      <c r="D7008" s="3">
        <v>0.81111111111111101</v>
      </c>
    </row>
    <row r="7009" spans="1:4" x14ac:dyDescent="0.2">
      <c r="A7009">
        <v>199683</v>
      </c>
      <c r="B7009" t="e">
        <f>SalvaPresidente Tanto odio Que tira este en contra de JOH ya basta Que solo buscando perjudicar la vida de los Hondure√±os queremos lo mejor para nuestra Honduras</f>
        <v>#NAME?</v>
      </c>
      <c r="C7009" s="4">
        <v>43812</v>
      </c>
      <c r="D7009" s="3">
        <v>0.7006944444444444</v>
      </c>
    </row>
    <row r="7010" spans="1:4" ht="51" x14ac:dyDescent="0.2">
      <c r="A7010">
        <v>208902</v>
      </c>
      <c r="B7010" s="2" t="s">
        <v>132</v>
      </c>
      <c r="C7010" s="4">
        <v>43812</v>
      </c>
      <c r="D7010" s="3">
        <v>0.8569444444444444</v>
      </c>
    </row>
    <row r="7011" spans="1:4" x14ac:dyDescent="0.2">
      <c r="A7011">
        <v>211843</v>
      </c>
      <c r="B7011" t="s">
        <v>26</v>
      </c>
      <c r="C7011" s="4">
        <v>43812</v>
      </c>
      <c r="D7011" s="3">
        <v>0.72986111111111107</v>
      </c>
    </row>
    <row r="7012" spans="1:4" x14ac:dyDescent="0.2">
      <c r="A7012">
        <v>218253</v>
      </c>
      <c r="B7012" t="s">
        <v>26</v>
      </c>
      <c r="C7012" s="4">
        <v>43812</v>
      </c>
      <c r="D7012" s="3">
        <v>0.73125000000000007</v>
      </c>
    </row>
    <row r="7013" spans="1:4" x14ac:dyDescent="0.2">
      <c r="A7013">
        <v>226324</v>
      </c>
      <c r="B7013" t="s">
        <v>26</v>
      </c>
      <c r="C7013" s="4">
        <v>43812</v>
      </c>
      <c r="D7013" s="3">
        <v>0.73055555555555562</v>
      </c>
    </row>
    <row r="7014" spans="1:4" x14ac:dyDescent="0.2">
      <c r="A7014">
        <v>252708</v>
      </c>
      <c r="B7014" t="e">
        <f>radiohrn Sinceramente da verg√ºenza lo Que este Hombre dice Que barbaridad por Que el tiene dinero no le importa lo Que pase con el pueblo deber√≠a darle verg√ºenza</f>
        <v>#NAME?</v>
      </c>
      <c r="C7014" s="4">
        <v>43812</v>
      </c>
      <c r="D7014" s="3">
        <v>0.72499999999999998</v>
      </c>
    </row>
    <row r="7015" spans="1:4" x14ac:dyDescent="0.2">
      <c r="A7015">
        <v>259276</v>
      </c>
      <c r="B7015" t="s">
        <v>26</v>
      </c>
      <c r="C7015" s="4">
        <v>43812</v>
      </c>
      <c r="D7015" s="3">
        <v>0.73125000000000007</v>
      </c>
    </row>
    <row r="7016" spans="1:4" x14ac:dyDescent="0.2">
      <c r="A7016">
        <v>281073</v>
      </c>
      <c r="B7016" t="e">
        <f>HCHTelevDigital esta se√±ora lo Que quiere Es andar en la pol√≠tica esta loca la deberian de meter al manicomio de verdad preocupa</f>
        <v>#NAME?</v>
      </c>
      <c r="C7016" s="4">
        <v>43812</v>
      </c>
      <c r="D7016" s="3">
        <v>0.85277777777777775</v>
      </c>
    </row>
    <row r="7017" spans="1:4" x14ac:dyDescent="0.2">
      <c r="A7017">
        <v>307864</v>
      </c>
      <c r="B7017" t="s">
        <v>576</v>
      </c>
      <c r="C7017" s="4">
        <v>43812</v>
      </c>
      <c r="D7017" s="3">
        <v>0.72569444444444453</v>
      </c>
    </row>
    <row r="7018" spans="1:4" x14ac:dyDescent="0.2">
      <c r="A7018">
        <v>320009</v>
      </c>
      <c r="B7018" t="s">
        <v>26</v>
      </c>
      <c r="C7018" s="4">
        <v>43812</v>
      </c>
      <c r="D7018" s="3">
        <v>0.73055555555555562</v>
      </c>
    </row>
    <row r="7019" spans="1:4" x14ac:dyDescent="0.2">
      <c r="A7019">
        <v>329008</v>
      </c>
      <c r="B7019" t="e">
        <f>_xlfn.SINGLE(HoyMismoTSI _xlfn.SINGLE(TSiHonduras Que triste Es Que en mi pais haya gente asi tan hip√≥crita como esta se√±ora Que ya se deje de tonteras por favor Que la manden al mamo))</f>
        <v>#NAME?</v>
      </c>
      <c r="C7019" s="4">
        <v>43812</v>
      </c>
      <c r="D7019" s="3">
        <v>0.65763888888888888</v>
      </c>
    </row>
    <row r="7020" spans="1:4" x14ac:dyDescent="0.2">
      <c r="A7020">
        <v>360912</v>
      </c>
      <c r="B7020" t="s">
        <v>26</v>
      </c>
      <c r="C7020" s="4">
        <v>43812</v>
      </c>
      <c r="D7020" s="3">
        <v>0.73125000000000007</v>
      </c>
    </row>
    <row r="7021" spans="1:4" x14ac:dyDescent="0.2">
      <c r="A7021">
        <v>437856</v>
      </c>
      <c r="B7021" t="e">
        <f>HoyMismoTSI Ciertamente se esta viendo los grandes avances departe de el gobierno Muchas gracias JOH por demostrar el cambio</f>
        <v>#NAME?</v>
      </c>
      <c r="C7021" s="4">
        <v>43812</v>
      </c>
      <c r="D7021" s="3">
        <v>0.74305555555555547</v>
      </c>
    </row>
    <row r="7022" spans="1:4" ht="51" x14ac:dyDescent="0.2">
      <c r="A7022">
        <v>649842</v>
      </c>
      <c r="B7022" s="2" t="s">
        <v>132</v>
      </c>
      <c r="C7022" s="4">
        <v>43812</v>
      </c>
      <c r="D7022" s="3">
        <v>0.8569444444444444</v>
      </c>
    </row>
    <row r="7023" spans="1:4" x14ac:dyDescent="0.2">
      <c r="A7023">
        <v>651214</v>
      </c>
      <c r="B7023" t="s">
        <v>26</v>
      </c>
      <c r="C7023" s="4">
        <v>43812</v>
      </c>
      <c r="D7023" s="3">
        <v>0.73125000000000007</v>
      </c>
    </row>
    <row r="7024" spans="1:4" x14ac:dyDescent="0.2">
      <c r="A7024">
        <v>701032</v>
      </c>
      <c r="B7024" t="s">
        <v>26</v>
      </c>
      <c r="C7024" s="4">
        <v>43812</v>
      </c>
      <c r="D7024" s="3">
        <v>0.72986111111111107</v>
      </c>
    </row>
    <row r="7025" spans="1:4" ht="51" x14ac:dyDescent="0.2">
      <c r="A7025">
        <v>710939</v>
      </c>
      <c r="B7025" s="2" t="s">
        <v>132</v>
      </c>
      <c r="C7025" s="4">
        <v>43812</v>
      </c>
      <c r="D7025" s="3">
        <v>0.8569444444444444</v>
      </c>
    </row>
    <row r="7026" spans="1:4" x14ac:dyDescent="0.2">
      <c r="A7026">
        <v>716870</v>
      </c>
      <c r="B7026" t="s">
        <v>26</v>
      </c>
      <c r="C7026" s="4">
        <v>43812</v>
      </c>
      <c r="D7026" s="3">
        <v>0.73055555555555562</v>
      </c>
    </row>
    <row r="7027" spans="1:4" x14ac:dyDescent="0.2">
      <c r="A7027">
        <v>733434</v>
      </c>
      <c r="B7027" t="s">
        <v>26</v>
      </c>
      <c r="C7027" s="4">
        <v>43812</v>
      </c>
      <c r="D7027" s="3">
        <v>0.73125000000000007</v>
      </c>
    </row>
    <row r="7028" spans="1:4" ht="51" x14ac:dyDescent="0.2">
      <c r="A7028">
        <v>789436</v>
      </c>
      <c r="B7028" s="2" t="s">
        <v>132</v>
      </c>
      <c r="C7028" s="4">
        <v>43812</v>
      </c>
      <c r="D7028" s="3">
        <v>0.85625000000000007</v>
      </c>
    </row>
    <row r="7029" spans="1:4" x14ac:dyDescent="0.2">
      <c r="A7029">
        <v>796739</v>
      </c>
      <c r="B7029" t="e">
        <f>_xlfn.SINGLE(HoyMismoTSI _xlfn.SINGLE(TSiHonduras excelente Que se esta estableciendo las villa navide√±a para Que el pueblo pueda ir a disfrutar en familia Que bueno lo Que se ve estamos agradecidos))</f>
        <v>#NAME?</v>
      </c>
      <c r="C7029" s="4">
        <v>43812</v>
      </c>
      <c r="D7029" s="3">
        <v>0.69374999999999998</v>
      </c>
    </row>
    <row r="7030" spans="1:4" x14ac:dyDescent="0.2">
      <c r="A7030">
        <v>801770</v>
      </c>
      <c r="B7030" t="e">
        <f>_xlfn.SINGLE(HoyMismoTSI _xlfn.SINGLE(TSiHonduras Aplaudimos lo bello Que se ve en esta navidad Que la pasen super bien y mas Que se inauguran estas actividades Que puedas ir a disfrutar disfruta al m√°ximo))</f>
        <v>#NAME?</v>
      </c>
      <c r="C7030" s="4">
        <v>43812</v>
      </c>
      <c r="D7030" s="3">
        <v>0.69444444444444453</v>
      </c>
    </row>
    <row r="7031" spans="1:4" x14ac:dyDescent="0.2">
      <c r="A7031">
        <v>829984</v>
      </c>
      <c r="B7031" t="s">
        <v>26</v>
      </c>
      <c r="C7031" s="4">
        <v>43812</v>
      </c>
      <c r="D7031" s="3">
        <v>0.73125000000000007</v>
      </c>
    </row>
    <row r="7032" spans="1:4" x14ac:dyDescent="0.2">
      <c r="A7032">
        <v>879613</v>
      </c>
      <c r="B7032" t="s">
        <v>26</v>
      </c>
      <c r="C7032" s="4">
        <v>43812</v>
      </c>
      <c r="D7032" s="3">
        <v>0.73055555555555562</v>
      </c>
    </row>
    <row r="7033" spans="1:4" x14ac:dyDescent="0.2">
      <c r="A7033">
        <v>885332</v>
      </c>
      <c r="B7033" t="s">
        <v>26</v>
      </c>
      <c r="C7033" s="4">
        <v>43812</v>
      </c>
      <c r="D7033" s="3">
        <v>0.73055555555555562</v>
      </c>
    </row>
    <row r="7034" spans="1:4" x14ac:dyDescent="0.2">
      <c r="A7034">
        <v>930641</v>
      </c>
      <c r="B7034" t="s">
        <v>26</v>
      </c>
      <c r="C7034" s="4">
        <v>43812</v>
      </c>
      <c r="D7034" s="3">
        <v>0.73055555555555562</v>
      </c>
    </row>
    <row r="7035" spans="1:4" ht="51" x14ac:dyDescent="0.2">
      <c r="A7035">
        <v>930999</v>
      </c>
      <c r="B7035" s="2" t="s">
        <v>132</v>
      </c>
      <c r="C7035" s="4">
        <v>43812</v>
      </c>
      <c r="D7035" s="3">
        <v>0.85625000000000007</v>
      </c>
    </row>
    <row r="7036" spans="1:4" x14ac:dyDescent="0.2">
      <c r="A7036">
        <v>939166</v>
      </c>
      <c r="B7036" t="s">
        <v>26</v>
      </c>
      <c r="C7036" s="4">
        <v>43812</v>
      </c>
      <c r="D7036" s="3">
        <v>0.73055555555555562</v>
      </c>
    </row>
    <row r="7037" spans="1:4" x14ac:dyDescent="0.2">
      <c r="A7037">
        <v>954873</v>
      </c>
      <c r="B7037" t="e">
        <f>HoyMismoTSI Es una buena misi√≥n Que admirable se√±or JOH Que Dios lo bendiga para Que se hag lo mejor por el pais muy bien vamos por mas y mas avances</f>
        <v>#NAME?</v>
      </c>
      <c r="C7037" s="4">
        <v>43812</v>
      </c>
      <c r="D7037" s="3">
        <v>0.79583333333333339</v>
      </c>
    </row>
    <row r="7038" spans="1:4" ht="51" x14ac:dyDescent="0.2">
      <c r="A7038">
        <v>972461</v>
      </c>
      <c r="B7038" s="2" t="s">
        <v>132</v>
      </c>
      <c r="C7038" s="4">
        <v>43812</v>
      </c>
      <c r="D7038" s="3">
        <v>0.85625000000000007</v>
      </c>
    </row>
    <row r="7039" spans="1:4" ht="51" x14ac:dyDescent="0.2">
      <c r="A7039">
        <v>979421</v>
      </c>
      <c r="B7039" s="2" t="s">
        <v>132</v>
      </c>
      <c r="C7039" s="4">
        <v>43812</v>
      </c>
      <c r="D7039" s="3">
        <v>0.8569444444444444</v>
      </c>
    </row>
    <row r="7040" spans="1:4" ht="51" x14ac:dyDescent="0.2">
      <c r="A7040">
        <v>980354</v>
      </c>
      <c r="B7040" s="2" t="s">
        <v>132</v>
      </c>
      <c r="C7040" s="4">
        <v>43812</v>
      </c>
      <c r="D7040" s="3">
        <v>0.8569444444444444</v>
      </c>
    </row>
    <row r="7041" spans="1:4" x14ac:dyDescent="0.2">
      <c r="A7041">
        <v>1024103</v>
      </c>
      <c r="B7041" t="s">
        <v>26</v>
      </c>
      <c r="C7041" s="4">
        <v>43812</v>
      </c>
      <c r="D7041" s="3">
        <v>0.73055555555555562</v>
      </c>
    </row>
    <row r="7042" spans="1:4" ht="51" x14ac:dyDescent="0.2">
      <c r="A7042">
        <v>1032066</v>
      </c>
      <c r="B7042" s="2" t="s">
        <v>132</v>
      </c>
      <c r="C7042" s="4">
        <v>43812</v>
      </c>
      <c r="D7042" s="3">
        <v>0.8569444444444444</v>
      </c>
    </row>
    <row r="7043" spans="1:4" ht="51" x14ac:dyDescent="0.2">
      <c r="A7043">
        <v>1040677</v>
      </c>
      <c r="B7043" s="2" t="s">
        <v>132</v>
      </c>
      <c r="C7043" s="4">
        <v>43812</v>
      </c>
      <c r="D7043" s="3">
        <v>0.8569444444444444</v>
      </c>
    </row>
    <row r="7044" spans="1:4" x14ac:dyDescent="0.2">
      <c r="A7044">
        <v>1109030</v>
      </c>
      <c r="B7044" t="e">
        <f>_xlfn.SINGLE(HoyMismoTSI _xlfn.SINGLE(TSiHonduras esta se√±or de suyapa figueroa solo lo malo quiere para nuestra bella Honduras por favor Que ya no se permita esto))</f>
        <v>#NAME?</v>
      </c>
      <c r="C7044" s="4">
        <v>43812</v>
      </c>
      <c r="D7044" s="3">
        <v>0.65625</v>
      </c>
    </row>
    <row r="7045" spans="1:4" x14ac:dyDescent="0.2">
      <c r="A7045">
        <v>3448</v>
      </c>
      <c r="B7045" t="e">
        <f>HoyMismoTSI muy bueno Que se est√°n haciendo estas fabulosas cosas Que bien Que ya est√°n disfrutando de la maravillosa villa navide√±a</f>
        <v>#NAME?</v>
      </c>
      <c r="C7045" s="4">
        <v>43815</v>
      </c>
      <c r="D7045" s="3">
        <v>0.82291666666666663</v>
      </c>
    </row>
    <row r="7046" spans="1:4" ht="51" x14ac:dyDescent="0.2">
      <c r="A7046">
        <v>6821</v>
      </c>
      <c r="B7046" s="2" t="s">
        <v>55</v>
      </c>
      <c r="C7046" s="4">
        <v>43815</v>
      </c>
      <c r="D7046" s="3">
        <v>0.84930555555555554</v>
      </c>
    </row>
    <row r="7047" spans="1:4" x14ac:dyDescent="0.2">
      <c r="A7047">
        <v>19132</v>
      </c>
      <c r="B7047" t="s">
        <v>138</v>
      </c>
      <c r="C7047" s="4">
        <v>43815</v>
      </c>
      <c r="D7047" s="3">
        <v>0.8340277777777777</v>
      </c>
    </row>
    <row r="7048" spans="1:4" x14ac:dyDescent="0.2">
      <c r="A7048">
        <v>24802</v>
      </c>
      <c r="B7048" t="s">
        <v>138</v>
      </c>
      <c r="C7048" s="4">
        <v>43815</v>
      </c>
      <c r="D7048" s="3">
        <v>0.83472222222222225</v>
      </c>
    </row>
    <row r="7049" spans="1:4" x14ac:dyDescent="0.2">
      <c r="A7049">
        <v>27573</v>
      </c>
      <c r="B7049" t="e">
        <f>TN5Telenoticias se√±or Presidente Vemos Que por parte de usted se est√°n viendo los grandes alcances a favor e la seguridad del pueblo Que bien</f>
        <v>#NAME?</v>
      </c>
      <c r="C7049" s="4">
        <v>43815</v>
      </c>
      <c r="D7049" s="3">
        <v>0.65763888888888888</v>
      </c>
    </row>
    <row r="7050" spans="1:4" x14ac:dyDescent="0.2">
      <c r="A7050">
        <v>28910</v>
      </c>
      <c r="B7050" t="e">
        <f>radiohrn Que alegria se refleja en cada ciudadano por Que Es muy bueno lo Que JOH hace por nuestra Honduras muy bien</f>
        <v>#NAME?</v>
      </c>
      <c r="C7050" s="4">
        <v>43815</v>
      </c>
      <c r="D7050" s="3">
        <v>0.875</v>
      </c>
    </row>
    <row r="7051" spans="1:4" x14ac:dyDescent="0.2">
      <c r="A7051">
        <v>29169</v>
      </c>
      <c r="B7051" t="e">
        <f>radiohrn Que bueno Que se inauguren mas y mas parques en cada comunidad del pais Que bien lo Que se ve cada dia Muchas gracias JOH</f>
        <v>#NAME?</v>
      </c>
      <c r="C7051" s="4">
        <v>43815</v>
      </c>
      <c r="D7051" s="3">
        <v>0.87430555555555556</v>
      </c>
    </row>
    <row r="7052" spans="1:4" x14ac:dyDescent="0.2">
      <c r="A7052">
        <v>29437</v>
      </c>
      <c r="B7052" t="e">
        <f>radiohrn contentos de ver lo bello Que establece JOH por Que el hace lo correcto por el pais Muchas gracias vamos por lo bueno</f>
        <v>#NAME?</v>
      </c>
      <c r="C7052" s="4">
        <v>43815</v>
      </c>
      <c r="D7052" s="3">
        <v>0.87569444444444444</v>
      </c>
    </row>
    <row r="7053" spans="1:4" x14ac:dyDescent="0.2">
      <c r="A7053">
        <v>33923</v>
      </c>
      <c r="B7053" t="e">
        <f>TN5Telenoticias Aplaudimos lo bueno Que se ve se√±or JOH gracias por demostrar Que el pais mejorara por Que se sabe Que nuestra naci√≥n cambia
 Que la seguridad en las c√°rceles mejorara</f>
        <v>#NAME?</v>
      </c>
      <c r="C7053" s="4">
        <v>43815</v>
      </c>
      <c r="D7053" s="3">
        <v>0.65902777777777777</v>
      </c>
    </row>
    <row r="7054" spans="1:4" x14ac:dyDescent="0.2">
      <c r="A7054">
        <v>39906</v>
      </c>
      <c r="B7054" t="e">
        <f>radioamericahn Que bueno lo Que se hace en nuestra Honduras asi mejorara nuestra econom√≠a Que excelente</f>
        <v>#NAME?</v>
      </c>
      <c r="C7054" s="4">
        <v>43815</v>
      </c>
      <c r="D7054" s="3">
        <v>0.63750000000000007</v>
      </c>
    </row>
    <row r="7055" spans="1:4" x14ac:dyDescent="0.2">
      <c r="A7055">
        <v>40410</v>
      </c>
      <c r="B7055" t="e">
        <f>LaTribunahn Es excelente Que se consoliden con el mercado de Taiwan Que bien estamos a lo bueno cada dia de grandes exportaciones</f>
        <v>#NAME?</v>
      </c>
      <c r="C7055" s="4">
        <v>43815</v>
      </c>
      <c r="D7055" s="3">
        <v>0.82013888888888886</v>
      </c>
    </row>
    <row r="7056" spans="1:4" x14ac:dyDescent="0.2">
      <c r="A7056">
        <v>41010</v>
      </c>
      <c r="B7056" t="e">
        <f>radioamericahn lo Que pasa Que este Es uno de los √±angaras de nasralla y Mel porque para ver lo malo del pais son numero uno ya dejense de Tanto odio</f>
        <v>#NAME?</v>
      </c>
      <c r="C7056" s="4">
        <v>43815</v>
      </c>
      <c r="D7056" s="3">
        <v>0.76180555555555562</v>
      </c>
    </row>
    <row r="7057" spans="1:4" x14ac:dyDescent="0.2">
      <c r="A7057">
        <v>61281</v>
      </c>
      <c r="B7057" t="e">
        <f>JuanOrlandoH se√±or JOH gracias por dar alegria a cada comunidad muy bien lo Que usted hace por el pais vamos por mas alcances</f>
        <v>#NAME?</v>
      </c>
      <c r="C7057" s="4">
        <v>43815</v>
      </c>
      <c r="D7057" s="3">
        <v>0.77847222222222223</v>
      </c>
    </row>
    <row r="7058" spans="1:4" x14ac:dyDescent="0.2">
      <c r="A7058">
        <v>70118</v>
      </c>
      <c r="B7058" t="e">
        <f>elpaishn muy bien lo Que se esta inaugurando en la paz Que bien vamos alcanzando lo mejor por nuestra Honduras Que bien excelente</f>
        <v>#NAME?</v>
      </c>
      <c r="C7058" s="4">
        <v>43815</v>
      </c>
      <c r="D7058" s="3">
        <v>0.7402777777777777</v>
      </c>
    </row>
    <row r="7059" spans="1:4" x14ac:dyDescent="0.2">
      <c r="A7059">
        <v>79774</v>
      </c>
      <c r="B7059" t="s">
        <v>291</v>
      </c>
      <c r="C7059" s="4">
        <v>43815</v>
      </c>
      <c r="D7059" s="3">
        <v>0.68402777777777779</v>
      </c>
    </row>
    <row r="7060" spans="1:4" x14ac:dyDescent="0.2">
      <c r="A7060">
        <v>91687</v>
      </c>
      <c r="B7060" t="e">
        <f>elpaishn muy bueno lo Que se demuestra departe de nuestro gobierno lo felicitamos porque se inauguran estos centros importantes para el pueblo</f>
        <v>#NAME?</v>
      </c>
      <c r="C7060" s="4">
        <v>43815</v>
      </c>
      <c r="D7060" s="3">
        <v>0.7402777777777777</v>
      </c>
    </row>
    <row r="7061" spans="1:4" x14ac:dyDescent="0.2">
      <c r="A7061">
        <v>114284</v>
      </c>
      <c r="B7061" t="s">
        <v>339</v>
      </c>
      <c r="C7061" s="4">
        <v>43815</v>
      </c>
      <c r="D7061" s="3">
        <v>0.66805555555555562</v>
      </c>
    </row>
    <row r="7062" spans="1:4" x14ac:dyDescent="0.2">
      <c r="A7062">
        <v>114983</v>
      </c>
      <c r="B7062" t="s">
        <v>341</v>
      </c>
      <c r="C7062" s="4">
        <v>43815</v>
      </c>
      <c r="D7062" s="3">
        <v>0.77986111111111101</v>
      </c>
    </row>
    <row r="7063" spans="1:4" ht="51" x14ac:dyDescent="0.2">
      <c r="A7063">
        <v>130010</v>
      </c>
      <c r="B7063" s="2" t="s">
        <v>55</v>
      </c>
      <c r="C7063" s="4">
        <v>43815</v>
      </c>
      <c r="D7063" s="3">
        <v>0.84930555555555554</v>
      </c>
    </row>
    <row r="7064" spans="1:4" x14ac:dyDescent="0.2">
      <c r="A7064">
        <v>140925</v>
      </c>
      <c r="B7064" t="s">
        <v>381</v>
      </c>
      <c r="C7064" s="4">
        <v>43815</v>
      </c>
      <c r="D7064" s="3">
        <v>0.66597222222222219</v>
      </c>
    </row>
    <row r="7065" spans="1:4" x14ac:dyDescent="0.2">
      <c r="A7065">
        <v>151193</v>
      </c>
      <c r="B7065" t="s">
        <v>138</v>
      </c>
      <c r="C7065" s="4">
        <v>43815</v>
      </c>
      <c r="D7065" s="3">
        <v>0.8340277777777777</v>
      </c>
    </row>
    <row r="7066" spans="1:4" x14ac:dyDescent="0.2">
      <c r="A7066">
        <v>165560</v>
      </c>
      <c r="B7066" t="s">
        <v>430</v>
      </c>
      <c r="C7066" s="4">
        <v>43815</v>
      </c>
      <c r="D7066" s="3">
        <v>0.6645833333333333</v>
      </c>
    </row>
    <row r="7067" spans="1:4" x14ac:dyDescent="0.2">
      <c r="A7067">
        <v>169590</v>
      </c>
      <c r="B7067" t="e">
        <f>tencanal10 Que bueno Que se ha trabajado por la econom√≠a del pais Que gran trabajo lo Que se ve muy bien estamos a lo bueno</f>
        <v>#NAME?</v>
      </c>
      <c r="C7067" s="4">
        <v>43815</v>
      </c>
      <c r="D7067" s="3">
        <v>0.93194444444444446</v>
      </c>
    </row>
    <row r="7068" spans="1:4" x14ac:dyDescent="0.2">
      <c r="A7068">
        <v>171985</v>
      </c>
      <c r="B7068" t="e">
        <f>JuanOrlandoH bello ver la alegria de cada  ni√±o cada adulto cada joven Que salen a disfrutar de estos maravillosos parques Que bien Vemos lo bello Que se hace por el pueblo</f>
        <v>#NAME?</v>
      </c>
      <c r="C7068" s="4">
        <v>43815</v>
      </c>
      <c r="D7068" s="3">
        <v>0.78055555555555556</v>
      </c>
    </row>
    <row r="7069" spans="1:4" x14ac:dyDescent="0.2">
      <c r="A7069">
        <v>174059</v>
      </c>
      <c r="B7069" t="e">
        <f>JuanOrlandoH Que excelente noticia la de nuestro Presidente Que ha demostrado Que el pa√≠s avanza muy bien Que se entreguen estos parques de vida mejor</f>
        <v>#NAME?</v>
      </c>
      <c r="C7069" s="4">
        <v>43815</v>
      </c>
      <c r="D7069" s="3">
        <v>0.77847222222222223</v>
      </c>
    </row>
    <row r="7070" spans="1:4" x14ac:dyDescent="0.2">
      <c r="A7070">
        <v>176044</v>
      </c>
      <c r="B7070" t="s">
        <v>138</v>
      </c>
      <c r="C7070" s="4">
        <v>43815</v>
      </c>
      <c r="D7070" s="3">
        <v>0.83472222222222225</v>
      </c>
    </row>
    <row r="7071" spans="1:4" ht="51" x14ac:dyDescent="0.2">
      <c r="A7071">
        <v>188672</v>
      </c>
      <c r="B7071" s="2" t="s">
        <v>55</v>
      </c>
      <c r="C7071" s="4">
        <v>43815</v>
      </c>
      <c r="D7071" s="3">
        <v>0.84930555555555554</v>
      </c>
    </row>
    <row r="7072" spans="1:4" ht="51" x14ac:dyDescent="0.2">
      <c r="A7072">
        <v>195084</v>
      </c>
      <c r="B7072" s="2" t="s">
        <v>55</v>
      </c>
      <c r="C7072" s="4">
        <v>43815</v>
      </c>
      <c r="D7072" s="3">
        <v>0.84861111111111109</v>
      </c>
    </row>
    <row r="7073" spans="1:4" x14ac:dyDescent="0.2">
      <c r="A7073">
        <v>200149</v>
      </c>
      <c r="B7073" t="s">
        <v>496</v>
      </c>
      <c r="C7073" s="4">
        <v>43815</v>
      </c>
      <c r="D7073" s="3">
        <v>0.68541666666666667</v>
      </c>
    </row>
    <row r="7074" spans="1:4" ht="51" x14ac:dyDescent="0.2">
      <c r="A7074">
        <v>208598</v>
      </c>
      <c r="B7074" s="2" t="s">
        <v>55</v>
      </c>
      <c r="C7074" s="4">
        <v>43815</v>
      </c>
      <c r="D7074" s="3">
        <v>0.84861111111111109</v>
      </c>
    </row>
    <row r="7075" spans="1:4" x14ac:dyDescent="0.2">
      <c r="A7075">
        <v>255833</v>
      </c>
      <c r="B7075" t="e">
        <f>radioamericahn grandes resultados del BID Que bueno estamos alcanzando lo mejor por nuestra Honduras vamos por mas</f>
        <v>#NAME?</v>
      </c>
      <c r="C7075" s="4">
        <v>43815</v>
      </c>
      <c r="D7075" s="3">
        <v>0.6381944444444444</v>
      </c>
    </row>
    <row r="7076" spans="1:4" x14ac:dyDescent="0.2">
      <c r="A7076">
        <v>256400</v>
      </c>
      <c r="B7076" t="e">
        <f>radioamericahn este dirigente de libre no debe de hablar mal de nuestro gobierno porque sabemos Que se ha hecho lo mejor por el pais y por dar seguridad en las c√°rceles</f>
        <v>#NAME?</v>
      </c>
      <c r="C7076" s="4">
        <v>43815</v>
      </c>
      <c r="D7076" s="3">
        <v>0.76111111111111107</v>
      </c>
    </row>
    <row r="7077" spans="1:4" x14ac:dyDescent="0.2">
      <c r="A7077">
        <v>257977</v>
      </c>
      <c r="B7077" t="e">
        <f>radioamericahn sabemos Que esta gente de libre siempre vienen tirando su veneno Que barbaridad  Que mal por ellos nunca pueden vivir en paz</f>
        <v>#NAME?</v>
      </c>
      <c r="C7077" s="4">
        <v>43815</v>
      </c>
      <c r="D7077" s="3">
        <v>0.7631944444444444</v>
      </c>
    </row>
    <row r="7078" spans="1:4" x14ac:dyDescent="0.2">
      <c r="A7078">
        <v>258213</v>
      </c>
      <c r="B7078" t="e">
        <f>LaTribunahn Vemos los grandes alcances en el pais Muchas gracias Que nuestra econom√≠a mejore</f>
        <v>#NAME?</v>
      </c>
      <c r="C7078" s="4">
        <v>43815</v>
      </c>
      <c r="D7078" s="3">
        <v>0.82013888888888886</v>
      </c>
    </row>
    <row r="7079" spans="1:4" x14ac:dyDescent="0.2">
      <c r="A7079">
        <v>277518</v>
      </c>
      <c r="B7079" t="e">
        <f>diarioelheraldo Es muy bueno Que se hagan estas grandiosas obras asi haver√° mayores oportunidades en nuestro p√†is Que bien</f>
        <v>#NAME?</v>
      </c>
      <c r="C7079" s="4">
        <v>43815</v>
      </c>
      <c r="D7079" s="3">
        <v>0.72916666666666663</v>
      </c>
    </row>
    <row r="7080" spans="1:4" ht="51" x14ac:dyDescent="0.2">
      <c r="A7080">
        <v>293847</v>
      </c>
      <c r="B7080" s="2" t="s">
        <v>55</v>
      </c>
      <c r="C7080" s="4">
        <v>43815</v>
      </c>
      <c r="D7080" s="3">
        <v>0.84861111111111109</v>
      </c>
    </row>
    <row r="7081" spans="1:4" x14ac:dyDescent="0.2">
      <c r="A7081">
        <v>318592</v>
      </c>
      <c r="B7081" t="e">
        <f>diarioelheraldo Impresionante Es saber Que se ha tenido excito en estas giras Que se hicieron hacia EE UU Que bueno Que se vean los mayores resultados Que bien</f>
        <v>#NAME?</v>
      </c>
      <c r="C7081" s="4">
        <v>43815</v>
      </c>
      <c r="D7081" s="3">
        <v>0.72916666666666663</v>
      </c>
    </row>
    <row r="7082" spans="1:4" x14ac:dyDescent="0.2">
      <c r="A7082">
        <v>343874</v>
      </c>
      <c r="B7082" t="e">
        <f>tencanal10 Definitivamente se desarrolla lo bueno para la naci√≥n Muchas gracias JOH por demostrar el cambio para nuestra Honduras</f>
        <v>#NAME?</v>
      </c>
      <c r="C7082" s="4">
        <v>43815</v>
      </c>
      <c r="D7082" s="3">
        <v>0.93194444444444446</v>
      </c>
    </row>
    <row r="7083" spans="1:4" ht="51" x14ac:dyDescent="0.2">
      <c r="A7083">
        <v>697243</v>
      </c>
      <c r="B7083" s="2" t="s">
        <v>55</v>
      </c>
      <c r="C7083" s="4">
        <v>43815</v>
      </c>
      <c r="D7083" s="3">
        <v>0.84861111111111109</v>
      </c>
    </row>
    <row r="7084" spans="1:4" ht="51" x14ac:dyDescent="0.2">
      <c r="A7084">
        <v>710940</v>
      </c>
      <c r="B7084" s="2" t="s">
        <v>55</v>
      </c>
      <c r="C7084" s="4">
        <v>43815</v>
      </c>
      <c r="D7084" s="3">
        <v>0.84930555555555554</v>
      </c>
    </row>
    <row r="7085" spans="1:4" ht="51" x14ac:dyDescent="0.2">
      <c r="A7085">
        <v>751160</v>
      </c>
      <c r="B7085" s="2" t="s">
        <v>55</v>
      </c>
      <c r="C7085" s="4">
        <v>43815</v>
      </c>
      <c r="D7085" s="3">
        <v>0.84861111111111109</v>
      </c>
    </row>
    <row r="7086" spans="1:4" ht="51" x14ac:dyDescent="0.2">
      <c r="A7086">
        <v>773000</v>
      </c>
      <c r="B7086" s="2" t="s">
        <v>55</v>
      </c>
      <c r="C7086" s="4">
        <v>43815</v>
      </c>
      <c r="D7086" s="3">
        <v>0.84861111111111109</v>
      </c>
    </row>
    <row r="7087" spans="1:4" ht="51" x14ac:dyDescent="0.2">
      <c r="A7087">
        <v>777062</v>
      </c>
      <c r="B7087" s="2" t="s">
        <v>55</v>
      </c>
      <c r="C7087" s="4">
        <v>43815</v>
      </c>
      <c r="D7087" s="3">
        <v>0.84930555555555554</v>
      </c>
    </row>
    <row r="7088" spans="1:4" x14ac:dyDescent="0.2">
      <c r="A7088">
        <v>792603</v>
      </c>
      <c r="B7088" t="s">
        <v>138</v>
      </c>
      <c r="C7088" s="4">
        <v>43815</v>
      </c>
      <c r="D7088" s="3">
        <v>0.83472222222222225</v>
      </c>
    </row>
    <row r="7089" spans="1:4" x14ac:dyDescent="0.2">
      <c r="A7089">
        <v>826839</v>
      </c>
      <c r="B7089" t="s">
        <v>138</v>
      </c>
      <c r="C7089" s="4">
        <v>43815</v>
      </c>
      <c r="D7089" s="3">
        <v>0.83472222222222225</v>
      </c>
    </row>
    <row r="7090" spans="1:4" ht="51" x14ac:dyDescent="0.2">
      <c r="A7090">
        <v>826878</v>
      </c>
      <c r="B7090" s="2" t="s">
        <v>55</v>
      </c>
      <c r="C7090" s="4">
        <v>43815</v>
      </c>
      <c r="D7090" s="3">
        <v>0.84930555555555554</v>
      </c>
    </row>
    <row r="7091" spans="1:4" ht="51" x14ac:dyDescent="0.2">
      <c r="A7091">
        <v>828873</v>
      </c>
      <c r="B7091" s="2" t="s">
        <v>55</v>
      </c>
      <c r="C7091" s="4">
        <v>43815</v>
      </c>
      <c r="D7091" s="3">
        <v>0.84861111111111109</v>
      </c>
    </row>
    <row r="7092" spans="1:4" x14ac:dyDescent="0.2">
      <c r="A7092">
        <v>838215</v>
      </c>
      <c r="B7092" t="e">
        <f>HoyMismoTSI Es admirable saber Que se hace lo correcto por nuestra Honduras Vemos lo bueno en nuestro pais Que bien vamos avanzando por lo bueno Que bien</f>
        <v>#NAME?</v>
      </c>
      <c r="C7092" s="4">
        <v>43815</v>
      </c>
      <c r="D7092" s="3">
        <v>0.82361111111111107</v>
      </c>
    </row>
    <row r="7093" spans="1:4" x14ac:dyDescent="0.2">
      <c r="A7093">
        <v>853110</v>
      </c>
      <c r="B7093" t="s">
        <v>138</v>
      </c>
      <c r="C7093" s="4">
        <v>43815</v>
      </c>
      <c r="D7093" s="3">
        <v>0.83472222222222225</v>
      </c>
    </row>
    <row r="7094" spans="1:4" x14ac:dyDescent="0.2">
      <c r="A7094">
        <v>881489</v>
      </c>
      <c r="B7094" t="s">
        <v>138</v>
      </c>
      <c r="C7094" s="4">
        <v>43815</v>
      </c>
      <c r="D7094" s="3">
        <v>0.8340277777777777</v>
      </c>
    </row>
    <row r="7095" spans="1:4" ht="51" x14ac:dyDescent="0.2">
      <c r="A7095">
        <v>885967</v>
      </c>
      <c r="B7095" s="2" t="s">
        <v>55</v>
      </c>
      <c r="C7095" s="4">
        <v>43815</v>
      </c>
      <c r="D7095" s="3">
        <v>0.84861111111111109</v>
      </c>
    </row>
    <row r="7096" spans="1:4" x14ac:dyDescent="0.2">
      <c r="A7096">
        <v>887145</v>
      </c>
      <c r="B7096" t="s">
        <v>138</v>
      </c>
      <c r="C7096" s="4">
        <v>43815</v>
      </c>
      <c r="D7096" s="3">
        <v>0.8354166666666667</v>
      </c>
    </row>
    <row r="7097" spans="1:4" x14ac:dyDescent="0.2">
      <c r="A7097">
        <v>946043</v>
      </c>
      <c r="B7097" t="s">
        <v>138</v>
      </c>
      <c r="C7097" s="4">
        <v>43815</v>
      </c>
      <c r="D7097" s="3">
        <v>0.83472222222222225</v>
      </c>
    </row>
    <row r="7098" spans="1:4" x14ac:dyDescent="0.2">
      <c r="A7098">
        <v>1047971</v>
      </c>
      <c r="B7098" t="s">
        <v>138</v>
      </c>
      <c r="C7098" s="4">
        <v>43815</v>
      </c>
      <c r="D7098" s="3">
        <v>0.83472222222222225</v>
      </c>
    </row>
    <row r="7099" spans="1:4" x14ac:dyDescent="0.2">
      <c r="A7099">
        <v>1049988</v>
      </c>
      <c r="B7099" t="s">
        <v>138</v>
      </c>
      <c r="C7099" s="4">
        <v>43815</v>
      </c>
      <c r="D7099" s="3">
        <v>0.83472222222222225</v>
      </c>
    </row>
    <row r="7100" spans="1:4" x14ac:dyDescent="0.2">
      <c r="A7100">
        <v>9865</v>
      </c>
      <c r="B7100" t="s">
        <v>87</v>
      </c>
      <c r="C7100" s="4">
        <v>43816</v>
      </c>
      <c r="D7100" s="3">
        <v>0.86597222222222225</v>
      </c>
    </row>
    <row r="7101" spans="1:4" x14ac:dyDescent="0.2">
      <c r="A7101">
        <v>22326</v>
      </c>
      <c r="B7101" t="s">
        <v>145</v>
      </c>
      <c r="C7101" s="4">
        <v>43816</v>
      </c>
      <c r="D7101" s="3">
        <v>0.86041666666666661</v>
      </c>
    </row>
    <row r="7102" spans="1:4" x14ac:dyDescent="0.2">
      <c r="A7102">
        <v>26228</v>
      </c>
      <c r="B7102" t="s">
        <v>154</v>
      </c>
      <c r="C7102" s="4">
        <v>43816</v>
      </c>
      <c r="D7102" s="3">
        <v>0.85902777777777783</v>
      </c>
    </row>
    <row r="7103" spans="1:4" x14ac:dyDescent="0.2">
      <c r="A7103">
        <v>39492</v>
      </c>
      <c r="B7103" t="s">
        <v>191</v>
      </c>
      <c r="C7103" s="4">
        <v>43816</v>
      </c>
      <c r="D7103" s="3">
        <v>0.93541666666666667</v>
      </c>
    </row>
    <row r="7104" spans="1:4" x14ac:dyDescent="0.2">
      <c r="A7104">
        <v>39530</v>
      </c>
      <c r="B7104" t="e">
        <f>radioamericahn Es excelente lo Que esta tomando el gobierno e decision Que bueno Que se ponga mas seguridad para las c√°rceles</f>
        <v>#NAME?</v>
      </c>
      <c r="C7104" s="4">
        <v>43816</v>
      </c>
      <c r="D7104" s="3">
        <v>0.6333333333333333</v>
      </c>
    </row>
    <row r="7105" spans="1:4" x14ac:dyDescent="0.2">
      <c r="A7105">
        <v>39591</v>
      </c>
      <c r="B7105" t="e">
        <f>radioamericahn el pueblo sabe Que tenemos al mejor gobierno del mundo y Que esta mejorado cada dia mas y en materia de seguridad en todos los sectores ni asi digan lo contrario Es lo mejor</f>
        <v>#NAME?</v>
      </c>
      <c r="C7105" s="4">
        <v>43816</v>
      </c>
      <c r="D7105" s="3">
        <v>0.93680555555555556</v>
      </c>
    </row>
    <row r="7106" spans="1:4" x14ac:dyDescent="0.2">
      <c r="A7106">
        <v>39809</v>
      </c>
      <c r="B7106" t="e">
        <f>radioamericahn Es muy bueno para mi Que las FFAA tomen ese mando de poner seguridad en las c√°rceles Que bien</f>
        <v>#NAME?</v>
      </c>
      <c r="C7106" s="4">
        <v>43816</v>
      </c>
      <c r="D7106" s="3">
        <v>0.8965277777777777</v>
      </c>
    </row>
    <row r="7107" spans="1:4" x14ac:dyDescent="0.2">
      <c r="A7107">
        <v>42149</v>
      </c>
      <c r="B7107" t="s">
        <v>87</v>
      </c>
      <c r="C7107" s="4">
        <v>43816</v>
      </c>
      <c r="D7107" s="3">
        <v>0.86597222222222225</v>
      </c>
    </row>
    <row r="7108" spans="1:4" x14ac:dyDescent="0.2">
      <c r="A7108">
        <v>44612</v>
      </c>
      <c r="B7108" t="e">
        <f>radioamericahn buenas maneras de ver lo bueno por mi pais Que bien Que el gobierno h√°galo Que tenga Que hacer por lo mejor en el p√†is</f>
        <v>#NAME?</v>
      </c>
      <c r="C7108" s="4">
        <v>43816</v>
      </c>
      <c r="D7108" s="3">
        <v>0.6333333333333333</v>
      </c>
    </row>
    <row r="7109" spans="1:4" x14ac:dyDescent="0.2">
      <c r="A7109">
        <v>90851</v>
      </c>
      <c r="B7109" t="e">
        <f>elpaishn Honduras avanza Que bien se esta regenerando lo bueno por el pais con grandes oportunidades de mejores soluciones Que bien</f>
        <v>#NAME?</v>
      </c>
      <c r="C7109" s="4">
        <v>43816</v>
      </c>
      <c r="D7109" s="3">
        <v>0.69305555555555554</v>
      </c>
    </row>
    <row r="7110" spans="1:4" x14ac:dyDescent="0.2">
      <c r="A7110">
        <v>91243</v>
      </c>
      <c r="B7110" t="e">
        <f>elpaishn muy bien Que se est√°n beneficiando de nuevas viviendas en nuestro pais Que excelente trabajo ya departe de nuestro Presidente Que se haga lo mejor</f>
        <v>#NAME?</v>
      </c>
      <c r="C7110" s="4">
        <v>43816</v>
      </c>
      <c r="D7110" s="3">
        <v>0.69236111111111109</v>
      </c>
    </row>
    <row r="7111" spans="1:4" x14ac:dyDescent="0.2">
      <c r="A7111">
        <v>128199</v>
      </c>
      <c r="B7111" t="s">
        <v>366</v>
      </c>
      <c r="C7111" s="4">
        <v>43816</v>
      </c>
      <c r="D7111" s="3">
        <v>0.81874999999999998</v>
      </c>
    </row>
    <row r="7112" spans="1:4" x14ac:dyDescent="0.2">
      <c r="A7112">
        <v>132014</v>
      </c>
      <c r="B7112" t="s">
        <v>375</v>
      </c>
      <c r="C7112" s="4">
        <v>43816</v>
      </c>
      <c r="D7112" s="3">
        <v>0.85972222222222217</v>
      </c>
    </row>
    <row r="7113" spans="1:4" x14ac:dyDescent="0.2">
      <c r="A7113">
        <v>134883</v>
      </c>
      <c r="B7113" t="s">
        <v>380</v>
      </c>
      <c r="C7113" s="4">
        <v>43816</v>
      </c>
      <c r="D7113" s="3">
        <v>0.85833333333333339</v>
      </c>
    </row>
    <row r="7114" spans="1:4" x14ac:dyDescent="0.2">
      <c r="A7114">
        <v>135817</v>
      </c>
      <c r="B7114" t="s">
        <v>366</v>
      </c>
      <c r="C7114" s="4">
        <v>43816</v>
      </c>
      <c r="D7114" s="3">
        <v>0.81944444444444453</v>
      </c>
    </row>
    <row r="7115" spans="1:4" x14ac:dyDescent="0.2">
      <c r="A7115">
        <v>150614</v>
      </c>
      <c r="B7115" t="s">
        <v>366</v>
      </c>
      <c r="C7115" s="4">
        <v>43816</v>
      </c>
      <c r="D7115" s="3">
        <v>0.81944444444444453</v>
      </c>
    </row>
    <row r="7116" spans="1:4" x14ac:dyDescent="0.2">
      <c r="A7116">
        <v>155364</v>
      </c>
      <c r="B7116" t="e">
        <f>ProcesoDigital felicitaciones al gobierno por poner mano dura con la delincuencia y la violencia del pais Que sigan haciendo lo bueno por nuestra Honduras</f>
        <v>#NAME?</v>
      </c>
      <c r="C7116" s="4">
        <v>43816</v>
      </c>
      <c r="D7116" s="3">
        <v>0.94166666666666676</v>
      </c>
    </row>
    <row r="7117" spans="1:4" x14ac:dyDescent="0.2">
      <c r="A7117">
        <v>155953</v>
      </c>
      <c r="B7117" t="e">
        <f>ProcesoDigital muy buena noticia Honduras avanza Que impactante Es ver como mi naci√≥n cambia vamos por mas empe√±os de Que se regeneren mas y mas oportunidades</f>
        <v>#NAME?</v>
      </c>
      <c r="C7117" s="4">
        <v>43816</v>
      </c>
      <c r="D7117" s="3">
        <v>0.67222222222222217</v>
      </c>
    </row>
    <row r="7118" spans="1:4" x14ac:dyDescent="0.2">
      <c r="A7118">
        <v>161744</v>
      </c>
      <c r="B7118" t="e">
        <f>televicentrohn felicitaciones al gobierno de JOH Que al ha puesto lo bueno para nuestra Honduras y Que se mejore l seguridad en las c√°rceles</f>
        <v>#NAME?</v>
      </c>
      <c r="C7118" s="4">
        <v>43816</v>
      </c>
      <c r="D7118" s="3">
        <v>0.9145833333333333</v>
      </c>
    </row>
    <row r="7119" spans="1:4" x14ac:dyDescent="0.2">
      <c r="A7119">
        <v>161999</v>
      </c>
      <c r="B7119" t="e">
        <f>televicentrohn muy bien Que se logre dar estos buenos reconocimientos porque Es muy importante Que se ayude al aeropuerto de roat√°n</f>
        <v>#NAME?</v>
      </c>
      <c r="C7119" s="4">
        <v>43816</v>
      </c>
      <c r="D7119" s="3">
        <v>0.73819444444444438</v>
      </c>
    </row>
    <row r="7120" spans="1:4" x14ac:dyDescent="0.2">
      <c r="A7120">
        <v>162123</v>
      </c>
      <c r="B7120" t="e">
        <f>televicentrohn estamos muy contentos de ver como se est√°n tomando esta grandiosa responsabilidad las FFAA Que tenga excito en todo muy bien Que gran trabajo</f>
        <v>#NAME?</v>
      </c>
      <c r="C7120" s="4">
        <v>43816</v>
      </c>
      <c r="D7120" s="3">
        <v>0.91388888888888886</v>
      </c>
    </row>
    <row r="7121" spans="1:4" x14ac:dyDescent="0.2">
      <c r="A7121">
        <v>162284</v>
      </c>
      <c r="B7121" t="e">
        <f>televicentrohn Vemos los grandes desarrollos paar nuestra comunidad Que bien Que se vea lo bueno estamos avanzando Que bien Es muy bueno Que mi pais y Roatan tenga ese gran reconocimiento</f>
        <v>#NAME?</v>
      </c>
      <c r="C7121" s="4">
        <v>43816</v>
      </c>
      <c r="D7121" s="3">
        <v>0.73888888888888893</v>
      </c>
    </row>
    <row r="7122" spans="1:4" x14ac:dyDescent="0.2">
      <c r="A7122">
        <v>169276</v>
      </c>
      <c r="B7122" t="e">
        <f>tencanal10 Que bien Que se est√°n generando empleos para los Hondure√±os Que bueno excelente trabajo</f>
        <v>#NAME?</v>
      </c>
      <c r="C7122" s="4">
        <v>43816</v>
      </c>
      <c r="D7122" s="3">
        <v>0.64722222222222225</v>
      </c>
    </row>
    <row r="7123" spans="1:4" x14ac:dyDescent="0.2">
      <c r="A7123">
        <v>175554</v>
      </c>
      <c r="B7123" t="s">
        <v>87</v>
      </c>
      <c r="C7123" s="4">
        <v>43816</v>
      </c>
      <c r="D7123" s="3">
        <v>0.86597222222222225</v>
      </c>
    </row>
    <row r="7124" spans="1:4" x14ac:dyDescent="0.2">
      <c r="A7124">
        <v>180104</v>
      </c>
      <c r="B7124" t="e">
        <f>DiarioLaPrensa Que bueno Que los micro empresarios est√°n haciendo lo bueno por el pueblo Que bueno lo Que se hace</f>
        <v>#NAME?</v>
      </c>
      <c r="C7124" s="4">
        <v>43816</v>
      </c>
      <c r="D7124" s="3">
        <v>0.83888888888888891</v>
      </c>
    </row>
    <row r="7125" spans="1:4" x14ac:dyDescent="0.2">
      <c r="A7125">
        <v>180209</v>
      </c>
      <c r="B7125" t="e">
        <f>DiarioLaPrensa Honduras avanza Que bien Que se esta desarrollando lo bueno por el p√†is Que bien vamos viendo lo bueno</f>
        <v>#NAME?</v>
      </c>
      <c r="C7125" s="4">
        <v>43816</v>
      </c>
      <c r="D7125" s="3">
        <v>0.83958333333333324</v>
      </c>
    </row>
    <row r="7126" spans="1:4" x14ac:dyDescent="0.2">
      <c r="A7126">
        <v>181267</v>
      </c>
      <c r="B7126" t="e">
        <f>DiarioLaPrensa muy bien Que se hagan los grandes alcances Que bien Que importante Que se haga lo importante para el pueblo</f>
        <v>#NAME?</v>
      </c>
      <c r="C7126" s="4">
        <v>43816</v>
      </c>
      <c r="D7126" s="3">
        <v>0.83958333333333324</v>
      </c>
    </row>
    <row r="7127" spans="1:4" x14ac:dyDescent="0.2">
      <c r="A7127">
        <v>183210</v>
      </c>
      <c r="B7127" t="e">
        <f>JuanOrlandoH Definitivamente Que bueno lo Que se hace muy bien Que gran  manera de ver lo bueno en el pais</f>
        <v>#NAME?</v>
      </c>
      <c r="C7127" s="4">
        <v>43816</v>
      </c>
      <c r="D7127" s="3">
        <v>0.81388888888888899</v>
      </c>
    </row>
    <row r="7128" spans="1:4" x14ac:dyDescent="0.2">
      <c r="A7128">
        <v>186637</v>
      </c>
      <c r="B7128" t="e">
        <f>JuanOrlandoH Es muy bueno lo Que se ve en nuestro pais Que grandiosa manera de ver lo bueno por mi Honduras Que bien</f>
        <v>#NAME?</v>
      </c>
      <c r="C7128" s="4">
        <v>43816</v>
      </c>
      <c r="D7128" s="3">
        <v>0.8125</v>
      </c>
    </row>
    <row r="7129" spans="1:4" x14ac:dyDescent="0.2">
      <c r="A7129">
        <v>188730</v>
      </c>
      <c r="B7129" t="s">
        <v>87</v>
      </c>
      <c r="C7129" s="4">
        <v>43816</v>
      </c>
      <c r="D7129" s="3">
        <v>0.8666666666666667</v>
      </c>
    </row>
    <row r="7130" spans="1:4" x14ac:dyDescent="0.2">
      <c r="A7130">
        <v>189358</v>
      </c>
      <c r="B7130" t="s">
        <v>87</v>
      </c>
      <c r="C7130" s="4">
        <v>43816</v>
      </c>
      <c r="D7130" s="3">
        <v>0.8666666666666667</v>
      </c>
    </row>
    <row r="7131" spans="1:4" x14ac:dyDescent="0.2">
      <c r="A7131">
        <v>198074</v>
      </c>
      <c r="B7131" t="e">
        <f>JuanOrlandoH Es un gran trabajo lo Que hace JOH por Que el pais tenga este excelente aeropuerto Que bien Que se haga lo bueno por Roatan</f>
        <v>#NAME?</v>
      </c>
      <c r="C7131" s="4">
        <v>43816</v>
      </c>
      <c r="D7131" s="3">
        <v>0.80625000000000002</v>
      </c>
    </row>
    <row r="7132" spans="1:4" x14ac:dyDescent="0.2">
      <c r="A7132">
        <v>207901</v>
      </c>
      <c r="B7132" t="s">
        <v>366</v>
      </c>
      <c r="C7132" s="4">
        <v>43816</v>
      </c>
      <c r="D7132" s="3">
        <v>0.81874999999999998</v>
      </c>
    </row>
    <row r="7133" spans="1:4" x14ac:dyDescent="0.2">
      <c r="A7133">
        <v>208600</v>
      </c>
      <c r="B7133" t="s">
        <v>87</v>
      </c>
      <c r="C7133" s="4">
        <v>43816</v>
      </c>
      <c r="D7133" s="3">
        <v>0.8666666666666667</v>
      </c>
    </row>
    <row r="7134" spans="1:4" x14ac:dyDescent="0.2">
      <c r="A7134">
        <v>244927</v>
      </c>
      <c r="B7134" t="e">
        <f>Abriendo_Brecha se√±or JOH Que admirable Es verlo entregando estas fabulosa cosas Que bien Es una gran persona usted</f>
        <v>#NAME?</v>
      </c>
      <c r="C7134" s="4">
        <v>43816</v>
      </c>
      <c r="D7134" s="3">
        <v>0.88611111111111107</v>
      </c>
    </row>
    <row r="7135" spans="1:4" x14ac:dyDescent="0.2">
      <c r="A7135">
        <v>258983</v>
      </c>
      <c r="B7135" t="s">
        <v>366</v>
      </c>
      <c r="C7135" s="4">
        <v>43816</v>
      </c>
      <c r="D7135" s="3">
        <v>0.81874999999999998</v>
      </c>
    </row>
    <row r="7136" spans="1:4" x14ac:dyDescent="0.2">
      <c r="A7136">
        <v>302903</v>
      </c>
      <c r="B7136" t="e">
        <f>ProcesoDigital Honduras esta mejorando cada dia en materia de seguridad Que bien Que se haga lo bueno por el pais vamos por mas y mas excelente</f>
        <v>#NAME?</v>
      </c>
      <c r="C7136" s="4">
        <v>43816</v>
      </c>
      <c r="D7136" s="3">
        <v>0.94236111111111109</v>
      </c>
    </row>
    <row r="7137" spans="1:4" x14ac:dyDescent="0.2">
      <c r="A7137">
        <v>324033</v>
      </c>
      <c r="B7137" t="s">
        <v>366</v>
      </c>
      <c r="C7137" s="4">
        <v>43816</v>
      </c>
      <c r="D7137" s="3">
        <v>0.81874999999999998</v>
      </c>
    </row>
    <row r="7138" spans="1:4" x14ac:dyDescent="0.2">
      <c r="A7138">
        <v>337327</v>
      </c>
      <c r="B7138" t="e">
        <f>ProcesoDigital Ciertamente se ven los grandes alcances por parte de las autoridades Que bueno Que se agarraron estas personas Que paguen por lo Que han hecho</f>
        <v>#NAME?</v>
      </c>
      <c r="C7138" s="4">
        <v>43816</v>
      </c>
      <c r="D7138" s="3">
        <v>0.94097222222222221</v>
      </c>
    </row>
    <row r="7139" spans="1:4" x14ac:dyDescent="0.2">
      <c r="A7139">
        <v>343522</v>
      </c>
      <c r="B7139" t="e">
        <f>tencanal10 Honduras esta mejorando Que bueno Que admirable lo Que hace el gobierno ayudando para Que el pais mejore en el aria de empleos</f>
        <v>#NAME?</v>
      </c>
      <c r="C7139" s="4">
        <v>43816</v>
      </c>
      <c r="D7139" s="3">
        <v>0.64861111111111114</v>
      </c>
    </row>
    <row r="7140" spans="1:4" x14ac:dyDescent="0.2">
      <c r="A7140">
        <v>351731</v>
      </c>
      <c r="B7140" t="s">
        <v>87</v>
      </c>
      <c r="C7140" s="4">
        <v>43816</v>
      </c>
      <c r="D7140" s="3">
        <v>0.8666666666666667</v>
      </c>
    </row>
    <row r="7141" spans="1:4" x14ac:dyDescent="0.2">
      <c r="A7141">
        <v>436908</v>
      </c>
      <c r="B7141" t="e">
        <f>elpulsohn muy bien lo Que hace el gobierno Que bien Que se mejore la cituasion en roaran Que bien Que buenos alcances vamos por lo bueno</f>
        <v>#NAME?</v>
      </c>
      <c r="C7141" s="4">
        <v>43816</v>
      </c>
      <c r="D7141" s="3">
        <v>0.80138888888888893</v>
      </c>
    </row>
    <row r="7142" spans="1:4" x14ac:dyDescent="0.2">
      <c r="A7142">
        <v>647989</v>
      </c>
      <c r="B7142" t="s">
        <v>87</v>
      </c>
      <c r="C7142" s="4">
        <v>43816</v>
      </c>
      <c r="D7142" s="3">
        <v>0.86597222222222225</v>
      </c>
    </row>
    <row r="7143" spans="1:4" x14ac:dyDescent="0.2">
      <c r="A7143">
        <v>648240</v>
      </c>
      <c r="B7143" t="s">
        <v>366</v>
      </c>
      <c r="C7143" s="4">
        <v>43816</v>
      </c>
      <c r="D7143" s="3">
        <v>0.81944444444444453</v>
      </c>
    </row>
    <row r="7144" spans="1:4" x14ac:dyDescent="0.2">
      <c r="A7144">
        <v>650821</v>
      </c>
      <c r="B7144" t="s">
        <v>366</v>
      </c>
      <c r="C7144" s="4">
        <v>43816</v>
      </c>
      <c r="D7144" s="3">
        <v>0.81874999999999998</v>
      </c>
    </row>
    <row r="7145" spans="1:4" x14ac:dyDescent="0.2">
      <c r="A7145">
        <v>716627</v>
      </c>
      <c r="B7145" t="s">
        <v>366</v>
      </c>
      <c r="C7145" s="4">
        <v>43816</v>
      </c>
      <c r="D7145" s="3">
        <v>0.81944444444444453</v>
      </c>
    </row>
    <row r="7146" spans="1:4" x14ac:dyDescent="0.2">
      <c r="A7146">
        <v>745069</v>
      </c>
      <c r="B7146" t="s">
        <v>87</v>
      </c>
      <c r="C7146" s="4">
        <v>43816</v>
      </c>
      <c r="D7146" s="3">
        <v>0.8666666666666667</v>
      </c>
    </row>
    <row r="7147" spans="1:4" x14ac:dyDescent="0.2">
      <c r="A7147">
        <v>777541</v>
      </c>
      <c r="B7147" t="s">
        <v>87</v>
      </c>
      <c r="C7147" s="4">
        <v>43816</v>
      </c>
      <c r="D7147" s="3">
        <v>0.8666666666666667</v>
      </c>
    </row>
    <row r="7148" spans="1:4" x14ac:dyDescent="0.2">
      <c r="A7148">
        <v>792198</v>
      </c>
      <c r="B7148" t="s">
        <v>87</v>
      </c>
      <c r="C7148" s="4">
        <v>43816</v>
      </c>
      <c r="D7148" s="3">
        <v>0.86597222222222225</v>
      </c>
    </row>
    <row r="7149" spans="1:4" x14ac:dyDescent="0.2">
      <c r="A7149">
        <v>833443</v>
      </c>
      <c r="B7149" t="s">
        <v>366</v>
      </c>
      <c r="C7149" s="4">
        <v>43816</v>
      </c>
      <c r="D7149" s="3">
        <v>0.81944444444444453</v>
      </c>
    </row>
    <row r="7150" spans="1:4" x14ac:dyDescent="0.2">
      <c r="A7150">
        <v>848261</v>
      </c>
      <c r="B7150" t="e">
        <f>_xlfn.SINGLE(HoyMismoTSI _xlfn.SINGLE(JuanOrlandoH Definimos el gran talento Que tiene el joven hondure√±o y Que demuestran sus grandes desarrollo os Que bien vamos por lo bueno en nuestra naci√≥n))</f>
        <v>#NAME?</v>
      </c>
      <c r="C7150" s="4">
        <v>43816</v>
      </c>
      <c r="D7150" s="3">
        <v>0.66666666666666663</v>
      </c>
    </row>
    <row r="7151" spans="1:4" x14ac:dyDescent="0.2">
      <c r="A7151">
        <v>850360</v>
      </c>
      <c r="B7151" t="s">
        <v>87</v>
      </c>
      <c r="C7151" s="4">
        <v>43816</v>
      </c>
      <c r="D7151" s="3">
        <v>0.8666666666666667</v>
      </c>
    </row>
    <row r="7152" spans="1:4" x14ac:dyDescent="0.2">
      <c r="A7152">
        <v>877358</v>
      </c>
      <c r="B7152" t="s">
        <v>366</v>
      </c>
      <c r="C7152" s="4">
        <v>43816</v>
      </c>
      <c r="D7152" s="3">
        <v>0.81874999999999998</v>
      </c>
    </row>
    <row r="7153" spans="1:4" x14ac:dyDescent="0.2">
      <c r="A7153">
        <v>936850</v>
      </c>
      <c r="B7153" t="s">
        <v>366</v>
      </c>
      <c r="C7153" s="4">
        <v>43816</v>
      </c>
      <c r="D7153" s="3">
        <v>0.81874999999999998</v>
      </c>
    </row>
    <row r="7154" spans="1:4" x14ac:dyDescent="0.2">
      <c r="A7154">
        <v>939660</v>
      </c>
      <c r="B7154" t="s">
        <v>87</v>
      </c>
      <c r="C7154" s="4">
        <v>43816</v>
      </c>
      <c r="D7154" s="3">
        <v>0.86597222222222225</v>
      </c>
    </row>
    <row r="7155" spans="1:4" x14ac:dyDescent="0.2">
      <c r="A7155">
        <v>944914</v>
      </c>
      <c r="B7155" t="s">
        <v>366</v>
      </c>
      <c r="C7155" s="4">
        <v>43816</v>
      </c>
      <c r="D7155" s="3">
        <v>0.81874999999999998</v>
      </c>
    </row>
    <row r="7156" spans="1:4" x14ac:dyDescent="0.2">
      <c r="A7156">
        <v>975946</v>
      </c>
      <c r="B7156" t="s">
        <v>366</v>
      </c>
      <c r="C7156" s="4">
        <v>43816</v>
      </c>
      <c r="D7156" s="3">
        <v>0.81874999999999998</v>
      </c>
    </row>
    <row r="7157" spans="1:4" x14ac:dyDescent="0.2">
      <c r="A7157">
        <v>991977</v>
      </c>
      <c r="B7157" t="s">
        <v>87</v>
      </c>
      <c r="C7157" s="4">
        <v>43816</v>
      </c>
      <c r="D7157" s="3">
        <v>0.8666666666666667</v>
      </c>
    </row>
    <row r="7158" spans="1:4" x14ac:dyDescent="0.2">
      <c r="A7158">
        <v>1005088</v>
      </c>
      <c r="B7158" t="e">
        <f>_xlfn.SINGLE(HoyMismoTSI _xlfn.SINGLE(JuanOrlandoH Es muy bueno Que se hagan estas competencias Que excelente trabajo lo Que se ve con la juventud Hondure√±a Que bien))</f>
        <v>#NAME?</v>
      </c>
      <c r="C7158" s="4">
        <v>43816</v>
      </c>
      <c r="D7158" s="3">
        <v>0.66527777777777775</v>
      </c>
    </row>
    <row r="7159" spans="1:4" x14ac:dyDescent="0.2">
      <c r="A7159">
        <v>1033028</v>
      </c>
      <c r="B7159" t="s">
        <v>87</v>
      </c>
      <c r="C7159" s="4">
        <v>43816</v>
      </c>
      <c r="D7159" s="3">
        <v>0.86597222222222225</v>
      </c>
    </row>
    <row r="7160" spans="1:4" x14ac:dyDescent="0.2">
      <c r="A7160">
        <v>1065849</v>
      </c>
      <c r="B7160" t="s">
        <v>754</v>
      </c>
      <c r="C7160" s="4">
        <v>43816</v>
      </c>
      <c r="D7160" s="3">
        <v>0.66597222222222219</v>
      </c>
    </row>
    <row r="7161" spans="1:4" x14ac:dyDescent="0.2">
      <c r="A7161">
        <v>1073599</v>
      </c>
      <c r="B7161" t="e">
        <f>elpulsohn estamos muy Contento de ver Que grandes invenciones se hacen en el pais Que bien lo Que se ve Que nuestra econom√≠a mejore</f>
        <v>#NAME?</v>
      </c>
      <c r="C7161" s="4">
        <v>43816</v>
      </c>
      <c r="D7161" s="3">
        <v>0.72916666666666663</v>
      </c>
    </row>
    <row r="7162" spans="1:4" x14ac:dyDescent="0.2">
      <c r="A7162">
        <v>1094068</v>
      </c>
      <c r="B7162" t="s">
        <v>366</v>
      </c>
      <c r="C7162" s="4">
        <v>43816</v>
      </c>
      <c r="D7162" s="3">
        <v>0.81944444444444453</v>
      </c>
    </row>
    <row r="7163" spans="1:4" x14ac:dyDescent="0.2">
      <c r="A7163">
        <v>7451</v>
      </c>
      <c r="B7163" t="s">
        <v>58</v>
      </c>
      <c r="C7163" s="4">
        <v>43817</v>
      </c>
      <c r="D7163" s="3">
        <v>0.72777777777777775</v>
      </c>
    </row>
    <row r="7164" spans="1:4" x14ac:dyDescent="0.2">
      <c r="A7164">
        <v>9691</v>
      </c>
      <c r="B7164" t="s">
        <v>81</v>
      </c>
      <c r="C7164" s="4">
        <v>43817</v>
      </c>
      <c r="D7164" s="3">
        <v>0.64583333333333337</v>
      </c>
    </row>
    <row r="7165" spans="1:4" x14ac:dyDescent="0.2">
      <c r="A7165">
        <v>11559</v>
      </c>
      <c r="B7165" t="s">
        <v>81</v>
      </c>
      <c r="C7165" s="4">
        <v>43817</v>
      </c>
      <c r="D7165" s="3">
        <v>0.64583333333333337</v>
      </c>
    </row>
    <row r="7166" spans="1:4" x14ac:dyDescent="0.2">
      <c r="A7166">
        <v>13577</v>
      </c>
      <c r="B7166" t="s">
        <v>81</v>
      </c>
      <c r="C7166" s="4">
        <v>43817</v>
      </c>
      <c r="D7166" s="3">
        <v>0.64583333333333337</v>
      </c>
    </row>
    <row r="7167" spans="1:4" x14ac:dyDescent="0.2">
      <c r="A7167">
        <v>19730</v>
      </c>
      <c r="B7167" t="e">
        <f>HoyMismoTSI muy bien Que lleguen estos cruceros a nuestro pais bienvenidos Que Dios lo bendigan y disfruten de nuestra bella naci√≥n</f>
        <v>#NAME?</v>
      </c>
      <c r="C7167" s="4">
        <v>43817</v>
      </c>
      <c r="D7167" s="3">
        <v>0.78263888888888899</v>
      </c>
    </row>
    <row r="7168" spans="1:4" x14ac:dyDescent="0.2">
      <c r="A7168">
        <v>29443</v>
      </c>
      <c r="B7168" t="e">
        <f>radiohrn se ven grandes alcances Que importante lo Que usted hace JOH gracias por afirmar el cambio por la naci√≥n muy bien</f>
        <v>#NAME?</v>
      </c>
      <c r="C7168" s="4">
        <v>43817</v>
      </c>
      <c r="D7168" s="3">
        <v>0.8340277777777777</v>
      </c>
    </row>
    <row r="7169" spans="1:4" x14ac:dyDescent="0.2">
      <c r="A7169">
        <v>29866</v>
      </c>
      <c r="B7169" t="e">
        <f>radiohrn muy bien Que se mejore en le sistema penitenciario Que bueno lo Que se hace Que se haga lo bueno por mejorar la seguridad en las c√°rceles</f>
        <v>#NAME?</v>
      </c>
      <c r="C7169" s="4">
        <v>43817</v>
      </c>
      <c r="D7169" s="3">
        <v>0.83472222222222225</v>
      </c>
    </row>
    <row r="7170" spans="1:4" x14ac:dyDescent="0.2">
      <c r="A7170">
        <v>29946</v>
      </c>
      <c r="B7170" t="e">
        <f>radiohrn Es muy bueno Que estos cruceros vengan de visitas por nuestra Honduras Que grandes maneras de ver lo bueno en el pais Que bien</f>
        <v>#NAME?</v>
      </c>
      <c r="C7170" s="4">
        <v>43817</v>
      </c>
      <c r="D7170" s="3">
        <v>0.87569444444444444</v>
      </c>
    </row>
    <row r="7171" spans="1:4" x14ac:dyDescent="0.2">
      <c r="A7171">
        <v>57214</v>
      </c>
      <c r="B7171" t="s">
        <v>236</v>
      </c>
      <c r="C7171" s="4">
        <v>43817</v>
      </c>
      <c r="D7171" s="3">
        <v>0.83680555555555547</v>
      </c>
    </row>
    <row r="7172" spans="1:4" x14ac:dyDescent="0.2">
      <c r="A7172">
        <v>75019</v>
      </c>
      <c r="B7172" t="e">
        <f>TSiHonduras muy bien Que se desarrollen estas cosas en el pais Que gran trabajo lo Que se hace por los Hondure√±os y se establezcan grandes cosas Que bien</f>
        <v>#NAME?</v>
      </c>
      <c r="C7172" s="4">
        <v>43817</v>
      </c>
      <c r="D7172" s="3">
        <v>0.71180555555555547</v>
      </c>
    </row>
    <row r="7173" spans="1:4" x14ac:dyDescent="0.2">
      <c r="A7173">
        <v>75569</v>
      </c>
      <c r="B7173" t="e">
        <f>TSiHonduras Definimos los grandes logros Que se ubiquen estos acuario marino para la naci√≥n Muchas gracias a nuestro gobierno</f>
        <v>#NAME?</v>
      </c>
      <c r="C7173" s="4">
        <v>43817</v>
      </c>
      <c r="D7173" s="3">
        <v>0.71180555555555547</v>
      </c>
    </row>
    <row r="7174" spans="1:4" x14ac:dyDescent="0.2">
      <c r="A7174">
        <v>86034</v>
      </c>
      <c r="B7174" t="s">
        <v>81</v>
      </c>
      <c r="C7174" s="4">
        <v>43817</v>
      </c>
      <c r="D7174" s="3">
        <v>0.64652777777777781</v>
      </c>
    </row>
    <row r="7175" spans="1:4" x14ac:dyDescent="0.2">
      <c r="A7175">
        <v>89631</v>
      </c>
      <c r="B7175" t="e">
        <f>JuanOrlandoH muy buenas estas medidas Que se est√°n tomando en el sistema penitenciario Que bueno lo Que hace el Presidente en mejorar en materia de seguridad</f>
        <v>#NAME?</v>
      </c>
      <c r="C7175" s="4">
        <v>43817</v>
      </c>
      <c r="D7175" s="3">
        <v>0.84027777777777779</v>
      </c>
    </row>
    <row r="7176" spans="1:4" x14ac:dyDescent="0.2">
      <c r="A7176">
        <v>91296</v>
      </c>
      <c r="B7176" t="e">
        <f>elpaishn Es muy bueno Que la gente esta disfrutando Que importante manera de ver como se ha establecido esta villa navide√±a Que bien</f>
        <v>#NAME?</v>
      </c>
      <c r="C7176" s="4">
        <v>43817</v>
      </c>
      <c r="D7176" s="3">
        <v>0.67361111111111116</v>
      </c>
    </row>
    <row r="7177" spans="1:4" x14ac:dyDescent="0.2">
      <c r="A7177">
        <v>91381</v>
      </c>
      <c r="B7177" t="e">
        <f>elpaishn los sampedranos estamos contentos de Que se ha echo lo mejor por obtener una mejor navidad Que bien</f>
        <v>#NAME?</v>
      </c>
      <c r="C7177" s="4">
        <v>43817</v>
      </c>
      <c r="D7177" s="3">
        <v>0.6743055555555556</v>
      </c>
    </row>
    <row r="7178" spans="1:4" x14ac:dyDescent="0.2">
      <c r="A7178">
        <v>93974</v>
      </c>
      <c r="B7178" t="e">
        <f>HCHTelevDigital muy grandes maneras de Que el pais esta viendo beneficiando por estas grandes desarrollos de nuevas oportunidades de becas  para los j√≥venes Que gran ayuda</f>
        <v>#NAME?</v>
      </c>
      <c r="C7178" s="4">
        <v>43817</v>
      </c>
      <c r="D7178" s="3">
        <v>0.83888888888888891</v>
      </c>
    </row>
    <row r="7179" spans="1:4" x14ac:dyDescent="0.2">
      <c r="A7179">
        <v>100031</v>
      </c>
      <c r="B7179" t="s">
        <v>58</v>
      </c>
      <c r="C7179" s="4">
        <v>43817</v>
      </c>
      <c r="D7179" s="3">
        <v>0.7270833333333333</v>
      </c>
    </row>
    <row r="7180" spans="1:4" x14ac:dyDescent="0.2">
      <c r="A7180">
        <v>113469</v>
      </c>
      <c r="B7180" t="s">
        <v>236</v>
      </c>
      <c r="C7180" s="4">
        <v>43817</v>
      </c>
      <c r="D7180" s="3">
        <v>0.83680555555555547</v>
      </c>
    </row>
    <row r="7181" spans="1:4" x14ac:dyDescent="0.2">
      <c r="A7181">
        <v>115488</v>
      </c>
      <c r="B7181" t="s">
        <v>58</v>
      </c>
      <c r="C7181" s="4">
        <v>43817</v>
      </c>
      <c r="D7181" s="3">
        <v>0.72777777777777775</v>
      </c>
    </row>
    <row r="7182" spans="1:4" x14ac:dyDescent="0.2">
      <c r="A7182">
        <v>118521</v>
      </c>
      <c r="B7182" t="e">
        <f>JuanOrlandoH si se ven grandes logros Que importante tema de la seguridad de las c√°rceles Que se ponga todo el peso de la ley y se tome el mayor control</f>
        <v>#NAME?</v>
      </c>
      <c r="C7182" s="4">
        <v>43817</v>
      </c>
      <c r="D7182" s="3">
        <v>0.84236111111111101</v>
      </c>
    </row>
    <row r="7183" spans="1:4" x14ac:dyDescent="0.2">
      <c r="A7183">
        <v>125653</v>
      </c>
      <c r="B7183" t="s">
        <v>58</v>
      </c>
      <c r="C7183" s="4">
        <v>43817</v>
      </c>
      <c r="D7183" s="3">
        <v>0.7270833333333333</v>
      </c>
    </row>
    <row r="7184" spans="1:4" x14ac:dyDescent="0.2">
      <c r="A7184">
        <v>133753</v>
      </c>
      <c r="B7184" t="s">
        <v>236</v>
      </c>
      <c r="C7184" s="4">
        <v>43817</v>
      </c>
      <c r="D7184" s="3">
        <v>0.83680555555555547</v>
      </c>
    </row>
    <row r="7185" spans="1:4" x14ac:dyDescent="0.2">
      <c r="A7185">
        <v>142578</v>
      </c>
      <c r="B7185" t="e">
        <f>JuanOrlandoH felicitamos a san pedro sula Que ha demostrado Que Es una comunidad muy excelente Que bueno Que se est√°n elaborando estas villas navide√±as Que bien</f>
        <v>#NAME?</v>
      </c>
      <c r="C7185" s="4">
        <v>43817</v>
      </c>
      <c r="D7185" s="3">
        <v>0.62777777777777777</v>
      </c>
    </row>
    <row r="7186" spans="1:4" x14ac:dyDescent="0.2">
      <c r="A7186">
        <v>142959</v>
      </c>
      <c r="B7186" t="e">
        <f>JuanOrlandoH Es admirable noticia la Que esta dando nuestro Presidente por Que se sabe Que se ve lo bueno en nuestro pais Que bien estamos avanzando en turismo</f>
        <v>#NAME?</v>
      </c>
      <c r="C7186" s="4">
        <v>43817</v>
      </c>
      <c r="D7186" s="3">
        <v>0.71805555555555556</v>
      </c>
    </row>
    <row r="7187" spans="1:4" x14ac:dyDescent="0.2">
      <c r="A7187">
        <v>147536</v>
      </c>
      <c r="B7187" t="e">
        <f>JuanOrlandoH Es muy bueno Que mi pais mejore Que bien vamos por mas logros Que excelente vamos por mas Que bien con estas nueva villa navide√±a</f>
        <v>#NAME?</v>
      </c>
      <c r="C7187" s="4">
        <v>43817</v>
      </c>
      <c r="D7187" s="3">
        <v>0.62777777777777777</v>
      </c>
    </row>
    <row r="7188" spans="1:4" x14ac:dyDescent="0.2">
      <c r="A7188">
        <v>147643</v>
      </c>
      <c r="B7188" t="e">
        <f>JuanOrlandoH Aplaudimos lo bueno Que se hace porque el pais mejore cada dia Muchas gracias JOH por demostrar lo bueno por mi pais Que bien</f>
        <v>#NAME?</v>
      </c>
      <c r="C7188" s="4">
        <v>43817</v>
      </c>
      <c r="D7188" s="3">
        <v>0.84097222222222223</v>
      </c>
    </row>
    <row r="7189" spans="1:4" x14ac:dyDescent="0.2">
      <c r="A7189">
        <v>161866</v>
      </c>
      <c r="B7189" t="e">
        <f>televicentrohn Definimos los grandes logros Que se ven en la salud Muchas gracias al gobierno por hacer lo bueno Que bien</f>
        <v>#NAME?</v>
      </c>
      <c r="C7189" s="4">
        <v>43817</v>
      </c>
      <c r="D7189" s="3">
        <v>0.75555555555555554</v>
      </c>
    </row>
    <row r="7190" spans="1:4" x14ac:dyDescent="0.2">
      <c r="A7190">
        <v>162156</v>
      </c>
      <c r="B7190" t="e">
        <f>televicentrohn esta Es una excelente noticia uqe buieno Que se pondr√° esta inyecci√≥n Que bueno Es lo mejor para la salud</f>
        <v>#NAME?</v>
      </c>
      <c r="C7190" s="4">
        <v>43817</v>
      </c>
      <c r="D7190" s="3">
        <v>0.75486111111111109</v>
      </c>
    </row>
    <row r="7191" spans="1:4" x14ac:dyDescent="0.2">
      <c r="A7191">
        <v>172557</v>
      </c>
      <c r="B7191" t="e">
        <f>JuanOrlandoH Honduras avanza en materia de turismo Que bien Es un gran avance lo Que se hace JOH bienvenidos a todos los turistas a nuestra bella naci√≥n</f>
        <v>#NAME?</v>
      </c>
      <c r="C7191" s="4">
        <v>43817</v>
      </c>
      <c r="D7191" s="3">
        <v>0.71944444444444444</v>
      </c>
    </row>
    <row r="7192" spans="1:4" x14ac:dyDescent="0.2">
      <c r="A7192">
        <v>183211</v>
      </c>
      <c r="B7192" t="e">
        <f>JuanOrlandoH no cave duda y Felicidades a los Que se tomaron la iniciativa de Que se haya elaborado estas villa navide√±a en la ciudad de san pedro sula y la gente pueda disfrutar a lo grande</f>
        <v>#NAME?</v>
      </c>
      <c r="C7192" s="4">
        <v>43817</v>
      </c>
      <c r="D7192" s="3">
        <v>0.62916666666666665</v>
      </c>
    </row>
    <row r="7193" spans="1:4" x14ac:dyDescent="0.2">
      <c r="A7193">
        <v>186029</v>
      </c>
      <c r="B7193" t="e">
        <f>JuanOrlandoH el turismo Es muy importante en el pais Que bueno lo Que se demuestra bienvenidos Que Dios los bendiga</f>
        <v>#NAME?</v>
      </c>
      <c r="C7193" s="4">
        <v>43817</v>
      </c>
      <c r="D7193" s="3">
        <v>0.71875</v>
      </c>
    </row>
    <row r="7194" spans="1:4" x14ac:dyDescent="0.2">
      <c r="A7194">
        <v>186630</v>
      </c>
      <c r="B7194" t="e">
        <f>JuanOrlandoH no cave duda Que se ven grandes proyectos Muchas gracias al gobierno excelente Que tenemos Muchas gracias JOH por demostrar Que hay turismo en el pais</f>
        <v>#NAME?</v>
      </c>
      <c r="C7194" s="4">
        <v>43817</v>
      </c>
      <c r="D7194" s="3">
        <v>0.72013888888888899</v>
      </c>
    </row>
    <row r="7195" spans="1:4" x14ac:dyDescent="0.2">
      <c r="A7195">
        <v>192618</v>
      </c>
      <c r="B7195" t="s">
        <v>236</v>
      </c>
      <c r="C7195" s="4">
        <v>43817</v>
      </c>
      <c r="D7195" s="3">
        <v>0.83750000000000002</v>
      </c>
    </row>
    <row r="7196" spans="1:4" x14ac:dyDescent="0.2">
      <c r="A7196">
        <v>195085</v>
      </c>
      <c r="B7196" t="s">
        <v>81</v>
      </c>
      <c r="C7196" s="4">
        <v>43817</v>
      </c>
      <c r="D7196" s="3">
        <v>0.64583333333333337</v>
      </c>
    </row>
    <row r="7197" spans="1:4" x14ac:dyDescent="0.2">
      <c r="A7197">
        <v>201066</v>
      </c>
      <c r="B7197" t="e">
        <f>JuanOrlandoH Que se haga lo Que se tenga Que hacer uqe gran empe√±o de parte de el gobierno Que admirable Es muy buen trabajo</f>
        <v>#NAME?</v>
      </c>
      <c r="C7197" s="4">
        <v>43817</v>
      </c>
      <c r="D7197" s="3">
        <v>0.84166666666666667</v>
      </c>
    </row>
    <row r="7198" spans="1:4" x14ac:dyDescent="0.2">
      <c r="A7198">
        <v>206731</v>
      </c>
      <c r="B7198" t="s">
        <v>58</v>
      </c>
      <c r="C7198" s="4">
        <v>43817</v>
      </c>
      <c r="D7198" s="3">
        <v>0.7270833333333333</v>
      </c>
    </row>
    <row r="7199" spans="1:4" x14ac:dyDescent="0.2">
      <c r="A7199">
        <v>216151</v>
      </c>
      <c r="B7199" t="s">
        <v>236</v>
      </c>
      <c r="C7199" s="4">
        <v>43817</v>
      </c>
      <c r="D7199" s="3">
        <v>0.83750000000000002</v>
      </c>
    </row>
    <row r="7200" spans="1:4" x14ac:dyDescent="0.2">
      <c r="A7200">
        <v>226084</v>
      </c>
      <c r="B7200" t="s">
        <v>81</v>
      </c>
      <c r="C7200" s="4">
        <v>43817</v>
      </c>
      <c r="D7200" s="3">
        <v>0.64652777777777781</v>
      </c>
    </row>
    <row r="7201" spans="1:4" x14ac:dyDescent="0.2">
      <c r="A7201">
        <v>244739</v>
      </c>
      <c r="B7201" t="s">
        <v>81</v>
      </c>
      <c r="C7201" s="4">
        <v>43817</v>
      </c>
      <c r="D7201" s="3">
        <v>0.64652777777777781</v>
      </c>
    </row>
    <row r="7202" spans="1:4" x14ac:dyDescent="0.2">
      <c r="A7202">
        <v>246958</v>
      </c>
      <c r="B7202" t="e">
        <f>televicentrohn Definitivamente se alcanza lo mejor por la naci√≥n vamos avanzando por mas y mas cambios Que bien asi no faltara el agua en cada comunidad</f>
        <v>#NAME?</v>
      </c>
      <c r="C7202" s="4">
        <v>43817</v>
      </c>
      <c r="D7202" s="3">
        <v>0.77847222222222223</v>
      </c>
    </row>
    <row r="7203" spans="1:4" x14ac:dyDescent="0.2">
      <c r="A7203">
        <v>247496</v>
      </c>
      <c r="B7203" t="e">
        <f>televicentrohn no cave duda Que  se esta haciendo lo mejor en nuestra Honduras se est√°n construyendo estas impactantes represas Que bien vamos por grande alcances</f>
        <v>#NAME?</v>
      </c>
      <c r="C7203" s="4">
        <v>43817</v>
      </c>
      <c r="D7203" s="3">
        <v>0.77777777777777779</v>
      </c>
    </row>
    <row r="7204" spans="1:4" x14ac:dyDescent="0.2">
      <c r="A7204">
        <v>249389</v>
      </c>
      <c r="B7204" t="s">
        <v>81</v>
      </c>
      <c r="C7204" s="4">
        <v>43817</v>
      </c>
      <c r="D7204" s="3">
        <v>0.64652777777777781</v>
      </c>
    </row>
    <row r="7205" spans="1:4" x14ac:dyDescent="0.2">
      <c r="A7205">
        <v>252381</v>
      </c>
      <c r="B7205" t="e">
        <f>radiohrn muy bien Honduras avanza Que impactante Es Que se mejore lo bueno en el pais Muchas gracias JOH por hacer el cambio en las penitenciarias Que bueno</f>
        <v>#NAME?</v>
      </c>
      <c r="C7205" s="4">
        <v>43817</v>
      </c>
      <c r="D7205" s="3">
        <v>0.89722222222222225</v>
      </c>
    </row>
    <row r="7206" spans="1:4" x14ac:dyDescent="0.2">
      <c r="A7206">
        <v>252428</v>
      </c>
      <c r="B7206" t="e">
        <f>radiohrn estamos muy agradecidos con el gobierno por afirmar ese grandioso desempe√±o de poner la mayor seguridad en el pais Que bien</f>
        <v>#NAME?</v>
      </c>
      <c r="C7206" s="4">
        <v>43817</v>
      </c>
      <c r="D7206" s="3">
        <v>0.85</v>
      </c>
    </row>
    <row r="7207" spans="1:4" x14ac:dyDescent="0.2">
      <c r="A7207">
        <v>252628</v>
      </c>
      <c r="B7207" t="e">
        <f>radiohrn Que bueno Que ya se est√°n poniendo cartas Sobre el asunto y se ve lo grandioso Que pasa en el pais Que admirable Es ver como se mejora en la seguridad de las c√°rceles</f>
        <v>#NAME?</v>
      </c>
      <c r="C7207" s="4">
        <v>43817</v>
      </c>
      <c r="D7207" s="3">
        <v>0.8965277777777777</v>
      </c>
    </row>
    <row r="7208" spans="1:4" x14ac:dyDescent="0.2">
      <c r="A7208">
        <v>259275</v>
      </c>
      <c r="B7208" t="s">
        <v>236</v>
      </c>
      <c r="C7208" s="4">
        <v>43817</v>
      </c>
      <c r="D7208" s="3">
        <v>0.83819444444444446</v>
      </c>
    </row>
    <row r="7209" spans="1:4" x14ac:dyDescent="0.2">
      <c r="A7209">
        <v>268402</v>
      </c>
      <c r="B7209" t="e">
        <f>radioamericahn a este lo Que le da Es envidia por Que sabe Que solo nuestro gobierno ha hecho lo mejor por nuestra Honduras vamos por mas JOH</f>
        <v>#NAME?</v>
      </c>
      <c r="C7209" s="4">
        <v>43817</v>
      </c>
      <c r="D7209" s="3">
        <v>0.93611111111111101</v>
      </c>
    </row>
    <row r="7210" spans="1:4" x14ac:dyDescent="0.2">
      <c r="A7210">
        <v>284660</v>
      </c>
      <c r="B7210" t="e">
        <f>TSiHonduras Es grandioso Que se inauguren estas proyectos para una Honduras mejor Que bueno lo Que se logra cada dia vamos por mas</f>
        <v>#NAME?</v>
      </c>
      <c r="C7210" s="4">
        <v>43817</v>
      </c>
      <c r="D7210" s="3">
        <v>0.71319444444444446</v>
      </c>
    </row>
    <row r="7211" spans="1:4" x14ac:dyDescent="0.2">
      <c r="A7211">
        <v>307376</v>
      </c>
      <c r="B7211" t="e">
        <f>radiohrn Es muy excelente Que las FFAA tomen el control en las c√°rceles y se ponga el orden debido muy bien</f>
        <v>#NAME?</v>
      </c>
      <c r="C7211" s="4">
        <v>43817</v>
      </c>
      <c r="D7211" s="3">
        <v>0.84930555555555554</v>
      </c>
    </row>
    <row r="7212" spans="1:4" x14ac:dyDescent="0.2">
      <c r="A7212">
        <v>307805</v>
      </c>
      <c r="B7212" t="e">
        <f>radiohrn muy bien bienvenidos a nuestra naci√≥n Que Dios los bendiga grandemente y Que puedan disfrutar de las bellas cosas de mi Honduras</f>
        <v>#NAME?</v>
      </c>
      <c r="C7212" s="4">
        <v>43817</v>
      </c>
      <c r="D7212" s="3">
        <v>0.87638888888888899</v>
      </c>
    </row>
    <row r="7213" spans="1:4" x14ac:dyDescent="0.2">
      <c r="A7213">
        <v>308255</v>
      </c>
      <c r="B7213" t="e">
        <f>radiohrn Es muy bueno lo Que hace nuestro Presidente por nuestra Honduras Muchas gracias Que Dios lo bendiga siempre</f>
        <v>#NAME?</v>
      </c>
      <c r="C7213" s="4">
        <v>43817</v>
      </c>
      <c r="D7213" s="3">
        <v>0.8340277777777777</v>
      </c>
    </row>
    <row r="7214" spans="1:4" x14ac:dyDescent="0.2">
      <c r="A7214">
        <v>308479</v>
      </c>
      <c r="B7214" t="e">
        <f>radiohrn Honduras esta cambiando Que bien Que se afirmen nuevas reglas en las c√°rceles y Que los reos ya no puedan hacer lo Que quieran y Sobre todo Que se ponga orden</f>
        <v>#NAME?</v>
      </c>
      <c r="C7214" s="4">
        <v>43817</v>
      </c>
      <c r="D7214" s="3">
        <v>0.8979166666666667</v>
      </c>
    </row>
    <row r="7215" spans="1:4" x14ac:dyDescent="0.2">
      <c r="A7215">
        <v>323324</v>
      </c>
      <c r="B7215" t="e">
        <f>elpaishn Honduras Es muy bella Que bueno Que se implementan grandiosas villa navide√±as en ciertas partes de cada comunidad Que bueno lo Que se hace y mas en la comunidad de san pedro sula</f>
        <v>#NAME?</v>
      </c>
      <c r="C7215" s="4">
        <v>43817</v>
      </c>
      <c r="D7215" s="3">
        <v>0.67499999999999993</v>
      </c>
    </row>
    <row r="7216" spans="1:4" x14ac:dyDescent="0.2">
      <c r="A7216">
        <v>399774</v>
      </c>
      <c r="B7216" t="s">
        <v>58</v>
      </c>
      <c r="C7216" s="4">
        <v>43817</v>
      </c>
      <c r="D7216" s="3">
        <v>0.7270833333333333</v>
      </c>
    </row>
    <row r="7217" spans="1:4" x14ac:dyDescent="0.2">
      <c r="A7217">
        <v>637897</v>
      </c>
      <c r="B7217" t="e">
        <f>HoyMismoTSI Es un excelente trabajo departe de la policia Que est√°n dando el mayor esfuerzo por Que tengamos una navidad segura Que bien</f>
        <v>#NAME?</v>
      </c>
      <c r="C7217" s="4">
        <v>43817</v>
      </c>
      <c r="D7217" s="3">
        <v>0.68194444444444446</v>
      </c>
    </row>
    <row r="7218" spans="1:4" x14ac:dyDescent="0.2">
      <c r="A7218">
        <v>686324</v>
      </c>
      <c r="B7218" t="s">
        <v>81</v>
      </c>
      <c r="C7218" s="4">
        <v>43817</v>
      </c>
      <c r="D7218" s="3">
        <v>0.64583333333333337</v>
      </c>
    </row>
    <row r="7219" spans="1:4" x14ac:dyDescent="0.2">
      <c r="A7219">
        <v>689900</v>
      </c>
      <c r="B7219" t="s">
        <v>81</v>
      </c>
      <c r="C7219" s="4">
        <v>43817</v>
      </c>
      <c r="D7219" s="3">
        <v>0.64652777777777781</v>
      </c>
    </row>
    <row r="7220" spans="1:4" x14ac:dyDescent="0.2">
      <c r="A7220">
        <v>697244</v>
      </c>
      <c r="B7220" t="s">
        <v>58</v>
      </c>
      <c r="C7220" s="4">
        <v>43817</v>
      </c>
      <c r="D7220" s="3">
        <v>0.7270833333333333</v>
      </c>
    </row>
    <row r="7221" spans="1:4" x14ac:dyDescent="0.2">
      <c r="A7221">
        <v>708491</v>
      </c>
      <c r="B7221" t="s">
        <v>236</v>
      </c>
      <c r="C7221" s="4">
        <v>43817</v>
      </c>
      <c r="D7221" s="3">
        <v>0.83750000000000002</v>
      </c>
    </row>
    <row r="7222" spans="1:4" x14ac:dyDescent="0.2">
      <c r="A7222">
        <v>714766</v>
      </c>
      <c r="B7222" t="s">
        <v>81</v>
      </c>
      <c r="C7222" s="4">
        <v>43817</v>
      </c>
      <c r="D7222" s="3">
        <v>0.64652777777777781</v>
      </c>
    </row>
    <row r="7223" spans="1:4" x14ac:dyDescent="0.2">
      <c r="A7223">
        <v>727647</v>
      </c>
      <c r="B7223" t="e">
        <f>HoyMismoTSI Es lo bueno Que se ve Damos lasa gracias a nuestro Presidente por afirmar e cambio Que buen trabajo Que se haga lo bueno por nuestra Honduras</f>
        <v>#NAME?</v>
      </c>
      <c r="C7223" s="4">
        <v>43817</v>
      </c>
      <c r="D7223" s="3">
        <v>0.78333333333333333</v>
      </c>
    </row>
    <row r="7224" spans="1:4" x14ac:dyDescent="0.2">
      <c r="A7224">
        <v>764985</v>
      </c>
      <c r="B7224" t="s">
        <v>81</v>
      </c>
      <c r="C7224" s="4">
        <v>43817</v>
      </c>
      <c r="D7224" s="3">
        <v>0.64652777777777781</v>
      </c>
    </row>
    <row r="7225" spans="1:4" x14ac:dyDescent="0.2">
      <c r="A7225">
        <v>776360</v>
      </c>
      <c r="B7225" t="s">
        <v>236</v>
      </c>
      <c r="C7225" s="4">
        <v>43817</v>
      </c>
      <c r="D7225" s="3">
        <v>0.83750000000000002</v>
      </c>
    </row>
    <row r="7226" spans="1:4" x14ac:dyDescent="0.2">
      <c r="A7226">
        <v>776698</v>
      </c>
      <c r="B7226" t="s">
        <v>58</v>
      </c>
      <c r="C7226" s="4">
        <v>43817</v>
      </c>
      <c r="D7226" s="3">
        <v>0.7270833333333333</v>
      </c>
    </row>
    <row r="7227" spans="1:4" x14ac:dyDescent="0.2">
      <c r="A7227">
        <v>811784</v>
      </c>
      <c r="B7227" t="s">
        <v>58</v>
      </c>
      <c r="C7227" s="4">
        <v>43817</v>
      </c>
      <c r="D7227" s="3">
        <v>0.7270833333333333</v>
      </c>
    </row>
    <row r="7228" spans="1:4" x14ac:dyDescent="0.2">
      <c r="A7228">
        <v>823614</v>
      </c>
      <c r="B7228" t="s">
        <v>236</v>
      </c>
      <c r="C7228" s="4">
        <v>43817</v>
      </c>
      <c r="D7228" s="3">
        <v>0.83680555555555547</v>
      </c>
    </row>
    <row r="7229" spans="1:4" x14ac:dyDescent="0.2">
      <c r="A7229">
        <v>830479</v>
      </c>
      <c r="B7229" t="s">
        <v>236</v>
      </c>
      <c r="C7229" s="4">
        <v>43817</v>
      </c>
      <c r="D7229" s="3">
        <v>0.83750000000000002</v>
      </c>
    </row>
    <row r="7230" spans="1:4" x14ac:dyDescent="0.2">
      <c r="A7230">
        <v>831887</v>
      </c>
      <c r="B7230" t="s">
        <v>236</v>
      </c>
      <c r="C7230" s="4">
        <v>43817</v>
      </c>
      <c r="D7230" s="3">
        <v>0.83750000000000002</v>
      </c>
    </row>
    <row r="7231" spans="1:4" x14ac:dyDescent="0.2">
      <c r="A7231">
        <v>878574</v>
      </c>
      <c r="B7231" t="s">
        <v>58</v>
      </c>
      <c r="C7231" s="4">
        <v>43817</v>
      </c>
      <c r="D7231" s="3">
        <v>0.7270833333333333</v>
      </c>
    </row>
    <row r="7232" spans="1:4" x14ac:dyDescent="0.2">
      <c r="A7232">
        <v>886063</v>
      </c>
      <c r="B7232" t="s">
        <v>236</v>
      </c>
      <c r="C7232" s="4">
        <v>43817</v>
      </c>
      <c r="D7232" s="3">
        <v>0.83750000000000002</v>
      </c>
    </row>
    <row r="7233" spans="1:4" x14ac:dyDescent="0.2">
      <c r="A7233">
        <v>905215</v>
      </c>
      <c r="B7233" t="e">
        <f>HoyMismoTSI muy bien Que Dios benmdiga la vida de las autoridades y de nuestro Presidente por Que ellos hacen lo mejor por la ciudadan√≠a</f>
        <v>#NAME?</v>
      </c>
      <c r="C7233" s="4">
        <v>43817</v>
      </c>
      <c r="D7233" s="3">
        <v>0.68333333333333324</v>
      </c>
    </row>
    <row r="7234" spans="1:4" x14ac:dyDescent="0.2">
      <c r="A7234">
        <v>915313</v>
      </c>
      <c r="B7234" t="e">
        <f>HoyMismoTSI Es muy bueno Que la primera dama de la naci√≥n haga estas excelentes visitas para un gran beneficio del pueblo Que bueno</f>
        <v>#NAME?</v>
      </c>
      <c r="C7234" s="4">
        <v>43817</v>
      </c>
      <c r="D7234" s="3">
        <v>0.65972222222222221</v>
      </c>
    </row>
    <row r="7235" spans="1:4" x14ac:dyDescent="0.2">
      <c r="A7235">
        <v>934983</v>
      </c>
      <c r="B7235" t="s">
        <v>58</v>
      </c>
      <c r="C7235" s="4">
        <v>43817</v>
      </c>
      <c r="D7235" s="3">
        <v>0.7270833333333333</v>
      </c>
    </row>
    <row r="7236" spans="1:4" x14ac:dyDescent="0.2">
      <c r="A7236">
        <v>935686</v>
      </c>
      <c r="B7236" t="s">
        <v>81</v>
      </c>
      <c r="C7236" s="4">
        <v>43817</v>
      </c>
      <c r="D7236" s="3">
        <v>0.64583333333333337</v>
      </c>
    </row>
    <row r="7237" spans="1:4" x14ac:dyDescent="0.2">
      <c r="A7237">
        <v>940041</v>
      </c>
      <c r="B7237" t="s">
        <v>236</v>
      </c>
      <c r="C7237" s="4">
        <v>43817</v>
      </c>
      <c r="D7237" s="3">
        <v>0.83750000000000002</v>
      </c>
    </row>
    <row r="7238" spans="1:4" x14ac:dyDescent="0.2">
      <c r="A7238">
        <v>979113</v>
      </c>
      <c r="B7238" t="s">
        <v>58</v>
      </c>
      <c r="C7238" s="4">
        <v>43817</v>
      </c>
      <c r="D7238" s="3">
        <v>0.72777777777777775</v>
      </c>
    </row>
    <row r="7239" spans="1:4" x14ac:dyDescent="0.2">
      <c r="A7239">
        <v>982245</v>
      </c>
      <c r="B7239" t="s">
        <v>236</v>
      </c>
      <c r="C7239" s="4">
        <v>43817</v>
      </c>
      <c r="D7239" s="3">
        <v>0.83680555555555547</v>
      </c>
    </row>
    <row r="7240" spans="1:4" x14ac:dyDescent="0.2">
      <c r="A7240">
        <v>994134</v>
      </c>
      <c r="B7240" t="s">
        <v>58</v>
      </c>
      <c r="C7240" s="4">
        <v>43817</v>
      </c>
      <c r="D7240" s="3">
        <v>0.72638888888888886</v>
      </c>
    </row>
    <row r="7241" spans="1:4" x14ac:dyDescent="0.2">
      <c r="A7241">
        <v>1035302</v>
      </c>
      <c r="B7241" t="s">
        <v>81</v>
      </c>
      <c r="C7241" s="4">
        <v>43817</v>
      </c>
      <c r="D7241" s="3">
        <v>0.64583333333333337</v>
      </c>
    </row>
    <row r="7242" spans="1:4" x14ac:dyDescent="0.2">
      <c r="A7242">
        <v>1040400</v>
      </c>
      <c r="B7242" t="s">
        <v>81</v>
      </c>
      <c r="C7242" s="4">
        <v>43817</v>
      </c>
      <c r="D7242" s="3">
        <v>0.64583333333333337</v>
      </c>
    </row>
    <row r="7243" spans="1:4" x14ac:dyDescent="0.2">
      <c r="A7243">
        <v>1046478</v>
      </c>
      <c r="B7243" t="s">
        <v>58</v>
      </c>
      <c r="C7243" s="4">
        <v>43817</v>
      </c>
      <c r="D7243" s="3">
        <v>0.7270833333333333</v>
      </c>
    </row>
    <row r="7244" spans="1:4" x14ac:dyDescent="0.2">
      <c r="A7244">
        <v>1093578</v>
      </c>
      <c r="B7244" t="s">
        <v>236</v>
      </c>
      <c r="C7244" s="4">
        <v>43817</v>
      </c>
      <c r="D7244" s="3">
        <v>0.83680555555555547</v>
      </c>
    </row>
    <row r="7245" spans="1:4" x14ac:dyDescent="0.2">
      <c r="A7245">
        <v>18951</v>
      </c>
      <c r="B7245" t="s">
        <v>136</v>
      </c>
      <c r="C7245" s="4">
        <v>43819</v>
      </c>
      <c r="D7245" s="3">
        <v>0.87777777777777777</v>
      </c>
    </row>
    <row r="7246" spans="1:4" x14ac:dyDescent="0.2">
      <c r="A7246">
        <v>22788</v>
      </c>
      <c r="B7246" t="s">
        <v>147</v>
      </c>
      <c r="C7246" s="4">
        <v>43819</v>
      </c>
      <c r="D7246" s="3">
        <v>0.80972222222222223</v>
      </c>
    </row>
    <row r="7247" spans="1:4" x14ac:dyDescent="0.2">
      <c r="A7247">
        <v>35716</v>
      </c>
      <c r="B7247" t="s">
        <v>136</v>
      </c>
      <c r="C7247" s="4">
        <v>43819</v>
      </c>
      <c r="D7247" s="3">
        <v>0.87638888888888899</v>
      </c>
    </row>
    <row r="7248" spans="1:4" x14ac:dyDescent="0.2">
      <c r="A7248">
        <v>43270</v>
      </c>
      <c r="B7248" t="s">
        <v>200</v>
      </c>
      <c r="C7248" s="4">
        <v>43819</v>
      </c>
      <c r="D7248" s="3">
        <v>0.74652777777777779</v>
      </c>
    </row>
    <row r="7249" spans="1:4" x14ac:dyDescent="0.2">
      <c r="A7249">
        <v>51536</v>
      </c>
      <c r="B7249" t="e">
        <f>Abriendo_Brecha Honduras esta avanzando Que bien lo Que se hace en nuestro pa√≠s Es muy importante Que se tome nota de la jefatura de las FFAA Que bien</f>
        <v>#NAME?</v>
      </c>
      <c r="C7249" s="4">
        <v>43819</v>
      </c>
      <c r="D7249" s="3">
        <v>0.89236111111111116</v>
      </c>
    </row>
    <row r="7250" spans="1:4" x14ac:dyDescent="0.2">
      <c r="A7250">
        <v>51911</v>
      </c>
      <c r="B7250" t="e">
        <f>Abriendo_Brecha importante Es ver como se analiza lo principal para Que la seguridad avance Que bien excelente trabajo del gobierno</f>
        <v>#NAME?</v>
      </c>
      <c r="C7250" s="4">
        <v>43819</v>
      </c>
      <c r="D7250" s="3">
        <v>0.8930555555555556</v>
      </c>
    </row>
    <row r="7251" spans="1:4" x14ac:dyDescent="0.2">
      <c r="A7251">
        <v>53204</v>
      </c>
      <c r="B7251" t="s">
        <v>226</v>
      </c>
      <c r="C7251" s="4">
        <v>43819</v>
      </c>
      <c r="D7251" s="3">
        <v>0.6694444444444444</v>
      </c>
    </row>
    <row r="7252" spans="1:4" x14ac:dyDescent="0.2">
      <c r="A7252">
        <v>71130</v>
      </c>
      <c r="B7252" t="e">
        <f>elpaishn Definitivamente se demuestra Que se hace lo principal Que excelente vamo viendo como el pais mejora Que bueno lo Que hace el gobierno Felicidades</f>
        <v>#NAME?</v>
      </c>
      <c r="C7252" s="4">
        <v>43819</v>
      </c>
      <c r="D7252" s="3">
        <v>0.93611111111111101</v>
      </c>
    </row>
    <row r="7253" spans="1:4" x14ac:dyDescent="0.2">
      <c r="A7253">
        <v>79194</v>
      </c>
      <c r="B7253" t="s">
        <v>200</v>
      </c>
      <c r="C7253" s="4">
        <v>43819</v>
      </c>
      <c r="D7253" s="3">
        <v>0.74652777777777779</v>
      </c>
    </row>
    <row r="7254" spans="1:4" x14ac:dyDescent="0.2">
      <c r="A7254">
        <v>84747</v>
      </c>
      <c r="B7254" t="e">
        <f>HCHTelevDigital Es admirable ver como se esta mejorando todo en el pais Que bien vamos por grandes alcances Que se entregamos  estos bonos muy bien</f>
        <v>#NAME?</v>
      </c>
      <c r="C7254" s="4">
        <v>43819</v>
      </c>
      <c r="D7254" s="3">
        <v>0.6333333333333333</v>
      </c>
    </row>
    <row r="7255" spans="1:4" x14ac:dyDescent="0.2">
      <c r="A7255">
        <v>97310</v>
      </c>
      <c r="B7255" t="e">
        <f>HCHTelevDigital Vemos los grandes alcances en nuestro pais Muchas gracias se√±or JOH por hacer el cambio en el p√†is gracias por dar el apoyo de este bono Que bueno</f>
        <v>#NAME?</v>
      </c>
      <c r="C7255" s="4">
        <v>43819</v>
      </c>
      <c r="D7255" s="3">
        <v>0.63472222222222219</v>
      </c>
    </row>
    <row r="7256" spans="1:4" x14ac:dyDescent="0.2">
      <c r="A7256">
        <v>114011</v>
      </c>
      <c r="B7256" t="e">
        <f>_xlfn.SINGLE(JuanOrlandoH _xlfn.SINGLE(radiohrn _xlfn.SINGLE(LaTribunahn _xlfn.SINGLE(RCVHonduras _xlfn.SINGLE(Presidencia_HN _xlfn.SINGLE(TN5Telenoticias _xlfn.SINGLE(TSiHonduras _xlfn.SINGLE(diarioelheraldo _xlfn.SINGLE(Qhubotvoficial _xlfn.SINGLE(cb24tv _xlfn.SINGLE(elpaishn Aplaudimos la buena misi√≥n departe de nuestro Presidente Que buen trabajo Que se haga lo bueno por Honduras)))))))))))</f>
        <v>#NAME?</v>
      </c>
      <c r="C7256" s="4">
        <v>43819</v>
      </c>
      <c r="D7256" s="3">
        <v>0.7944444444444444</v>
      </c>
    </row>
    <row r="7257" spans="1:4" x14ac:dyDescent="0.2">
      <c r="A7257">
        <v>114223</v>
      </c>
      <c r="B7257" t="e">
        <f>_xlfn.SINGLE(JuanOrlandoH _xlfn.SINGLE(anagarciacarias _xlfn.SINGLE(LaTribunahn _xlfn.SINGLE(TN5Telenoticias _xlfn.SINGLE(RCVHonduras _xlfn.SINGLE(elpaishn _xlfn.SINGLE(radiohrn _xlfn.SINGLE(TSiHonduras _xlfn.SINGLE(diarioelheraldo _xlfn.SINGLE(Qhubotvoficial se√±or Presidente gracias por Que solo usted hace estas grandiosas cosas Que bueno vamos viendo un mejor futuro para nuestra Honduras))))))))))</f>
        <v>#NAME?</v>
      </c>
      <c r="C7257" s="4">
        <v>43819</v>
      </c>
      <c r="D7257" s="3">
        <v>0.86736111111111114</v>
      </c>
    </row>
    <row r="7258" spans="1:4" x14ac:dyDescent="0.2">
      <c r="A7258">
        <v>116648</v>
      </c>
      <c r="B7258" t="e">
        <f>_xlfn.SINGLE(JuanOrlandoH _xlfn.SINGLE(anagarciacarias _xlfn.SINGLE(LaTribunahn _xlfn.SINGLE(TN5Telenoticias _xlfn.SINGLE(RCVHonduras _xlfn.SINGLE(elpaishn _xlfn.SINGLE(radiohrn _xlfn.SINGLE(TSiHonduras _xlfn.SINGLE(diarioelheraldo _xlfn.SINGLE(Qhubotvoficial demostrando Que solo este gobierno ha hecho lo mejor por  Que Honduras se desarrolle cada dia Muchas gracias Que Dios lo bendiga JOH gracias estamos felices))))))))))</f>
        <v>#NAME?</v>
      </c>
      <c r="C7258" s="4">
        <v>43819</v>
      </c>
      <c r="D7258" s="3">
        <v>0.86875000000000002</v>
      </c>
    </row>
    <row r="7259" spans="1:4" x14ac:dyDescent="0.2">
      <c r="A7259">
        <v>117666</v>
      </c>
      <c r="B7259" t="e">
        <f>JuanOrlandoH se ve Que el pais esta mejorando Que importante Es ver como nuestro Presidente les alegrar la vida a miles de personas Que bien</f>
        <v>#NAME?</v>
      </c>
      <c r="C7259" s="4">
        <v>43819</v>
      </c>
      <c r="D7259" s="3">
        <v>0.64166666666666672</v>
      </c>
    </row>
    <row r="7260" spans="1:4" x14ac:dyDescent="0.2">
      <c r="A7260">
        <v>117691</v>
      </c>
      <c r="B7260" t="e">
        <f>JuanOrlandoH Es mejorable Que la naci√≥n mejore en la haria de hacer la navidad a lo m√°ximo para Que las familias j√≥venes y ni√±os y adultos la disfruten Que bien</f>
        <v>#NAME?</v>
      </c>
      <c r="C7260" s="4">
        <v>43819</v>
      </c>
      <c r="D7260" s="3">
        <v>0.6430555555555556</v>
      </c>
    </row>
    <row r="7261" spans="1:4" x14ac:dyDescent="0.2">
      <c r="A7261">
        <v>124571</v>
      </c>
      <c r="B7261" t="s">
        <v>226</v>
      </c>
      <c r="C7261" s="4">
        <v>43819</v>
      </c>
      <c r="D7261" s="3">
        <v>0.6694444444444444</v>
      </c>
    </row>
    <row r="7262" spans="1:4" x14ac:dyDescent="0.2">
      <c r="A7262">
        <v>128762</v>
      </c>
      <c r="B7262" t="s">
        <v>136</v>
      </c>
      <c r="C7262" s="4">
        <v>43819</v>
      </c>
      <c r="D7262" s="3">
        <v>0.87708333333333333</v>
      </c>
    </row>
    <row r="7263" spans="1:4" x14ac:dyDescent="0.2">
      <c r="A7263">
        <v>128929</v>
      </c>
      <c r="B7263" t="s">
        <v>136</v>
      </c>
      <c r="C7263" s="4">
        <v>43819</v>
      </c>
      <c r="D7263" s="3">
        <v>0.87708333333333333</v>
      </c>
    </row>
    <row r="7264" spans="1:4" x14ac:dyDescent="0.2">
      <c r="A7264">
        <v>132402</v>
      </c>
      <c r="B7264" t="e">
        <f>JuanOrlandoH Que buenas obras las Que hace nuestro Presidente por nuestra Honduras poniendo disfrutar con la familia de la navidad catracha</f>
        <v>#NAME?</v>
      </c>
      <c r="C7264" s="4">
        <v>43819</v>
      </c>
      <c r="D7264" s="3">
        <v>0.64097222222222217</v>
      </c>
    </row>
    <row r="7265" spans="1:4" x14ac:dyDescent="0.2">
      <c r="A7265">
        <v>132787</v>
      </c>
      <c r="B7265" t="e">
        <f>_xlfn.SINGLE(JuanOrlandoH _xlfn.SINGLE(radiohrn _xlfn.SINGLE(LaTribunahn _xlfn.SINGLE(RCVHonduras _xlfn.SINGLE(Presidencia_HN _xlfn.SINGLE(TN5Telenoticias _xlfn.SINGLE(TSiHonduras _xlfn.SINGLE(diarioelheraldo _xlfn.SINGLE(Qhubotvoficial _xlfn.SINGLE(cb24tv _xlfn.SINGLE(elpaishn si se ve Que tenemos la mejor gobierno Que impactante Es Que mi naci√≥n mejore Que excelente Que mi naci√≥n avance en seguridad y todo lo Que cea √∫til para el pueblo)))))))))))</f>
        <v>#NAME?</v>
      </c>
      <c r="C7265" s="4">
        <v>43819</v>
      </c>
      <c r="D7265" s="3">
        <v>0.79583333333333339</v>
      </c>
    </row>
    <row r="7266" spans="1:4" x14ac:dyDescent="0.2">
      <c r="A7266">
        <v>135230</v>
      </c>
      <c r="B7266" t="s">
        <v>147</v>
      </c>
      <c r="C7266" s="4">
        <v>43819</v>
      </c>
      <c r="D7266" s="3">
        <v>0.80902777777777779</v>
      </c>
    </row>
    <row r="7267" spans="1:4" x14ac:dyDescent="0.2">
      <c r="A7267">
        <v>140762</v>
      </c>
      <c r="B7267" t="e">
        <f>_xlfn.SINGLE(JuanOrlandoH _xlfn.SINGLE(anagarciacarias _xlfn.SINGLE(LaTribunahn _xlfn.SINGLE(TN5Telenoticias _xlfn.SINGLE(RCVHonduras _xlfn.SINGLE(elpaishn _xlfn.SINGLE(radiohrn _xlfn.SINGLE(TSiHonduras _xlfn.SINGLE(diarioelheraldo _xlfn.SINGLE(Qhubotvoficial muy buenos avances lo Que ha hecho nuestro Presidente Que bien estamos muy contentos de ver como se hace las entregas de parques))))))))))</f>
        <v>#NAME?</v>
      </c>
      <c r="C7267" s="4">
        <v>43819</v>
      </c>
      <c r="D7267" s="3">
        <v>0.8666666666666667</v>
      </c>
    </row>
    <row r="7268" spans="1:4" x14ac:dyDescent="0.2">
      <c r="A7268">
        <v>155464</v>
      </c>
      <c r="B7268" t="e">
        <f>ProcesoDigital Es muy bueno lo Que se esta haciendo para Que las cosas mejoren en cada comunidad estableciendo  estos parques de vida mejor Que bien</f>
        <v>#NAME?</v>
      </c>
      <c r="C7268" s="4">
        <v>43819</v>
      </c>
      <c r="D7268" s="3">
        <v>0.72986111111111107</v>
      </c>
    </row>
    <row r="7269" spans="1:4" x14ac:dyDescent="0.2">
      <c r="A7269">
        <v>155745</v>
      </c>
      <c r="B7269" t="e">
        <f>ProcesoDigital estamos  muy agradecidos con nuestro Presidente Que esta demostrando como el pais mejora en ara con las FFAA</f>
        <v>#NAME?</v>
      </c>
      <c r="C7269" s="4">
        <v>43819</v>
      </c>
      <c r="D7269" s="3">
        <v>0.82708333333333339</v>
      </c>
    </row>
    <row r="7270" spans="1:4" x14ac:dyDescent="0.2">
      <c r="A7270">
        <v>156067</v>
      </c>
      <c r="B7270" t="e">
        <f>ProcesoDigital se ha trabajado por darle ese mayor desempe√±o a nuestro gobierno Que bien vamos mejorando cada dia Que excelente</f>
        <v>#NAME?</v>
      </c>
      <c r="C7270" s="4">
        <v>43819</v>
      </c>
      <c r="D7270" s="3">
        <v>0.82847222222222217</v>
      </c>
    </row>
    <row r="7271" spans="1:4" x14ac:dyDescent="0.2">
      <c r="A7271">
        <v>158996</v>
      </c>
      <c r="B7271" t="s">
        <v>200</v>
      </c>
      <c r="C7271" s="4">
        <v>43819</v>
      </c>
      <c r="D7271" s="3">
        <v>0.74583333333333324</v>
      </c>
    </row>
    <row r="7272" spans="1:4" x14ac:dyDescent="0.2">
      <c r="A7272">
        <v>164844</v>
      </c>
      <c r="B7272" t="e">
        <f>JuanOrlandoH Que Dios lo bendiga se√±or JOH por Que usted ha demostrado Que la navidad Es muy importante para usted y a favor del pueblo excelente</f>
        <v>#NAME?</v>
      </c>
      <c r="C7272" s="4">
        <v>43819</v>
      </c>
      <c r="D7272" s="3">
        <v>0.64236111111111105</v>
      </c>
    </row>
    <row r="7273" spans="1:4" x14ac:dyDescent="0.2">
      <c r="A7273">
        <v>169149</v>
      </c>
      <c r="B7273" t="e">
        <f>tencanal10 se ha visto como mi pais mejora gracias a JH por hacer esto de una navidad feliz y mejor Que bien vamos por lo bueno</f>
        <v>#NAME?</v>
      </c>
      <c r="C7273" s="4">
        <v>43819</v>
      </c>
      <c r="D7273" s="3">
        <v>0.71111111111111114</v>
      </c>
    </row>
    <row r="7274" spans="1:4" x14ac:dyDescent="0.2">
      <c r="A7274">
        <v>180496</v>
      </c>
      <c r="B7274" t="e">
        <f>DiarioLaPrensa fabulosa manera de Que se haga un muelle Que bien mi Presidente gracias por hacer lo bueno por nuestra Honduras</f>
        <v>#NAME?</v>
      </c>
      <c r="C7274" s="4">
        <v>43819</v>
      </c>
      <c r="D7274" s="3">
        <v>0.84375</v>
      </c>
    </row>
    <row r="7275" spans="1:4" x14ac:dyDescent="0.2">
      <c r="A7275">
        <v>194668</v>
      </c>
      <c r="B7275" t="s">
        <v>226</v>
      </c>
      <c r="C7275" s="4">
        <v>43819</v>
      </c>
      <c r="D7275" s="3">
        <v>0.67013888888888884</v>
      </c>
    </row>
    <row r="7276" spans="1:4" x14ac:dyDescent="0.2">
      <c r="A7276">
        <v>194724</v>
      </c>
      <c r="B7276" t="s">
        <v>226</v>
      </c>
      <c r="C7276" s="4">
        <v>43819</v>
      </c>
      <c r="D7276" s="3">
        <v>0.67013888888888884</v>
      </c>
    </row>
    <row r="7277" spans="1:4" x14ac:dyDescent="0.2">
      <c r="A7277">
        <v>199356</v>
      </c>
      <c r="B7277" t="e">
        <f>_xlfn.SINGLE(JuanOrlandoH _xlfn.SINGLE(anagarciacarias _xlfn.SINGLE(LaTribunahn _xlfn.SINGLE(TN5Telenoticias _xlfn.SINGLE(RCVHonduras _xlfn.SINGLE(elpaishn _xlfn.SINGLE(radiohrn _xlfn.SINGLE(TSiHonduras _xlfn.SINGLE(diarioelheraldo _xlfn.SINGLE(Qhubotvoficial se define las grandes misiones Que bien vamos por los logros Que se hacen cada dia Que bien vamos por mas))))))))))</f>
        <v>#NAME?</v>
      </c>
      <c r="C7277" s="4">
        <v>43819</v>
      </c>
      <c r="D7277" s="3">
        <v>0.8666666666666667</v>
      </c>
    </row>
    <row r="7278" spans="1:4" x14ac:dyDescent="0.2">
      <c r="A7278">
        <v>201343</v>
      </c>
      <c r="B7278" t="e">
        <f>_xlfn.SINGLE(JuanOrlandoH _xlfn.SINGLE(radiohrn _xlfn.SINGLE(LaTribunahn _xlfn.SINGLE(RCVHonduras _xlfn.SINGLE(Presidencia_HN _xlfn.SINGLE(TN5Telenoticias _xlfn.SINGLE(TSiHonduras _xlfn.SINGLE(diarioelheraldo _xlfn.SINGLE(Qhubotvoficial _xlfn.SINGLE(cb24tv _xlfn.SINGLE(elpaishn se√±or JOH vamos viendo lo bueno Que Dios bendiga su vida y la de cada integrante de las FFAA Que bueno vamos por lo bueno en el pais)))))))))))</f>
        <v>#NAME?</v>
      </c>
      <c r="C7278" s="4">
        <v>43819</v>
      </c>
      <c r="D7278" s="3">
        <v>0.79513888888888884</v>
      </c>
    </row>
    <row r="7279" spans="1:4" x14ac:dyDescent="0.2">
      <c r="A7279">
        <v>203919</v>
      </c>
      <c r="B7279" t="s">
        <v>503</v>
      </c>
      <c r="C7279" s="4">
        <v>43819</v>
      </c>
      <c r="D7279" s="3">
        <v>0.73958333333333337</v>
      </c>
    </row>
    <row r="7280" spans="1:4" x14ac:dyDescent="0.2">
      <c r="A7280">
        <v>204563</v>
      </c>
      <c r="B7280" t="e">
        <f>_xlfn.SINGLE(JuanOrlandoH _xlfn.SINGLE(radiohrn _xlfn.SINGLE(LaTribunahn _xlfn.SINGLE(RCVHonduras _xlfn.SINGLE(Presidencia_HN _xlfn.SINGLE(TN5Telenoticias _xlfn.SINGLE(TSiHonduras _xlfn.SINGLE(diarioelheraldo _xlfn.SINGLE(Qhubotvoficial _xlfn.SINGLE(cb24tv _xlfn.SINGLE(elpaishn Que bien Es muy sorprendentes Que las FFAA est√°n tomando el control de la seguridad del pais)))))))))))</f>
        <v>#NAME?</v>
      </c>
      <c r="C7280" s="4">
        <v>43819</v>
      </c>
      <c r="D7280" s="3">
        <v>0.79375000000000007</v>
      </c>
    </row>
    <row r="7281" spans="1:4" x14ac:dyDescent="0.2">
      <c r="A7281">
        <v>207475</v>
      </c>
      <c r="B7281" t="s">
        <v>147</v>
      </c>
      <c r="C7281" s="4">
        <v>43819</v>
      </c>
      <c r="D7281" s="3">
        <v>0.81041666666666667</v>
      </c>
    </row>
    <row r="7282" spans="1:4" x14ac:dyDescent="0.2">
      <c r="A7282">
        <v>216486</v>
      </c>
      <c r="B7282" t="s">
        <v>200</v>
      </c>
      <c r="C7282" s="4">
        <v>43819</v>
      </c>
      <c r="D7282" s="3">
        <v>0.74652777777777779</v>
      </c>
    </row>
    <row r="7283" spans="1:4" x14ac:dyDescent="0.2">
      <c r="A7283">
        <v>218177</v>
      </c>
      <c r="B7283" t="s">
        <v>147</v>
      </c>
      <c r="C7283" s="4">
        <v>43819</v>
      </c>
      <c r="D7283" s="3">
        <v>0.80972222222222223</v>
      </c>
    </row>
    <row r="7284" spans="1:4" x14ac:dyDescent="0.2">
      <c r="A7284">
        <v>218254</v>
      </c>
      <c r="B7284" t="s">
        <v>136</v>
      </c>
      <c r="C7284" s="4">
        <v>43819</v>
      </c>
      <c r="D7284" s="3">
        <v>0.87708333333333333</v>
      </c>
    </row>
    <row r="7285" spans="1:4" x14ac:dyDescent="0.2">
      <c r="A7285">
        <v>225605</v>
      </c>
      <c r="B7285" t="s">
        <v>200</v>
      </c>
      <c r="C7285" s="4">
        <v>43819</v>
      </c>
      <c r="D7285" s="3">
        <v>0.74652777777777779</v>
      </c>
    </row>
    <row r="7286" spans="1:4" x14ac:dyDescent="0.2">
      <c r="A7286">
        <v>227267</v>
      </c>
      <c r="B7286" t="s">
        <v>200</v>
      </c>
      <c r="C7286" s="4">
        <v>43819</v>
      </c>
      <c r="D7286" s="3">
        <v>0.74652777777777779</v>
      </c>
    </row>
    <row r="7287" spans="1:4" x14ac:dyDescent="0.2">
      <c r="A7287">
        <v>231425</v>
      </c>
      <c r="B7287" t="s">
        <v>200</v>
      </c>
      <c r="C7287" s="4">
        <v>43819</v>
      </c>
      <c r="D7287" s="3">
        <v>0.74652777777777779</v>
      </c>
    </row>
    <row r="7288" spans="1:4" x14ac:dyDescent="0.2">
      <c r="A7288">
        <v>262981</v>
      </c>
      <c r="B7288" t="s">
        <v>226</v>
      </c>
      <c r="C7288" s="4">
        <v>43819</v>
      </c>
      <c r="D7288" s="3">
        <v>0.67013888888888884</v>
      </c>
    </row>
    <row r="7289" spans="1:4" x14ac:dyDescent="0.2">
      <c r="A7289">
        <v>265914</v>
      </c>
      <c r="B7289" t="s">
        <v>226</v>
      </c>
      <c r="C7289" s="4">
        <v>43819</v>
      </c>
      <c r="D7289" s="3">
        <v>0.67013888888888884</v>
      </c>
    </row>
    <row r="7290" spans="1:4" x14ac:dyDescent="0.2">
      <c r="A7290">
        <v>291085</v>
      </c>
      <c r="B7290" t="s">
        <v>200</v>
      </c>
      <c r="C7290" s="4">
        <v>43819</v>
      </c>
      <c r="D7290" s="3">
        <v>0.74652777777777779</v>
      </c>
    </row>
    <row r="7291" spans="1:4" x14ac:dyDescent="0.2">
      <c r="A7291">
        <v>294074</v>
      </c>
      <c r="B7291" t="s">
        <v>147</v>
      </c>
      <c r="C7291" s="4">
        <v>43819</v>
      </c>
      <c r="D7291" s="3">
        <v>0.80972222222222223</v>
      </c>
    </row>
    <row r="7292" spans="1:4" x14ac:dyDescent="0.2">
      <c r="A7292">
        <v>294599</v>
      </c>
      <c r="B7292" t="s">
        <v>226</v>
      </c>
      <c r="C7292" s="4">
        <v>43819</v>
      </c>
      <c r="D7292" s="3">
        <v>0.67013888888888884</v>
      </c>
    </row>
    <row r="7293" spans="1:4" x14ac:dyDescent="0.2">
      <c r="A7293">
        <v>324230</v>
      </c>
      <c r="B7293" t="s">
        <v>226</v>
      </c>
      <c r="C7293" s="4">
        <v>43819</v>
      </c>
      <c r="D7293" s="3">
        <v>0.67083333333333339</v>
      </c>
    </row>
    <row r="7294" spans="1:4" x14ac:dyDescent="0.2">
      <c r="A7294">
        <v>337525</v>
      </c>
      <c r="B7294" t="e">
        <f>ProcesoDigital Honduras esta cambiando Que impactante Es saber Que JOHJ demuestra Que si se quiere se puede Que bien</f>
        <v>#NAME?</v>
      </c>
      <c r="C7294" s="4">
        <v>43819</v>
      </c>
      <c r="D7294" s="3">
        <v>0.82777777777777783</v>
      </c>
    </row>
    <row r="7295" spans="1:4" x14ac:dyDescent="0.2">
      <c r="A7295">
        <v>343483</v>
      </c>
      <c r="B7295" t="e">
        <f>tencanal10 Es admirable ver como se celebra en familia la navidad catracha Que bueno lo Que se ve en el pais Que excelente manera de ver lo bueno por la naci√≥n</f>
        <v>#NAME?</v>
      </c>
      <c r="C7295" s="4">
        <v>43819</v>
      </c>
      <c r="D7295" s="3">
        <v>0.71111111111111114</v>
      </c>
    </row>
    <row r="7296" spans="1:4" x14ac:dyDescent="0.2">
      <c r="A7296">
        <v>350780</v>
      </c>
      <c r="B7296" t="e">
        <f>HoyMismoTSI Definimos los buenos logros Que ha hecho el Presiente Que buenas maneras de ver como Honduras mejora</f>
        <v>#NAME?</v>
      </c>
      <c r="C7296" s="4">
        <v>43819</v>
      </c>
      <c r="D7296" s="3">
        <v>0.92499999999999993</v>
      </c>
    </row>
    <row r="7297" spans="1:4" x14ac:dyDescent="0.2">
      <c r="A7297">
        <v>356712</v>
      </c>
      <c r="B7297" t="s">
        <v>147</v>
      </c>
      <c r="C7297" s="4">
        <v>43819</v>
      </c>
      <c r="D7297" s="3">
        <v>0.81041666666666667</v>
      </c>
    </row>
    <row r="7298" spans="1:4" x14ac:dyDescent="0.2">
      <c r="A7298">
        <v>650820</v>
      </c>
      <c r="B7298" t="s">
        <v>136</v>
      </c>
      <c r="C7298" s="4">
        <v>43819</v>
      </c>
      <c r="D7298" s="3">
        <v>0.87708333333333333</v>
      </c>
    </row>
    <row r="7299" spans="1:4" x14ac:dyDescent="0.2">
      <c r="A7299">
        <v>651709</v>
      </c>
      <c r="B7299" t="s">
        <v>200</v>
      </c>
      <c r="C7299" s="4">
        <v>43819</v>
      </c>
      <c r="D7299" s="3">
        <v>0.74583333333333324</v>
      </c>
    </row>
    <row r="7300" spans="1:4" x14ac:dyDescent="0.2">
      <c r="A7300">
        <v>678121</v>
      </c>
      <c r="B7300" t="s">
        <v>200</v>
      </c>
      <c r="C7300" s="4">
        <v>43819</v>
      </c>
      <c r="D7300" s="3">
        <v>0.74652777777777779</v>
      </c>
    </row>
    <row r="7301" spans="1:4" x14ac:dyDescent="0.2">
      <c r="A7301">
        <v>683775</v>
      </c>
      <c r="B7301" t="s">
        <v>147</v>
      </c>
      <c r="C7301" s="4">
        <v>43819</v>
      </c>
      <c r="D7301" s="3">
        <v>0.80902777777777779</v>
      </c>
    </row>
    <row r="7302" spans="1:4" x14ac:dyDescent="0.2">
      <c r="A7302">
        <v>696455</v>
      </c>
      <c r="B7302" t="s">
        <v>200</v>
      </c>
      <c r="C7302" s="4">
        <v>43819</v>
      </c>
      <c r="D7302" s="3">
        <v>0.74652777777777779</v>
      </c>
    </row>
    <row r="7303" spans="1:4" x14ac:dyDescent="0.2">
      <c r="A7303">
        <v>701240</v>
      </c>
      <c r="B7303" t="s">
        <v>200</v>
      </c>
      <c r="C7303" s="4">
        <v>43819</v>
      </c>
      <c r="D7303" s="3">
        <v>0.74652777777777779</v>
      </c>
    </row>
    <row r="7304" spans="1:4" x14ac:dyDescent="0.2">
      <c r="A7304">
        <v>701241</v>
      </c>
      <c r="B7304" t="s">
        <v>147</v>
      </c>
      <c r="C7304" s="4">
        <v>43819</v>
      </c>
      <c r="D7304" s="3">
        <v>0.81041666666666667</v>
      </c>
    </row>
    <row r="7305" spans="1:4" x14ac:dyDescent="0.2">
      <c r="A7305">
        <v>729284</v>
      </c>
      <c r="B7305" t="s">
        <v>200</v>
      </c>
      <c r="C7305" s="4">
        <v>43819</v>
      </c>
      <c r="D7305" s="3">
        <v>0.74722222222222223</v>
      </c>
    </row>
    <row r="7306" spans="1:4" x14ac:dyDescent="0.2">
      <c r="A7306">
        <v>730780</v>
      </c>
      <c r="B7306" t="s">
        <v>200</v>
      </c>
      <c r="C7306" s="4">
        <v>43819</v>
      </c>
      <c r="D7306" s="3">
        <v>0.74652777777777779</v>
      </c>
    </row>
    <row r="7307" spans="1:4" x14ac:dyDescent="0.2">
      <c r="A7307">
        <v>764814</v>
      </c>
      <c r="B7307" t="s">
        <v>136</v>
      </c>
      <c r="C7307" s="4">
        <v>43819</v>
      </c>
      <c r="D7307" s="3">
        <v>0.87638888888888899</v>
      </c>
    </row>
    <row r="7308" spans="1:4" x14ac:dyDescent="0.2">
      <c r="A7308">
        <v>788012</v>
      </c>
      <c r="B7308" t="s">
        <v>147</v>
      </c>
      <c r="C7308" s="4">
        <v>43819</v>
      </c>
      <c r="D7308" s="3">
        <v>0.80972222222222223</v>
      </c>
    </row>
    <row r="7309" spans="1:4" x14ac:dyDescent="0.2">
      <c r="A7309">
        <v>788332</v>
      </c>
      <c r="B7309" t="s">
        <v>226</v>
      </c>
      <c r="C7309" s="4">
        <v>43819</v>
      </c>
      <c r="D7309" s="3">
        <v>0.6694444444444444</v>
      </c>
    </row>
    <row r="7310" spans="1:4" x14ac:dyDescent="0.2">
      <c r="A7310">
        <v>808648</v>
      </c>
      <c r="B7310" t="s">
        <v>226</v>
      </c>
      <c r="C7310" s="4">
        <v>43819</v>
      </c>
      <c r="D7310" s="3">
        <v>0.67013888888888884</v>
      </c>
    </row>
    <row r="7311" spans="1:4" x14ac:dyDescent="0.2">
      <c r="A7311">
        <v>809542</v>
      </c>
      <c r="B7311" t="s">
        <v>136</v>
      </c>
      <c r="C7311" s="4">
        <v>43819</v>
      </c>
      <c r="D7311" s="3">
        <v>0.87777777777777777</v>
      </c>
    </row>
    <row r="7312" spans="1:4" x14ac:dyDescent="0.2">
      <c r="A7312">
        <v>810223</v>
      </c>
      <c r="B7312" t="s">
        <v>147</v>
      </c>
      <c r="C7312" s="4">
        <v>43819</v>
      </c>
      <c r="D7312" s="3">
        <v>0.80902777777777779</v>
      </c>
    </row>
    <row r="7313" spans="1:4" x14ac:dyDescent="0.2">
      <c r="A7313">
        <v>810720</v>
      </c>
      <c r="B7313" t="s">
        <v>136</v>
      </c>
      <c r="C7313" s="4">
        <v>43819</v>
      </c>
      <c r="D7313" s="3">
        <v>0.87708333333333333</v>
      </c>
    </row>
    <row r="7314" spans="1:4" x14ac:dyDescent="0.2">
      <c r="A7314">
        <v>832910</v>
      </c>
      <c r="B7314" t="s">
        <v>136</v>
      </c>
      <c r="C7314" s="4">
        <v>43819</v>
      </c>
      <c r="D7314" s="3">
        <v>0.87708333333333333</v>
      </c>
    </row>
    <row r="7315" spans="1:4" x14ac:dyDescent="0.2">
      <c r="A7315">
        <v>833015</v>
      </c>
      <c r="B7315" t="s">
        <v>136</v>
      </c>
      <c r="C7315" s="4">
        <v>43819</v>
      </c>
      <c r="D7315" s="3">
        <v>0.87777777777777777</v>
      </c>
    </row>
    <row r="7316" spans="1:4" x14ac:dyDescent="0.2">
      <c r="A7316">
        <v>853326</v>
      </c>
      <c r="B7316" t="s">
        <v>136</v>
      </c>
      <c r="C7316" s="4">
        <v>43819</v>
      </c>
      <c r="D7316" s="3">
        <v>0.87708333333333333</v>
      </c>
    </row>
    <row r="7317" spans="1:4" x14ac:dyDescent="0.2">
      <c r="A7317">
        <v>857090</v>
      </c>
      <c r="B7317" t="s">
        <v>226</v>
      </c>
      <c r="C7317" s="4">
        <v>43819</v>
      </c>
      <c r="D7317" s="3">
        <v>0.67083333333333339</v>
      </c>
    </row>
    <row r="7318" spans="1:4" x14ac:dyDescent="0.2">
      <c r="A7318">
        <v>876957</v>
      </c>
      <c r="B7318" t="s">
        <v>147</v>
      </c>
      <c r="C7318" s="4">
        <v>43819</v>
      </c>
      <c r="D7318" s="3">
        <v>0.80972222222222223</v>
      </c>
    </row>
    <row r="7319" spans="1:4" x14ac:dyDescent="0.2">
      <c r="A7319">
        <v>882617</v>
      </c>
      <c r="B7319" t="s">
        <v>136</v>
      </c>
      <c r="C7319" s="4">
        <v>43819</v>
      </c>
      <c r="D7319" s="3">
        <v>0.87708333333333333</v>
      </c>
    </row>
    <row r="7320" spans="1:4" x14ac:dyDescent="0.2">
      <c r="A7320">
        <v>884531</v>
      </c>
      <c r="B7320" t="s">
        <v>147</v>
      </c>
      <c r="C7320" s="4">
        <v>43819</v>
      </c>
      <c r="D7320" s="3">
        <v>0.80972222222222223</v>
      </c>
    </row>
    <row r="7321" spans="1:4" x14ac:dyDescent="0.2">
      <c r="A7321">
        <v>917573</v>
      </c>
      <c r="B7321" t="e">
        <f>HoyMismoTSI Vemos como la naci√≥n esta avanzando Que importante Es ver como Honduras mejora vamos por mas y mas estrategias Que bien</f>
        <v>#NAME?</v>
      </c>
      <c r="C7321" s="4">
        <v>43819</v>
      </c>
      <c r="D7321" s="3">
        <v>0.92638888888888893</v>
      </c>
    </row>
    <row r="7322" spans="1:4" x14ac:dyDescent="0.2">
      <c r="A7322">
        <v>944316</v>
      </c>
      <c r="B7322" t="s">
        <v>226</v>
      </c>
      <c r="C7322" s="4">
        <v>43819</v>
      </c>
      <c r="D7322" s="3">
        <v>0.67013888888888884</v>
      </c>
    </row>
    <row r="7323" spans="1:4" x14ac:dyDescent="0.2">
      <c r="A7323">
        <v>976865</v>
      </c>
      <c r="B7323" t="s">
        <v>226</v>
      </c>
      <c r="C7323" s="4">
        <v>43819</v>
      </c>
      <c r="D7323" s="3">
        <v>0.67013888888888884</v>
      </c>
    </row>
    <row r="7324" spans="1:4" x14ac:dyDescent="0.2">
      <c r="A7324">
        <v>980495</v>
      </c>
      <c r="B7324" t="s">
        <v>226</v>
      </c>
      <c r="C7324" s="4">
        <v>43819</v>
      </c>
      <c r="D7324" s="3">
        <v>0.67013888888888884</v>
      </c>
    </row>
    <row r="7325" spans="1:4" x14ac:dyDescent="0.2">
      <c r="A7325">
        <v>983964</v>
      </c>
      <c r="B7325" t="s">
        <v>136</v>
      </c>
      <c r="C7325" s="4">
        <v>43819</v>
      </c>
      <c r="D7325" s="3">
        <v>0.87708333333333333</v>
      </c>
    </row>
    <row r="7326" spans="1:4" x14ac:dyDescent="0.2">
      <c r="A7326">
        <v>987624</v>
      </c>
      <c r="B7326" t="s">
        <v>147</v>
      </c>
      <c r="C7326" s="4">
        <v>43819</v>
      </c>
      <c r="D7326" s="3">
        <v>0.80972222222222223</v>
      </c>
    </row>
    <row r="7327" spans="1:4" x14ac:dyDescent="0.2">
      <c r="A7327">
        <v>990672</v>
      </c>
      <c r="B7327" t="s">
        <v>147</v>
      </c>
      <c r="C7327" s="4">
        <v>43819</v>
      </c>
      <c r="D7327" s="3">
        <v>0.80972222222222223</v>
      </c>
    </row>
    <row r="7328" spans="1:4" x14ac:dyDescent="0.2">
      <c r="A7328">
        <v>1031731</v>
      </c>
      <c r="B7328" t="s">
        <v>147</v>
      </c>
      <c r="C7328" s="4">
        <v>43819</v>
      </c>
      <c r="D7328" s="3">
        <v>0.80972222222222223</v>
      </c>
    </row>
    <row r="7329" spans="1:4" x14ac:dyDescent="0.2">
      <c r="A7329">
        <v>1045251</v>
      </c>
      <c r="B7329" t="s">
        <v>147</v>
      </c>
      <c r="C7329" s="4">
        <v>43819</v>
      </c>
      <c r="D7329" s="3">
        <v>0.81041666666666667</v>
      </c>
    </row>
    <row r="7330" spans="1:4" x14ac:dyDescent="0.2">
      <c r="A7330">
        <v>1091014</v>
      </c>
      <c r="B7330" t="s">
        <v>136</v>
      </c>
      <c r="C7330" s="4">
        <v>43819</v>
      </c>
      <c r="D7330" s="3">
        <v>0.87708333333333333</v>
      </c>
    </row>
    <row r="7331" spans="1:4" x14ac:dyDescent="0.2">
      <c r="A7331">
        <v>1093577</v>
      </c>
      <c r="B7331" t="s">
        <v>226</v>
      </c>
      <c r="C7331" s="4">
        <v>43819</v>
      </c>
      <c r="D7331" s="3">
        <v>0.67013888888888884</v>
      </c>
    </row>
    <row r="7332" spans="1:4" x14ac:dyDescent="0.2">
      <c r="A7332">
        <v>325</v>
      </c>
      <c r="B7332" t="s">
        <v>6</v>
      </c>
      <c r="C7332" s="4">
        <v>43829</v>
      </c>
      <c r="D7332" s="3">
        <v>0.7583333333333333</v>
      </c>
    </row>
    <row r="7333" spans="1:4" x14ac:dyDescent="0.2">
      <c r="A7333">
        <v>4615</v>
      </c>
      <c r="B7333" t="s">
        <v>6</v>
      </c>
      <c r="C7333" s="4">
        <v>43829</v>
      </c>
      <c r="D7333" s="3">
        <v>0.75902777777777775</v>
      </c>
    </row>
    <row r="7334" spans="1:4" x14ac:dyDescent="0.2">
      <c r="A7334">
        <v>10122</v>
      </c>
      <c r="B7334" t="s">
        <v>6</v>
      </c>
      <c r="C7334" s="4">
        <v>43829</v>
      </c>
      <c r="D7334" s="3">
        <v>0.7583333333333333</v>
      </c>
    </row>
    <row r="7335" spans="1:4" x14ac:dyDescent="0.2">
      <c r="A7335">
        <v>20250</v>
      </c>
      <c r="B7335" t="s">
        <v>6</v>
      </c>
      <c r="C7335" s="4">
        <v>43829</v>
      </c>
      <c r="D7335" s="3">
        <v>0.75902777777777775</v>
      </c>
    </row>
    <row r="7336" spans="1:4" x14ac:dyDescent="0.2">
      <c r="A7336">
        <v>29944</v>
      </c>
      <c r="B7336" t="s">
        <v>162</v>
      </c>
      <c r="C7336" s="4">
        <v>43829</v>
      </c>
      <c r="D7336" s="3">
        <v>0.8520833333333333</v>
      </c>
    </row>
    <row r="7337" spans="1:4" x14ac:dyDescent="0.2">
      <c r="A7337">
        <v>30969</v>
      </c>
      <c r="B7337" t="e">
        <f>HoyMismoTSI Que gran manera de ver como se solucionas con estas cossa en el pais y en la salud Que gran manera de ver lo bueno Que se ayude Que bien</f>
        <v>#NAME?</v>
      </c>
      <c r="C7337" s="4">
        <v>43829</v>
      </c>
      <c r="D7337" s="3">
        <v>0.63611111111111118</v>
      </c>
    </row>
    <row r="7338" spans="1:4" x14ac:dyDescent="0.2">
      <c r="A7338">
        <v>35769</v>
      </c>
      <c r="B7338" t="s">
        <v>6</v>
      </c>
      <c r="C7338" s="4">
        <v>43829</v>
      </c>
      <c r="D7338" s="3">
        <v>0.75694444444444453</v>
      </c>
    </row>
    <row r="7339" spans="1:4" x14ac:dyDescent="0.2">
      <c r="A7339">
        <v>39684</v>
      </c>
      <c r="B7339" t="e">
        <f>radioamericahn Que se haga lo importante y Que salgan las solicitudes de la ley de alivio de deuda muy bien Que  gran manera</f>
        <v>#NAME?</v>
      </c>
      <c r="C7339" s="4">
        <v>43829</v>
      </c>
      <c r="D7339" s="3">
        <v>0.65972222222222221</v>
      </c>
    </row>
    <row r="7340" spans="1:4" x14ac:dyDescent="0.2">
      <c r="A7340">
        <v>43932</v>
      </c>
      <c r="B7340" t="e">
        <f>radioamericahn Vemos Que por parte de las autoridades se ha obtenido un gran avance en nuestro pai Que bueno lo Que se ve excelente</f>
        <v>#NAME?</v>
      </c>
      <c r="C7340" s="4">
        <v>43829</v>
      </c>
      <c r="D7340" s="3">
        <v>0.9194444444444444</v>
      </c>
    </row>
    <row r="7341" spans="1:4" x14ac:dyDescent="0.2">
      <c r="A7341">
        <v>85912</v>
      </c>
      <c r="B7341" t="s">
        <v>6</v>
      </c>
      <c r="C7341" s="4">
        <v>43829</v>
      </c>
      <c r="D7341" s="3">
        <v>0.75694444444444453</v>
      </c>
    </row>
    <row r="7342" spans="1:4" x14ac:dyDescent="0.2">
      <c r="A7342">
        <v>100032</v>
      </c>
      <c r="B7342" t="s">
        <v>6</v>
      </c>
      <c r="C7342" s="4">
        <v>43829</v>
      </c>
      <c r="D7342" s="3">
        <v>0.7583333333333333</v>
      </c>
    </row>
    <row r="7343" spans="1:4" x14ac:dyDescent="0.2">
      <c r="A7343">
        <v>121586</v>
      </c>
      <c r="B7343" t="s">
        <v>6</v>
      </c>
      <c r="C7343" s="4">
        <v>43829</v>
      </c>
      <c r="D7343" s="3">
        <v>0.75763888888888886</v>
      </c>
    </row>
    <row r="7344" spans="1:4" x14ac:dyDescent="0.2">
      <c r="A7344">
        <v>155589</v>
      </c>
      <c r="B7344" t="e">
        <f>ProcesoDigital muy buen trabajo lo Que est√°n haciendo las FFAA por el pais para mejorar Que bien est√°n trabajando por lo bueno para la naci√≥n</f>
        <v>#NAME?</v>
      </c>
      <c r="C7344" s="4">
        <v>43829</v>
      </c>
      <c r="D7344" s="3">
        <v>0.64930555555555558</v>
      </c>
    </row>
    <row r="7345" spans="1:4" x14ac:dyDescent="0.2">
      <c r="A7345">
        <v>156650</v>
      </c>
      <c r="B7345" t="e">
        <f>_xlfn.SINGLE(JuanOrlandoH _xlfn.SINGLE(Qhubotvoficial _xlfn.SINGLE(RCVHonduras _xlfn.SINGLE(LaTribunahn _xlfn.SINGLE(radiohrn _xlfn.SINGLE(diarioelheraldo _xlfn.SINGLE(elpaishn Que belleza lo Que se esta viendo en nuestro pais Que importante Es ver Que el pais tiene maravillas por demostrar grcais por invitarnos a pasar un excelente momento en familia)))))))</f>
        <v>#NAME?</v>
      </c>
      <c r="C7345" s="4">
        <v>43829</v>
      </c>
      <c r="D7345" s="3">
        <v>0.7416666666666667</v>
      </c>
    </row>
    <row r="7346" spans="1:4" x14ac:dyDescent="0.2">
      <c r="A7346">
        <v>172593</v>
      </c>
      <c r="B7346" t="s">
        <v>6</v>
      </c>
      <c r="C7346" s="4">
        <v>43829</v>
      </c>
      <c r="D7346" s="3">
        <v>0.75763888888888886</v>
      </c>
    </row>
    <row r="7347" spans="1:4" x14ac:dyDescent="0.2">
      <c r="A7347">
        <v>186906</v>
      </c>
      <c r="B7347" t="s">
        <v>472</v>
      </c>
      <c r="C7347" s="4">
        <v>43829</v>
      </c>
      <c r="D7347" s="3">
        <v>0.73958333333333337</v>
      </c>
    </row>
    <row r="7348" spans="1:4" x14ac:dyDescent="0.2">
      <c r="A7348">
        <v>191713</v>
      </c>
      <c r="B7348" t="e">
        <f>_xlfn.SINGLE(JuanOrlandoH _xlfn.SINGLE(Qhubotvoficial _xlfn.SINGLE(RCVHonduras _xlfn.SINGLE(LaTribunahn _xlfn.SINGLE(radiohrn _xlfn.SINGLE(diarioelheraldo _xlfn.SINGLE(elpaishn Que gran invitaci√≥n se√±or JOH Que bueno lo Que se hace Que se patrocina las ruinas de copan hermoso lugar)))))))</f>
        <v>#NAME?</v>
      </c>
      <c r="C7348" s="4">
        <v>43829</v>
      </c>
      <c r="D7348" s="3">
        <v>0.73958333333333337</v>
      </c>
    </row>
    <row r="7349" spans="1:4" x14ac:dyDescent="0.2">
      <c r="A7349">
        <v>204925</v>
      </c>
      <c r="B7349" t="e">
        <f>_xlfn.SINGLE(HoyMismoTSI _xlfn.SINGLE(JuanOrlandoH Observamos Que se hace lo bello en el pais muy bien Que las bellas cosas se definan cada dia Que bueno vamos por grandes avances de demostrar lo bello de esta navidad))</f>
        <v>#NAME?</v>
      </c>
      <c r="C7349" s="4">
        <v>43829</v>
      </c>
      <c r="D7349" s="3">
        <v>0.89166666666666661</v>
      </c>
    </row>
    <row r="7350" spans="1:4" x14ac:dyDescent="0.2">
      <c r="A7350">
        <v>211027</v>
      </c>
      <c r="B7350" t="e">
        <f>HoyMismoTSI Es muy excelente Que se busque el mayor apoyo para Que se detenga esta epidemia Que bien vamos por mas avances muy bien</f>
        <v>#NAME?</v>
      </c>
      <c r="C7350" s="4">
        <v>43829</v>
      </c>
      <c r="D7350" s="3">
        <v>0.63750000000000007</v>
      </c>
    </row>
    <row r="7351" spans="1:4" x14ac:dyDescent="0.2">
      <c r="A7351">
        <v>216485</v>
      </c>
      <c r="B7351" t="s">
        <v>6</v>
      </c>
      <c r="C7351" s="4">
        <v>43829</v>
      </c>
      <c r="D7351" s="3">
        <v>0.7583333333333333</v>
      </c>
    </row>
    <row r="7352" spans="1:4" x14ac:dyDescent="0.2">
      <c r="A7352">
        <v>253131</v>
      </c>
      <c r="B7352" t="e">
        <f>radiohrn Es muy bueno Que se hagan estos cierres en el pais Que excelente Que se mejore en el sector de las maquilas</f>
        <v>#NAME?</v>
      </c>
      <c r="C7352" s="4">
        <v>43829</v>
      </c>
      <c r="D7352" s="3">
        <v>0.85138888888888886</v>
      </c>
    </row>
    <row r="7353" spans="1:4" x14ac:dyDescent="0.2">
      <c r="A7353">
        <v>256315</v>
      </c>
      <c r="B7353" t="e">
        <f>radioamericahn hemos visto los buenos proyectos Que ha dejado el gobierno en grandes maneras de mejorar las carreteras Que bien vamos por mas alcances Que bien</f>
        <v>#NAME?</v>
      </c>
      <c r="C7353" s="4">
        <v>43829</v>
      </c>
      <c r="D7353" s="3">
        <v>0.69652777777777775</v>
      </c>
    </row>
    <row r="7354" spans="1:4" x14ac:dyDescent="0.2">
      <c r="A7354">
        <v>269131</v>
      </c>
      <c r="B7354" t="e">
        <f>radioamericahn Indiscutiblemente se ha demostrado Que el pais esta avanzando vamos por grandes empe√±os de ver lo bueno por el pais vamos por mas y mas</f>
        <v>#NAME?</v>
      </c>
      <c r="C7354" s="4">
        <v>43829</v>
      </c>
      <c r="D7354" s="3">
        <v>0.92013888888888884</v>
      </c>
    </row>
    <row r="7355" spans="1:4" x14ac:dyDescent="0.2">
      <c r="A7355">
        <v>302544</v>
      </c>
      <c r="B7355" t="e">
        <f>ProcesoDigital Que bueno lo Que se ve por parte de las autoridades  Que bien Que se haga lo bueno por Honduras Que bien</f>
        <v>#NAME?</v>
      </c>
      <c r="C7355" s="4">
        <v>43829</v>
      </c>
      <c r="D7355" s="3">
        <v>0.65069444444444446</v>
      </c>
    </row>
    <row r="7356" spans="1:4" x14ac:dyDescent="0.2">
      <c r="A7356">
        <v>324601</v>
      </c>
      <c r="B7356" t="s">
        <v>6</v>
      </c>
      <c r="C7356" s="4">
        <v>43829</v>
      </c>
      <c r="D7356" s="3">
        <v>0.75902777777777775</v>
      </c>
    </row>
    <row r="7357" spans="1:4" x14ac:dyDescent="0.2">
      <c r="A7357">
        <v>340260</v>
      </c>
      <c r="B7357" t="e">
        <f>_xlfn.SINGLE(HoyMismoTSI _xlfn.SINGLE(JuanOrlandoH muy bien Que la juventud esta haciendo estas impactantes obras para Que cea de gran desempe√±o para ellos mismo Que bien Que se haga lo mejor por nuestra Honduras))</f>
        <v>#NAME?</v>
      </c>
      <c r="C7357" s="4">
        <v>43829</v>
      </c>
      <c r="D7357" s="3">
        <v>0.66597222222222219</v>
      </c>
    </row>
    <row r="7358" spans="1:4" x14ac:dyDescent="0.2">
      <c r="A7358">
        <v>346626</v>
      </c>
      <c r="B7358" t="e">
        <f>HoyMismoTSI muy bien Que los turistas visiten nuestra bella naci√≥n Que bien lo Que se ve cada dia Que Impresionante Es copan</f>
        <v>#NAME?</v>
      </c>
      <c r="C7358" s="4">
        <v>43829</v>
      </c>
      <c r="D7358" s="3">
        <v>0.74791666666666667</v>
      </c>
    </row>
    <row r="7359" spans="1:4" x14ac:dyDescent="0.2">
      <c r="A7359">
        <v>641213</v>
      </c>
      <c r="B7359" t="e">
        <f>_xlfn.SINGLE(HoyMismoTSI _xlfn.SINGLE(JuanOrlandoH Ciertamente vamos por mas logros para los Jovenes Que Dios los bendiga y Que este proyecto les salga bien en todo))</f>
        <v>#NAME?</v>
      </c>
      <c r="C7359" s="4">
        <v>43829</v>
      </c>
      <c r="D7359" s="3">
        <v>0.66666666666666663</v>
      </c>
    </row>
    <row r="7360" spans="1:4" x14ac:dyDescent="0.2">
      <c r="A7360">
        <v>647990</v>
      </c>
      <c r="B7360" t="s">
        <v>6</v>
      </c>
      <c r="C7360" s="4">
        <v>43829</v>
      </c>
      <c r="D7360" s="3">
        <v>0.7583333333333333</v>
      </c>
    </row>
    <row r="7361" spans="1:4" x14ac:dyDescent="0.2">
      <c r="A7361">
        <v>686323</v>
      </c>
      <c r="B7361" t="s">
        <v>6</v>
      </c>
      <c r="C7361" s="4">
        <v>43829</v>
      </c>
      <c r="D7361" s="3">
        <v>0.75763888888888886</v>
      </c>
    </row>
    <row r="7362" spans="1:4" x14ac:dyDescent="0.2">
      <c r="A7362">
        <v>697414</v>
      </c>
      <c r="B7362" t="s">
        <v>6</v>
      </c>
      <c r="C7362" s="4">
        <v>43829</v>
      </c>
      <c r="D7362" s="3">
        <v>0.75902777777777775</v>
      </c>
    </row>
    <row r="7363" spans="1:4" x14ac:dyDescent="0.2">
      <c r="A7363">
        <v>706457</v>
      </c>
      <c r="B7363" t="s">
        <v>654</v>
      </c>
      <c r="C7363" s="4">
        <v>43829</v>
      </c>
      <c r="D7363" s="3">
        <v>0.66736111111111107</v>
      </c>
    </row>
    <row r="7364" spans="1:4" x14ac:dyDescent="0.2">
      <c r="A7364">
        <v>746453</v>
      </c>
      <c r="B7364" t="s">
        <v>6</v>
      </c>
      <c r="C7364" s="4">
        <v>43829</v>
      </c>
      <c r="D7364" s="3">
        <v>0.7583333333333333</v>
      </c>
    </row>
    <row r="7365" spans="1:4" x14ac:dyDescent="0.2">
      <c r="A7365">
        <v>755610</v>
      </c>
      <c r="B7365" t="s">
        <v>6</v>
      </c>
      <c r="C7365" s="4">
        <v>43829</v>
      </c>
      <c r="D7365" s="3">
        <v>0.75763888888888886</v>
      </c>
    </row>
    <row r="7366" spans="1:4" x14ac:dyDescent="0.2">
      <c r="A7366">
        <v>779165</v>
      </c>
      <c r="B7366" t="s">
        <v>6</v>
      </c>
      <c r="C7366" s="4">
        <v>43829</v>
      </c>
      <c r="D7366" s="3">
        <v>0.7583333333333333</v>
      </c>
    </row>
    <row r="7367" spans="1:4" x14ac:dyDescent="0.2">
      <c r="A7367">
        <v>808402</v>
      </c>
      <c r="B7367" t="s">
        <v>6</v>
      </c>
      <c r="C7367" s="4">
        <v>43829</v>
      </c>
      <c r="D7367" s="3">
        <v>0.75763888888888886</v>
      </c>
    </row>
    <row r="7368" spans="1:4" x14ac:dyDescent="0.2">
      <c r="A7368">
        <v>847275</v>
      </c>
      <c r="B7368" t="s">
        <v>6</v>
      </c>
      <c r="C7368" s="4">
        <v>43829</v>
      </c>
      <c r="D7368" s="3">
        <v>0.75763888888888886</v>
      </c>
    </row>
    <row r="7369" spans="1:4" x14ac:dyDescent="0.2">
      <c r="A7369">
        <v>853912</v>
      </c>
      <c r="B7369" t="s">
        <v>6</v>
      </c>
      <c r="C7369" s="4">
        <v>43829</v>
      </c>
      <c r="D7369" s="3">
        <v>0.7583333333333333</v>
      </c>
    </row>
    <row r="7370" spans="1:4" x14ac:dyDescent="0.2">
      <c r="A7370">
        <v>889727</v>
      </c>
      <c r="B7370" t="e">
        <f>_xlfn.SINGLE(HoyMismoTSI _xlfn.SINGLE(JuanOrlandoH muy bueno lo Que se ve gracias por demostrar Que en esta comunidad hicieron la villa navide√±a Que bueno estamos muy alegres))</f>
        <v>#NAME?</v>
      </c>
      <c r="C7370" s="4">
        <v>43829</v>
      </c>
      <c r="D7370" s="3">
        <v>0.89097222222222217</v>
      </c>
    </row>
    <row r="7371" spans="1:4" x14ac:dyDescent="0.2">
      <c r="A7371">
        <v>936736</v>
      </c>
      <c r="B7371" t="s">
        <v>6</v>
      </c>
      <c r="C7371" s="4">
        <v>43829</v>
      </c>
      <c r="D7371" s="3">
        <v>0.75763888888888886</v>
      </c>
    </row>
    <row r="7372" spans="1:4" x14ac:dyDescent="0.2">
      <c r="A7372">
        <v>973047</v>
      </c>
      <c r="B7372" t="s">
        <v>6</v>
      </c>
      <c r="C7372" s="4">
        <v>43829</v>
      </c>
      <c r="D7372" s="3">
        <v>0.7583333333333333</v>
      </c>
    </row>
    <row r="7373" spans="1:4" x14ac:dyDescent="0.2">
      <c r="A7373">
        <v>986993</v>
      </c>
      <c r="B7373" t="s">
        <v>6</v>
      </c>
      <c r="C7373" s="4">
        <v>43829</v>
      </c>
      <c r="D7373" s="3">
        <v>0.75763888888888886</v>
      </c>
    </row>
    <row r="7374" spans="1:4" x14ac:dyDescent="0.2">
      <c r="A7374">
        <v>1025728</v>
      </c>
      <c r="B7374" t="s">
        <v>6</v>
      </c>
      <c r="C7374" s="4">
        <v>43829</v>
      </c>
      <c r="D7374" s="3">
        <v>0.75763888888888886</v>
      </c>
    </row>
    <row r="7375" spans="1:4" x14ac:dyDescent="0.2">
      <c r="A7375">
        <v>1043258</v>
      </c>
      <c r="B7375" t="s">
        <v>6</v>
      </c>
      <c r="C7375" s="4">
        <v>43829</v>
      </c>
      <c r="D7375" s="3">
        <v>0.7583333333333333</v>
      </c>
    </row>
    <row r="7376" spans="1:4" x14ac:dyDescent="0.2">
      <c r="A7376">
        <v>1048030</v>
      </c>
      <c r="B7376" t="s">
        <v>6</v>
      </c>
      <c r="C7376" s="4">
        <v>43829</v>
      </c>
      <c r="D7376" s="3">
        <v>0.7583333333333333</v>
      </c>
    </row>
    <row r="7377" spans="1:4" x14ac:dyDescent="0.2">
      <c r="A7377">
        <v>1096691</v>
      </c>
      <c r="B7377" t="e">
        <f>HoyMismoTSI Es un gran logro Que se mejore la econom√≠a en el sector cafetalero Es de gran ayuda para la econom√≠a del pais Que bien</f>
        <v>#NAME?</v>
      </c>
      <c r="C7377" s="4">
        <v>43829</v>
      </c>
      <c r="D7377" s="3">
        <v>0.72291666666666676</v>
      </c>
    </row>
    <row r="7378" spans="1:4" ht="51" x14ac:dyDescent="0.2">
      <c r="A7378">
        <v>4794</v>
      </c>
      <c r="B7378" s="2" t="s">
        <v>47</v>
      </c>
      <c r="C7378" s="4">
        <v>43832</v>
      </c>
      <c r="D7378" s="3">
        <v>0.83263888888888893</v>
      </c>
    </row>
    <row r="7379" spans="1:4" ht="51" x14ac:dyDescent="0.2">
      <c r="A7379">
        <v>13211</v>
      </c>
      <c r="B7379" s="2" t="s">
        <v>47</v>
      </c>
      <c r="C7379" s="4">
        <v>43832</v>
      </c>
      <c r="D7379" s="3">
        <v>0.8340277777777777</v>
      </c>
    </row>
    <row r="7380" spans="1:4" x14ac:dyDescent="0.2">
      <c r="A7380">
        <v>15991</v>
      </c>
      <c r="B7380" t="s">
        <v>121</v>
      </c>
      <c r="C7380" s="4">
        <v>43832</v>
      </c>
      <c r="D7380" s="3">
        <v>0.67083333333333339</v>
      </c>
    </row>
    <row r="7381" spans="1:4" ht="51" x14ac:dyDescent="0.2">
      <c r="A7381">
        <v>20428</v>
      </c>
      <c r="B7381" s="2" t="s">
        <v>47</v>
      </c>
      <c r="C7381" s="4">
        <v>43832</v>
      </c>
      <c r="D7381" s="3">
        <v>0.83263888888888893</v>
      </c>
    </row>
    <row r="7382" spans="1:4" x14ac:dyDescent="0.2">
      <c r="A7382">
        <v>20459</v>
      </c>
      <c r="B7382" t="s">
        <v>121</v>
      </c>
      <c r="C7382" s="4">
        <v>43832</v>
      </c>
      <c r="D7382" s="3">
        <v>0.67013888888888884</v>
      </c>
    </row>
    <row r="7383" spans="1:4" x14ac:dyDescent="0.2">
      <c r="A7383">
        <v>24138</v>
      </c>
      <c r="B7383" t="s">
        <v>121</v>
      </c>
      <c r="C7383" s="4">
        <v>43832</v>
      </c>
      <c r="D7383" s="3">
        <v>0.6694444444444444</v>
      </c>
    </row>
    <row r="7384" spans="1:4" ht="51" x14ac:dyDescent="0.2">
      <c r="A7384">
        <v>37648</v>
      </c>
      <c r="B7384" s="2" t="s">
        <v>47</v>
      </c>
      <c r="C7384" s="4">
        <v>43832</v>
      </c>
      <c r="D7384" s="3">
        <v>0.8340277777777777</v>
      </c>
    </row>
    <row r="7385" spans="1:4" x14ac:dyDescent="0.2">
      <c r="A7385">
        <v>40370</v>
      </c>
      <c r="B7385" t="e">
        <f>radioamericahn Honduras esta cambiando en materia de seguridad y se combaten las maras y pandillas Que excelente labor departe de nuestro gobierno y nuestro Presidente vamos por mas</f>
        <v>#NAME?</v>
      </c>
      <c r="C7385" s="4">
        <v>43832</v>
      </c>
      <c r="D7385" s="3">
        <v>0.76527777777777783</v>
      </c>
    </row>
    <row r="7386" spans="1:4" ht="51" x14ac:dyDescent="0.2">
      <c r="A7386">
        <v>42304</v>
      </c>
      <c r="B7386" s="2" t="s">
        <v>47</v>
      </c>
      <c r="C7386" s="4">
        <v>43832</v>
      </c>
      <c r="D7386" s="3">
        <v>0.83263888888888893</v>
      </c>
    </row>
    <row r="7387" spans="1:4" x14ac:dyDescent="0.2">
      <c r="A7387">
        <v>44296</v>
      </c>
      <c r="B7387" t="e">
        <f>LaTribunahn muy bien Que sea un puerto de cruceros Que bien estamos viendo Que mi Honduras hay belleza Hondure√±a</f>
        <v>#NAME?</v>
      </c>
      <c r="C7387" s="4">
        <v>43832</v>
      </c>
      <c r="D7387" s="3">
        <v>0.77569444444444446</v>
      </c>
    </row>
    <row r="7388" spans="1:4" x14ac:dyDescent="0.2">
      <c r="A7388">
        <v>70652</v>
      </c>
      <c r="B7388" t="e">
        <f>elpaishn Honduras esta cambiando solo podemos decir gracias Presidente JOH por hacer el cambio por la econom√≠a del pueblo</f>
        <v>#NAME?</v>
      </c>
      <c r="C7388" s="4">
        <v>43832</v>
      </c>
      <c r="D7388" s="3">
        <v>0.66666666666666663</v>
      </c>
    </row>
    <row r="7389" spans="1:4" x14ac:dyDescent="0.2">
      <c r="A7389">
        <v>75027</v>
      </c>
      <c r="B7389" t="e">
        <f>TSiHonduras Honduras Es un pais muy bendecido Que se haga lo mejor para Que vivamos en un pais sano Que bien lo Que esta haciendo nuestro gobierno</f>
        <v>#NAME?</v>
      </c>
      <c r="C7389" s="4">
        <v>43832</v>
      </c>
      <c r="D7389" s="3">
        <v>0.875</v>
      </c>
    </row>
    <row r="7390" spans="1:4" x14ac:dyDescent="0.2">
      <c r="A7390">
        <v>76190</v>
      </c>
      <c r="B7390" t="e">
        <f>TSiHonduras Esperamos Que se haga la mayor soluci√≥n en el pais Que buenas cosas estamos viendo lo bueno por mi pais Que excelente</f>
        <v>#NAME?</v>
      </c>
      <c r="C7390" s="4">
        <v>43832</v>
      </c>
      <c r="D7390" s="3">
        <v>0.75277777777777777</v>
      </c>
    </row>
    <row r="7391" spans="1:4" x14ac:dyDescent="0.2">
      <c r="A7391">
        <v>80119</v>
      </c>
      <c r="B7391" t="e">
        <f>JuanOrlandoH contentos p√≤r Que sabemos Que el Presidente ha demostrado lo bueno por la naci√≥n Que bien vamos por mas</f>
        <v>#NAME?</v>
      </c>
      <c r="C7391" s="4">
        <v>43832</v>
      </c>
      <c r="D7391" s="3">
        <v>0.82500000000000007</v>
      </c>
    </row>
    <row r="7392" spans="1:4" x14ac:dyDescent="0.2">
      <c r="A7392">
        <v>83213</v>
      </c>
      <c r="B7392" t="e">
        <f>HCHTelevDigital demostrando Que si se quiere se puede vamos felicitaciones al gobierno hondure√±o por afirmar lo bueno por lo mejor por Honduras</f>
        <v>#NAME?</v>
      </c>
      <c r="C7392" s="4">
        <v>43832</v>
      </c>
      <c r="D7392" s="3">
        <v>0.92222222222222217</v>
      </c>
    </row>
    <row r="7393" spans="1:4" x14ac:dyDescent="0.2">
      <c r="A7393">
        <v>91884</v>
      </c>
      <c r="B7393" t="e">
        <f>elpaishn muy bueno lo Que esta haciendo nuestro gobierno ayudando a pueblo Honduras para Que pueda mejorar la econom√≠a del pais</f>
        <v>#NAME?</v>
      </c>
      <c r="C7393" s="4">
        <v>43832</v>
      </c>
      <c r="D7393" s="3">
        <v>0.66597222222222219</v>
      </c>
    </row>
    <row r="7394" spans="1:4" x14ac:dyDescent="0.2">
      <c r="A7394">
        <v>97202</v>
      </c>
      <c r="B7394" t="e">
        <f>HCHTelevDigital contentos de Que mi pais avance vamos viendo lo bueno Que importante manera de Que la naci√≥n siga cambiando mas y mas</f>
        <v>#NAME?</v>
      </c>
      <c r="C7394" s="4">
        <v>43832</v>
      </c>
      <c r="D7394" s="3">
        <v>0.92152777777777783</v>
      </c>
    </row>
    <row r="7395" spans="1:4" x14ac:dyDescent="0.2">
      <c r="A7395">
        <v>97281</v>
      </c>
      <c r="B7395" t="e">
        <f>HCHTelevDigital Es muy bueno lo Que se esta viendo vamos por grandes metas muy bien se√±or JOH</f>
        <v>#NAME?</v>
      </c>
      <c r="C7395" s="4">
        <v>43832</v>
      </c>
      <c r="D7395" s="3">
        <v>0.92152777777777783</v>
      </c>
    </row>
    <row r="7396" spans="1:4" x14ac:dyDescent="0.2">
      <c r="A7396">
        <v>112516</v>
      </c>
      <c r="B7396" t="s">
        <v>121</v>
      </c>
      <c r="C7396" s="4">
        <v>43832</v>
      </c>
      <c r="D7396" s="3">
        <v>0.66875000000000007</v>
      </c>
    </row>
    <row r="7397" spans="1:4" x14ac:dyDescent="0.2">
      <c r="A7397">
        <v>124782</v>
      </c>
      <c r="B7397" t="s">
        <v>121</v>
      </c>
      <c r="C7397" s="4">
        <v>43832</v>
      </c>
      <c r="D7397" s="3">
        <v>0.66875000000000007</v>
      </c>
    </row>
    <row r="7398" spans="1:4" ht="51" x14ac:dyDescent="0.2">
      <c r="A7398">
        <v>128198</v>
      </c>
      <c r="B7398" s="2" t="s">
        <v>47</v>
      </c>
      <c r="C7398" s="4">
        <v>43832</v>
      </c>
      <c r="D7398" s="3">
        <v>0.83263888888888893</v>
      </c>
    </row>
    <row r="7399" spans="1:4" x14ac:dyDescent="0.2">
      <c r="A7399">
        <v>135162</v>
      </c>
      <c r="B7399" t="e">
        <f>JuanOrlandoH Definitivamente se ha demostrado Que Honduras cambia vamos avanzando por klo bueno gracias se√±or  JOH por afirmar Que mi Honduras Es bella</f>
        <v>#NAME?</v>
      </c>
      <c r="C7399" s="4">
        <v>43832</v>
      </c>
      <c r="D7399" s="3">
        <v>0.6430555555555556</v>
      </c>
    </row>
    <row r="7400" spans="1:4" ht="51" x14ac:dyDescent="0.2">
      <c r="A7400">
        <v>151474</v>
      </c>
      <c r="B7400" s="2" t="s">
        <v>47</v>
      </c>
      <c r="C7400" s="4">
        <v>43832</v>
      </c>
      <c r="D7400" s="3">
        <v>0.8340277777777777</v>
      </c>
    </row>
    <row r="7401" spans="1:4" x14ac:dyDescent="0.2">
      <c r="A7401">
        <v>158123</v>
      </c>
      <c r="B7401" t="e">
        <f>JuanOrlandoH Que excelente felicitamos a todas esas personas Que se esmeraron por demostrar Que tenemos una bella navidad Muchas gracias y bendiciones</f>
        <v>#NAME?</v>
      </c>
      <c r="C7401" s="4">
        <v>43832</v>
      </c>
      <c r="D7401" s="3">
        <v>0.64166666666666672</v>
      </c>
    </row>
    <row r="7402" spans="1:4" x14ac:dyDescent="0.2">
      <c r="A7402">
        <v>161926</v>
      </c>
      <c r="B7402" t="e">
        <f>televicentrohn Honduras avanza Que impactante manera de ver como mi naci√≥n esta mejorando cad adia Que bien estamos muy agradecidos por lo bueno Que pase en el pais Es un nuevo a√±o se esperan mejores cosas</f>
        <v>#NAME?</v>
      </c>
      <c r="C7402" s="4">
        <v>43832</v>
      </c>
      <c r="D7402" s="3">
        <v>0.63402777777777775</v>
      </c>
    </row>
    <row r="7403" spans="1:4" x14ac:dyDescent="0.2">
      <c r="A7403">
        <v>163139</v>
      </c>
      <c r="B7403" t="e">
        <f>televicentrohn se√±or JOH gracias por Que solo usted ha alcanzado grandes metas Que Dios lo bendiga siempre Que bien vamos por lo bueno</f>
        <v>#NAME?</v>
      </c>
      <c r="C7403" s="4">
        <v>43832</v>
      </c>
      <c r="D7403" s="3">
        <v>0.76041666666666663</v>
      </c>
    </row>
    <row r="7404" spans="1:4" x14ac:dyDescent="0.2">
      <c r="A7404">
        <v>169561</v>
      </c>
      <c r="B7404" t="e">
        <f>tencanal10 Definitivamente hemos logrado lo bueno para Honduras Que Dios los bendiga y Que se ha lo mejor para el pais excelente</f>
        <v>#NAME?</v>
      </c>
      <c r="C7404" s="4">
        <v>43832</v>
      </c>
      <c r="D7404" s="3">
        <v>0.69861111111111107</v>
      </c>
    </row>
    <row r="7405" spans="1:4" x14ac:dyDescent="0.2">
      <c r="A7405">
        <v>169928</v>
      </c>
      <c r="B7405" t="s">
        <v>442</v>
      </c>
      <c r="C7405" s="4">
        <v>43832</v>
      </c>
      <c r="D7405" s="3">
        <v>0.69791666666666663</v>
      </c>
    </row>
    <row r="7406" spans="1:4" x14ac:dyDescent="0.2">
      <c r="A7406">
        <v>180419</v>
      </c>
      <c r="B7406" t="e">
        <f>DiarioLaPrensa Que bueno Que se ha demostrado Que se apoyara a los docentes para Que puedan tener una vida diferente Que excelente vamos viendo lo bueno</f>
        <v>#NAME?</v>
      </c>
      <c r="C7406" s="4">
        <v>43832</v>
      </c>
      <c r="D7406" s="3">
        <v>0.94861111111111107</v>
      </c>
    </row>
    <row r="7407" spans="1:4" x14ac:dyDescent="0.2">
      <c r="A7407">
        <v>180999</v>
      </c>
      <c r="B7407" t="e">
        <f>DiarioLaPrensa se√±or JOH Que gran trabajo lo Que usted esta haciendo Que buena manera de hacer bien las cosas Que bien vamos por mas y mas</f>
        <v>#NAME?</v>
      </c>
      <c r="C7407" s="4">
        <v>43832</v>
      </c>
      <c r="D7407" s="3">
        <v>0.94930555555555562</v>
      </c>
    </row>
    <row r="7408" spans="1:4" x14ac:dyDescent="0.2">
      <c r="A7408">
        <v>181289</v>
      </c>
      <c r="B7408" t="e">
        <f>DiarioLaPrensa muy bien Que se les aumente el salario a los maestros Que buen trabajo Que el gobierno los apoye Que bien</f>
        <v>#NAME?</v>
      </c>
      <c r="C7408" s="4">
        <v>43832</v>
      </c>
      <c r="D7408" s="3">
        <v>0.95000000000000007</v>
      </c>
    </row>
    <row r="7409" spans="1:4" x14ac:dyDescent="0.2">
      <c r="A7409">
        <v>195703</v>
      </c>
      <c r="B7409" t="s">
        <v>121</v>
      </c>
      <c r="C7409" s="4">
        <v>43832</v>
      </c>
      <c r="D7409" s="3">
        <v>0.67013888888888884</v>
      </c>
    </row>
    <row r="7410" spans="1:4" ht="51" x14ac:dyDescent="0.2">
      <c r="A7410">
        <v>203075</v>
      </c>
      <c r="B7410" s="2" t="s">
        <v>47</v>
      </c>
      <c r="C7410" s="4">
        <v>43832</v>
      </c>
      <c r="D7410" s="3">
        <v>0.83333333333333337</v>
      </c>
    </row>
    <row r="7411" spans="1:4" x14ac:dyDescent="0.2">
      <c r="A7411">
        <v>223708</v>
      </c>
      <c r="B7411" t="e">
        <f>canal11hn esta bueno lo Que se hace estamos muy contentos de Que mi pais mejore en salud porque Es bueno protegerse contra la hepatitis</f>
        <v>#NAME?</v>
      </c>
      <c r="C7411" s="4">
        <v>43832</v>
      </c>
      <c r="D7411" s="3">
        <v>0.72291666666666676</v>
      </c>
    </row>
    <row r="7412" spans="1:4" x14ac:dyDescent="0.2">
      <c r="A7412">
        <v>225606</v>
      </c>
      <c r="B7412" t="s">
        <v>121</v>
      </c>
      <c r="C7412" s="4">
        <v>43832</v>
      </c>
      <c r="D7412" s="3">
        <v>0.6694444444444444</v>
      </c>
    </row>
    <row r="7413" spans="1:4" x14ac:dyDescent="0.2">
      <c r="A7413">
        <v>232846</v>
      </c>
      <c r="B7413" t="e">
        <f>TSiHonduras se esta realizando lo bueno en nuestro pais con el precio del cafe vamos por grandes oportunidades Que bien</f>
        <v>#NAME?</v>
      </c>
      <c r="C7413" s="4">
        <v>43832</v>
      </c>
      <c r="D7413" s="3">
        <v>0.75208333333333333</v>
      </c>
    </row>
    <row r="7414" spans="1:4" x14ac:dyDescent="0.2">
      <c r="A7414">
        <v>247000</v>
      </c>
      <c r="B7414" t="s">
        <v>537</v>
      </c>
      <c r="C7414" s="4">
        <v>43832</v>
      </c>
      <c r="D7414" s="3">
        <v>0.6333333333333333</v>
      </c>
    </row>
    <row r="7415" spans="1:4" x14ac:dyDescent="0.2">
      <c r="A7415">
        <v>247205</v>
      </c>
      <c r="B7415" t="s">
        <v>538</v>
      </c>
      <c r="C7415" s="4">
        <v>43832</v>
      </c>
      <c r="D7415" s="3">
        <v>0.76041666666666663</v>
      </c>
    </row>
    <row r="7416" spans="1:4" x14ac:dyDescent="0.2">
      <c r="A7416">
        <v>258072</v>
      </c>
      <c r="B7416" t="e">
        <f>LaTribunahn Es muy bueno lo Que esta pasando en roat√°n Que impactante noticia la Que se ve Que sea un lugar tur√≠stico para el hondure√±o</f>
        <v>#NAME?</v>
      </c>
      <c r="C7416" s="4">
        <v>43832</v>
      </c>
      <c r="D7416" s="3">
        <v>0.77500000000000002</v>
      </c>
    </row>
    <row r="7417" spans="1:4" x14ac:dyDescent="0.2">
      <c r="A7417">
        <v>258887</v>
      </c>
      <c r="B7417" t="s">
        <v>121</v>
      </c>
      <c r="C7417" s="4">
        <v>43832</v>
      </c>
      <c r="D7417" s="3">
        <v>0.67013888888888884</v>
      </c>
    </row>
    <row r="7418" spans="1:4" x14ac:dyDescent="0.2">
      <c r="A7418">
        <v>268505</v>
      </c>
      <c r="B7418" t="e">
        <f>LaTribunahn Es una gran noticia Que se apruebe esta nueva ley de alivio de deuda Que bueno lo Que se hace por nuestra Honduras</f>
        <v>#NAME?</v>
      </c>
      <c r="C7418" s="4">
        <v>43832</v>
      </c>
      <c r="D7418" s="3">
        <v>0.84513888888888899</v>
      </c>
    </row>
    <row r="7419" spans="1:4" x14ac:dyDescent="0.2">
      <c r="A7419">
        <v>268510</v>
      </c>
      <c r="B7419" t="e">
        <f>radioamericahn muy buen trabajo lo Que esta haciendo salud apoyando a los  ni√±os de pais par Que se les ponga esa vacuna en contra de la hepatitis</f>
        <v>#NAME?</v>
      </c>
      <c r="C7419" s="4">
        <v>43832</v>
      </c>
      <c r="D7419" s="3">
        <v>0.91111111111111109</v>
      </c>
    </row>
    <row r="7420" spans="1:4" x14ac:dyDescent="0.2">
      <c r="A7420">
        <v>285005</v>
      </c>
      <c r="B7420" t="e">
        <f>TSiHonduras se√±or JOH gracias porque se esta combatiendo con esta vacuna la hepatitis uqe bueno lo Que se ve cada dia Que bien vamos por mas y mejores resultados Que bien</f>
        <v>#NAME?</v>
      </c>
      <c r="C7420" s="4">
        <v>43832</v>
      </c>
      <c r="D7420" s="3">
        <v>0.87430555555555556</v>
      </c>
    </row>
    <row r="7421" spans="1:4" x14ac:dyDescent="0.2">
      <c r="A7421">
        <v>285644</v>
      </c>
      <c r="B7421" t="e">
        <f>TSiHonduras Es una excelente noticia porque se ve Que el Presidente esta trabajando por cosas mejores Que bien vamos avanzando por mas y mas en la salud muy bien</f>
        <v>#NAME?</v>
      </c>
      <c r="C7421" s="4">
        <v>43832</v>
      </c>
      <c r="D7421" s="3">
        <v>0.87361111111111101</v>
      </c>
    </row>
    <row r="7422" spans="1:4" x14ac:dyDescent="0.2">
      <c r="A7422">
        <v>287308</v>
      </c>
      <c r="B7422" t="s">
        <v>121</v>
      </c>
      <c r="C7422" s="4">
        <v>43832</v>
      </c>
      <c r="D7422" s="3">
        <v>0.67013888888888884</v>
      </c>
    </row>
    <row r="7423" spans="1:4" x14ac:dyDescent="0.2">
      <c r="A7423">
        <v>298719</v>
      </c>
      <c r="B7423" t="s">
        <v>121</v>
      </c>
      <c r="C7423" s="4">
        <v>43832</v>
      </c>
      <c r="D7423" s="3">
        <v>0.67013888888888884</v>
      </c>
    </row>
    <row r="7424" spans="1:4" x14ac:dyDescent="0.2">
      <c r="A7424">
        <v>323515</v>
      </c>
      <c r="B7424" t="e">
        <f>elpaishn admitimos Que se ven grandes cambios Que excelente vamos por mas Que bien</f>
        <v>#NAME?</v>
      </c>
      <c r="C7424" s="4">
        <v>43832</v>
      </c>
      <c r="D7424" s="3">
        <v>0.66666666666666663</v>
      </c>
    </row>
    <row r="7425" spans="1:4" x14ac:dyDescent="0.2">
      <c r="A7425">
        <v>337717</v>
      </c>
      <c r="B7425" t="s">
        <v>121</v>
      </c>
      <c r="C7425" s="4">
        <v>43832</v>
      </c>
      <c r="D7425" s="3">
        <v>0.6694444444444444</v>
      </c>
    </row>
    <row r="7426" spans="1:4" ht="51" x14ac:dyDescent="0.2">
      <c r="A7426">
        <v>338402</v>
      </c>
      <c r="B7426" s="2" t="s">
        <v>47</v>
      </c>
      <c r="C7426" s="4">
        <v>43832</v>
      </c>
      <c r="D7426" s="3">
        <v>0.83263888888888893</v>
      </c>
    </row>
    <row r="7427" spans="1:4" ht="51" x14ac:dyDescent="0.2">
      <c r="A7427">
        <v>338403</v>
      </c>
      <c r="B7427" s="2" t="s">
        <v>47</v>
      </c>
      <c r="C7427" s="4">
        <v>43832</v>
      </c>
      <c r="D7427" s="3">
        <v>0.83333333333333337</v>
      </c>
    </row>
    <row r="7428" spans="1:4" x14ac:dyDescent="0.2">
      <c r="A7428">
        <v>444373</v>
      </c>
      <c r="B7428" t="s">
        <v>121</v>
      </c>
      <c r="C7428" s="4">
        <v>43832</v>
      </c>
      <c r="D7428" s="3">
        <v>0.67083333333333339</v>
      </c>
    </row>
    <row r="7429" spans="1:4" ht="51" x14ac:dyDescent="0.2">
      <c r="A7429">
        <v>678122</v>
      </c>
      <c r="B7429" s="2" t="s">
        <v>47</v>
      </c>
      <c r="C7429" s="4">
        <v>43832</v>
      </c>
      <c r="D7429" s="3">
        <v>0.8340277777777777</v>
      </c>
    </row>
    <row r="7430" spans="1:4" ht="51" x14ac:dyDescent="0.2">
      <c r="A7430">
        <v>683407</v>
      </c>
      <c r="B7430" s="2" t="s">
        <v>47</v>
      </c>
      <c r="C7430" s="4">
        <v>43832</v>
      </c>
      <c r="D7430" s="3">
        <v>0.83263888888888893</v>
      </c>
    </row>
    <row r="7431" spans="1:4" ht="51" x14ac:dyDescent="0.2">
      <c r="A7431">
        <v>701478</v>
      </c>
      <c r="B7431" s="2" t="s">
        <v>47</v>
      </c>
      <c r="C7431" s="4">
        <v>43832</v>
      </c>
      <c r="D7431" s="3">
        <v>0.83333333333333337</v>
      </c>
    </row>
    <row r="7432" spans="1:4" x14ac:dyDescent="0.2">
      <c r="A7432">
        <v>707840</v>
      </c>
      <c r="B7432" t="s">
        <v>121</v>
      </c>
      <c r="C7432" s="4">
        <v>43832</v>
      </c>
      <c r="D7432" s="3">
        <v>0.67013888888888884</v>
      </c>
    </row>
    <row r="7433" spans="1:4" x14ac:dyDescent="0.2">
      <c r="A7433">
        <v>720589</v>
      </c>
      <c r="B7433" t="s">
        <v>121</v>
      </c>
      <c r="C7433" s="4">
        <v>43832</v>
      </c>
      <c r="D7433" s="3">
        <v>0.6694444444444444</v>
      </c>
    </row>
    <row r="7434" spans="1:4" ht="51" x14ac:dyDescent="0.2">
      <c r="A7434">
        <v>755608</v>
      </c>
      <c r="B7434" s="2" t="s">
        <v>47</v>
      </c>
      <c r="C7434" s="4">
        <v>43832</v>
      </c>
      <c r="D7434" s="3">
        <v>0.83333333333333337</v>
      </c>
    </row>
    <row r="7435" spans="1:4" x14ac:dyDescent="0.2">
      <c r="A7435">
        <v>756071</v>
      </c>
      <c r="B7435" t="s">
        <v>121</v>
      </c>
      <c r="C7435" s="4">
        <v>43832</v>
      </c>
      <c r="D7435" s="3">
        <v>0.6694444444444444</v>
      </c>
    </row>
    <row r="7436" spans="1:4" ht="51" x14ac:dyDescent="0.2">
      <c r="A7436">
        <v>764670</v>
      </c>
      <c r="B7436" s="2" t="s">
        <v>47</v>
      </c>
      <c r="C7436" s="4">
        <v>43832</v>
      </c>
      <c r="D7436" s="3">
        <v>0.83333333333333337</v>
      </c>
    </row>
    <row r="7437" spans="1:4" x14ac:dyDescent="0.2">
      <c r="A7437">
        <v>764816</v>
      </c>
      <c r="B7437" t="s">
        <v>121</v>
      </c>
      <c r="C7437" s="4">
        <v>43832</v>
      </c>
      <c r="D7437" s="3">
        <v>0.6694444444444444</v>
      </c>
    </row>
    <row r="7438" spans="1:4" x14ac:dyDescent="0.2">
      <c r="A7438">
        <v>793531</v>
      </c>
      <c r="B7438" t="s">
        <v>121</v>
      </c>
      <c r="C7438" s="4">
        <v>43832</v>
      </c>
      <c r="D7438" s="3">
        <v>0.67013888888888884</v>
      </c>
    </row>
    <row r="7439" spans="1:4" x14ac:dyDescent="0.2">
      <c r="A7439">
        <v>804223</v>
      </c>
      <c r="B7439" t="s">
        <v>121</v>
      </c>
      <c r="C7439" s="4">
        <v>43832</v>
      </c>
      <c r="D7439" s="3">
        <v>0.67013888888888884</v>
      </c>
    </row>
    <row r="7440" spans="1:4" ht="51" x14ac:dyDescent="0.2">
      <c r="A7440">
        <v>830414</v>
      </c>
      <c r="B7440" s="2" t="s">
        <v>47</v>
      </c>
      <c r="C7440" s="4">
        <v>43832</v>
      </c>
      <c r="D7440" s="3">
        <v>0.83263888888888893</v>
      </c>
    </row>
    <row r="7441" spans="1:4" x14ac:dyDescent="0.2">
      <c r="A7441">
        <v>830478</v>
      </c>
      <c r="B7441" t="s">
        <v>121</v>
      </c>
      <c r="C7441" s="4">
        <v>43832</v>
      </c>
      <c r="D7441" s="3">
        <v>0.6694444444444444</v>
      </c>
    </row>
    <row r="7442" spans="1:4" x14ac:dyDescent="0.2">
      <c r="A7442">
        <v>832121</v>
      </c>
      <c r="B7442" t="s">
        <v>121</v>
      </c>
      <c r="C7442" s="4">
        <v>43832</v>
      </c>
      <c r="D7442" s="3">
        <v>0.67013888888888884</v>
      </c>
    </row>
    <row r="7443" spans="1:4" ht="51" x14ac:dyDescent="0.2">
      <c r="A7443">
        <v>850866</v>
      </c>
      <c r="B7443" s="2" t="s">
        <v>47</v>
      </c>
      <c r="C7443" s="4">
        <v>43832</v>
      </c>
      <c r="D7443" s="3">
        <v>0.83333333333333337</v>
      </c>
    </row>
    <row r="7444" spans="1:4" x14ac:dyDescent="0.2">
      <c r="A7444">
        <v>853264</v>
      </c>
      <c r="B7444" t="s">
        <v>121</v>
      </c>
      <c r="C7444" s="4">
        <v>43832</v>
      </c>
      <c r="D7444" s="3">
        <v>0.66875000000000007</v>
      </c>
    </row>
    <row r="7445" spans="1:4" x14ac:dyDescent="0.2">
      <c r="A7445">
        <v>857112</v>
      </c>
      <c r="B7445" t="s">
        <v>121</v>
      </c>
      <c r="C7445" s="4">
        <v>43832</v>
      </c>
      <c r="D7445" s="3">
        <v>0.67013888888888884</v>
      </c>
    </row>
    <row r="7446" spans="1:4" ht="51" x14ac:dyDescent="0.2">
      <c r="A7446">
        <v>859816</v>
      </c>
      <c r="B7446" s="2" t="s">
        <v>47</v>
      </c>
      <c r="C7446" s="4">
        <v>43832</v>
      </c>
      <c r="D7446" s="3">
        <v>0.8340277777777777</v>
      </c>
    </row>
    <row r="7447" spans="1:4" ht="51" x14ac:dyDescent="0.2">
      <c r="A7447">
        <v>876569</v>
      </c>
      <c r="B7447" s="2" t="s">
        <v>47</v>
      </c>
      <c r="C7447" s="4">
        <v>43832</v>
      </c>
      <c r="D7447" s="3">
        <v>0.83263888888888893</v>
      </c>
    </row>
    <row r="7448" spans="1:4" ht="51" x14ac:dyDescent="0.2">
      <c r="A7448">
        <v>938715</v>
      </c>
      <c r="B7448" s="2" t="s">
        <v>47</v>
      </c>
      <c r="C7448" s="4">
        <v>43832</v>
      </c>
      <c r="D7448" s="3">
        <v>0.8340277777777777</v>
      </c>
    </row>
    <row r="7449" spans="1:4" ht="51" x14ac:dyDescent="0.2">
      <c r="A7449">
        <v>973461</v>
      </c>
      <c r="B7449" s="2" t="s">
        <v>47</v>
      </c>
      <c r="C7449" s="4">
        <v>43832</v>
      </c>
      <c r="D7449" s="3">
        <v>0.83333333333333337</v>
      </c>
    </row>
    <row r="7450" spans="1:4" x14ac:dyDescent="0.2">
      <c r="A7450">
        <v>982247</v>
      </c>
      <c r="B7450" t="s">
        <v>121</v>
      </c>
      <c r="C7450" s="4">
        <v>43832</v>
      </c>
      <c r="D7450" s="3">
        <v>0.66875000000000007</v>
      </c>
    </row>
    <row r="7451" spans="1:4" x14ac:dyDescent="0.2">
      <c r="A7451">
        <v>987991</v>
      </c>
      <c r="B7451" t="s">
        <v>121</v>
      </c>
      <c r="C7451" s="4">
        <v>43832</v>
      </c>
      <c r="D7451" s="3">
        <v>0.67013888888888884</v>
      </c>
    </row>
    <row r="7452" spans="1:4" ht="51" x14ac:dyDescent="0.2">
      <c r="A7452">
        <v>992176</v>
      </c>
      <c r="B7452" s="2" t="s">
        <v>47</v>
      </c>
      <c r="C7452" s="4">
        <v>43832</v>
      </c>
      <c r="D7452" s="3">
        <v>0.83333333333333337</v>
      </c>
    </row>
    <row r="7453" spans="1:4" ht="51" x14ac:dyDescent="0.2">
      <c r="A7453">
        <v>1030361</v>
      </c>
      <c r="B7453" s="2" t="s">
        <v>47</v>
      </c>
      <c r="C7453" s="4">
        <v>43832</v>
      </c>
      <c r="D7453" s="3">
        <v>0.83333333333333337</v>
      </c>
    </row>
    <row r="7454" spans="1:4" x14ac:dyDescent="0.2">
      <c r="A7454">
        <v>1040401</v>
      </c>
      <c r="B7454" t="s">
        <v>121</v>
      </c>
      <c r="C7454" s="4">
        <v>43832</v>
      </c>
      <c r="D7454" s="3">
        <v>0.6694444444444444</v>
      </c>
    </row>
    <row r="7455" spans="1:4" ht="51" x14ac:dyDescent="0.2">
      <c r="A7455">
        <v>1046973</v>
      </c>
      <c r="B7455" s="2" t="s">
        <v>47</v>
      </c>
      <c r="C7455" s="4">
        <v>43832</v>
      </c>
      <c r="D7455" s="3">
        <v>0.83333333333333337</v>
      </c>
    </row>
    <row r="7456" spans="1:4" x14ac:dyDescent="0.2">
      <c r="A7456">
        <v>1051272</v>
      </c>
      <c r="B7456" t="s">
        <v>121</v>
      </c>
      <c r="C7456" s="4">
        <v>43832</v>
      </c>
      <c r="D7456" s="3">
        <v>0.6694444444444444</v>
      </c>
    </row>
    <row r="7457" spans="1:4" ht="51" x14ac:dyDescent="0.2">
      <c r="A7457">
        <v>1093924</v>
      </c>
      <c r="B7457" s="2" t="s">
        <v>47</v>
      </c>
      <c r="C7457" s="4">
        <v>43832</v>
      </c>
      <c r="D7457" s="3">
        <v>0.83263888888888893</v>
      </c>
    </row>
    <row r="7458" spans="1:4" x14ac:dyDescent="0.2">
      <c r="A7458">
        <v>39590</v>
      </c>
      <c r="B7458" t="s">
        <v>192</v>
      </c>
      <c r="C7458" s="4">
        <v>43833</v>
      </c>
      <c r="D7458" s="3">
        <v>0.85972222222222217</v>
      </c>
    </row>
    <row r="7459" spans="1:4" x14ac:dyDescent="0.2">
      <c r="A7459">
        <v>40845</v>
      </c>
      <c r="B7459" t="e">
        <f>radioamericahn Que bueno Que roat√°n Es uno de los mejores destinos tur√≠sticos del pais Que bueno Que se demuestre el turismo hondure√±o</f>
        <v>#NAME?</v>
      </c>
      <c r="C7459" s="4">
        <v>43833</v>
      </c>
      <c r="D7459" s="3">
        <v>0.76180555555555562</v>
      </c>
    </row>
    <row r="7460" spans="1:4" x14ac:dyDescent="0.2">
      <c r="A7460">
        <v>41512</v>
      </c>
      <c r="B7460" t="e">
        <f>LaTribunahn Definimos las grandes acciones Que impactante Es ver como nuestra Honduras tiene grandes oportunidades Que bien vamos por mas</f>
        <v>#NAME?</v>
      </c>
      <c r="C7460" s="4">
        <v>43833</v>
      </c>
      <c r="D7460" s="3">
        <v>0.85972222222222217</v>
      </c>
    </row>
    <row r="7461" spans="1:4" x14ac:dyDescent="0.2">
      <c r="A7461">
        <v>44008</v>
      </c>
      <c r="B7461" t="e">
        <f>_xlfn.SINGLE(LaTribunahn _xlfn.SINGLE(JuanOrlandoH muy bien Que se invierta en mejores carreteras y asi tendremos las mas bellas y de primer nivel Que bien))</f>
        <v>#NAME?</v>
      </c>
      <c r="C7461" s="4">
        <v>43833</v>
      </c>
      <c r="D7461" s="3">
        <v>0.67499999999999993</v>
      </c>
    </row>
    <row r="7462" spans="1:4" x14ac:dyDescent="0.2">
      <c r="A7462">
        <v>44317</v>
      </c>
      <c r="B7462" t="e">
        <f>radioamericahn Vemos Que el pais va por mayores desempe√±os vamos en buenas maneras vamos por mas Honduras y el turismo avanza</f>
        <v>#NAME?</v>
      </c>
      <c r="C7462" s="4">
        <v>43833</v>
      </c>
      <c r="D7462" s="3">
        <v>0.76250000000000007</v>
      </c>
    </row>
    <row r="7463" spans="1:4" x14ac:dyDescent="0.2">
      <c r="A7463">
        <v>44356</v>
      </c>
      <c r="B7463" t="e">
        <f>_xlfn.SINGLE(LaTribunahn _xlfn.SINGLE(JuanOrlandoH admirable Es poder ver como JOH hace lo correcto por Que mi pais mejore muy bien vamos avanzando mas y mas Que excelente Que Dios lo bendiga y excito en sus proyectos))</f>
        <v>#NAME?</v>
      </c>
      <c r="C7463" s="4">
        <v>43833</v>
      </c>
      <c r="D7463" s="3">
        <v>0.67638888888888893</v>
      </c>
    </row>
    <row r="7464" spans="1:4" x14ac:dyDescent="0.2">
      <c r="A7464">
        <v>70104</v>
      </c>
      <c r="B7464" t="e">
        <f>elpaishn muy buen trabajo lo Que se esta haciendo con ayudar a los docentes se√±or JOH gracias por hacer el cambio en la vida de Muchas personas Que bien</f>
        <v>#NAME?</v>
      </c>
      <c r="C7464" s="4">
        <v>43833</v>
      </c>
      <c r="D7464" s="3">
        <v>0.63958333333333328</v>
      </c>
    </row>
    <row r="7465" spans="1:4" x14ac:dyDescent="0.2">
      <c r="A7465">
        <v>70233</v>
      </c>
      <c r="B7465" t="e">
        <f>elpaishn estamos muy contentos de lo Que esta haciendo nuestro gobierno por nuestra Honduras porque esta demostrando Que la salud Es importante</f>
        <v>#NAME?</v>
      </c>
      <c r="C7465" s="4">
        <v>43833</v>
      </c>
      <c r="D7465" s="3">
        <v>0.84791666666666676</v>
      </c>
    </row>
    <row r="7466" spans="1:4" x14ac:dyDescent="0.2">
      <c r="A7466">
        <v>70551</v>
      </c>
      <c r="B7466" t="e">
        <f>elpaishn muy bien est√°n trabajando por ayudar a los microempresarios para Que pueda dar mejores oportunidades Que bien estaos  alo bueno</f>
        <v>#NAME?</v>
      </c>
      <c r="C7466" s="4">
        <v>43833</v>
      </c>
      <c r="D7466" s="3">
        <v>0.65416666666666667</v>
      </c>
    </row>
    <row r="7467" spans="1:4" x14ac:dyDescent="0.2">
      <c r="A7467">
        <v>70946</v>
      </c>
      <c r="B7467" t="e">
        <f>elpaishn Es muy bueno Que se vaya mejorando en la infraestructura de el pais mejorando las carreteras Que bien vamos avanzando por mas alcances</f>
        <v>#NAME?</v>
      </c>
      <c r="C7467" s="4">
        <v>43833</v>
      </c>
      <c r="D7467" s="3">
        <v>0.6479166666666667</v>
      </c>
    </row>
    <row r="7468" spans="1:4" x14ac:dyDescent="0.2">
      <c r="A7468">
        <v>71326</v>
      </c>
      <c r="B7468" t="e">
        <f>elpaishn no cave duda Que se est√°n poniendo los mayores esfuerzos para mejorar la salud Que bueno lo Que se hace en el pis Que bien</f>
        <v>#NAME?</v>
      </c>
      <c r="C7468" s="4">
        <v>43833</v>
      </c>
      <c r="D7468" s="3">
        <v>0.84722222222222221</v>
      </c>
    </row>
    <row r="7469" spans="1:4" x14ac:dyDescent="0.2">
      <c r="A7469">
        <v>71366</v>
      </c>
      <c r="B7469" t="e">
        <f>elpaishn son grandes triunfos Que excelentes la infraestructura Es muy importante para Que la gente pueda transitar en buenas y bellas carreteras</f>
        <v>#NAME?</v>
      </c>
      <c r="C7469" s="4">
        <v>43833</v>
      </c>
      <c r="D7469" s="3">
        <v>0.64930555555555558</v>
      </c>
    </row>
    <row r="7470" spans="1:4" x14ac:dyDescent="0.2">
      <c r="A7470">
        <v>75762</v>
      </c>
      <c r="B7470" t="e">
        <f>TSiHonduras Definimos los grandes alcances Que se esta haciendo en nuestro pais Que bien Que se haga lo bueno por la seguridad</f>
        <v>#NAME?</v>
      </c>
      <c r="C7470" s="4">
        <v>43833</v>
      </c>
      <c r="D7470" s="3">
        <v>0.7402777777777777</v>
      </c>
    </row>
    <row r="7471" spans="1:4" x14ac:dyDescent="0.2">
      <c r="A7471">
        <v>90718</v>
      </c>
      <c r="B7471" t="e">
        <f>elpaishn excelente trabajo departe de el gobierno Que esta demostrando su apoyo para Que tengamos mejores calles en cada comunidad Que bien</f>
        <v>#NAME?</v>
      </c>
      <c r="C7471" s="4">
        <v>43833</v>
      </c>
      <c r="D7471" s="3">
        <v>0.64861111111111114</v>
      </c>
    </row>
    <row r="7472" spans="1:4" x14ac:dyDescent="0.2">
      <c r="A7472">
        <v>91987</v>
      </c>
      <c r="B7472" t="e">
        <f>elpaishn no cabe duda Que el gobierno da su mayor empe√±o porque los maestros tengan un mejor futuro y un mejor salario Muchas gracias Presidente JOH</f>
        <v>#NAME?</v>
      </c>
      <c r="C7472" s="4">
        <v>43833</v>
      </c>
      <c r="D7472" s="3">
        <v>0.64097222222222217</v>
      </c>
    </row>
    <row r="7473" spans="1:4" x14ac:dyDescent="0.2">
      <c r="A7473">
        <v>92038</v>
      </c>
      <c r="B7473" t="e">
        <f>elpaishn son grandes avances los Que se hace en el pais por combatir el dengue Que gran manera Que se haga lo bueno</f>
        <v>#NAME?</v>
      </c>
      <c r="C7473" s="4">
        <v>43833</v>
      </c>
      <c r="D7473" s="3">
        <v>0.72361111111111109</v>
      </c>
    </row>
    <row r="7474" spans="1:4" x14ac:dyDescent="0.2">
      <c r="A7474">
        <v>163040</v>
      </c>
      <c r="B7474" t="e">
        <f>televicentrohn felicitamos al gobierno porque ha demostrado Que el pais cambia Que gran manera de ver como mi Honduras avanza vamos por mas y mas cambios muy bien</f>
        <v>#NAME?</v>
      </c>
      <c r="C7474" s="4">
        <v>43833</v>
      </c>
      <c r="D7474" s="3">
        <v>0.63611111111111118</v>
      </c>
    </row>
    <row r="7475" spans="1:4" x14ac:dyDescent="0.2">
      <c r="A7475">
        <v>232401</v>
      </c>
      <c r="B7475" t="e">
        <f>_xlfn.SINGLE(TSiHonduras _xlfn.SINGLE(JuanOrlandoH muy bien Que se haga este festival Que fue de mucha alegria par los Hondure√±os Que excelente trabajo))</f>
        <v>#NAME?</v>
      </c>
      <c r="C7475" s="4">
        <v>43833</v>
      </c>
      <c r="D7475" s="3">
        <v>0.9194444444444444</v>
      </c>
    </row>
    <row r="7476" spans="1:4" x14ac:dyDescent="0.2">
      <c r="A7476">
        <v>232458</v>
      </c>
      <c r="B7476" t="e">
        <f>_xlfn.SINGLE(TSiHonduras _xlfn.SINGLE(JuanOrlandoH se ve Que se hace lo bueno por mi pais Que bien Presidente JOH por afirmar Que si se hizo un linda navidad catracha))</f>
        <v>#NAME?</v>
      </c>
      <c r="C7476" s="4">
        <v>43833</v>
      </c>
      <c r="D7476" s="3">
        <v>0.92013888888888884</v>
      </c>
    </row>
    <row r="7477" spans="1:4" x14ac:dyDescent="0.2">
      <c r="A7477">
        <v>245598</v>
      </c>
      <c r="B7477" t="e">
        <f>Abriendo_Brecha los docentes est√°n agradecidos porque se les esta dando esta oportunidad de tener un mejor salario Que bien</f>
        <v>#NAME?</v>
      </c>
      <c r="C7477" s="4">
        <v>43833</v>
      </c>
      <c r="D7477" s="3">
        <v>0.69236111111111109</v>
      </c>
    </row>
    <row r="7478" spans="1:4" x14ac:dyDescent="0.2">
      <c r="A7478">
        <v>247371</v>
      </c>
      <c r="B7478" t="e">
        <f>televicentrohn Es muy bueno lo Que se esta dando departe de el Presidente Que gran manera de apoyar a los maestros para Que cambie su econom√≠a Que bien</f>
        <v>#NAME?</v>
      </c>
      <c r="C7478" s="4">
        <v>43833</v>
      </c>
      <c r="D7478" s="3">
        <v>0.63541666666666663</v>
      </c>
    </row>
    <row r="7479" spans="1:4" x14ac:dyDescent="0.2">
      <c r="A7479">
        <v>268081</v>
      </c>
      <c r="B7479" t="e">
        <f>radioamericahn Muchas gracias mi Presidente porque usted ha demostrado Que el pais avance en miles de cosas en seguridad turismo en todo felicitaciones</f>
        <v>#NAME?</v>
      </c>
      <c r="C7479" s="4">
        <v>43833</v>
      </c>
      <c r="D7479" s="3">
        <v>0.7631944444444444</v>
      </c>
    </row>
    <row r="7480" spans="1:4" x14ac:dyDescent="0.2">
      <c r="A7480">
        <v>268785</v>
      </c>
      <c r="B7480" t="e">
        <f>_xlfn.SINGLE(LaTribunahn _xlfn.SINGLE(JuanOrlandoH Definitivamente se esta trabajando por lo bueno en el pais Muchas gracias se√±or JOH por demostrar el cambio en nuestra Honduras con las mejores carreteras Que se har√°n))</f>
        <v>#NAME?</v>
      </c>
      <c r="C7480" s="4">
        <v>43833</v>
      </c>
      <c r="D7480" s="3">
        <v>0.67569444444444438</v>
      </c>
    </row>
    <row r="7481" spans="1:4" x14ac:dyDescent="0.2">
      <c r="A7481">
        <v>269189</v>
      </c>
      <c r="B7481" t="e">
        <f>LaTribunahn muy bien Que se les pongan estas lamparas a la gente humilde Que bueno Que se demuestra Que se apoya al pueblo</f>
        <v>#NAME?</v>
      </c>
      <c r="C7481" s="4">
        <v>43833</v>
      </c>
      <c r="D7481" s="3">
        <v>0.85902777777777783</v>
      </c>
    </row>
    <row r="7482" spans="1:4" x14ac:dyDescent="0.2">
      <c r="A7482">
        <v>323457</v>
      </c>
      <c r="B7482" t="e">
        <f>elpaishn muy bueno Que se hagan para Que se combata el dengue Que bien vamos avanzando para combatir esta terrible epidemia</f>
        <v>#NAME?</v>
      </c>
      <c r="C7482" s="4">
        <v>43833</v>
      </c>
      <c r="D7482" s="3">
        <v>0.72222222222222221</v>
      </c>
    </row>
    <row r="7483" spans="1:4" x14ac:dyDescent="0.2">
      <c r="A7483">
        <v>323845</v>
      </c>
      <c r="B7483" t="e">
        <f>elpaishn muy bien Que haya acceso al sector agroalimentarios y alos de peque√±as empresa Que puedan regenerar lo bueno para el pais</f>
        <v>#NAME?</v>
      </c>
      <c r="C7483" s="4">
        <v>43833</v>
      </c>
      <c r="D7483" s="3">
        <v>0.65555555555555556</v>
      </c>
    </row>
    <row r="7484" spans="1:4" x14ac:dyDescent="0.2">
      <c r="A7484">
        <v>2729</v>
      </c>
      <c r="B7484" t="s">
        <v>29</v>
      </c>
      <c r="C7484" s="4">
        <v>43836</v>
      </c>
      <c r="D7484" s="3">
        <v>0.60486111111111118</v>
      </c>
    </row>
    <row r="7485" spans="1:4" x14ac:dyDescent="0.2">
      <c r="A7485">
        <v>9924</v>
      </c>
      <c r="B7485" t="s">
        <v>29</v>
      </c>
      <c r="C7485" s="4">
        <v>43836</v>
      </c>
      <c r="D7485" s="3">
        <v>0.60555555555555551</v>
      </c>
    </row>
    <row r="7486" spans="1:4" x14ac:dyDescent="0.2">
      <c r="A7486">
        <v>18211</v>
      </c>
      <c r="B7486" t="e">
        <f>HoyMismoTSI se esta logrando lo bueno para Que mucha gente aprenda ha leer y escribir Que importante tema Que gran manera de ver lo bueno</f>
        <v>#NAME?</v>
      </c>
      <c r="C7486" s="4">
        <v>43836</v>
      </c>
      <c r="D7486" s="3">
        <v>0.81527777777777777</v>
      </c>
    </row>
    <row r="7487" spans="1:4" x14ac:dyDescent="0.2">
      <c r="A7487">
        <v>19782</v>
      </c>
      <c r="B7487" t="e">
        <f>HoyMismoTSI muy bien Que se apoye a los  docentes para Que este a√±o tengan un mejor salario Que bien vamos por lo bueno en el pais</f>
        <v>#NAME?</v>
      </c>
      <c r="C7487" s="4">
        <v>43836</v>
      </c>
      <c r="D7487" s="3">
        <v>0.80208333333333337</v>
      </c>
    </row>
    <row r="7488" spans="1:4" x14ac:dyDescent="0.2">
      <c r="A7488">
        <v>29084</v>
      </c>
      <c r="B7488" t="e">
        <f>_xlfn.SINGLE(radiohrn _xlfn.SINGLE(JuanOrlandoH se trabaja por obtener la ruta correcta Que bien Que se trabaja a cambiar las quemas de bosques a cuidar el medio ambiente a cuidar arboles y todo excelente))</f>
        <v>#NAME?</v>
      </c>
      <c r="C7488" s="4">
        <v>43836</v>
      </c>
      <c r="D7488" s="3">
        <v>0.6381944444444444</v>
      </c>
    </row>
    <row r="7489" spans="1:4" x14ac:dyDescent="0.2">
      <c r="A7489">
        <v>29145</v>
      </c>
      <c r="B7489" t="e">
        <f>_xlfn.SINGLE(radiohrn _xlfn.SINGLE(JuanOrlandoH Honduras Es un pais con grandes metas Que se cumpla lo bueno por la naci√≥n Muchas gracias JOH gracias vamos por mas))</f>
        <v>#NAME?</v>
      </c>
      <c r="C7489" s="4">
        <v>43836</v>
      </c>
      <c r="D7489" s="3">
        <v>0.63750000000000007</v>
      </c>
    </row>
    <row r="7490" spans="1:4" x14ac:dyDescent="0.2">
      <c r="A7490">
        <v>30181</v>
      </c>
      <c r="B7490" t="e">
        <f>_xlfn.SINGLE(radiohrn _xlfn.SINGLE(JuanOrlandoH Es muy importante lo Que esta haciendo nuestro gobierno Que se haga lo correcto por un pais mejor por un cambio clim√°tico diferente Que bien))</f>
        <v>#NAME?</v>
      </c>
      <c r="C7490" s="4">
        <v>43836</v>
      </c>
      <c r="D7490" s="3">
        <v>0.63680555555555551</v>
      </c>
    </row>
    <row r="7491" spans="1:4" x14ac:dyDescent="0.2">
      <c r="A7491">
        <v>30970</v>
      </c>
      <c r="B7491" t="e">
        <f>HoyMismoTSI Es muy bueno lo Que se esta haciendo en nuestro pais Que bien Que se haga en el pais por mejorar las cosas excelente</f>
        <v>#NAME?</v>
      </c>
      <c r="C7491" s="4">
        <v>43836</v>
      </c>
      <c r="D7491" s="3">
        <v>0.80138888888888893</v>
      </c>
    </row>
    <row r="7492" spans="1:4" x14ac:dyDescent="0.2">
      <c r="A7492">
        <v>40409</v>
      </c>
      <c r="B7492" t="e">
        <f>radioamericahn Aplaudimos la buena labor Que se haga lo bueno porque el pais avance en materia de seguridad vamos por mas</f>
        <v>#NAME?</v>
      </c>
      <c r="C7492" s="4">
        <v>43836</v>
      </c>
      <c r="D7492" s="3">
        <v>0.72152777777777777</v>
      </c>
    </row>
    <row r="7493" spans="1:4" x14ac:dyDescent="0.2">
      <c r="A7493">
        <v>40411</v>
      </c>
      <c r="B7493" t="e">
        <f>radioamericahn Es muy bueno Que se est√°n haciendo estas convocaciones en el pais para buscar hacer lo mejor Que gran manera de ver lo bueno por mi naci√≥n Que se haga lo Que se tenga Que hacer</f>
        <v>#NAME?</v>
      </c>
      <c r="C7493" s="4">
        <v>43836</v>
      </c>
      <c r="D7493" s="3">
        <v>0.59236111111111112</v>
      </c>
    </row>
    <row r="7494" spans="1:4" x14ac:dyDescent="0.2">
      <c r="A7494">
        <v>40463</v>
      </c>
      <c r="B7494" t="e">
        <f>radioamericahn muy bien Que excelente trabajo Es muy bueno lo Que se hace muy bien Que se tenga excito</f>
        <v>#NAME?</v>
      </c>
      <c r="C7494" s="4">
        <v>43836</v>
      </c>
      <c r="D7494" s="3">
        <v>0.84375</v>
      </c>
    </row>
    <row r="7495" spans="1:4" x14ac:dyDescent="0.2">
      <c r="A7495">
        <v>40822</v>
      </c>
      <c r="B7495" t="e">
        <f>LaTribunahn no cave duda Que JOH hace lo bueno por el cambio clim√°tico por las sequ√≠a del agua por lo incendios en los bosques cuidemos la naturaleza</f>
        <v>#NAME?</v>
      </c>
      <c r="C7495" s="4">
        <v>43836</v>
      </c>
      <c r="D7495" s="3">
        <v>0.57847222222222217</v>
      </c>
    </row>
    <row r="7496" spans="1:4" x14ac:dyDescent="0.2">
      <c r="A7496">
        <v>43003</v>
      </c>
      <c r="B7496" t="s">
        <v>199</v>
      </c>
      <c r="C7496" s="4">
        <v>43836</v>
      </c>
      <c r="D7496" s="3">
        <v>0.72638888888888886</v>
      </c>
    </row>
    <row r="7497" spans="1:4" x14ac:dyDescent="0.2">
      <c r="A7497">
        <v>43552</v>
      </c>
      <c r="B7497" t="s">
        <v>29</v>
      </c>
      <c r="C7497" s="4">
        <v>43836</v>
      </c>
      <c r="D7497" s="3">
        <v>0.60555555555555551</v>
      </c>
    </row>
    <row r="7498" spans="1:4" x14ac:dyDescent="0.2">
      <c r="A7498">
        <v>43771</v>
      </c>
      <c r="B7498" t="s">
        <v>29</v>
      </c>
      <c r="C7498" s="4">
        <v>43836</v>
      </c>
      <c r="D7498" s="3">
        <v>0.60625000000000007</v>
      </c>
    </row>
    <row r="7499" spans="1:4" x14ac:dyDescent="0.2">
      <c r="A7499">
        <v>53799</v>
      </c>
      <c r="B7499" t="e">
        <f>_xlfn.SINGLE(JuanOrlandoH _xlfn.SINGLE(Canal6Honduras _xlfn.SINGLE(RCVHonduras _xlfn.SINGLE(radiohrn _xlfn.SINGLE(radioamericahn _xlfn.SINGLE(lanotta_ _xlfn.SINGLE(LaTribunahn _xlfn.SINGLE(elpaishn Aplaudimos lo bueno Que se ve Vemos lo genial Que hace JOH Que excelente trabajo muy bien))))))))</f>
        <v>#NAME?</v>
      </c>
      <c r="C7499" s="4">
        <v>43836</v>
      </c>
      <c r="D7499" s="3">
        <v>0.86319444444444438</v>
      </c>
    </row>
    <row r="7500" spans="1:4" x14ac:dyDescent="0.2">
      <c r="A7500">
        <v>72196</v>
      </c>
      <c r="B7500" t="s">
        <v>266</v>
      </c>
      <c r="C7500" s="4">
        <v>43836</v>
      </c>
      <c r="D7500" s="3">
        <v>0.86249999999999993</v>
      </c>
    </row>
    <row r="7501" spans="1:4" x14ac:dyDescent="0.2">
      <c r="A7501">
        <v>78529</v>
      </c>
      <c r="B7501" t="s">
        <v>199</v>
      </c>
      <c r="C7501" s="4">
        <v>43836</v>
      </c>
      <c r="D7501" s="3">
        <v>0.72777777777777775</v>
      </c>
    </row>
    <row r="7502" spans="1:4" x14ac:dyDescent="0.2">
      <c r="A7502">
        <v>85734</v>
      </c>
      <c r="B7502" t="s">
        <v>199</v>
      </c>
      <c r="C7502" s="4">
        <v>43836</v>
      </c>
      <c r="D7502" s="3">
        <v>0.72777777777777775</v>
      </c>
    </row>
    <row r="7503" spans="1:4" x14ac:dyDescent="0.2">
      <c r="A7503">
        <v>85913</v>
      </c>
      <c r="B7503" t="s">
        <v>199</v>
      </c>
      <c r="C7503" s="4">
        <v>43836</v>
      </c>
      <c r="D7503" s="3">
        <v>0.72638888888888886</v>
      </c>
    </row>
    <row r="7504" spans="1:4" x14ac:dyDescent="0.2">
      <c r="A7504">
        <v>89672</v>
      </c>
      <c r="B7504" t="e">
        <f>JuanOrlandoH muy buenos logros Que admirable vamos avanzando Sobre todo lo bueno por nuestra Honduras Muchas gracias Que Dios los bendiga</f>
        <v>#NAME?</v>
      </c>
      <c r="C7504" s="4">
        <v>43836</v>
      </c>
      <c r="D7504" s="3">
        <v>0.65763888888888888</v>
      </c>
    </row>
    <row r="7505" spans="1:4" x14ac:dyDescent="0.2">
      <c r="A7505">
        <v>95442</v>
      </c>
      <c r="B7505" t="s">
        <v>29</v>
      </c>
      <c r="C7505" s="4">
        <v>43836</v>
      </c>
      <c r="D7505" s="3">
        <v>0.60416666666666663</v>
      </c>
    </row>
    <row r="7506" spans="1:4" x14ac:dyDescent="0.2">
      <c r="A7506">
        <v>96473</v>
      </c>
      <c r="B7506" t="s">
        <v>29</v>
      </c>
      <c r="C7506" s="4">
        <v>43836</v>
      </c>
      <c r="D7506" s="3">
        <v>0.60555555555555551</v>
      </c>
    </row>
    <row r="7507" spans="1:4" x14ac:dyDescent="0.2">
      <c r="A7507">
        <v>116320</v>
      </c>
      <c r="B7507" t="e">
        <f>_xlfn.SINGLE(JuanOrlandoH _xlfn.SINGLE(Canal6Honduras _xlfn.SINGLE(RCVHonduras _xlfn.SINGLE(radiohrn _xlfn.SINGLE(radioamericahn _xlfn.SINGLE(lanotta_ _xlfn.SINGLE(LaTribunahn _xlfn.SINGLE(elpaishn estos son los acuerdos excelentes Que bien estamos muy agradecidos vamos por mas felicitaciones al gobierno por sus grandes obras))))))))</f>
        <v>#NAME?</v>
      </c>
      <c r="C7507" s="4">
        <v>43836</v>
      </c>
      <c r="D7507" s="3">
        <v>0.86388888888888893</v>
      </c>
    </row>
    <row r="7508" spans="1:4" x14ac:dyDescent="0.2">
      <c r="A7508">
        <v>141499</v>
      </c>
      <c r="B7508" t="s">
        <v>29</v>
      </c>
      <c r="C7508" s="4">
        <v>43836</v>
      </c>
      <c r="D7508" s="3">
        <v>0.60555555555555551</v>
      </c>
    </row>
    <row r="7509" spans="1:4" x14ac:dyDescent="0.2">
      <c r="A7509">
        <v>150022</v>
      </c>
      <c r="B7509" t="s">
        <v>391</v>
      </c>
      <c r="C7509" s="4">
        <v>43836</v>
      </c>
      <c r="D7509" s="3">
        <v>0.66180555555555554</v>
      </c>
    </row>
    <row r="7510" spans="1:4" x14ac:dyDescent="0.2">
      <c r="A7510">
        <v>155389</v>
      </c>
      <c r="B7510" t="e">
        <f>ProcesoDigital muy bueno Que se construyan represas par Que sea lo mejor por mi pais asi en cada comunidad no habar falta de agua Que bien</f>
        <v>#NAME?</v>
      </c>
      <c r="C7510" s="4">
        <v>43836</v>
      </c>
      <c r="D7510" s="3">
        <v>0.68888888888888899</v>
      </c>
    </row>
    <row r="7511" spans="1:4" x14ac:dyDescent="0.2">
      <c r="A7511">
        <v>161325</v>
      </c>
      <c r="B7511" t="s">
        <v>29</v>
      </c>
      <c r="C7511" s="4">
        <v>43836</v>
      </c>
      <c r="D7511" s="3">
        <v>0.60486111111111118</v>
      </c>
    </row>
    <row r="7512" spans="1:4" x14ac:dyDescent="0.2">
      <c r="A7512">
        <v>167548</v>
      </c>
      <c r="B7512" t="e">
        <f>JuanOrlandoH Es muy bueno lo Que se esta haciendo de parte de nuestro Presidente debemos de cuidar los arboles y lo mas importante el agua por Que Es necesaria</f>
        <v>#NAME?</v>
      </c>
      <c r="C7512" s="4">
        <v>43836</v>
      </c>
      <c r="D7512" s="3">
        <v>0.54513888888888895</v>
      </c>
    </row>
    <row r="7513" spans="1:4" x14ac:dyDescent="0.2">
      <c r="A7513">
        <v>173869</v>
      </c>
      <c r="B7513" t="e">
        <f>JuanOrlandoH Definitivamente sabemos Que se ha trabajado por grandes cosas Que bueno Que se puedan cuidar estas opciones Que son de bien para nuestra Honduras Que bien</f>
        <v>#NAME?</v>
      </c>
      <c r="C7513" s="4">
        <v>43836</v>
      </c>
      <c r="D7513" s="3">
        <v>0.54861111111111105</v>
      </c>
    </row>
    <row r="7514" spans="1:4" x14ac:dyDescent="0.2">
      <c r="A7514">
        <v>184699</v>
      </c>
      <c r="B7514" t="e">
        <f>JuanOrlandoH avanzando por lo mejor uqe admirable Es Que mi pais este en avances Que bien vamos por lo correcto Que excelente Es ver lo importante Que hace JOH por hacer lo bueno para lo mejor en cambios</f>
        <v>#NAME?</v>
      </c>
      <c r="C7514" s="4">
        <v>43836</v>
      </c>
      <c r="D7514" s="3">
        <v>0.66249999999999998</v>
      </c>
    </row>
    <row r="7515" spans="1:4" x14ac:dyDescent="0.2">
      <c r="A7515">
        <v>187278</v>
      </c>
      <c r="B7515" t="s">
        <v>199</v>
      </c>
      <c r="C7515" s="4">
        <v>43836</v>
      </c>
      <c r="D7515" s="3">
        <v>0.72777777777777775</v>
      </c>
    </row>
    <row r="7516" spans="1:4" x14ac:dyDescent="0.2">
      <c r="A7516">
        <v>188731</v>
      </c>
      <c r="B7516" t="s">
        <v>199</v>
      </c>
      <c r="C7516" s="4">
        <v>43836</v>
      </c>
      <c r="D7516" s="3">
        <v>0.72777777777777775</v>
      </c>
    </row>
    <row r="7517" spans="1:4" x14ac:dyDescent="0.2">
      <c r="A7517">
        <v>189816</v>
      </c>
      <c r="B7517" t="e">
        <f>JuanOrlandoH Es un gran avance lo Que se ve por nuestra Honduras Muchas gracias mi Presidente por hacer lo bueno por el cambio clim√°tico Que bien</f>
        <v>#NAME?</v>
      </c>
      <c r="C7517" s="4">
        <v>43836</v>
      </c>
      <c r="D7517" s="3">
        <v>0.65694444444444444</v>
      </c>
    </row>
    <row r="7518" spans="1:4" x14ac:dyDescent="0.2">
      <c r="A7518">
        <v>195766</v>
      </c>
      <c r="B7518" t="s">
        <v>199</v>
      </c>
      <c r="C7518" s="4">
        <v>43836</v>
      </c>
      <c r="D7518" s="3">
        <v>0.7270833333333333</v>
      </c>
    </row>
    <row r="7519" spans="1:4" x14ac:dyDescent="0.2">
      <c r="A7519">
        <v>217266</v>
      </c>
      <c r="B7519" t="e">
        <f>FrenteaFrenteHN no cave duda Que Honduras mejore Que bien lo Que se hace estamos viendo Que se habla Sobre cuidar el ambiente cuidemos la vida Que son el agua y  la naturaleza</f>
        <v>#NAME?</v>
      </c>
      <c r="C7519" s="4">
        <v>43836</v>
      </c>
      <c r="D7519" s="3">
        <v>0.54583333333333328</v>
      </c>
    </row>
    <row r="7520" spans="1:4" x14ac:dyDescent="0.2">
      <c r="A7520">
        <v>223261</v>
      </c>
      <c r="B7520" t="e">
        <f>canal11hn Ciertamente se esta adquiriendo los mejores apoyos para la sequ√≠a del pais Que bien Presidente JOH Que se haga lo bueno</f>
        <v>#NAME?</v>
      </c>
      <c r="C7520" s="4">
        <v>43836</v>
      </c>
      <c r="D7520" s="3">
        <v>0.70694444444444438</v>
      </c>
    </row>
    <row r="7521" spans="1:4" x14ac:dyDescent="0.2">
      <c r="A7521">
        <v>231424</v>
      </c>
      <c r="B7521" t="s">
        <v>199</v>
      </c>
      <c r="C7521" s="4">
        <v>43836</v>
      </c>
      <c r="D7521" s="3">
        <v>0.72777777777777775</v>
      </c>
    </row>
    <row r="7522" spans="1:4" x14ac:dyDescent="0.2">
      <c r="A7522">
        <v>246839</v>
      </c>
      <c r="B7522" t="e">
        <f>televicentrohn Es excelente Que nuestro Presidente recibi√≥ esta visita Que bien estamos viendo lo bueno para nuestra Honduras bienvenido</f>
        <v>#NAME?</v>
      </c>
      <c r="C7522" s="4">
        <v>43836</v>
      </c>
      <c r="D7522" s="3">
        <v>0.56180555555555556</v>
      </c>
    </row>
    <row r="7523" spans="1:4" x14ac:dyDescent="0.2">
      <c r="A7523">
        <v>268129</v>
      </c>
      <c r="B7523" t="e">
        <f>radioamericahn muy bien Que se trabaje por mejorar la sequ√≠a del pais Que bueno lo Que se ve est√°n trabajando por mas alcances por mi Honduras</f>
        <v>#NAME?</v>
      </c>
      <c r="C7523" s="4">
        <v>43836</v>
      </c>
      <c r="D7523" s="3">
        <v>0.58680555555555558</v>
      </c>
    </row>
    <row r="7524" spans="1:4" x14ac:dyDescent="0.2">
      <c r="A7524">
        <v>268826</v>
      </c>
      <c r="B7524" t="e">
        <f>radioamericahn Que bien Que se hagan estas inversiones en materia de seguridad Que excelente Es lo Que se ve estan por mas avances</f>
        <v>#NAME?</v>
      </c>
      <c r="C7524" s="4">
        <v>43836</v>
      </c>
      <c r="D7524" s="3">
        <v>0.72152777777777777</v>
      </c>
    </row>
    <row r="7525" spans="1:4" x14ac:dyDescent="0.2">
      <c r="A7525">
        <v>302585</v>
      </c>
      <c r="B7525" t="e">
        <f>ProcesoDigital muy bueno Que se esta aumentando el salario para los maestros Que bueno lo Que se ve en nuestro pais est√°n trabajando por lo mejor</f>
        <v>#NAME?</v>
      </c>
      <c r="C7525" s="4">
        <v>43836</v>
      </c>
      <c r="D7525" s="3">
        <v>0.82708333333333339</v>
      </c>
    </row>
    <row r="7526" spans="1:4" x14ac:dyDescent="0.2">
      <c r="A7526">
        <v>307307</v>
      </c>
      <c r="B7526" t="s">
        <v>574</v>
      </c>
      <c r="C7526" s="4">
        <v>43836</v>
      </c>
      <c r="D7526" s="3">
        <v>0.64374999999999993</v>
      </c>
    </row>
    <row r="7527" spans="1:4" x14ac:dyDescent="0.2">
      <c r="A7527">
        <v>307377</v>
      </c>
      <c r="B7527" t="e">
        <f>radiohrn lo Que deber√≠an de ver Que todo marche bien en la naci√≥n ustedes solo buscando el desorden y tirar veneno para el pais ya vasta Que metan al mamo a este se√±or de Zelaya rosales</f>
        <v>#NAME?</v>
      </c>
      <c r="C7527" s="4">
        <v>43836</v>
      </c>
      <c r="D7527" s="3">
        <v>0.64444444444444449</v>
      </c>
    </row>
    <row r="7528" spans="1:4" x14ac:dyDescent="0.2">
      <c r="A7528">
        <v>317610</v>
      </c>
      <c r="B7528" t="e">
        <f>HoyMismoTSI excelente se esta regenerando nuevas cosas para lo mejor en salud felicitaciones al gobierno por hacer lo bueno por nuestro pueblo</f>
        <v>#NAME?</v>
      </c>
      <c r="C7528" s="4">
        <v>43836</v>
      </c>
      <c r="D7528" s="3">
        <v>0.65208333333333335</v>
      </c>
    </row>
    <row r="7529" spans="1:4" x14ac:dyDescent="0.2">
      <c r="A7529">
        <v>355685</v>
      </c>
      <c r="B7529" t="s">
        <v>29</v>
      </c>
      <c r="C7529" s="4">
        <v>43836</v>
      </c>
      <c r="D7529" s="3">
        <v>0.60625000000000007</v>
      </c>
    </row>
    <row r="7530" spans="1:4" x14ac:dyDescent="0.2">
      <c r="A7530">
        <v>646315</v>
      </c>
      <c r="B7530" t="s">
        <v>199</v>
      </c>
      <c r="C7530" s="4">
        <v>43836</v>
      </c>
      <c r="D7530" s="3">
        <v>0.7270833333333333</v>
      </c>
    </row>
    <row r="7531" spans="1:4" x14ac:dyDescent="0.2">
      <c r="A7531">
        <v>647988</v>
      </c>
      <c r="B7531" t="s">
        <v>29</v>
      </c>
      <c r="C7531" s="4">
        <v>43836</v>
      </c>
      <c r="D7531" s="3">
        <v>0.60486111111111118</v>
      </c>
    </row>
    <row r="7532" spans="1:4" x14ac:dyDescent="0.2">
      <c r="A7532">
        <v>695305</v>
      </c>
      <c r="B7532" t="s">
        <v>29</v>
      </c>
      <c r="C7532" s="4">
        <v>43836</v>
      </c>
      <c r="D7532" s="3">
        <v>0.60555555555555551</v>
      </c>
    </row>
    <row r="7533" spans="1:4" x14ac:dyDescent="0.2">
      <c r="A7533">
        <v>696788</v>
      </c>
      <c r="B7533" t="s">
        <v>29</v>
      </c>
      <c r="C7533" s="4">
        <v>43836</v>
      </c>
      <c r="D7533" s="3">
        <v>0.60486111111111118</v>
      </c>
    </row>
    <row r="7534" spans="1:4" x14ac:dyDescent="0.2">
      <c r="A7534">
        <v>738396</v>
      </c>
      <c r="B7534" t="s">
        <v>29</v>
      </c>
      <c r="C7534" s="4">
        <v>43836</v>
      </c>
      <c r="D7534" s="3">
        <v>0.60555555555555551</v>
      </c>
    </row>
    <row r="7535" spans="1:4" x14ac:dyDescent="0.2">
      <c r="A7535">
        <v>740222</v>
      </c>
      <c r="B7535" t="s">
        <v>199</v>
      </c>
      <c r="C7535" s="4">
        <v>43836</v>
      </c>
      <c r="D7535" s="3">
        <v>0.7270833333333333</v>
      </c>
    </row>
    <row r="7536" spans="1:4" x14ac:dyDescent="0.2">
      <c r="A7536">
        <v>755609</v>
      </c>
      <c r="B7536" t="s">
        <v>29</v>
      </c>
      <c r="C7536" s="4">
        <v>43836</v>
      </c>
      <c r="D7536" s="3">
        <v>0.60486111111111118</v>
      </c>
    </row>
    <row r="7537" spans="1:4" x14ac:dyDescent="0.2">
      <c r="A7537">
        <v>762550</v>
      </c>
      <c r="B7537" t="s">
        <v>199</v>
      </c>
      <c r="C7537" s="4">
        <v>43836</v>
      </c>
      <c r="D7537" s="3">
        <v>0.72638888888888886</v>
      </c>
    </row>
    <row r="7538" spans="1:4" x14ac:dyDescent="0.2">
      <c r="A7538">
        <v>776362</v>
      </c>
      <c r="B7538" t="s">
        <v>199</v>
      </c>
      <c r="C7538" s="4">
        <v>43836</v>
      </c>
      <c r="D7538" s="3">
        <v>0.7270833333333333</v>
      </c>
    </row>
    <row r="7539" spans="1:4" x14ac:dyDescent="0.2">
      <c r="A7539">
        <v>790320</v>
      </c>
      <c r="B7539" t="s">
        <v>199</v>
      </c>
      <c r="C7539" s="4">
        <v>43836</v>
      </c>
      <c r="D7539" s="3">
        <v>0.7270833333333333</v>
      </c>
    </row>
    <row r="7540" spans="1:4" x14ac:dyDescent="0.2">
      <c r="A7540">
        <v>806534</v>
      </c>
      <c r="B7540" t="s">
        <v>199</v>
      </c>
      <c r="C7540" s="4">
        <v>43836</v>
      </c>
      <c r="D7540" s="3">
        <v>0.72638888888888886</v>
      </c>
    </row>
    <row r="7541" spans="1:4" x14ac:dyDescent="0.2">
      <c r="A7541">
        <v>809543</v>
      </c>
      <c r="B7541" t="s">
        <v>29</v>
      </c>
      <c r="C7541" s="4">
        <v>43836</v>
      </c>
      <c r="D7541" s="3">
        <v>0.60625000000000007</v>
      </c>
    </row>
    <row r="7542" spans="1:4" x14ac:dyDescent="0.2">
      <c r="A7542">
        <v>830416</v>
      </c>
      <c r="B7542" t="s">
        <v>199</v>
      </c>
      <c r="C7542" s="4">
        <v>43836</v>
      </c>
      <c r="D7542" s="3">
        <v>0.7270833333333333</v>
      </c>
    </row>
    <row r="7543" spans="1:4" x14ac:dyDescent="0.2">
      <c r="A7543">
        <v>836708</v>
      </c>
      <c r="B7543" t="e">
        <f>HoyMismoTSI Es admirable lo Que se ve Vemos lo principal para nuestra Honduras se esta mejorando en materia de salud Que bien</f>
        <v>#NAME?</v>
      </c>
      <c r="C7543" s="4">
        <v>43836</v>
      </c>
      <c r="D7543" s="3">
        <v>0.65208333333333335</v>
      </c>
    </row>
    <row r="7544" spans="1:4" x14ac:dyDescent="0.2">
      <c r="A7544">
        <v>851796</v>
      </c>
      <c r="B7544" t="s">
        <v>29</v>
      </c>
      <c r="C7544" s="4">
        <v>43836</v>
      </c>
      <c r="D7544" s="3">
        <v>0.60555555555555551</v>
      </c>
    </row>
    <row r="7545" spans="1:4" x14ac:dyDescent="0.2">
      <c r="A7545">
        <v>852006</v>
      </c>
      <c r="B7545" t="s">
        <v>199</v>
      </c>
      <c r="C7545" s="4">
        <v>43836</v>
      </c>
      <c r="D7545" s="3">
        <v>0.72638888888888886</v>
      </c>
    </row>
    <row r="7546" spans="1:4" x14ac:dyDescent="0.2">
      <c r="A7546">
        <v>881825</v>
      </c>
      <c r="B7546" t="s">
        <v>199</v>
      </c>
      <c r="C7546" s="4">
        <v>43836</v>
      </c>
      <c r="D7546" s="3">
        <v>0.72638888888888886</v>
      </c>
    </row>
    <row r="7547" spans="1:4" x14ac:dyDescent="0.2">
      <c r="A7547">
        <v>886553</v>
      </c>
      <c r="B7547" t="s">
        <v>29</v>
      </c>
      <c r="C7547" s="4">
        <v>43836</v>
      </c>
      <c r="D7547" s="3">
        <v>0.60486111111111118</v>
      </c>
    </row>
    <row r="7548" spans="1:4" x14ac:dyDescent="0.2">
      <c r="A7548">
        <v>891041</v>
      </c>
      <c r="B7548" t="e">
        <f>HoyMismoTSI Es muy excelente Presidente JOH Que se hagan estas cosas de apoyo de alfabetizaci√≥n Que bueno lo Que se hace en nuestro pa√≠s Que bien</f>
        <v>#NAME?</v>
      </c>
      <c r="C7548" s="4">
        <v>43836</v>
      </c>
      <c r="D7548" s="3">
        <v>0.81458333333333333</v>
      </c>
    </row>
    <row r="7549" spans="1:4" x14ac:dyDescent="0.2">
      <c r="A7549">
        <v>932325</v>
      </c>
      <c r="B7549" t="s">
        <v>29</v>
      </c>
      <c r="C7549" s="4">
        <v>43836</v>
      </c>
      <c r="D7549" s="3">
        <v>0.60486111111111118</v>
      </c>
    </row>
    <row r="7550" spans="1:4" x14ac:dyDescent="0.2">
      <c r="A7550">
        <v>936738</v>
      </c>
      <c r="B7550" t="s">
        <v>199</v>
      </c>
      <c r="C7550" s="4">
        <v>43836</v>
      </c>
      <c r="D7550" s="3">
        <v>0.72638888888888886</v>
      </c>
    </row>
    <row r="7551" spans="1:4" x14ac:dyDescent="0.2">
      <c r="A7551">
        <v>936739</v>
      </c>
      <c r="B7551" t="s">
        <v>29</v>
      </c>
      <c r="C7551" s="4">
        <v>43836</v>
      </c>
      <c r="D7551" s="3">
        <v>0.60416666666666663</v>
      </c>
    </row>
    <row r="7552" spans="1:4" x14ac:dyDescent="0.2">
      <c r="A7552">
        <v>946516</v>
      </c>
      <c r="B7552" t="s">
        <v>29</v>
      </c>
      <c r="C7552" s="4">
        <v>43836</v>
      </c>
      <c r="D7552" s="3">
        <v>0.60555555555555551</v>
      </c>
    </row>
    <row r="7553" spans="1:4" x14ac:dyDescent="0.2">
      <c r="A7553">
        <v>977998</v>
      </c>
      <c r="B7553" t="s">
        <v>29</v>
      </c>
      <c r="C7553" s="4">
        <v>43836</v>
      </c>
      <c r="D7553" s="3">
        <v>0.60555555555555551</v>
      </c>
    </row>
    <row r="7554" spans="1:4" x14ac:dyDescent="0.2">
      <c r="A7554">
        <v>987623</v>
      </c>
      <c r="B7554" t="s">
        <v>199</v>
      </c>
      <c r="C7554" s="4">
        <v>43836</v>
      </c>
      <c r="D7554" s="3">
        <v>0.7270833333333333</v>
      </c>
    </row>
    <row r="7555" spans="1:4" x14ac:dyDescent="0.2">
      <c r="A7555">
        <v>988559</v>
      </c>
      <c r="B7555" t="s">
        <v>29</v>
      </c>
      <c r="C7555" s="4">
        <v>43836</v>
      </c>
      <c r="D7555" s="3">
        <v>0.60486111111111118</v>
      </c>
    </row>
    <row r="7556" spans="1:4" x14ac:dyDescent="0.2">
      <c r="A7556">
        <v>1027901</v>
      </c>
      <c r="B7556" t="s">
        <v>199</v>
      </c>
      <c r="C7556" s="4">
        <v>43836</v>
      </c>
      <c r="D7556" s="3">
        <v>0.7270833333333333</v>
      </c>
    </row>
    <row r="7557" spans="1:4" x14ac:dyDescent="0.2">
      <c r="A7557">
        <v>1031485</v>
      </c>
      <c r="B7557" t="s">
        <v>29</v>
      </c>
      <c r="C7557" s="4">
        <v>43836</v>
      </c>
      <c r="D7557" s="3">
        <v>0.60416666666666663</v>
      </c>
    </row>
    <row r="7558" spans="1:4" x14ac:dyDescent="0.2">
      <c r="A7558">
        <v>1033851</v>
      </c>
      <c r="B7558" t="s">
        <v>29</v>
      </c>
      <c r="C7558" s="4">
        <v>43836</v>
      </c>
      <c r="D7558" s="3">
        <v>0.60486111111111118</v>
      </c>
    </row>
    <row r="7559" spans="1:4" x14ac:dyDescent="0.2">
      <c r="A7559">
        <v>1034731</v>
      </c>
      <c r="B7559" t="s">
        <v>199</v>
      </c>
      <c r="C7559" s="4">
        <v>43836</v>
      </c>
      <c r="D7559" s="3">
        <v>0.7270833333333333</v>
      </c>
    </row>
    <row r="7560" spans="1:4" x14ac:dyDescent="0.2">
      <c r="A7560">
        <v>1035301</v>
      </c>
      <c r="B7560" t="s">
        <v>199</v>
      </c>
      <c r="C7560" s="4">
        <v>43836</v>
      </c>
      <c r="D7560" s="3">
        <v>0.72638888888888886</v>
      </c>
    </row>
    <row r="7561" spans="1:4" x14ac:dyDescent="0.2">
      <c r="A7561">
        <v>1039658</v>
      </c>
      <c r="B7561" t="s">
        <v>199</v>
      </c>
      <c r="C7561" s="4">
        <v>43836</v>
      </c>
      <c r="D7561" s="3">
        <v>0.7270833333333333</v>
      </c>
    </row>
    <row r="7562" spans="1:4" x14ac:dyDescent="0.2">
      <c r="A7562">
        <v>1042790</v>
      </c>
      <c r="B7562" t="s">
        <v>199</v>
      </c>
      <c r="C7562" s="4">
        <v>43836</v>
      </c>
      <c r="D7562" s="3">
        <v>0.7270833333333333</v>
      </c>
    </row>
    <row r="7563" spans="1:4" x14ac:dyDescent="0.2">
      <c r="A7563">
        <v>1043784</v>
      </c>
      <c r="B7563" t="s">
        <v>29</v>
      </c>
      <c r="C7563" s="4">
        <v>43836</v>
      </c>
      <c r="D7563" s="3">
        <v>0.60486111111111118</v>
      </c>
    </row>
    <row r="7564" spans="1:4" x14ac:dyDescent="0.2">
      <c r="A7564">
        <v>1045588</v>
      </c>
      <c r="B7564" t="s">
        <v>29</v>
      </c>
      <c r="C7564" s="4">
        <v>43836</v>
      </c>
      <c r="D7564" s="3">
        <v>0.60486111111111118</v>
      </c>
    </row>
    <row r="7565" spans="1:4" x14ac:dyDescent="0.2">
      <c r="A7565">
        <v>1049291</v>
      </c>
      <c r="B7565" t="s">
        <v>29</v>
      </c>
      <c r="C7565" s="4">
        <v>43836</v>
      </c>
      <c r="D7565" s="3">
        <v>0.60416666666666663</v>
      </c>
    </row>
    <row r="7566" spans="1:4" x14ac:dyDescent="0.2">
      <c r="A7566">
        <v>1054064</v>
      </c>
      <c r="B7566" t="e">
        <f>HoyMismoTSI muy bueno Que se hagan los lanzamientos de las vacunas para Que se tenga una mejor salud para nuestra vida y la de nuestros hijos</f>
        <v>#NAME?</v>
      </c>
      <c r="C7566" s="4">
        <v>43836</v>
      </c>
      <c r="D7566" s="3">
        <v>0.65138888888888891</v>
      </c>
    </row>
    <row r="7567" spans="1:4" x14ac:dyDescent="0.2">
      <c r="A7567">
        <v>1055831</v>
      </c>
      <c r="B7567" t="e">
        <f>HoyMismoTSI grandes proyectos Que son de gran beneficio Que gran manera de ver el cambio poor nuestra Honduras vamos por mas desempe√±os Que bien</f>
        <v>#NAME?</v>
      </c>
      <c r="C7567" s="4">
        <v>43836</v>
      </c>
      <c r="D7567" s="3">
        <v>0.81597222222222221</v>
      </c>
    </row>
    <row r="7568" spans="1:4" x14ac:dyDescent="0.2">
      <c r="A7568">
        <v>326</v>
      </c>
      <c r="B7568" t="s">
        <v>7</v>
      </c>
      <c r="C7568" s="4">
        <v>43837</v>
      </c>
      <c r="D7568" s="3">
        <v>0.66666666666666663</v>
      </c>
    </row>
    <row r="7569" spans="1:4" ht="51" x14ac:dyDescent="0.2">
      <c r="A7569">
        <v>13578</v>
      </c>
      <c r="B7569" s="2" t="s">
        <v>102</v>
      </c>
      <c r="C7569" s="4">
        <v>43837</v>
      </c>
      <c r="D7569" s="3">
        <v>0.78888888888888886</v>
      </c>
    </row>
    <row r="7570" spans="1:4" x14ac:dyDescent="0.2">
      <c r="A7570">
        <v>13755</v>
      </c>
      <c r="B7570" t="s">
        <v>106</v>
      </c>
      <c r="C7570" s="4">
        <v>43837</v>
      </c>
      <c r="D7570" s="3">
        <v>0.83888888888888891</v>
      </c>
    </row>
    <row r="7571" spans="1:4" ht="51" x14ac:dyDescent="0.2">
      <c r="A7571">
        <v>18999</v>
      </c>
      <c r="B7571" s="2" t="s">
        <v>102</v>
      </c>
      <c r="C7571" s="4">
        <v>43837</v>
      </c>
      <c r="D7571" s="3">
        <v>0.7895833333333333</v>
      </c>
    </row>
    <row r="7572" spans="1:4" x14ac:dyDescent="0.2">
      <c r="A7572">
        <v>22149</v>
      </c>
      <c r="B7572" t="e">
        <f>_xlfn.SINGLE(JuanOrlandoH _xlfn.SINGLE(radiohrn _xlfn.SINGLE(HCHTelevDigital _xlfn.SINGLE(Canal6Honduras _xlfn.SINGLE(RCVHonduras _xlfn.SINGLE(lanotta_ _xlfn.SINGLE(LaTribunahn _xlfn.SINGLE(radioamericahn _xlfn.SINGLE(elpaishn Definimos Que el pais ha alcanzado lo bueno y Que mas Que un buen chocolate antes de hacer ejercicio Que bueno hay Que cuidar nuestra salud)))))))))</f>
        <v>#NAME?</v>
      </c>
      <c r="C7572" s="4">
        <v>43837</v>
      </c>
      <c r="D7572" s="3">
        <v>0.61875000000000002</v>
      </c>
    </row>
    <row r="7573" spans="1:4" x14ac:dyDescent="0.2">
      <c r="A7573">
        <v>22241</v>
      </c>
      <c r="B7573" t="e">
        <f>JuanOrlandoH esta Es una misi√≥n Que se lleva a favor de los Hondure√±os el pueblo le agradece JOH gracias por su excelente apoyo</f>
        <v>#NAME?</v>
      </c>
      <c r="C7573" s="4">
        <v>43837</v>
      </c>
      <c r="D7573" s="3">
        <v>0.7993055555555556</v>
      </c>
    </row>
    <row r="7574" spans="1:4" ht="51" x14ac:dyDescent="0.2">
      <c r="A7574">
        <v>24323</v>
      </c>
      <c r="B7574" s="2" t="s">
        <v>102</v>
      </c>
      <c r="C7574" s="4">
        <v>43837</v>
      </c>
      <c r="D7574" s="3">
        <v>0.78819444444444453</v>
      </c>
    </row>
    <row r="7575" spans="1:4" x14ac:dyDescent="0.2">
      <c r="A7575">
        <v>29242</v>
      </c>
      <c r="B7575" t="s">
        <v>161</v>
      </c>
      <c r="C7575" s="4">
        <v>43837</v>
      </c>
      <c r="D7575" s="3">
        <v>0.65625</v>
      </c>
    </row>
    <row r="7576" spans="1:4" x14ac:dyDescent="0.2">
      <c r="A7576">
        <v>40148</v>
      </c>
      <c r="B7576" t="e">
        <f>radioamericahn Que page por sus actos ya Que sabemos Que ella siempre fue la culpable de poner al pais en revoluci√≥n varias veces</f>
        <v>#NAME?</v>
      </c>
      <c r="C7576" s="4">
        <v>43837</v>
      </c>
      <c r="D7576" s="3">
        <v>0.8027777777777777</v>
      </c>
    </row>
    <row r="7577" spans="1:4" x14ac:dyDescent="0.2">
      <c r="A7577">
        <v>40953</v>
      </c>
      <c r="B7577" t="e">
        <f>radioamericahn si Es cierto ella Es la Que tiene la culpa de hacer Que el pais saliera a marchas Que se√±ora mas picara pero lo bueno Que no hay nada oculto Que pague por sus actos</f>
        <v>#NAME?</v>
      </c>
      <c r="C7577" s="4">
        <v>43837</v>
      </c>
      <c r="D7577" s="3">
        <v>0.80347222222222225</v>
      </c>
    </row>
    <row r="7578" spans="1:4" x14ac:dyDescent="0.2">
      <c r="A7578">
        <v>43004</v>
      </c>
      <c r="B7578" t="s">
        <v>106</v>
      </c>
      <c r="C7578" s="4">
        <v>43837</v>
      </c>
      <c r="D7578" s="3">
        <v>0.83819444444444446</v>
      </c>
    </row>
    <row r="7579" spans="1:4" x14ac:dyDescent="0.2">
      <c r="A7579">
        <v>44452</v>
      </c>
      <c r="B7579" t="e">
        <f>radioamericahn no era de decir Que esta se√±ora Es la culpable como siempre fue la Que hacia las marchas y quer√≠a ver al pais destruido</f>
        <v>#NAME?</v>
      </c>
      <c r="C7579" s="4">
        <v>43837</v>
      </c>
      <c r="D7579" s="3">
        <v>0.80208333333333337</v>
      </c>
    </row>
    <row r="7580" spans="1:4" x14ac:dyDescent="0.2">
      <c r="A7580">
        <v>61253</v>
      </c>
      <c r="B7580" t="s">
        <v>251</v>
      </c>
      <c r="C7580" s="4">
        <v>43837</v>
      </c>
      <c r="D7580" s="3">
        <v>0.79513888888888884</v>
      </c>
    </row>
    <row r="7581" spans="1:4" x14ac:dyDescent="0.2">
      <c r="A7581">
        <v>64725</v>
      </c>
      <c r="B7581" t="e">
        <f>hondudiario el gobierno ha trabajado por dar lo mejor por el pueblo Que gran manera excelente</f>
        <v>#NAME?</v>
      </c>
      <c r="C7581" s="4">
        <v>43837</v>
      </c>
      <c r="D7581" s="3">
        <v>0.72638888888888886</v>
      </c>
    </row>
    <row r="7582" spans="1:4" x14ac:dyDescent="0.2">
      <c r="A7582">
        <v>70574</v>
      </c>
      <c r="B7582" t="e">
        <f>elpaishn Es muy bueno lo Que hace el gobierno felicitaciones siempre  llevando un paso adelante a todo lo bueno por el pais</f>
        <v>#NAME?</v>
      </c>
      <c r="C7582" s="4">
        <v>43837</v>
      </c>
      <c r="D7582" s="3">
        <v>0.69236111111111109</v>
      </c>
    </row>
    <row r="7583" spans="1:4" x14ac:dyDescent="0.2">
      <c r="A7583">
        <v>79420</v>
      </c>
      <c r="B7583" t="e">
        <f>_xlfn.SINGLE(JuanOrlandoH _xlfn.SINGLE(LaTribunahn _xlfn.SINGLE(HCHTelevDigital _xlfn.SINGLE(RCVHonduras _xlfn.SINGLE(Canal6Honduras _xlfn.SINGLE(lanotta_ _xlfn.SINGLE(radioamericahn _xlfn.SINGLE(elpaishn _xlfn.SINGLE(radiohrn _xlfn.SINGLE(CHTVHN _xlfn.SINGLE(el5hn muy bien Es un gran beneficio vamos por grandes comienzos de lo mejor por el pais vamos por mas avances Que bien Que se siga aprobando esta nueva ley)))))))))))</f>
        <v>#NAME?</v>
      </c>
      <c r="C7583" s="4">
        <v>43837</v>
      </c>
      <c r="D7583" s="3">
        <v>0.79652777777777783</v>
      </c>
    </row>
    <row r="7584" spans="1:4" x14ac:dyDescent="0.2">
      <c r="A7584">
        <v>113468</v>
      </c>
      <c r="B7584" t="s">
        <v>106</v>
      </c>
      <c r="C7584" s="4">
        <v>43837</v>
      </c>
      <c r="D7584" s="3">
        <v>0.83819444444444446</v>
      </c>
    </row>
    <row r="7585" spans="1:4" x14ac:dyDescent="0.2">
      <c r="A7585">
        <v>116260</v>
      </c>
      <c r="B7585" t="e">
        <f>_xlfn.SINGLE(JuanOrlandoH _xlfn.SINGLE(LaTribunahn _xlfn.SINGLE(HCHTelevDigital _xlfn.SINGLE(RCVHonduras _xlfn.SINGLE(Canal6Honduras _xlfn.SINGLE(lanotta_ _xlfn.SINGLE(radioamericahn _xlfn.SINGLE(elpaishn _xlfn.SINGLE(radiohrn _xlfn.SINGLE(CHTVHN _xlfn.SINGLE(el5hn Definimos los grandes alcances en el pais Que importante tema el Que se ve Honduras mejora porque se afirma lo bueno por la naci√≥n Que bien)))))))))))</f>
        <v>#NAME?</v>
      </c>
      <c r="C7585" s="4">
        <v>43837</v>
      </c>
      <c r="D7585" s="3">
        <v>0.79583333333333339</v>
      </c>
    </row>
    <row r="7586" spans="1:4" ht="51" x14ac:dyDescent="0.2">
      <c r="A7586">
        <v>121738</v>
      </c>
      <c r="B7586" s="2" t="s">
        <v>102</v>
      </c>
      <c r="C7586" s="4">
        <v>43837</v>
      </c>
      <c r="D7586" s="3">
        <v>0.7895833333333333</v>
      </c>
    </row>
    <row r="7587" spans="1:4" x14ac:dyDescent="0.2">
      <c r="A7587">
        <v>132403</v>
      </c>
      <c r="B7587" t="e">
        <f>_xlfn.SINGLE(JuanOrlandoH _xlfn.SINGLE(radiohrn _xlfn.SINGLE(HCHTelevDigital _xlfn.SINGLE(Canal6Honduras _xlfn.SINGLE(RCVHonduras _xlfn.SINGLE(lanotta_ _xlfn.SINGLE(LaTribunahn _xlfn.SINGLE(radioamericahn _xlfn.SINGLE(elpaishn se ve Que nuestra Honduras ha mejorado Que bien Que se ve lo bueno porque el chocolate Es sabroso)))))))))</f>
        <v>#NAME?</v>
      </c>
      <c r="C7587" s="4">
        <v>43837</v>
      </c>
      <c r="D7587" s="3">
        <v>0.61736111111111114</v>
      </c>
    </row>
    <row r="7588" spans="1:4" x14ac:dyDescent="0.2">
      <c r="A7588">
        <v>149853</v>
      </c>
      <c r="B7588" t="e">
        <f>_xlfn.SINGLE(JuanOrlandoH _xlfn.SINGLE(LaTribunahn _xlfn.SINGLE(HCHTelevDigital _xlfn.SINGLE(RCVHonduras _xlfn.SINGLE(Canal6Honduras _xlfn.SINGLE(lanotta_ _xlfn.SINGLE(radioamericahn _xlfn.SINGLE(elpaishn _xlfn.SINGLE(radiohrn _xlfn.SINGLE(CHTVHN _xlfn.SINGLE(el5hn Es una gran misi√≥n la Que se cumple Ciertamente se ve Que se hace lo correcto por ap√≤yar al pueblo Hondure√±os gracias JOH)))))))))))</f>
        <v>#NAME?</v>
      </c>
      <c r="C7588" s="4">
        <v>43837</v>
      </c>
      <c r="D7588" s="3">
        <v>0.79722222222222217</v>
      </c>
    </row>
    <row r="7589" spans="1:4" x14ac:dyDescent="0.2">
      <c r="A7589">
        <v>150615</v>
      </c>
      <c r="B7589" t="s">
        <v>106</v>
      </c>
      <c r="C7589" s="4">
        <v>43837</v>
      </c>
      <c r="D7589" s="3">
        <v>0.83888888888888891</v>
      </c>
    </row>
    <row r="7590" spans="1:4" ht="51" x14ac:dyDescent="0.2">
      <c r="A7590">
        <v>150616</v>
      </c>
      <c r="B7590" s="2" t="s">
        <v>102</v>
      </c>
      <c r="C7590" s="4">
        <v>43837</v>
      </c>
      <c r="D7590" s="3">
        <v>0.7895833333333333</v>
      </c>
    </row>
    <row r="7591" spans="1:4" x14ac:dyDescent="0.2">
      <c r="A7591">
        <v>155710</v>
      </c>
      <c r="B7591" t="s">
        <v>401</v>
      </c>
      <c r="C7591" s="4">
        <v>43837</v>
      </c>
      <c r="D7591" s="3">
        <v>0.57916666666666672</v>
      </c>
    </row>
    <row r="7592" spans="1:4" x14ac:dyDescent="0.2">
      <c r="A7592">
        <v>155825</v>
      </c>
      <c r="B7592" t="e">
        <f>ProcesoDigital se merece Que pague por Que ella era la Que hacia Que el pais estuviera en caos Que la metan al mamo</f>
        <v>#NAME?</v>
      </c>
      <c r="C7592" s="4">
        <v>43837</v>
      </c>
      <c r="D7592" s="3">
        <v>0.8340277777777777</v>
      </c>
    </row>
    <row r="7593" spans="1:4" x14ac:dyDescent="0.2">
      <c r="A7593">
        <v>157787</v>
      </c>
      <c r="B7593" t="e">
        <f>_xlfn.SINGLE(JuanOrlandoH _xlfn.SINGLE(sanchezcastejon muy buenas las cooperaciones Que se han unido con nuestra bella Honduras Que excelente lo Que se ha elegido  en Espa√±a muy bien))</f>
        <v>#NAME?</v>
      </c>
      <c r="C7593" s="4">
        <v>43837</v>
      </c>
      <c r="D7593" s="3">
        <v>0.70763888888888893</v>
      </c>
    </row>
    <row r="7594" spans="1:4" x14ac:dyDescent="0.2">
      <c r="A7594">
        <v>169819</v>
      </c>
      <c r="B7594" t="e">
        <f>tencanal10 Es muy bueno lo Que se esta haciendo par mejorar la sequ√≠a en el pais felicitaciones a nuestro gobierno</f>
        <v>#NAME?</v>
      </c>
      <c r="C7594" s="4">
        <v>43837</v>
      </c>
      <c r="D7594" s="3">
        <v>0.63055555555555554</v>
      </c>
    </row>
    <row r="7595" spans="1:4" x14ac:dyDescent="0.2">
      <c r="A7595">
        <v>169915</v>
      </c>
      <c r="B7595" t="e">
        <f>tencanal10 se ve lo bueno para el pais Que gran trabajo lo Que esta haciendo departe de nuestro Presidente excito</f>
        <v>#NAME?</v>
      </c>
      <c r="C7595" s="4">
        <v>43837</v>
      </c>
      <c r="D7595" s="3">
        <v>0.63055555555555554</v>
      </c>
    </row>
    <row r="7596" spans="1:4" x14ac:dyDescent="0.2">
      <c r="A7596">
        <v>174143</v>
      </c>
      <c r="B7596" t="e">
        <f>_xlfn.SINGLE(JuanOrlandoH _xlfn.SINGLE(radiohrn _xlfn.SINGLE(HCHTelevDigital _xlfn.SINGLE(Canal6Honduras _xlfn.SINGLE(RCVHonduras _xlfn.SINGLE(lanotta_ _xlfn.SINGLE(LaTribunahn _xlfn.SINGLE(radioamericahn _xlfn.SINGLE(elpaishn muy bien lo Que se ve Vemos Que nuestro Presidente hace ver miles de cosas como el chocolate hondure√±o Que bello lo Que se muestra)))))))))</f>
        <v>#NAME?</v>
      </c>
      <c r="C7596" s="4">
        <v>43837</v>
      </c>
      <c r="D7596" s="3">
        <v>0.61805555555555558</v>
      </c>
    </row>
    <row r="7597" spans="1:4" x14ac:dyDescent="0.2">
      <c r="A7597">
        <v>176002</v>
      </c>
      <c r="B7597" t="s">
        <v>7</v>
      </c>
      <c r="C7597" s="4">
        <v>43837</v>
      </c>
      <c r="D7597" s="3">
        <v>0.66736111111111107</v>
      </c>
    </row>
    <row r="7598" spans="1:4" x14ac:dyDescent="0.2">
      <c r="A7598">
        <v>185506</v>
      </c>
      <c r="B7598" t="e">
        <f>_xlfn.SINGLE(JuanOrlandoH _xlfn.SINGLE(radiohrn _xlfn.SINGLE(HCHTelevDigital _xlfn.SINGLE(Canal6Honduras _xlfn.SINGLE(RCVHonduras _xlfn.SINGLE(lanotta_ _xlfn.SINGLE(LaTribunahn _xlfn.SINGLE(radioamericahn _xlfn.SINGLE(elpaishn como se demuestra Que el Presidente se cuida y Sobre todo Que demuestra Que un cuerpo saludable Es una vida segura felicitaciones)))))))))</f>
        <v>#NAME?</v>
      </c>
      <c r="C7598" s="4">
        <v>43837</v>
      </c>
      <c r="D7598" s="3">
        <v>0.62013888888888891</v>
      </c>
    </row>
    <row r="7599" spans="1:4" x14ac:dyDescent="0.2">
      <c r="A7599">
        <v>185537</v>
      </c>
      <c r="B7599" t="e">
        <f>_xlfn.SINGLE(JuanOrlandoH _xlfn.SINGLE(sanchezcastejon muy bien Es muy bueno Que se ea como se han unido los lazos de hermandad con la ciudad de Espa√±a Que sea de gran beneficio par esta persona uqe bien))</f>
        <v>#NAME?</v>
      </c>
      <c r="C7599" s="4">
        <v>43837</v>
      </c>
      <c r="D7599" s="3">
        <v>0.70624999999999993</v>
      </c>
    </row>
    <row r="7600" spans="1:4" x14ac:dyDescent="0.2">
      <c r="A7600">
        <v>194494</v>
      </c>
      <c r="B7600" t="s">
        <v>106</v>
      </c>
      <c r="C7600" s="4">
        <v>43837</v>
      </c>
      <c r="D7600" s="3">
        <v>0.83819444444444446</v>
      </c>
    </row>
    <row r="7601" spans="1:4" x14ac:dyDescent="0.2">
      <c r="A7601">
        <v>223119</v>
      </c>
      <c r="B7601" t="e">
        <f>canal11hn Muchas gracias Presidente JOH por hacer lo bueno a favor de la policia y las personas Que bien uqe se apruebe esta oportunidad excelente</f>
        <v>#NAME?</v>
      </c>
      <c r="C7601" s="4">
        <v>43837</v>
      </c>
      <c r="D7601" s="3">
        <v>0.73888888888888893</v>
      </c>
    </row>
    <row r="7602" spans="1:4" x14ac:dyDescent="0.2">
      <c r="A7602">
        <v>223127</v>
      </c>
      <c r="B7602" t="e">
        <f>canal11hn se ha demostrado u gran alcance de parte de nuestro gobierno sabemos Que con esta nueva ley de alivio de deuda se benefician miles de personas</f>
        <v>#NAME?</v>
      </c>
      <c r="C7602" s="4">
        <v>43837</v>
      </c>
      <c r="D7602" s="3">
        <v>0.73819444444444438</v>
      </c>
    </row>
    <row r="7603" spans="1:4" x14ac:dyDescent="0.2">
      <c r="A7603">
        <v>225604</v>
      </c>
      <c r="B7603" t="s">
        <v>7</v>
      </c>
      <c r="C7603" s="4">
        <v>43837</v>
      </c>
      <c r="D7603" s="3">
        <v>0.66736111111111107</v>
      </c>
    </row>
    <row r="7604" spans="1:4" x14ac:dyDescent="0.2">
      <c r="A7604">
        <v>242131</v>
      </c>
      <c r="B7604" t="s">
        <v>106</v>
      </c>
      <c r="C7604" s="4">
        <v>43837</v>
      </c>
      <c r="D7604" s="3">
        <v>0.83819444444444446</v>
      </c>
    </row>
    <row r="7605" spans="1:4" x14ac:dyDescent="0.2">
      <c r="A7605">
        <v>252738</v>
      </c>
      <c r="B7605" t="e">
        <f>radiohrn Sinceramente Que b√°rbaro este tipo solo hablando incuerencias ya basta por favor deja en paz a nuestro gobierno</f>
        <v>#NAME?</v>
      </c>
      <c r="C7605" s="4">
        <v>43837</v>
      </c>
      <c r="D7605" s="3">
        <v>0.65486111111111112</v>
      </c>
    </row>
    <row r="7606" spans="1:4" x14ac:dyDescent="0.2">
      <c r="A7606">
        <v>253515</v>
      </c>
      <c r="B7606" t="s">
        <v>7</v>
      </c>
      <c r="C7606" s="4">
        <v>43837</v>
      </c>
      <c r="D7606" s="3">
        <v>0.66736111111111107</v>
      </c>
    </row>
    <row r="7607" spans="1:4" x14ac:dyDescent="0.2">
      <c r="A7607">
        <v>256171</v>
      </c>
      <c r="B7607" t="s">
        <v>543</v>
      </c>
      <c r="C7607" s="4">
        <v>43837</v>
      </c>
      <c r="D7607" s="3">
        <v>0.64583333333333337</v>
      </c>
    </row>
    <row r="7608" spans="1:4" ht="51" x14ac:dyDescent="0.2">
      <c r="A7608">
        <v>262888</v>
      </c>
      <c r="B7608" s="2" t="s">
        <v>102</v>
      </c>
      <c r="C7608" s="4">
        <v>43837</v>
      </c>
      <c r="D7608" s="3">
        <v>0.78888888888888886</v>
      </c>
    </row>
    <row r="7609" spans="1:4" ht="51" x14ac:dyDescent="0.2">
      <c r="A7609">
        <v>293538</v>
      </c>
      <c r="B7609" s="2" t="s">
        <v>102</v>
      </c>
      <c r="C7609" s="4">
        <v>43837</v>
      </c>
      <c r="D7609" s="3">
        <v>0.78888888888888886</v>
      </c>
    </row>
    <row r="7610" spans="1:4" x14ac:dyDescent="0.2">
      <c r="A7610">
        <v>298720</v>
      </c>
      <c r="B7610" t="s">
        <v>7</v>
      </c>
      <c r="C7610" s="4">
        <v>43837</v>
      </c>
      <c r="D7610" s="3">
        <v>0.66736111111111107</v>
      </c>
    </row>
    <row r="7611" spans="1:4" x14ac:dyDescent="0.2">
      <c r="A7611">
        <v>311589</v>
      </c>
      <c r="B7611" t="e">
        <f>hondudiario se define lo Que se ve felicitaciones al gobierno por Que se pudo obtener lo bello de la navidad catracha Que bien</f>
        <v>#NAME?</v>
      </c>
      <c r="C7611" s="4">
        <v>43837</v>
      </c>
      <c r="D7611" s="3">
        <v>0.72638888888888886</v>
      </c>
    </row>
    <row r="7612" spans="1:4" ht="51" x14ac:dyDescent="0.2">
      <c r="A7612">
        <v>320165</v>
      </c>
      <c r="B7612" s="2" t="s">
        <v>102</v>
      </c>
      <c r="C7612" s="4">
        <v>43837</v>
      </c>
      <c r="D7612" s="3">
        <v>0.7895833333333333</v>
      </c>
    </row>
    <row r="7613" spans="1:4" x14ac:dyDescent="0.2">
      <c r="A7613">
        <v>323514</v>
      </c>
      <c r="B7613" t="s">
        <v>592</v>
      </c>
      <c r="C7613" s="4">
        <v>43837</v>
      </c>
      <c r="D7613" s="3">
        <v>0.69305555555555554</v>
      </c>
    </row>
    <row r="7614" spans="1:4" x14ac:dyDescent="0.2">
      <c r="A7614">
        <v>323677</v>
      </c>
      <c r="B7614" t="e">
        <f>elpaishn son lacances excelentes Que se demostraron uqe bien nuestro gobierno siempre compartiendo la alegr√≠a para Que la gente disfrute Que bien</f>
        <v>#NAME?</v>
      </c>
      <c r="C7614" s="4">
        <v>43837</v>
      </c>
      <c r="D7614" s="3">
        <v>0.69374999999999998</v>
      </c>
    </row>
    <row r="7615" spans="1:4" x14ac:dyDescent="0.2">
      <c r="A7615">
        <v>336744</v>
      </c>
      <c r="B7615" t="s">
        <v>595</v>
      </c>
      <c r="C7615" s="4">
        <v>43837</v>
      </c>
      <c r="D7615" s="3">
        <v>0.8208333333333333</v>
      </c>
    </row>
    <row r="7616" spans="1:4" x14ac:dyDescent="0.2">
      <c r="A7616">
        <v>337019</v>
      </c>
      <c r="B7616" t="e">
        <f>ProcesoDigital no cave duda Que el gobierno ha demostrado Que se brinda el mayor apoyo Que bien vamos avanzando Que excelente</f>
        <v>#NAME?</v>
      </c>
      <c r="C7616" s="4">
        <v>43837</v>
      </c>
      <c r="D7616" s="3">
        <v>0.57986111111111105</v>
      </c>
    </row>
    <row r="7617" spans="1:4" x14ac:dyDescent="0.2">
      <c r="A7617">
        <v>650954</v>
      </c>
      <c r="B7617" t="s">
        <v>7</v>
      </c>
      <c r="C7617" s="4">
        <v>43837</v>
      </c>
      <c r="D7617" s="3">
        <v>0.66666666666666663</v>
      </c>
    </row>
    <row r="7618" spans="1:4" ht="51" x14ac:dyDescent="0.2">
      <c r="A7618">
        <v>689620</v>
      </c>
      <c r="B7618" s="2" t="s">
        <v>102</v>
      </c>
      <c r="C7618" s="4">
        <v>43837</v>
      </c>
      <c r="D7618" s="3">
        <v>0.7895833333333333</v>
      </c>
    </row>
    <row r="7619" spans="1:4" x14ac:dyDescent="0.2">
      <c r="A7619">
        <v>689621</v>
      </c>
      <c r="B7619" t="s">
        <v>7</v>
      </c>
      <c r="C7619" s="4">
        <v>43837</v>
      </c>
      <c r="D7619" s="3">
        <v>0.66736111111111107</v>
      </c>
    </row>
    <row r="7620" spans="1:4" x14ac:dyDescent="0.2">
      <c r="A7620">
        <v>694794</v>
      </c>
      <c r="B7620" t="s">
        <v>106</v>
      </c>
      <c r="C7620" s="4">
        <v>43837</v>
      </c>
      <c r="D7620" s="3">
        <v>0.83819444444444446</v>
      </c>
    </row>
    <row r="7621" spans="1:4" x14ac:dyDescent="0.2">
      <c r="A7621">
        <v>697416</v>
      </c>
      <c r="B7621" t="s">
        <v>106</v>
      </c>
      <c r="C7621" s="4">
        <v>43837</v>
      </c>
      <c r="D7621" s="3">
        <v>0.83888888888888891</v>
      </c>
    </row>
    <row r="7622" spans="1:4" x14ac:dyDescent="0.2">
      <c r="A7622">
        <v>715670</v>
      </c>
      <c r="B7622" t="s">
        <v>106</v>
      </c>
      <c r="C7622" s="4">
        <v>43837</v>
      </c>
      <c r="D7622" s="3">
        <v>0.83819444444444446</v>
      </c>
    </row>
    <row r="7623" spans="1:4" x14ac:dyDescent="0.2">
      <c r="A7623">
        <v>720043</v>
      </c>
      <c r="B7623" t="s">
        <v>7</v>
      </c>
      <c r="C7623" s="4">
        <v>43837</v>
      </c>
      <c r="D7623" s="3">
        <v>0.66736111111111107</v>
      </c>
    </row>
    <row r="7624" spans="1:4" x14ac:dyDescent="0.2">
      <c r="A7624">
        <v>746270</v>
      </c>
      <c r="B7624" t="s">
        <v>7</v>
      </c>
      <c r="C7624" s="4">
        <v>43837</v>
      </c>
      <c r="D7624" s="3">
        <v>0.66736111111111107</v>
      </c>
    </row>
    <row r="7625" spans="1:4" x14ac:dyDescent="0.2">
      <c r="A7625">
        <v>764669</v>
      </c>
      <c r="B7625" t="s">
        <v>106</v>
      </c>
      <c r="C7625" s="4">
        <v>43837</v>
      </c>
      <c r="D7625" s="3">
        <v>0.83888888888888891</v>
      </c>
    </row>
    <row r="7626" spans="1:4" x14ac:dyDescent="0.2">
      <c r="A7626">
        <v>764815</v>
      </c>
      <c r="B7626" t="s">
        <v>106</v>
      </c>
      <c r="C7626" s="4">
        <v>43837</v>
      </c>
      <c r="D7626" s="3">
        <v>0.83888888888888891</v>
      </c>
    </row>
    <row r="7627" spans="1:4" ht="51" x14ac:dyDescent="0.2">
      <c r="A7627">
        <v>775521</v>
      </c>
      <c r="B7627" s="2" t="s">
        <v>102</v>
      </c>
      <c r="C7627" s="4">
        <v>43837</v>
      </c>
      <c r="D7627" s="3">
        <v>0.78888888888888886</v>
      </c>
    </row>
    <row r="7628" spans="1:4" x14ac:dyDescent="0.2">
      <c r="A7628">
        <v>787842</v>
      </c>
      <c r="B7628" t="s">
        <v>7</v>
      </c>
      <c r="C7628" s="4">
        <v>43837</v>
      </c>
      <c r="D7628" s="3">
        <v>0.66666666666666663</v>
      </c>
    </row>
    <row r="7629" spans="1:4" x14ac:dyDescent="0.2">
      <c r="A7629">
        <v>790093</v>
      </c>
      <c r="B7629" t="s">
        <v>7</v>
      </c>
      <c r="C7629" s="4">
        <v>43837</v>
      </c>
      <c r="D7629" s="3">
        <v>0.66666666666666663</v>
      </c>
    </row>
    <row r="7630" spans="1:4" x14ac:dyDescent="0.2">
      <c r="A7630">
        <v>792604</v>
      </c>
      <c r="B7630" t="s">
        <v>106</v>
      </c>
      <c r="C7630" s="4">
        <v>43837</v>
      </c>
      <c r="D7630" s="3">
        <v>0.83888888888888891</v>
      </c>
    </row>
    <row r="7631" spans="1:4" x14ac:dyDescent="0.2">
      <c r="A7631">
        <v>810620</v>
      </c>
      <c r="B7631" t="s">
        <v>7</v>
      </c>
      <c r="C7631" s="4">
        <v>43837</v>
      </c>
      <c r="D7631" s="3">
        <v>0.66666666666666663</v>
      </c>
    </row>
    <row r="7632" spans="1:4" x14ac:dyDescent="0.2">
      <c r="A7632">
        <v>810711</v>
      </c>
      <c r="B7632" t="s">
        <v>7</v>
      </c>
      <c r="C7632" s="4">
        <v>43837</v>
      </c>
      <c r="D7632" s="3">
        <v>0.66666666666666663</v>
      </c>
    </row>
    <row r="7633" spans="1:4" x14ac:dyDescent="0.2">
      <c r="A7633">
        <v>828292</v>
      </c>
      <c r="B7633" t="s">
        <v>106</v>
      </c>
      <c r="C7633" s="4">
        <v>43837</v>
      </c>
      <c r="D7633" s="3">
        <v>0.83888888888888891</v>
      </c>
    </row>
    <row r="7634" spans="1:4" x14ac:dyDescent="0.2">
      <c r="A7634">
        <v>829478</v>
      </c>
      <c r="B7634" t="s">
        <v>106</v>
      </c>
      <c r="C7634" s="4">
        <v>43837</v>
      </c>
      <c r="D7634" s="3">
        <v>0.83888888888888891</v>
      </c>
    </row>
    <row r="7635" spans="1:4" x14ac:dyDescent="0.2">
      <c r="A7635">
        <v>847200</v>
      </c>
      <c r="B7635" t="s">
        <v>7</v>
      </c>
      <c r="C7635" s="4">
        <v>43837</v>
      </c>
      <c r="D7635" s="3">
        <v>0.66736111111111107</v>
      </c>
    </row>
    <row r="7636" spans="1:4" x14ac:dyDescent="0.2">
      <c r="A7636">
        <v>856714</v>
      </c>
      <c r="B7636" t="s">
        <v>106</v>
      </c>
      <c r="C7636" s="4">
        <v>43837</v>
      </c>
      <c r="D7636" s="3">
        <v>0.83888888888888891</v>
      </c>
    </row>
    <row r="7637" spans="1:4" x14ac:dyDescent="0.2">
      <c r="A7637">
        <v>874758</v>
      </c>
      <c r="B7637" t="s">
        <v>106</v>
      </c>
      <c r="C7637" s="4">
        <v>43837</v>
      </c>
      <c r="D7637" s="3">
        <v>0.83819444444444446</v>
      </c>
    </row>
    <row r="7638" spans="1:4" ht="51" x14ac:dyDescent="0.2">
      <c r="A7638">
        <v>884796</v>
      </c>
      <c r="B7638" s="2" t="s">
        <v>102</v>
      </c>
      <c r="C7638" s="4">
        <v>43837</v>
      </c>
      <c r="D7638" s="3">
        <v>0.78819444444444453</v>
      </c>
    </row>
    <row r="7639" spans="1:4" ht="51" x14ac:dyDescent="0.2">
      <c r="A7639">
        <v>885101</v>
      </c>
      <c r="B7639" s="2" t="s">
        <v>102</v>
      </c>
      <c r="C7639" s="4">
        <v>43837</v>
      </c>
      <c r="D7639" s="3">
        <v>0.78888888888888886</v>
      </c>
    </row>
    <row r="7640" spans="1:4" x14ac:dyDescent="0.2">
      <c r="A7640">
        <v>885810</v>
      </c>
      <c r="B7640" t="s">
        <v>7</v>
      </c>
      <c r="C7640" s="4">
        <v>43837</v>
      </c>
      <c r="D7640" s="3">
        <v>0.66736111111111107</v>
      </c>
    </row>
    <row r="7641" spans="1:4" x14ac:dyDescent="0.2">
      <c r="A7641">
        <v>886134</v>
      </c>
      <c r="B7641" t="s">
        <v>106</v>
      </c>
      <c r="C7641" s="4">
        <v>43837</v>
      </c>
      <c r="D7641" s="3">
        <v>0.83819444444444446</v>
      </c>
    </row>
    <row r="7642" spans="1:4" ht="51" x14ac:dyDescent="0.2">
      <c r="A7642">
        <v>929576</v>
      </c>
      <c r="B7642" s="2" t="s">
        <v>102</v>
      </c>
      <c r="C7642" s="4">
        <v>43837</v>
      </c>
      <c r="D7642" s="3">
        <v>0.7895833333333333</v>
      </c>
    </row>
    <row r="7643" spans="1:4" ht="51" x14ac:dyDescent="0.2">
      <c r="A7643">
        <v>934226</v>
      </c>
      <c r="B7643" s="2" t="s">
        <v>102</v>
      </c>
      <c r="C7643" s="4">
        <v>43837</v>
      </c>
      <c r="D7643" s="3">
        <v>0.78888888888888886</v>
      </c>
    </row>
    <row r="7644" spans="1:4" ht="51" x14ac:dyDescent="0.2">
      <c r="A7644">
        <v>934984</v>
      </c>
      <c r="B7644" s="2" t="s">
        <v>102</v>
      </c>
      <c r="C7644" s="4">
        <v>43837</v>
      </c>
      <c r="D7644" s="3">
        <v>0.7895833333333333</v>
      </c>
    </row>
    <row r="7645" spans="1:4" ht="51" x14ac:dyDescent="0.2">
      <c r="A7645">
        <v>936737</v>
      </c>
      <c r="B7645" s="2" t="s">
        <v>102</v>
      </c>
      <c r="C7645" s="4">
        <v>43837</v>
      </c>
      <c r="D7645" s="3">
        <v>0.78819444444444453</v>
      </c>
    </row>
    <row r="7646" spans="1:4" x14ac:dyDescent="0.2">
      <c r="A7646">
        <v>936799</v>
      </c>
      <c r="B7646" t="s">
        <v>106</v>
      </c>
      <c r="C7646" s="4">
        <v>43837</v>
      </c>
      <c r="D7646" s="3">
        <v>0.83888888888888891</v>
      </c>
    </row>
    <row r="7647" spans="1:4" x14ac:dyDescent="0.2">
      <c r="A7647">
        <v>945008</v>
      </c>
      <c r="B7647" t="s">
        <v>7</v>
      </c>
      <c r="C7647" s="4">
        <v>43837</v>
      </c>
      <c r="D7647" s="3">
        <v>0.66736111111111107</v>
      </c>
    </row>
    <row r="7648" spans="1:4" x14ac:dyDescent="0.2">
      <c r="A7648">
        <v>975301</v>
      </c>
      <c r="B7648" t="s">
        <v>7</v>
      </c>
      <c r="C7648" s="4">
        <v>43837</v>
      </c>
      <c r="D7648" s="3">
        <v>0.66666666666666663</v>
      </c>
    </row>
    <row r="7649" spans="1:4" x14ac:dyDescent="0.2">
      <c r="A7649">
        <v>981298</v>
      </c>
      <c r="B7649" t="s">
        <v>7</v>
      </c>
      <c r="C7649" s="4">
        <v>43837</v>
      </c>
      <c r="D7649" s="3">
        <v>0.66736111111111107</v>
      </c>
    </row>
    <row r="7650" spans="1:4" ht="51" x14ac:dyDescent="0.2">
      <c r="A7650">
        <v>984855</v>
      </c>
      <c r="B7650" s="2" t="s">
        <v>102</v>
      </c>
      <c r="C7650" s="4">
        <v>43837</v>
      </c>
      <c r="D7650" s="3">
        <v>0.78888888888888886</v>
      </c>
    </row>
    <row r="7651" spans="1:4" x14ac:dyDescent="0.2">
      <c r="A7651">
        <v>995532</v>
      </c>
      <c r="B7651" t="s">
        <v>106</v>
      </c>
      <c r="C7651" s="4">
        <v>43837</v>
      </c>
      <c r="D7651" s="3">
        <v>0.83958333333333324</v>
      </c>
    </row>
    <row r="7652" spans="1:4" x14ac:dyDescent="0.2">
      <c r="A7652">
        <v>1025725</v>
      </c>
      <c r="B7652" t="s">
        <v>7</v>
      </c>
      <c r="C7652" s="4">
        <v>43837</v>
      </c>
      <c r="D7652" s="3">
        <v>0.66666666666666663</v>
      </c>
    </row>
    <row r="7653" spans="1:4" x14ac:dyDescent="0.2">
      <c r="A7653">
        <v>1031732</v>
      </c>
      <c r="B7653" t="s">
        <v>7</v>
      </c>
      <c r="C7653" s="4">
        <v>43837</v>
      </c>
      <c r="D7653" s="3">
        <v>0.66666666666666663</v>
      </c>
    </row>
    <row r="7654" spans="1:4" ht="51" x14ac:dyDescent="0.2">
      <c r="A7654">
        <v>1046323</v>
      </c>
      <c r="B7654" s="2" t="s">
        <v>102</v>
      </c>
      <c r="C7654" s="4">
        <v>43837</v>
      </c>
      <c r="D7654" s="3">
        <v>0.78888888888888886</v>
      </c>
    </row>
    <row r="7655" spans="1:4" x14ac:dyDescent="0.2">
      <c r="A7655">
        <v>1048576</v>
      </c>
      <c r="B7655" t="s">
        <v>7</v>
      </c>
      <c r="C7655" s="4">
        <v>43837</v>
      </c>
      <c r="D7655" s="3">
        <v>0.66736111111111107</v>
      </c>
    </row>
    <row r="7656" spans="1:4" ht="51" x14ac:dyDescent="0.2">
      <c r="A7656">
        <v>1094225</v>
      </c>
      <c r="B7656" s="2" t="s">
        <v>102</v>
      </c>
      <c r="C7656" s="4">
        <v>43837</v>
      </c>
      <c r="D7656" s="3">
        <v>0.78888888888888886</v>
      </c>
    </row>
    <row r="7657" spans="1:4" x14ac:dyDescent="0.2">
      <c r="A7657">
        <v>9497</v>
      </c>
      <c r="B7657" t="s">
        <v>80</v>
      </c>
      <c r="C7657" s="4">
        <v>43838</v>
      </c>
      <c r="D7657" s="3">
        <v>0.84861111111111109</v>
      </c>
    </row>
    <row r="7658" spans="1:4" x14ac:dyDescent="0.2">
      <c r="A7658">
        <v>14450</v>
      </c>
      <c r="B7658" t="s">
        <v>115</v>
      </c>
      <c r="C7658" s="4">
        <v>43838</v>
      </c>
      <c r="D7658" s="3">
        <v>0.79027777777777775</v>
      </c>
    </row>
    <row r="7659" spans="1:4" x14ac:dyDescent="0.2">
      <c r="A7659">
        <v>16908</v>
      </c>
      <c r="B7659" t="s">
        <v>115</v>
      </c>
      <c r="C7659" s="4">
        <v>43838</v>
      </c>
      <c r="D7659" s="3">
        <v>0.78888888888888886</v>
      </c>
    </row>
    <row r="7660" spans="1:4" x14ac:dyDescent="0.2">
      <c r="A7660">
        <v>18779</v>
      </c>
      <c r="B7660" t="s">
        <v>80</v>
      </c>
      <c r="C7660" s="4">
        <v>43838</v>
      </c>
      <c r="D7660" s="3">
        <v>0.84930555555555554</v>
      </c>
    </row>
    <row r="7661" spans="1:4" x14ac:dyDescent="0.2">
      <c r="A7661">
        <v>24322</v>
      </c>
      <c r="B7661" t="s">
        <v>80</v>
      </c>
      <c r="C7661" s="4">
        <v>43838</v>
      </c>
      <c r="D7661" s="3">
        <v>0.84861111111111109</v>
      </c>
    </row>
    <row r="7662" spans="1:4" x14ac:dyDescent="0.2">
      <c r="A7662">
        <v>33390</v>
      </c>
      <c r="B7662" t="e">
        <f>hondudiario Esperamos Que se vean los mayores resultados en materia de seguridad Que excelente vamos por mas avances</f>
        <v>#NAME?</v>
      </c>
      <c r="C7662" s="4">
        <v>43838</v>
      </c>
      <c r="D7662" s="3">
        <v>0.7104166666666667</v>
      </c>
    </row>
    <row r="7663" spans="1:4" x14ac:dyDescent="0.2">
      <c r="A7663">
        <v>33433</v>
      </c>
      <c r="B7663" t="e">
        <f>hondudiario no cave duda Que se ve los grandes resultados de lo Que el gobierno promete Que bien est√°n trabajando por lo bueno</f>
        <v>#NAME?</v>
      </c>
      <c r="C7663" s="4">
        <v>43838</v>
      </c>
      <c r="D7663" s="3">
        <v>0.81180555555555556</v>
      </c>
    </row>
    <row r="7664" spans="1:4" x14ac:dyDescent="0.2">
      <c r="A7664">
        <v>39521</v>
      </c>
      <c r="B7664" t="e">
        <f>radioamericahn no deben dejar Que este tipo hable estupideces peor un Hombre como este jajajaj Que Es mula de sinverguenza</f>
        <v>#NAME?</v>
      </c>
      <c r="C7664" s="4">
        <v>43838</v>
      </c>
      <c r="D7664" s="3">
        <v>0.8208333333333333</v>
      </c>
    </row>
    <row r="7665" spans="1:4" x14ac:dyDescent="0.2">
      <c r="A7665">
        <v>44616</v>
      </c>
      <c r="B7665" t="e">
        <f>LaTribunahn Es muy bueno lo Que se hace en nuestro pais Que se esta invirtiendo en estas represas para Que se acabe la sequ√≠a del pais</f>
        <v>#NAME?</v>
      </c>
      <c r="C7665" s="4">
        <v>43838</v>
      </c>
      <c r="D7665" s="3">
        <v>0.8041666666666667</v>
      </c>
    </row>
    <row r="7666" spans="1:4" x14ac:dyDescent="0.2">
      <c r="A7666">
        <v>61509</v>
      </c>
      <c r="B7666" t="e">
        <f>_xlfn.SINGLE(JuanOrlandoH _xlfn.SINGLE(el5hn _xlfn.SINGLE(elpaishn _xlfn.SINGLE(radiohrn _xlfn.SINGLE(HCHTelevDigital _xlfn.SINGLE(CHTVHN _xlfn.SINGLE(LaTribunahn _xlfn.SINGLE(RCVHonduras _xlfn.SINGLE(radioamericahn _xlfn.SINGLE(Canal6Honduras con estas viviendas se benefician miles de personas Que importante manera de ver el cambio por nuestra Honduras))))))))))</f>
        <v>#NAME?</v>
      </c>
      <c r="C7666" s="4">
        <v>43838</v>
      </c>
      <c r="D7666" s="3">
        <v>0.77638888888888891</v>
      </c>
    </row>
    <row r="7667" spans="1:4" x14ac:dyDescent="0.2">
      <c r="A7667">
        <v>61727</v>
      </c>
      <c r="B7667" t="e">
        <f>_xlfn.SINGLE(JuanOrlandoH _xlfn.SINGLE(el5hn _xlfn.SINGLE(elpaishn _xlfn.SINGLE(radiohrn _xlfn.SINGLE(HCHTelevDigital _xlfn.SINGLE(CHTVHN _xlfn.SINGLE(LaTribunahn _xlfn.SINGLE(RCVHonduras _xlfn.SINGLE(radioamericahn _xlfn.SINGLE(Canal6Honduras Dios lo bendiga grandemente estamos trabajando por dar una vida digna a miles de personas Que gracias JOH))))))))))</f>
        <v>#NAME?</v>
      </c>
      <c r="C7667" s="4">
        <v>43838</v>
      </c>
      <c r="D7667" s="3">
        <v>0.77708333333333324</v>
      </c>
    </row>
    <row r="7668" spans="1:4" x14ac:dyDescent="0.2">
      <c r="A7668">
        <v>64266</v>
      </c>
      <c r="B7668" t="e">
        <f>hondudiario excelente noticia Que se apruebe estas acciones Que Es de gran mejoramiento para el pueblo hondure√±o se ven los grandes resultados vamos muy bien</f>
        <v>#NAME?</v>
      </c>
      <c r="C7668" s="4">
        <v>43838</v>
      </c>
      <c r="D7668" s="3">
        <v>0.58611111111111114</v>
      </c>
    </row>
    <row r="7669" spans="1:4" x14ac:dyDescent="0.2">
      <c r="A7669">
        <v>64312</v>
      </c>
      <c r="B7669" t="e">
        <f>hondudiario Honduras cambia Que bien Es muy importante Que se desarrollen estos proyectos Que sea de gran excito excelente</f>
        <v>#NAME?</v>
      </c>
      <c r="C7669" s="4">
        <v>43838</v>
      </c>
      <c r="D7669" s="3">
        <v>0.58680555555555558</v>
      </c>
    </row>
    <row r="7670" spans="1:4" x14ac:dyDescent="0.2">
      <c r="A7670">
        <v>64860</v>
      </c>
      <c r="B7670" t="e">
        <f>hondudiario no cave duda uqe todo lo Que se hace por la naci√≥n Es de gran beneficio para el pais Que gran visita de este secretario de seguridad bienvenido</f>
        <v>#NAME?</v>
      </c>
      <c r="C7670" s="4">
        <v>43838</v>
      </c>
      <c r="D7670" s="3">
        <v>0.7104166666666667</v>
      </c>
    </row>
    <row r="7671" spans="1:4" x14ac:dyDescent="0.2">
      <c r="A7671">
        <v>71402</v>
      </c>
      <c r="B7671" t="e">
        <f>elpaishn estos son grandes logros Que el pais esta alcanzando Muchas gracias a nuestro gobierno</f>
        <v>#NAME?</v>
      </c>
      <c r="C7671" s="4">
        <v>43838</v>
      </c>
      <c r="D7671" s="3">
        <v>0.58333333333333337</v>
      </c>
    </row>
    <row r="7672" spans="1:4" x14ac:dyDescent="0.2">
      <c r="A7672">
        <v>71544</v>
      </c>
      <c r="B7672" t="s">
        <v>264</v>
      </c>
      <c r="C7672" s="4">
        <v>43838</v>
      </c>
      <c r="D7672" s="3">
        <v>0.67499999999999993</v>
      </c>
    </row>
    <row r="7673" spans="1:4" x14ac:dyDescent="0.2">
      <c r="A7673">
        <v>76413</v>
      </c>
      <c r="B7673" t="s">
        <v>115</v>
      </c>
      <c r="C7673" s="4">
        <v>43838</v>
      </c>
      <c r="D7673" s="3">
        <v>0.78888888888888886</v>
      </c>
    </row>
    <row r="7674" spans="1:4" x14ac:dyDescent="0.2">
      <c r="A7674">
        <v>81451</v>
      </c>
      <c r="B7674" t="s">
        <v>80</v>
      </c>
      <c r="C7674" s="4">
        <v>43838</v>
      </c>
      <c r="D7674" s="3">
        <v>0.84930555555555554</v>
      </c>
    </row>
    <row r="7675" spans="1:4" x14ac:dyDescent="0.2">
      <c r="A7675">
        <v>83202</v>
      </c>
      <c r="B7675" t="e">
        <f>HCHTelevDigital felicitamos a BANHPROVI y a JOH por hacer lo bueno por el pueblo hondure√±o Que excelente trabajo lo Que se hace por el pais</f>
        <v>#NAME?</v>
      </c>
      <c r="C7675" s="4">
        <v>43838</v>
      </c>
      <c r="D7675" s="3">
        <v>0.72152777777777777</v>
      </c>
    </row>
    <row r="7676" spans="1:4" x14ac:dyDescent="0.2">
      <c r="A7676">
        <v>83563</v>
      </c>
      <c r="B7676" t="e">
        <f>HCHTelevDigital muy buenas maneras de hacer el cambio Que excelente Es ver como mi Honduras Es apoyada por estas nuevas viviendas Que bien</f>
        <v>#NAME?</v>
      </c>
      <c r="C7676" s="4">
        <v>43838</v>
      </c>
      <c r="D7676" s="3">
        <v>0.72222222222222221</v>
      </c>
    </row>
    <row r="7677" spans="1:4" x14ac:dyDescent="0.2">
      <c r="A7677">
        <v>90546</v>
      </c>
      <c r="B7677" t="e">
        <f>elpaishn Es muy buen alcance lo Que esta haciendo nuestro gobierno y SEDECOAS porque se implementa lo bueno para el pais</f>
        <v>#NAME?</v>
      </c>
      <c r="C7677" s="4">
        <v>43838</v>
      </c>
      <c r="D7677" s="3">
        <v>0.84027777777777779</v>
      </c>
    </row>
    <row r="7678" spans="1:4" x14ac:dyDescent="0.2">
      <c r="A7678">
        <v>90843</v>
      </c>
      <c r="B7678" t="e">
        <f>elpaishn Es muy excelente lo Que esta haciendo nuestro Presidente por Que el sector vivienda esta mejorando Que bien</f>
        <v>#NAME?</v>
      </c>
      <c r="C7678" s="4">
        <v>43838</v>
      </c>
      <c r="D7678" s="3">
        <v>0.58263888888888882</v>
      </c>
    </row>
    <row r="7679" spans="1:4" x14ac:dyDescent="0.2">
      <c r="A7679">
        <v>97372</v>
      </c>
      <c r="B7679" t="e">
        <f>HCHTelevDigital le Damos las gracias al gobierno por afirmar lo bueno por mi Honduras se√±or JOH el pueblo hondure√±o le agradece</f>
        <v>#NAME?</v>
      </c>
      <c r="C7679" s="4">
        <v>43838</v>
      </c>
      <c r="D7679" s="3">
        <v>0.72291666666666676</v>
      </c>
    </row>
    <row r="7680" spans="1:4" x14ac:dyDescent="0.2">
      <c r="A7680">
        <v>112514</v>
      </c>
      <c r="B7680" t="s">
        <v>80</v>
      </c>
      <c r="C7680" s="4">
        <v>43838</v>
      </c>
      <c r="D7680" s="3">
        <v>0.84861111111111109</v>
      </c>
    </row>
    <row r="7681" spans="1:4" x14ac:dyDescent="0.2">
      <c r="A7681">
        <v>132310</v>
      </c>
      <c r="B7681" t="e">
        <f>_xlfn.SINGLE(JuanOrlandoH _xlfn.SINGLE(el5hn _xlfn.SINGLE(elpaishn _xlfn.SINGLE(radiohrn _xlfn.SINGLE(HCHTelevDigital _xlfn.SINGLE(CHTVHN _xlfn.SINGLE(LaTribunahn _xlfn.SINGLE(RCVHonduras _xlfn.SINGLE(radioamericahn _xlfn.SINGLE(Canal6Honduras estamos muy contentos de Que se esta demostrando lo bueno par el pais por parte de nuestro Presidente Que bien))))))))))</f>
        <v>#NAME?</v>
      </c>
      <c r="C7681" s="4">
        <v>43838</v>
      </c>
      <c r="D7681" s="3">
        <v>0.77569444444444446</v>
      </c>
    </row>
    <row r="7682" spans="1:4" x14ac:dyDescent="0.2">
      <c r="A7682">
        <v>155571</v>
      </c>
      <c r="B7682" t="e">
        <f>ProcesoDigital esta bueno Que la metan al mamo a esta se√±ora porque ella era la Que causaba Que la gente saliera a las calles a hacer relajos</f>
        <v>#NAME?</v>
      </c>
      <c r="C7682" s="4">
        <v>43838</v>
      </c>
      <c r="D7682" s="3">
        <v>0.71319444444444446</v>
      </c>
    </row>
    <row r="7683" spans="1:4" x14ac:dyDescent="0.2">
      <c r="A7683">
        <v>155793</v>
      </c>
      <c r="B7683" t="s">
        <v>402</v>
      </c>
      <c r="C7683" s="4">
        <v>43838</v>
      </c>
      <c r="D7683" s="3">
        <v>0.63541666666666663</v>
      </c>
    </row>
    <row r="7684" spans="1:4" x14ac:dyDescent="0.2">
      <c r="A7684">
        <v>156451</v>
      </c>
      <c r="B7684" t="e">
        <f>ProcesoDigital muy buen trabajo Que Dios lo bendigas Que se haga lo correcto por mejorar lo Que pasa en el pais por apoyar a los Productores</f>
        <v>#NAME?</v>
      </c>
      <c r="C7684" s="4">
        <v>43838</v>
      </c>
      <c r="D7684" s="3">
        <v>0.63611111111111118</v>
      </c>
    </row>
    <row r="7685" spans="1:4" x14ac:dyDescent="0.2">
      <c r="A7685">
        <v>165772</v>
      </c>
      <c r="B7685" t="e">
        <f>JuanOrlandoH muchos logros Que se ha generado estamos contentos de ver como nuestro pais Es beneficiado con grandes cosas</f>
        <v>#NAME?</v>
      </c>
      <c r="C7685" s="4">
        <v>43838</v>
      </c>
      <c r="D7685" s="3">
        <v>0.79791666666666661</v>
      </c>
    </row>
    <row r="7686" spans="1:4" x14ac:dyDescent="0.2">
      <c r="A7686">
        <v>172592</v>
      </c>
      <c r="B7686" t="s">
        <v>115</v>
      </c>
      <c r="C7686" s="4">
        <v>43838</v>
      </c>
      <c r="D7686" s="3">
        <v>0.7895833333333333</v>
      </c>
    </row>
    <row r="7687" spans="1:4" x14ac:dyDescent="0.2">
      <c r="A7687">
        <v>172748</v>
      </c>
      <c r="B7687" t="s">
        <v>115</v>
      </c>
      <c r="C7687" s="4">
        <v>43838</v>
      </c>
      <c r="D7687" s="3">
        <v>0.79027777777777775</v>
      </c>
    </row>
    <row r="7688" spans="1:4" x14ac:dyDescent="0.2">
      <c r="A7688">
        <v>183044</v>
      </c>
      <c r="B7688" t="e">
        <f>JuanOrlandoH Aplaudimos Que logros Que nos hacen sentir orgullosos Que bien vamosa por lo bueno cada dia</f>
        <v>#NAME?</v>
      </c>
      <c r="C7688" s="4">
        <v>43838</v>
      </c>
      <c r="D7688" s="3">
        <v>0.7993055555555556</v>
      </c>
    </row>
    <row r="7689" spans="1:4" x14ac:dyDescent="0.2">
      <c r="A7689">
        <v>186679</v>
      </c>
      <c r="B7689" t="e">
        <f>JuanOrlandoH muy bien Que importante Es ver como mi naci√≥n  cambia Que excelente manera de Que Honduras se beneficia con nuevas viviendas</f>
        <v>#NAME?</v>
      </c>
      <c r="C7689" s="4">
        <v>43838</v>
      </c>
      <c r="D7689" s="3">
        <v>0.79861111111111116</v>
      </c>
    </row>
    <row r="7690" spans="1:4" x14ac:dyDescent="0.2">
      <c r="A7690">
        <v>187015</v>
      </c>
      <c r="B7690" t="s">
        <v>115</v>
      </c>
      <c r="C7690" s="4">
        <v>43838</v>
      </c>
      <c r="D7690" s="3">
        <v>0.7895833333333333</v>
      </c>
    </row>
    <row r="7691" spans="1:4" x14ac:dyDescent="0.2">
      <c r="A7691">
        <v>189587</v>
      </c>
      <c r="B7691" t="s">
        <v>80</v>
      </c>
      <c r="C7691" s="4">
        <v>43838</v>
      </c>
      <c r="D7691" s="3">
        <v>0.84861111111111109</v>
      </c>
    </row>
    <row r="7692" spans="1:4" x14ac:dyDescent="0.2">
      <c r="A7692">
        <v>189770</v>
      </c>
      <c r="B7692" t="s">
        <v>115</v>
      </c>
      <c r="C7692" s="4">
        <v>43838</v>
      </c>
      <c r="D7692" s="3">
        <v>0.7895833333333333</v>
      </c>
    </row>
    <row r="7693" spans="1:4" x14ac:dyDescent="0.2">
      <c r="A7693">
        <v>195811</v>
      </c>
      <c r="B7693" t="s">
        <v>115</v>
      </c>
      <c r="C7693" s="4">
        <v>43838</v>
      </c>
      <c r="D7693" s="3">
        <v>0.79027777777777775</v>
      </c>
    </row>
    <row r="7694" spans="1:4" x14ac:dyDescent="0.2">
      <c r="A7694">
        <v>253514</v>
      </c>
      <c r="B7694" t="s">
        <v>115</v>
      </c>
      <c r="C7694" s="4">
        <v>43838</v>
      </c>
      <c r="D7694" s="3">
        <v>0.7895833333333333</v>
      </c>
    </row>
    <row r="7695" spans="1:4" x14ac:dyDescent="0.2">
      <c r="A7695">
        <v>258207</v>
      </c>
      <c r="B7695" t="e">
        <f>radioamericahn sabemos Que Honduras ha mejorado siempre lo Que pasa Que gente ego√≠sta como esta nunca aceptara</f>
        <v>#NAME?</v>
      </c>
      <c r="C7695" s="4">
        <v>43838</v>
      </c>
      <c r="D7695" s="3">
        <v>0.82013888888888886</v>
      </c>
    </row>
    <row r="7696" spans="1:4" x14ac:dyDescent="0.2">
      <c r="A7696">
        <v>265577</v>
      </c>
      <c r="B7696" t="s">
        <v>115</v>
      </c>
      <c r="C7696" s="4">
        <v>43838</v>
      </c>
      <c r="D7696" s="3">
        <v>0.79027777777777775</v>
      </c>
    </row>
    <row r="7697" spans="1:4" x14ac:dyDescent="0.2">
      <c r="A7697">
        <v>269274</v>
      </c>
      <c r="B7697" t="e">
        <f>LaTribunahn gracias a nuestro gobierno se esta viendo lo bueno para mi Honduras Que bien deseamos excito en esto</f>
        <v>#NAME?</v>
      </c>
      <c r="C7697" s="4">
        <v>43838</v>
      </c>
      <c r="D7697" s="3">
        <v>0.80486111111111114</v>
      </c>
    </row>
    <row r="7698" spans="1:4" x14ac:dyDescent="0.2">
      <c r="A7698">
        <v>293469</v>
      </c>
      <c r="B7698" t="s">
        <v>80</v>
      </c>
      <c r="C7698" s="4">
        <v>43838</v>
      </c>
      <c r="D7698" s="3">
        <v>0.84930555555555554</v>
      </c>
    </row>
    <row r="7699" spans="1:4" x14ac:dyDescent="0.2">
      <c r="A7699">
        <v>311773</v>
      </c>
      <c r="B7699" t="s">
        <v>585</v>
      </c>
      <c r="C7699" s="4">
        <v>43838</v>
      </c>
      <c r="D7699" s="3">
        <v>0.8618055555555556</v>
      </c>
    </row>
    <row r="7700" spans="1:4" x14ac:dyDescent="0.2">
      <c r="A7700">
        <v>313812</v>
      </c>
      <c r="B7700" t="s">
        <v>586</v>
      </c>
      <c r="C7700" s="4">
        <v>43838</v>
      </c>
      <c r="D7700" s="3">
        <v>0.64652777777777781</v>
      </c>
    </row>
    <row r="7701" spans="1:4" x14ac:dyDescent="0.2">
      <c r="A7701">
        <v>314015</v>
      </c>
      <c r="B7701" t="s">
        <v>587</v>
      </c>
      <c r="C7701" s="4">
        <v>43838</v>
      </c>
      <c r="D7701" s="3">
        <v>0.64236111111111105</v>
      </c>
    </row>
    <row r="7702" spans="1:4" x14ac:dyDescent="0.2">
      <c r="A7702">
        <v>320011</v>
      </c>
      <c r="B7702" t="s">
        <v>80</v>
      </c>
      <c r="C7702" s="4">
        <v>43838</v>
      </c>
      <c r="D7702" s="3">
        <v>0.84930555555555554</v>
      </c>
    </row>
    <row r="7703" spans="1:4" x14ac:dyDescent="0.2">
      <c r="A7703">
        <v>337059</v>
      </c>
      <c r="B7703" t="e">
        <f>ProcesoDigital ve ya va esta se√±ora de bufona Que triste y la hora de la hora solo son llorazones</f>
        <v>#NAME?</v>
      </c>
      <c r="C7703" s="4">
        <v>43838</v>
      </c>
      <c r="D7703" s="3">
        <v>0.71250000000000002</v>
      </c>
    </row>
    <row r="7704" spans="1:4" x14ac:dyDescent="0.2">
      <c r="A7704">
        <v>646151</v>
      </c>
      <c r="B7704" t="s">
        <v>80</v>
      </c>
      <c r="C7704" s="4">
        <v>43838</v>
      </c>
      <c r="D7704" s="3">
        <v>0.84861111111111109</v>
      </c>
    </row>
    <row r="7705" spans="1:4" x14ac:dyDescent="0.2">
      <c r="A7705">
        <v>731894</v>
      </c>
      <c r="B7705" t="s">
        <v>115</v>
      </c>
      <c r="C7705" s="4">
        <v>43838</v>
      </c>
      <c r="D7705" s="3">
        <v>0.7895833333333333</v>
      </c>
    </row>
    <row r="7706" spans="1:4" x14ac:dyDescent="0.2">
      <c r="A7706">
        <v>738260</v>
      </c>
      <c r="B7706" t="s">
        <v>80</v>
      </c>
      <c r="C7706" s="4">
        <v>43838</v>
      </c>
      <c r="D7706" s="3">
        <v>0.84930555555555554</v>
      </c>
    </row>
    <row r="7707" spans="1:4" x14ac:dyDescent="0.2">
      <c r="A7707">
        <v>746272</v>
      </c>
      <c r="B7707" t="s">
        <v>80</v>
      </c>
      <c r="C7707" s="4">
        <v>43838</v>
      </c>
      <c r="D7707" s="3">
        <v>0.84930555555555554</v>
      </c>
    </row>
    <row r="7708" spans="1:4" x14ac:dyDescent="0.2">
      <c r="A7708">
        <v>751844</v>
      </c>
      <c r="B7708" t="s">
        <v>115</v>
      </c>
      <c r="C7708" s="4">
        <v>43838</v>
      </c>
      <c r="D7708" s="3">
        <v>0.78888888888888886</v>
      </c>
    </row>
    <row r="7709" spans="1:4" x14ac:dyDescent="0.2">
      <c r="A7709">
        <v>787603</v>
      </c>
      <c r="B7709" t="s">
        <v>80</v>
      </c>
      <c r="C7709" s="4">
        <v>43838</v>
      </c>
      <c r="D7709" s="3">
        <v>0.84861111111111109</v>
      </c>
    </row>
    <row r="7710" spans="1:4" x14ac:dyDescent="0.2">
      <c r="A7710">
        <v>790618</v>
      </c>
      <c r="B7710" t="s">
        <v>115</v>
      </c>
      <c r="C7710" s="4">
        <v>43838</v>
      </c>
      <c r="D7710" s="3">
        <v>0.79027777777777775</v>
      </c>
    </row>
    <row r="7711" spans="1:4" x14ac:dyDescent="0.2">
      <c r="A7711">
        <v>790825</v>
      </c>
      <c r="B7711" t="s">
        <v>115</v>
      </c>
      <c r="C7711" s="4">
        <v>43838</v>
      </c>
      <c r="D7711" s="3">
        <v>0.79027777777777775</v>
      </c>
    </row>
    <row r="7712" spans="1:4" x14ac:dyDescent="0.2">
      <c r="A7712">
        <v>810153</v>
      </c>
      <c r="B7712" t="s">
        <v>115</v>
      </c>
      <c r="C7712" s="4">
        <v>43838</v>
      </c>
      <c r="D7712" s="3">
        <v>0.78888888888888886</v>
      </c>
    </row>
    <row r="7713" spans="1:4" x14ac:dyDescent="0.2">
      <c r="A7713">
        <v>829983</v>
      </c>
      <c r="B7713" t="s">
        <v>115</v>
      </c>
      <c r="C7713" s="4">
        <v>43838</v>
      </c>
      <c r="D7713" s="3">
        <v>0.7895833333333333</v>
      </c>
    </row>
    <row r="7714" spans="1:4" x14ac:dyDescent="0.2">
      <c r="A7714">
        <v>853108</v>
      </c>
      <c r="B7714" t="s">
        <v>80</v>
      </c>
      <c r="C7714" s="4">
        <v>43838</v>
      </c>
      <c r="D7714" s="3">
        <v>0.84930555555555554</v>
      </c>
    </row>
    <row r="7715" spans="1:4" x14ac:dyDescent="0.2">
      <c r="A7715">
        <v>887294</v>
      </c>
      <c r="B7715" t="s">
        <v>115</v>
      </c>
      <c r="C7715" s="4">
        <v>43838</v>
      </c>
      <c r="D7715" s="3">
        <v>0.7895833333333333</v>
      </c>
    </row>
    <row r="7716" spans="1:4" x14ac:dyDescent="0.2">
      <c r="A7716">
        <v>931885</v>
      </c>
      <c r="B7716" t="s">
        <v>80</v>
      </c>
      <c r="C7716" s="4">
        <v>43838</v>
      </c>
      <c r="D7716" s="3">
        <v>0.84930555555555554</v>
      </c>
    </row>
    <row r="7717" spans="1:4" x14ac:dyDescent="0.2">
      <c r="A7717">
        <v>978732</v>
      </c>
      <c r="B7717" t="s">
        <v>80</v>
      </c>
      <c r="C7717" s="4">
        <v>43838</v>
      </c>
      <c r="D7717" s="3">
        <v>0.84861111111111109</v>
      </c>
    </row>
    <row r="7718" spans="1:4" x14ac:dyDescent="0.2">
      <c r="A7718">
        <v>986435</v>
      </c>
      <c r="B7718" t="s">
        <v>115</v>
      </c>
      <c r="C7718" s="4">
        <v>43838</v>
      </c>
      <c r="D7718" s="3">
        <v>0.7895833333333333</v>
      </c>
    </row>
    <row r="7719" spans="1:4" x14ac:dyDescent="0.2">
      <c r="A7719">
        <v>988977</v>
      </c>
      <c r="B7719" t="s">
        <v>80</v>
      </c>
      <c r="C7719" s="4">
        <v>43838</v>
      </c>
      <c r="D7719" s="3">
        <v>0.84861111111111109</v>
      </c>
    </row>
    <row r="7720" spans="1:4" x14ac:dyDescent="0.2">
      <c r="A7720">
        <v>996096</v>
      </c>
      <c r="B7720" t="s">
        <v>80</v>
      </c>
      <c r="C7720" s="4">
        <v>43838</v>
      </c>
      <c r="D7720" s="3">
        <v>0.84930555555555554</v>
      </c>
    </row>
    <row r="7721" spans="1:4" x14ac:dyDescent="0.2">
      <c r="A7721">
        <v>1038795</v>
      </c>
      <c r="B7721" t="s">
        <v>80</v>
      </c>
      <c r="C7721" s="4">
        <v>43838</v>
      </c>
      <c r="D7721" s="3">
        <v>0.84861111111111109</v>
      </c>
    </row>
    <row r="7722" spans="1:4" x14ac:dyDescent="0.2">
      <c r="A7722">
        <v>1047144</v>
      </c>
      <c r="B7722" t="s">
        <v>115</v>
      </c>
      <c r="C7722" s="4">
        <v>43838</v>
      </c>
      <c r="D7722" s="3">
        <v>0.79027777777777775</v>
      </c>
    </row>
    <row r="7723" spans="1:4" x14ac:dyDescent="0.2">
      <c r="A7723">
        <v>1047627</v>
      </c>
      <c r="B7723" t="s">
        <v>115</v>
      </c>
      <c r="C7723" s="4">
        <v>43838</v>
      </c>
      <c r="D7723" s="3">
        <v>0.79027777777777775</v>
      </c>
    </row>
    <row r="7724" spans="1:4" x14ac:dyDescent="0.2">
      <c r="A7724">
        <v>1049987</v>
      </c>
      <c r="B7724" t="s">
        <v>115</v>
      </c>
      <c r="C7724" s="4">
        <v>43838</v>
      </c>
      <c r="D7724" s="3">
        <v>0.78888888888888886</v>
      </c>
    </row>
    <row r="7725" spans="1:4" x14ac:dyDescent="0.2">
      <c r="A7725">
        <v>1052448</v>
      </c>
      <c r="B7725" t="s">
        <v>115</v>
      </c>
      <c r="C7725" s="4">
        <v>43838</v>
      </c>
      <c r="D7725" s="3">
        <v>0.7895833333333333</v>
      </c>
    </row>
    <row r="7726" spans="1:4" x14ac:dyDescent="0.2">
      <c r="A7726">
        <v>1093788</v>
      </c>
      <c r="B7726" t="s">
        <v>80</v>
      </c>
      <c r="C7726" s="4">
        <v>43838</v>
      </c>
      <c r="D7726" s="3">
        <v>0.84930555555555554</v>
      </c>
    </row>
  </sheetData>
  <autoFilter ref="A1:D7726">
    <sortState xmlns:xlrd2="http://schemas.microsoft.com/office/spreadsheetml/2017/richdata2" ref="A2:D7726">
      <sortCondition ref="C1:C7726"/>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sexi_honduras_tweets_raw</vt:lpstr>
      <vt:lpstr>sexi_honduras_tweets_clean</vt:lpstr>
      <vt:lpstr>sexi_honduras_tweets_play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2020-05-11T03:51:39Z</dcterms:created>
  <dcterms:modified xsi:type="dcterms:W3CDTF">2020-05-11T05:14:54Z</dcterms:modified>
</cp:coreProperties>
</file>