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6240" yWindow="260" windowWidth="18540" windowHeight="13940" activeTab="2"/>
  </bookViews>
  <sheets>
    <sheet name="TP39 and TP74" sheetId="1" r:id="rId1"/>
    <sheet name="TP39 arranged" sheetId="3" r:id="rId2"/>
    <sheet name="TP74 arranged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3" l="1"/>
  <c r="C6" i="3"/>
  <c r="C4" i="3"/>
  <c r="C2" i="3"/>
  <c r="C10" i="3"/>
  <c r="C11" i="3"/>
  <c r="C13" i="3"/>
  <c r="C14" i="3"/>
  <c r="C16" i="3"/>
  <c r="C19" i="3"/>
  <c r="C20" i="3"/>
  <c r="J2" i="3"/>
  <c r="J1" i="3"/>
  <c r="J5" i="3"/>
  <c r="D10" i="2"/>
  <c r="C15" i="3"/>
  <c r="C24" i="3"/>
  <c r="C21" i="3"/>
  <c r="C17" i="3"/>
  <c r="C8" i="3"/>
  <c r="C7" i="3"/>
  <c r="C2" i="1"/>
  <c r="C4" i="1"/>
  <c r="C6" i="1"/>
  <c r="C7" i="1"/>
  <c r="C8" i="1"/>
  <c r="C9" i="1"/>
  <c r="C10" i="1"/>
  <c r="C11" i="1"/>
  <c r="C13" i="1"/>
  <c r="C14" i="1"/>
  <c r="C16" i="1"/>
  <c r="C17" i="1"/>
  <c r="C19" i="1"/>
  <c r="C20" i="1"/>
  <c r="C21" i="1"/>
  <c r="C24" i="1"/>
  <c r="C27" i="1"/>
  <c r="J5" i="2"/>
  <c r="J4" i="2"/>
  <c r="D2" i="2"/>
  <c r="D3" i="2"/>
  <c r="D4" i="2"/>
  <c r="D5" i="2"/>
  <c r="D6" i="2"/>
  <c r="D7" i="2"/>
  <c r="D8" i="2"/>
  <c r="D9" i="2"/>
  <c r="D16" i="2"/>
  <c r="J2" i="2"/>
  <c r="J1" i="2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D14" i="2"/>
  <c r="D18" i="2"/>
</calcChain>
</file>

<file path=xl/sharedStrings.xml><?xml version="1.0" encoding="utf-8"?>
<sst xmlns="http://schemas.openxmlformats.org/spreadsheetml/2006/main" count="126" uniqueCount="38">
  <si>
    <t>Bearing (deg)</t>
  </si>
  <si>
    <t>Tree Tag #</t>
  </si>
  <si>
    <t>DBH (cm)</t>
  </si>
  <si>
    <t>Height (m)</t>
  </si>
  <si>
    <t>? (# cvrd)</t>
  </si>
  <si>
    <t>NO</t>
  </si>
  <si>
    <t>Not Open</t>
  </si>
  <si>
    <t>N</t>
  </si>
  <si>
    <t>S</t>
  </si>
  <si>
    <t>W</t>
  </si>
  <si>
    <t>NE, SW</t>
  </si>
  <si>
    <t>E, W</t>
  </si>
  <si>
    <t>NW</t>
  </si>
  <si>
    <t>NW, SE</t>
  </si>
  <si>
    <t>AO</t>
  </si>
  <si>
    <t>All Open</t>
  </si>
  <si>
    <t>NE</t>
  </si>
  <si>
    <t>SW</t>
  </si>
  <si>
    <t>W,E</t>
  </si>
  <si>
    <t>N, SE</t>
  </si>
  <si>
    <t>Canopy Openings?</t>
  </si>
  <si>
    <t>?? (''A'')</t>
  </si>
  <si>
    <t>Sensor #</t>
  </si>
  <si>
    <t>?</t>
  </si>
  <si>
    <t>SW, etc</t>
  </si>
  <si>
    <t>Location of opening</t>
  </si>
  <si>
    <t>Legend</t>
  </si>
  <si>
    <t>#</t>
  </si>
  <si>
    <t>Matches DC Params</t>
  </si>
  <si>
    <t>2011 DBH</t>
  </si>
  <si>
    <t>2014 DBH (cm)</t>
  </si>
  <si>
    <t>Mean height of trees used in paper (m)</t>
  </si>
  <si>
    <t>Std of height of trees used in paper (m)</t>
  </si>
  <si>
    <t>Mean DBH of trees used in paper (m)</t>
  </si>
  <si>
    <t>Std of DBH of trees used in paper (m)</t>
  </si>
  <si>
    <t>#1,3,5,9,10,12,13,15,17,18,19</t>
  </si>
  <si>
    <t>#1-9, 15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</si>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</sst>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5DD28A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0" xfId="0" applyNumberFormat="1" applyFont="1" applyAlignment="1">
      <alignment horizontal="left"/>
    </xf>
    <xf numFmtId="0" fontId="2" fillId="0" borderId="0" xfId="0" applyFont="1"/>
    <xf numFmtId="0" fontId="10" fillId="0" borderId="0" xfId="0" applyFont="1" applyAlignment="1">
      <alignment horizontal="left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</xdr:row>
      <xdr:rowOff>127000</xdr:rowOff>
    </xdr:from>
    <xdr:to>
      <xdr:col>8</xdr:col>
      <xdr:colOff>12700</xdr:colOff>
      <xdr:row>13</xdr:row>
      <xdr:rowOff>25400</xdr:rowOff>
    </xdr:to>
    <xdr:sp macro="" textlink="">
      <xdr:nvSpPr>
        <xdr:cNvPr id="2" name="TextBox 1"/>
        <xdr:cNvSpPr txBox="1"/>
      </xdr:nvSpPr>
      <xdr:spPr>
        <a:xfrm>
          <a:off x="5257800" y="1371600"/>
          <a:ext cx="3429000" cy="96520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page</a:t>
          </a:r>
          <a:r>
            <a:rPr lang="en-US" sz="1100" baseline="0"/>
            <a:t> shows the sapflow tree measurements, before the tree tags were fixed to match sensor numbering.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165100</xdr:rowOff>
    </xdr:from>
    <xdr:to>
      <xdr:col>7</xdr:col>
      <xdr:colOff>469900</xdr:colOff>
      <xdr:row>21</xdr:row>
      <xdr:rowOff>38100</xdr:rowOff>
    </xdr:to>
    <xdr:sp macro="" textlink="">
      <xdr:nvSpPr>
        <xdr:cNvPr id="2" name="TextBox 1"/>
        <xdr:cNvSpPr txBox="1"/>
      </xdr:nvSpPr>
      <xdr:spPr>
        <a:xfrm>
          <a:off x="4343400" y="1054100"/>
          <a:ext cx="3517900" cy="2717800"/>
        </a:xfrm>
        <a:prstGeom prst="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Change from previous tagging:</a:t>
          </a:r>
        </a:p>
        <a:p>
          <a:r>
            <a:rPr lang="en-US" sz="1100"/>
            <a:t>5 -&gt;1</a:t>
          </a:r>
        </a:p>
        <a:p>
          <a:r>
            <a:rPr lang="en-US" sz="1100"/>
            <a:t>1-&gt;5</a:t>
          </a:r>
        </a:p>
        <a:p>
          <a:endParaRPr lang="en-US" sz="1100"/>
        </a:p>
        <a:p>
          <a:r>
            <a:rPr lang="en-US" sz="1100"/>
            <a:t>No</a:t>
          </a:r>
          <a:r>
            <a:rPr lang="en-US" sz="1100" baseline="0"/>
            <a:t> change with testing/not working:</a:t>
          </a:r>
        </a:p>
        <a:p>
          <a:r>
            <a:rPr lang="en-US" sz="1100"/>
            <a:t>12,14,19,5 (this one was broken in Apr 2015)</a:t>
          </a:r>
        </a:p>
        <a:p>
          <a:endParaRPr lang="en-US" sz="1100"/>
        </a:p>
        <a:p>
          <a:r>
            <a:rPr lang="en-US" sz="1100"/>
            <a:t>Sensor removed:</a:t>
          </a:r>
        </a:p>
        <a:p>
          <a:r>
            <a:rPr lang="en-US" sz="1100"/>
            <a:t>2,4,11</a:t>
          </a:r>
        </a:p>
        <a:p>
          <a:endParaRPr lang="en-US" sz="1100"/>
        </a:p>
        <a:p>
          <a:r>
            <a:rPr lang="en-US" sz="1100"/>
            <a:t>Unsure</a:t>
          </a:r>
          <a:r>
            <a:rPr lang="en-US" sz="1100" baseline="0"/>
            <a:t> (worrked on/off during testing)</a:t>
          </a:r>
        </a:p>
        <a:p>
          <a:r>
            <a:rPr lang="en-US" sz="1100" baseline="0"/>
            <a:t>17,19,20,22,25</a:t>
          </a:r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B18" sqref="B18"/>
    </sheetView>
  </sheetViews>
  <sheetFormatPr baseColWidth="10" defaultColWidth="8.83203125" defaultRowHeight="14" x14ac:dyDescent="0"/>
  <cols>
    <col min="1" max="1" width="9.83203125" style="2" bestFit="1" customWidth="1"/>
    <col min="2" max="2" width="8.83203125" style="2"/>
    <col min="3" max="3" width="10.5" style="2" bestFit="1" customWidth="1"/>
    <col min="4" max="4" width="12.83203125" style="2" bestFit="1" customWidth="1"/>
    <col min="5" max="5" width="17.6640625" style="2" bestFit="1" customWidth="1"/>
    <col min="7" max="7" width="36.5" bestFit="1" customWidth="1"/>
    <col min="9" max="9" width="23.6640625" bestFit="1" customWidth="1"/>
    <col min="10" max="10" width="14.83203125" customWidth="1"/>
    <col min="11" max="13" width="9.1640625" customWidth="1"/>
    <col min="14" max="14" width="17.6640625" bestFit="1" customWidth="1"/>
  </cols>
  <sheetData>
    <row r="1" spans="1:15">
      <c r="A1" s="1" t="s">
        <v>1</v>
      </c>
      <c r="B1" s="1" t="s">
        <v>2</v>
      </c>
      <c r="C1" s="1" t="s">
        <v>3</v>
      </c>
      <c r="D1" s="1" t="s">
        <v>0</v>
      </c>
      <c r="E1" s="1" t="s">
        <v>20</v>
      </c>
      <c r="K1" s="1" t="s">
        <v>1</v>
      </c>
      <c r="L1" s="1" t="s">
        <v>2</v>
      </c>
      <c r="M1" s="1" t="s">
        <v>3</v>
      </c>
      <c r="N1" s="1" t="s">
        <v>0</v>
      </c>
      <c r="O1" s="1" t="s">
        <v>20</v>
      </c>
    </row>
    <row r="2" spans="1:15">
      <c r="A2" s="2">
        <v>1</v>
      </c>
      <c r="B2" s="3">
        <v>40.200000000000003</v>
      </c>
      <c r="C2" s="3">
        <f>21*0.95</f>
        <v>19.95</v>
      </c>
      <c r="D2" s="2">
        <v>228</v>
      </c>
      <c r="E2" s="4" t="s">
        <v>5</v>
      </c>
      <c r="K2" s="2">
        <v>1</v>
      </c>
      <c r="L2" s="2">
        <v>20.7</v>
      </c>
      <c r="M2" s="2">
        <f>20*0.57</f>
        <v>11.399999999999999</v>
      </c>
      <c r="N2" s="2">
        <v>266</v>
      </c>
      <c r="O2" s="2" t="s">
        <v>17</v>
      </c>
    </row>
    <row r="3" spans="1:15">
      <c r="A3" s="2">
        <v>2</v>
      </c>
      <c r="B3" s="3"/>
      <c r="C3" s="3"/>
      <c r="K3" s="2">
        <v>2</v>
      </c>
      <c r="L3" s="2">
        <v>16.5</v>
      </c>
      <c r="M3" s="2">
        <f>22.5*0.6</f>
        <v>13.5</v>
      </c>
      <c r="N3" s="2">
        <v>234</v>
      </c>
      <c r="O3" s="2" t="s">
        <v>7</v>
      </c>
    </row>
    <row r="4" spans="1:15">
      <c r="A4" s="2">
        <v>3</v>
      </c>
      <c r="B4" s="3">
        <v>40</v>
      </c>
      <c r="C4" s="3">
        <f>23*0.74</f>
        <v>17.02</v>
      </c>
      <c r="D4" s="2">
        <v>206</v>
      </c>
      <c r="E4" s="4" t="s">
        <v>5</v>
      </c>
      <c r="K4" s="2">
        <v>3</v>
      </c>
      <c r="L4" s="2">
        <v>16.5</v>
      </c>
      <c r="M4" s="2">
        <f>21*0.51</f>
        <v>10.71</v>
      </c>
      <c r="N4" s="2">
        <v>234</v>
      </c>
      <c r="O4" s="2" t="s">
        <v>7</v>
      </c>
    </row>
    <row r="5" spans="1:15">
      <c r="A5" s="2">
        <v>4</v>
      </c>
      <c r="B5" s="3"/>
      <c r="C5" s="3"/>
      <c r="K5" s="2">
        <v>4</v>
      </c>
      <c r="L5" s="2">
        <v>18.8</v>
      </c>
      <c r="M5" s="2">
        <f>20*0.58</f>
        <v>11.6</v>
      </c>
      <c r="N5" s="2">
        <v>244</v>
      </c>
      <c r="O5" s="4" t="s">
        <v>5</v>
      </c>
    </row>
    <row r="6" spans="1:15">
      <c r="A6" s="2">
        <v>5</v>
      </c>
      <c r="B6" s="3">
        <v>43.1</v>
      </c>
      <c r="C6" s="3">
        <f>24*0.93</f>
        <v>22.32</v>
      </c>
      <c r="D6" s="2">
        <v>238</v>
      </c>
      <c r="E6" s="2" t="s">
        <v>7</v>
      </c>
      <c r="K6" s="2">
        <v>6</v>
      </c>
      <c r="L6" s="2">
        <v>18.399999999999999</v>
      </c>
      <c r="M6" s="2">
        <f>20*0.54</f>
        <v>10.8</v>
      </c>
      <c r="N6" s="2">
        <v>240</v>
      </c>
      <c r="O6" s="4" t="s">
        <v>5</v>
      </c>
    </row>
    <row r="7" spans="1:15">
      <c r="A7" s="2">
        <v>6</v>
      </c>
      <c r="B7" s="3">
        <v>46.1</v>
      </c>
      <c r="C7" s="3">
        <f>21*0.93</f>
        <v>19.53</v>
      </c>
      <c r="D7" s="2">
        <v>134</v>
      </c>
      <c r="E7" s="2" t="s">
        <v>8</v>
      </c>
      <c r="K7" s="2">
        <v>11</v>
      </c>
      <c r="L7" s="2">
        <v>16.8</v>
      </c>
      <c r="M7" s="2">
        <f>20*0.53</f>
        <v>10.600000000000001</v>
      </c>
      <c r="N7" s="2">
        <v>232</v>
      </c>
      <c r="O7" s="2" t="s">
        <v>17</v>
      </c>
    </row>
    <row r="8" spans="1:15">
      <c r="A8" s="2">
        <v>7</v>
      </c>
      <c r="B8" s="3">
        <v>38.200000000000003</v>
      </c>
      <c r="C8" s="3">
        <f>21*1.03</f>
        <v>21.63</v>
      </c>
      <c r="D8" s="2">
        <v>127</v>
      </c>
      <c r="E8" s="2" t="s">
        <v>7</v>
      </c>
      <c r="K8" s="2">
        <v>13</v>
      </c>
      <c r="L8" s="2">
        <v>19.8</v>
      </c>
      <c r="M8" s="2">
        <f>20*0.53</f>
        <v>10.600000000000001</v>
      </c>
      <c r="N8" s="2">
        <v>236</v>
      </c>
      <c r="O8" s="4" t="s">
        <v>5</v>
      </c>
    </row>
    <row r="9" spans="1:15">
      <c r="A9" s="2">
        <v>8</v>
      </c>
      <c r="B9" s="3">
        <v>33.700000000000003</v>
      </c>
      <c r="C9" s="3">
        <f>25*0.86</f>
        <v>21.5</v>
      </c>
      <c r="D9" s="2">
        <v>126</v>
      </c>
      <c r="E9" s="2" t="s">
        <v>9</v>
      </c>
      <c r="K9" s="2">
        <v>14</v>
      </c>
      <c r="L9" s="2">
        <v>21.8</v>
      </c>
      <c r="M9" s="2">
        <f>20*0.55</f>
        <v>11</v>
      </c>
      <c r="N9" s="2">
        <v>240</v>
      </c>
      <c r="O9" s="4" t="s">
        <v>5</v>
      </c>
    </row>
    <row r="10" spans="1:15">
      <c r="A10" s="2">
        <v>9</v>
      </c>
      <c r="B10" s="3">
        <v>32.799999999999997</v>
      </c>
      <c r="C10" s="3">
        <f>24*0.96</f>
        <v>23.04</v>
      </c>
      <c r="D10" s="2">
        <v>117</v>
      </c>
      <c r="E10" s="2" t="s">
        <v>10</v>
      </c>
      <c r="K10" s="2">
        <v>16</v>
      </c>
      <c r="L10" s="2">
        <v>21.6</v>
      </c>
      <c r="M10" s="2">
        <f>23*0.47</f>
        <v>10.809999999999999</v>
      </c>
      <c r="N10" s="2">
        <v>238</v>
      </c>
      <c r="O10" s="2" t="s">
        <v>18</v>
      </c>
    </row>
    <row r="11" spans="1:15">
      <c r="A11" s="2">
        <v>10</v>
      </c>
      <c r="B11" s="3">
        <v>41.9</v>
      </c>
      <c r="C11" s="3">
        <f>23*0.88</f>
        <v>20.239999999999998</v>
      </c>
      <c r="D11" s="2">
        <v>129</v>
      </c>
      <c r="E11" s="2" t="s">
        <v>8</v>
      </c>
      <c r="K11" s="2">
        <v>17</v>
      </c>
      <c r="L11" s="2">
        <v>20.9</v>
      </c>
      <c r="M11" s="2">
        <f>20*0.55</f>
        <v>11</v>
      </c>
      <c r="N11" s="2">
        <v>236</v>
      </c>
      <c r="O11" s="2" t="s">
        <v>19</v>
      </c>
    </row>
    <row r="12" spans="1:15">
      <c r="A12" s="2">
        <v>11</v>
      </c>
      <c r="B12" s="3"/>
      <c r="C12" s="3"/>
      <c r="K12" s="2">
        <v>20</v>
      </c>
      <c r="L12" s="2">
        <v>22.2</v>
      </c>
      <c r="M12" s="2">
        <f>20*0.53</f>
        <v>10.600000000000001</v>
      </c>
      <c r="N12" s="2">
        <v>236</v>
      </c>
      <c r="O12" s="4" t="s">
        <v>5</v>
      </c>
    </row>
    <row r="13" spans="1:15">
      <c r="A13" s="2">
        <v>12</v>
      </c>
      <c r="B13" s="3">
        <v>36.9</v>
      </c>
      <c r="C13" s="3">
        <f>20*0.99</f>
        <v>19.8</v>
      </c>
      <c r="D13" s="2">
        <v>188</v>
      </c>
      <c r="E13" s="2" t="s">
        <v>9</v>
      </c>
      <c r="K13" s="2">
        <v>21</v>
      </c>
      <c r="L13" s="2">
        <v>12.7</v>
      </c>
      <c r="M13" s="2">
        <f>20*0.5</f>
        <v>10</v>
      </c>
      <c r="N13" s="2">
        <v>225</v>
      </c>
      <c r="O13" s="4" t="s">
        <v>5</v>
      </c>
    </row>
    <row r="14" spans="1:15">
      <c r="A14" s="2">
        <v>13</v>
      </c>
      <c r="B14" s="3">
        <v>53.9</v>
      </c>
      <c r="C14" s="3">
        <f>25*0.95</f>
        <v>23.75</v>
      </c>
      <c r="D14" s="2">
        <v>186</v>
      </c>
      <c r="E14" s="2" t="s">
        <v>11</v>
      </c>
      <c r="K14" s="2">
        <v>21</v>
      </c>
      <c r="L14" s="2">
        <v>21.5</v>
      </c>
      <c r="M14" s="2">
        <f>20*0.56</f>
        <v>11.200000000000001</v>
      </c>
      <c r="N14" s="2">
        <v>248</v>
      </c>
      <c r="O14" s="4" t="s">
        <v>5</v>
      </c>
    </row>
    <row r="15" spans="1:15">
      <c r="A15" s="2">
        <v>14</v>
      </c>
      <c r="B15" s="3"/>
      <c r="C15" s="3"/>
      <c r="K15" s="2">
        <v>25</v>
      </c>
      <c r="L15" s="2">
        <v>16.3</v>
      </c>
      <c r="M15" s="2">
        <f>20*0.57</f>
        <v>11.399999999999999</v>
      </c>
      <c r="N15" s="2">
        <v>238</v>
      </c>
      <c r="O15" s="4" t="s">
        <v>5</v>
      </c>
    </row>
    <row r="16" spans="1:15">
      <c r="A16" s="2">
        <v>15</v>
      </c>
      <c r="B16" s="3">
        <v>36.5</v>
      </c>
      <c r="C16" s="3">
        <f>27.5*0.79</f>
        <v>21.725000000000001</v>
      </c>
      <c r="D16" s="2">
        <v>180</v>
      </c>
      <c r="E16" s="2" t="s">
        <v>12</v>
      </c>
      <c r="K16" s="2">
        <v>26</v>
      </c>
      <c r="L16" s="2">
        <v>23.8</v>
      </c>
      <c r="M16" s="2">
        <f>20*0.55</f>
        <v>11</v>
      </c>
      <c r="N16" s="2">
        <v>240</v>
      </c>
      <c r="O16" s="4" t="s">
        <v>5</v>
      </c>
    </row>
    <row r="17" spans="1:15">
      <c r="A17" s="2">
        <v>16</v>
      </c>
      <c r="B17" s="3">
        <v>44.4</v>
      </c>
      <c r="C17" s="3">
        <f>21*0.95</f>
        <v>19.95</v>
      </c>
      <c r="D17" s="2">
        <v>356</v>
      </c>
      <c r="E17" s="2" t="s">
        <v>9</v>
      </c>
      <c r="K17" s="2">
        <v>27</v>
      </c>
      <c r="L17" s="2">
        <v>19.100000000000001</v>
      </c>
      <c r="M17" s="2">
        <f>20*0.49</f>
        <v>9.8000000000000007</v>
      </c>
      <c r="N17" s="2">
        <v>237</v>
      </c>
      <c r="O17" s="2" t="s">
        <v>16</v>
      </c>
    </row>
    <row r="18" spans="1:15">
      <c r="A18" s="2">
        <v>17</v>
      </c>
      <c r="B18" s="3"/>
      <c r="C18" s="3"/>
      <c r="K18" s="2" t="s">
        <v>21</v>
      </c>
      <c r="L18" s="2">
        <v>16</v>
      </c>
      <c r="M18" s="2">
        <f>20*0.51</f>
        <v>10.199999999999999</v>
      </c>
      <c r="N18" s="2">
        <v>240</v>
      </c>
      <c r="O18" s="2" t="s">
        <v>7</v>
      </c>
    </row>
    <row r="19" spans="1:15">
      <c r="A19" s="2">
        <v>18</v>
      </c>
      <c r="B19" s="3">
        <v>36.6</v>
      </c>
      <c r="C19" s="3">
        <f>21*0.98</f>
        <v>20.58</v>
      </c>
      <c r="D19" s="2">
        <v>232</v>
      </c>
      <c r="E19" s="2" t="s">
        <v>13</v>
      </c>
      <c r="J19" s="2"/>
      <c r="K19" s="6"/>
      <c r="L19" s="2"/>
      <c r="M19" s="2"/>
      <c r="N19" s="2"/>
    </row>
    <row r="20" spans="1:15">
      <c r="A20" s="2">
        <v>19</v>
      </c>
      <c r="B20" s="3">
        <v>40</v>
      </c>
      <c r="C20" s="3">
        <f>20*0.94</f>
        <v>18.799999999999997</v>
      </c>
      <c r="D20" s="2">
        <v>173</v>
      </c>
      <c r="E20" s="2" t="s">
        <v>13</v>
      </c>
    </row>
    <row r="21" spans="1:15">
      <c r="A21" s="2">
        <v>20</v>
      </c>
      <c r="B21" s="3">
        <v>39.4</v>
      </c>
      <c r="C21" s="3">
        <f>21*0.91</f>
        <v>19.11</v>
      </c>
      <c r="D21" s="2">
        <v>142</v>
      </c>
      <c r="E21" s="2" t="s">
        <v>7</v>
      </c>
    </row>
    <row r="22" spans="1:15">
      <c r="A22" s="2">
        <v>21</v>
      </c>
      <c r="B22" s="3"/>
      <c r="C22" s="3"/>
      <c r="K22" s="7" t="s">
        <v>5</v>
      </c>
      <c r="L22" s="8" t="s">
        <v>6</v>
      </c>
    </row>
    <row r="23" spans="1:15">
      <c r="A23" s="2">
        <v>22</v>
      </c>
      <c r="B23" s="3"/>
      <c r="C23" s="3"/>
      <c r="K23" s="9" t="s">
        <v>14</v>
      </c>
      <c r="L23" s="10" t="s">
        <v>15</v>
      </c>
    </row>
    <row r="24" spans="1:15">
      <c r="A24" s="2">
        <v>23</v>
      </c>
      <c r="B24" s="3">
        <v>39.299999999999997</v>
      </c>
      <c r="C24" s="3">
        <f>23*0.94</f>
        <v>21.619999999999997</v>
      </c>
      <c r="D24" s="2">
        <v>151</v>
      </c>
      <c r="E24" s="2" t="s">
        <v>7</v>
      </c>
    </row>
    <row r="25" spans="1:15">
      <c r="A25" s="2">
        <v>24</v>
      </c>
      <c r="B25" s="3"/>
      <c r="C25" s="3"/>
    </row>
    <row r="26" spans="1:15">
      <c r="A26" s="2">
        <v>25</v>
      </c>
      <c r="B26" s="3"/>
      <c r="C26" s="3"/>
    </row>
    <row r="27" spans="1:15">
      <c r="A27" s="2" t="s">
        <v>4</v>
      </c>
      <c r="B27" s="3">
        <v>45.8</v>
      </c>
      <c r="C27" s="3">
        <f>21*1.25</f>
        <v>26.25</v>
      </c>
      <c r="D27" s="2">
        <v>150</v>
      </c>
      <c r="E27" s="4" t="s">
        <v>14</v>
      </c>
    </row>
    <row r="28" spans="1:15">
      <c r="B28" s="5"/>
    </row>
  </sheetData>
  <pageMargins left="0.70866141732283472" right="0.70866141732283472" top="0.74803149606299213" bottom="0.74803149606299213" header="0.31496062992125984" footer="0.31496062992125984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F34" sqref="F34"/>
    </sheetView>
  </sheetViews>
  <sheetFormatPr baseColWidth="10" defaultColWidth="8.83203125" defaultRowHeight="14" x14ac:dyDescent="0"/>
  <cols>
    <col min="2" max="2" width="12.1640625" bestFit="1" customWidth="1"/>
    <col min="3" max="3" width="9.33203125" bestFit="1" customWidth="1"/>
    <col min="4" max="4" width="11.33203125" bestFit="1" customWidth="1"/>
    <col min="5" max="5" width="15.33203125" bestFit="1" customWidth="1"/>
    <col min="7" max="7" width="31.1640625" bestFit="1" customWidth="1"/>
    <col min="9" max="9" width="23.6640625" bestFit="1" customWidth="1"/>
  </cols>
  <sheetData>
    <row r="1" spans="1:11">
      <c r="A1" s="1" t="s">
        <v>1</v>
      </c>
      <c r="B1" s="1" t="s">
        <v>30</v>
      </c>
      <c r="C1" s="1" t="s">
        <v>3</v>
      </c>
      <c r="D1" s="1" t="s">
        <v>0</v>
      </c>
      <c r="E1" s="1" t="s">
        <v>20</v>
      </c>
      <c r="F1" s="14" t="s">
        <v>26</v>
      </c>
      <c r="G1" s="2"/>
      <c r="I1" s="1" t="s">
        <v>31</v>
      </c>
      <c r="J1" s="3">
        <f>AVERAGE(C6,C4,C2,C10,C12,C14,C16,C19,C20)</f>
        <v>20.898125</v>
      </c>
      <c r="K1" s="1" t="s">
        <v>35</v>
      </c>
    </row>
    <row r="2" spans="1:11">
      <c r="A2" s="1">
        <v>1</v>
      </c>
      <c r="B2" s="3">
        <v>43.1</v>
      </c>
      <c r="C2" s="3">
        <f>24*0.93</f>
        <v>22.32</v>
      </c>
      <c r="D2" s="2">
        <v>238</v>
      </c>
      <c r="E2" s="4" t="s">
        <v>5</v>
      </c>
      <c r="F2" s="15" t="s">
        <v>5</v>
      </c>
      <c r="G2" s="11" t="s">
        <v>6</v>
      </c>
      <c r="I2" s="1" t="s">
        <v>32</v>
      </c>
      <c r="J2" s="3">
        <f>STDEV(C6,C4,C2,C10,C11,C13,C14,C16,C19,C20)</f>
        <v>2.0330317399282181</v>
      </c>
      <c r="K2" s="1" t="s">
        <v>35</v>
      </c>
    </row>
    <row r="3" spans="1:11">
      <c r="A3" s="1">
        <v>2</v>
      </c>
      <c r="E3" s="27"/>
      <c r="F3" s="16" t="s">
        <v>14</v>
      </c>
      <c r="G3" s="12" t="s">
        <v>15</v>
      </c>
      <c r="I3" s="2"/>
      <c r="J3" s="2"/>
      <c r="K3" s="2"/>
    </row>
    <row r="4" spans="1:11">
      <c r="A4" s="28">
        <v>3</v>
      </c>
      <c r="B4" s="3">
        <v>40</v>
      </c>
      <c r="C4" s="3">
        <f>23*0.74</f>
        <v>17.02</v>
      </c>
      <c r="D4" s="2">
        <v>206</v>
      </c>
      <c r="E4" s="4" t="s">
        <v>5</v>
      </c>
      <c r="F4" s="17" t="s">
        <v>24</v>
      </c>
      <c r="G4" s="13" t="s">
        <v>25</v>
      </c>
      <c r="I4" s="1" t="s">
        <v>33</v>
      </c>
      <c r="J4" s="3">
        <v>40.200000000000003</v>
      </c>
      <c r="K4" s="1" t="s">
        <v>35</v>
      </c>
    </row>
    <row r="5" spans="1:11">
      <c r="A5" s="1">
        <v>4</v>
      </c>
      <c r="B5" s="3"/>
      <c r="C5" s="3"/>
      <c r="D5" s="2"/>
      <c r="E5" s="4"/>
      <c r="F5" s="18" t="s">
        <v>27</v>
      </c>
      <c r="G5" s="2" t="s">
        <v>28</v>
      </c>
      <c r="I5" s="1" t="s">
        <v>34</v>
      </c>
      <c r="J5" s="3">
        <f>STDEV(B6,B4,B2,B10,B11,B13,B14,B16,B19,B20)</f>
        <v>5.6898447547655282</v>
      </c>
      <c r="K5" s="1" t="s">
        <v>35</v>
      </c>
    </row>
    <row r="6" spans="1:11">
      <c r="A6" s="1">
        <v>5</v>
      </c>
      <c r="B6" s="26">
        <v>40.200000000000003</v>
      </c>
      <c r="C6" s="3">
        <f>21*0.95</f>
        <v>19.95</v>
      </c>
      <c r="D6" s="2">
        <v>228</v>
      </c>
      <c r="E6" s="4" t="s">
        <v>7</v>
      </c>
    </row>
    <row r="7" spans="1:11">
      <c r="A7" s="28">
        <v>6</v>
      </c>
      <c r="B7" s="3">
        <v>46.1</v>
      </c>
      <c r="C7" s="3">
        <f>21*0.93</f>
        <v>19.53</v>
      </c>
      <c r="D7" s="2">
        <v>134</v>
      </c>
      <c r="E7" s="4" t="s">
        <v>8</v>
      </c>
    </row>
    <row r="8" spans="1:11">
      <c r="A8" s="28">
        <v>7</v>
      </c>
      <c r="B8" s="3">
        <v>38.200000000000003</v>
      </c>
      <c r="C8" s="3">
        <f>21*1.03</f>
        <v>21.63</v>
      </c>
      <c r="D8" s="2">
        <v>127</v>
      </c>
      <c r="E8" s="4" t="s">
        <v>7</v>
      </c>
    </row>
    <row r="9" spans="1:11">
      <c r="A9" s="28">
        <v>8</v>
      </c>
      <c r="B9" s="3">
        <v>33.700000000000003</v>
      </c>
      <c r="C9" s="3">
        <f>25*0.86</f>
        <v>21.5</v>
      </c>
      <c r="D9" s="2">
        <v>126</v>
      </c>
      <c r="E9" s="4" t="s">
        <v>9</v>
      </c>
    </row>
    <row r="10" spans="1:11">
      <c r="A10" s="28">
        <v>9</v>
      </c>
      <c r="B10" s="3">
        <v>32.799999999999997</v>
      </c>
      <c r="C10" s="3">
        <f>24*0.96</f>
        <v>23.04</v>
      </c>
      <c r="D10" s="2">
        <v>117</v>
      </c>
      <c r="E10" s="4" t="s">
        <v>10</v>
      </c>
    </row>
    <row r="11" spans="1:11">
      <c r="A11" s="28">
        <v>10</v>
      </c>
      <c r="B11" s="3">
        <v>41.9</v>
      </c>
      <c r="C11" s="3">
        <f>23*0.88</f>
        <v>20.239999999999998</v>
      </c>
      <c r="D11" s="2">
        <v>129</v>
      </c>
      <c r="E11" s="4" t="s">
        <v>8</v>
      </c>
    </row>
    <row r="12" spans="1:11">
      <c r="A12" s="1">
        <v>11</v>
      </c>
      <c r="B12" s="3"/>
      <c r="C12" s="3"/>
      <c r="D12" s="2"/>
      <c r="E12" s="4"/>
    </row>
    <row r="13" spans="1:11">
      <c r="A13" s="28">
        <v>12</v>
      </c>
      <c r="B13" s="3">
        <v>36.9</v>
      </c>
      <c r="C13" s="3">
        <f>20*0.99</f>
        <v>19.8</v>
      </c>
      <c r="D13" s="2">
        <v>188</v>
      </c>
      <c r="E13" s="4" t="s">
        <v>9</v>
      </c>
    </row>
    <row r="14" spans="1:11">
      <c r="A14" s="28">
        <v>13</v>
      </c>
      <c r="B14" s="3">
        <v>53.9</v>
      </c>
      <c r="C14" s="3">
        <f>25*0.95</f>
        <v>23.75</v>
      </c>
      <c r="D14" s="2">
        <v>186</v>
      </c>
      <c r="E14" s="4" t="s">
        <v>11</v>
      </c>
    </row>
    <row r="15" spans="1:11">
      <c r="A15" s="28">
        <v>14</v>
      </c>
      <c r="B15" s="3">
        <v>45.8</v>
      </c>
      <c r="C15" s="3">
        <f>21*1.25</f>
        <v>26.25</v>
      </c>
      <c r="D15" s="2">
        <v>150</v>
      </c>
      <c r="E15" s="4" t="s">
        <v>14</v>
      </c>
    </row>
    <row r="16" spans="1:11">
      <c r="A16" s="28">
        <v>15</v>
      </c>
      <c r="B16" s="3">
        <v>36.5</v>
      </c>
      <c r="C16" s="3">
        <f>27.5*0.79</f>
        <v>21.725000000000001</v>
      </c>
      <c r="D16" s="2">
        <v>180</v>
      </c>
      <c r="E16" s="4" t="s">
        <v>12</v>
      </c>
    </row>
    <row r="17" spans="1:5">
      <c r="A17" s="28">
        <v>16</v>
      </c>
      <c r="B17" s="3">
        <v>44.4</v>
      </c>
      <c r="C17" s="3">
        <f>21*0.95</f>
        <v>19.95</v>
      </c>
      <c r="D17" s="2">
        <v>356</v>
      </c>
      <c r="E17" s="4" t="s">
        <v>9</v>
      </c>
    </row>
    <row r="18" spans="1:5">
      <c r="A18" s="1">
        <v>17</v>
      </c>
      <c r="B18" s="3"/>
      <c r="C18" s="3"/>
      <c r="D18" s="2"/>
      <c r="E18" s="4"/>
    </row>
    <row r="19" spans="1:5">
      <c r="A19" s="28">
        <v>18</v>
      </c>
      <c r="B19" s="3">
        <v>36.6</v>
      </c>
      <c r="C19" s="3">
        <f>21*0.98</f>
        <v>20.58</v>
      </c>
      <c r="D19" s="2">
        <v>232</v>
      </c>
      <c r="E19" s="4" t="s">
        <v>13</v>
      </c>
    </row>
    <row r="20" spans="1:5">
      <c r="A20" s="28">
        <v>19</v>
      </c>
      <c r="B20" s="3">
        <v>40</v>
      </c>
      <c r="C20" s="3">
        <f>20*0.94</f>
        <v>18.799999999999997</v>
      </c>
      <c r="D20" s="2">
        <v>173</v>
      </c>
      <c r="E20" s="4" t="s">
        <v>13</v>
      </c>
    </row>
    <row r="21" spans="1:5">
      <c r="A21" s="28">
        <v>20</v>
      </c>
      <c r="B21" s="3">
        <v>39.4</v>
      </c>
      <c r="C21" s="3">
        <f>21*0.91</f>
        <v>19.11</v>
      </c>
      <c r="D21" s="2">
        <v>142</v>
      </c>
      <c r="E21" s="4" t="s">
        <v>7</v>
      </c>
    </row>
    <row r="22" spans="1:5">
      <c r="A22" s="1">
        <v>21</v>
      </c>
      <c r="B22" s="3"/>
      <c r="C22" s="3"/>
      <c r="D22" s="2"/>
      <c r="E22" s="4"/>
    </row>
    <row r="23" spans="1:5">
      <c r="A23" s="1">
        <v>22</v>
      </c>
      <c r="E23" s="27"/>
    </row>
    <row r="24" spans="1:5">
      <c r="A24" s="28">
        <v>23</v>
      </c>
      <c r="B24" s="3">
        <v>39.299999999999997</v>
      </c>
      <c r="C24" s="3">
        <f>23*0.94</f>
        <v>21.619999999999997</v>
      </c>
      <c r="D24" s="2">
        <v>151</v>
      </c>
      <c r="E24" s="4" t="s">
        <v>7</v>
      </c>
    </row>
    <row r="25" spans="1:5">
      <c r="A25" s="1">
        <v>24</v>
      </c>
      <c r="B25" s="3"/>
      <c r="C25" s="3"/>
      <c r="D25" s="2"/>
      <c r="E25" s="2"/>
    </row>
    <row r="26" spans="1:5">
      <c r="A26" s="1">
        <v>25</v>
      </c>
      <c r="B26" s="3"/>
      <c r="C26" s="3"/>
      <c r="D26" s="2"/>
      <c r="E26" s="2"/>
    </row>
    <row r="27" spans="1:5">
      <c r="A27" s="2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G16" sqref="G16"/>
    </sheetView>
  </sheetViews>
  <sheetFormatPr baseColWidth="10" defaultColWidth="8.83203125" defaultRowHeight="14" x14ac:dyDescent="0"/>
  <cols>
    <col min="1" max="1" width="8.83203125" style="2"/>
    <col min="2" max="2" width="9.83203125" style="2" customWidth="1"/>
    <col min="3" max="3" width="13.6640625" style="2" bestFit="1" customWidth="1"/>
    <col min="4" max="4" width="10.5" style="2" bestFit="1" customWidth="1"/>
    <col min="5" max="5" width="12.83203125" style="2" bestFit="1" customWidth="1"/>
    <col min="6" max="6" width="17.6640625" style="2" bestFit="1" customWidth="1"/>
    <col min="7" max="7" width="8.83203125" style="2"/>
    <col min="8" max="8" width="18.6640625" style="2" bestFit="1" customWidth="1"/>
    <col min="9" max="9" width="36.5" style="2" bestFit="1" customWidth="1"/>
    <col min="10" max="16384" width="8.83203125" style="2"/>
  </cols>
  <sheetData>
    <row r="1" spans="1:11">
      <c r="A1" s="19" t="s">
        <v>22</v>
      </c>
      <c r="B1" s="19" t="s">
        <v>29</v>
      </c>
      <c r="C1" s="19" t="s">
        <v>30</v>
      </c>
      <c r="D1" s="19" t="s">
        <v>3</v>
      </c>
      <c r="E1" s="19" t="s">
        <v>0</v>
      </c>
      <c r="F1" s="19" t="s">
        <v>20</v>
      </c>
      <c r="G1" s="14" t="s">
        <v>26</v>
      </c>
      <c r="I1" s="1" t="s">
        <v>31</v>
      </c>
      <c r="J1" s="2">
        <f>AVERAGE(D2:D9,D16)</f>
        <v>10.690000000000001</v>
      </c>
      <c r="K1" s="1" t="s">
        <v>36</v>
      </c>
    </row>
    <row r="2" spans="1:11">
      <c r="A2" s="20">
        <v>1</v>
      </c>
      <c r="B2" s="25">
        <v>18.461970000000001</v>
      </c>
      <c r="C2" s="21">
        <v>19.100000000000001</v>
      </c>
      <c r="D2" s="21">
        <f>20*0.49</f>
        <v>9.8000000000000007</v>
      </c>
      <c r="E2" s="21">
        <v>237</v>
      </c>
      <c r="F2" s="21" t="s">
        <v>16</v>
      </c>
      <c r="G2" s="15" t="s">
        <v>5</v>
      </c>
      <c r="H2" s="11" t="s">
        <v>6</v>
      </c>
      <c r="I2" s="1" t="s">
        <v>32</v>
      </c>
      <c r="J2" s="2">
        <f>STDEV(D2:D9,D16)</f>
        <v>0.5842944463196611</v>
      </c>
    </row>
    <row r="3" spans="1:11">
      <c r="A3" s="20">
        <v>2</v>
      </c>
      <c r="B3" s="25">
        <v>20.562819999999999</v>
      </c>
      <c r="C3" s="21">
        <v>21.6</v>
      </c>
      <c r="D3" s="21">
        <f>23*0.47</f>
        <v>10.809999999999999</v>
      </c>
      <c r="E3" s="21">
        <v>238</v>
      </c>
      <c r="F3" s="21" t="s">
        <v>18</v>
      </c>
      <c r="G3" s="16" t="s">
        <v>14</v>
      </c>
      <c r="H3" s="12" t="s">
        <v>15</v>
      </c>
    </row>
    <row r="4" spans="1:11">
      <c r="A4" s="20">
        <v>3</v>
      </c>
      <c r="B4" s="25">
        <v>22.918310000000002</v>
      </c>
      <c r="C4" s="21">
        <v>22.2</v>
      </c>
      <c r="D4" s="21">
        <f>20*0.53</f>
        <v>10.600000000000001</v>
      </c>
      <c r="E4" s="21">
        <v>236</v>
      </c>
      <c r="F4" s="22" t="s">
        <v>5</v>
      </c>
      <c r="G4" s="17" t="s">
        <v>24</v>
      </c>
      <c r="H4" s="13" t="s">
        <v>25</v>
      </c>
      <c r="I4" s="1" t="s">
        <v>33</v>
      </c>
      <c r="J4" s="2">
        <f>AVERAGE(C2:C9,C16)</f>
        <v>19.255555555555553</v>
      </c>
    </row>
    <row r="5" spans="1:11">
      <c r="A5" s="20">
        <v>4</v>
      </c>
      <c r="B5" s="25">
        <v>12.445919999999999</v>
      </c>
      <c r="C5" s="21">
        <v>12.7</v>
      </c>
      <c r="D5" s="21">
        <f>20*0.5</f>
        <v>10</v>
      </c>
      <c r="E5" s="21">
        <v>225</v>
      </c>
      <c r="F5" s="22" t="s">
        <v>5</v>
      </c>
      <c r="G5" s="18" t="s">
        <v>27</v>
      </c>
      <c r="H5" s="2" t="s">
        <v>28</v>
      </c>
      <c r="I5" s="1" t="s">
        <v>34</v>
      </c>
      <c r="J5" s="2">
        <f>STDEV(C2:C9,C16)</f>
        <v>3.5697027576225171</v>
      </c>
    </row>
    <row r="6" spans="1:11">
      <c r="A6" s="20">
        <v>5</v>
      </c>
      <c r="B6" s="25">
        <v>19.16226</v>
      </c>
      <c r="C6" s="21">
        <v>20.9</v>
      </c>
      <c r="D6" s="21">
        <f>20*0.55</f>
        <v>11</v>
      </c>
      <c r="E6" s="21">
        <v>236</v>
      </c>
      <c r="F6" s="21" t="s">
        <v>19</v>
      </c>
    </row>
    <row r="7" spans="1:11">
      <c r="A7" s="20">
        <v>6</v>
      </c>
      <c r="B7" s="25">
        <v>22.918310000000002</v>
      </c>
      <c r="C7" s="21">
        <v>23.8</v>
      </c>
      <c r="D7" s="21">
        <f>20*0.55</f>
        <v>11</v>
      </c>
      <c r="E7" s="21">
        <v>240</v>
      </c>
      <c r="F7" s="22" t="s">
        <v>5</v>
      </c>
    </row>
    <row r="8" spans="1:11">
      <c r="A8" s="20">
        <v>7</v>
      </c>
      <c r="B8" s="25">
        <v>15.91549</v>
      </c>
      <c r="C8" s="21">
        <v>16.3</v>
      </c>
      <c r="D8" s="21">
        <f>20*0.57</f>
        <v>11.399999999999999</v>
      </c>
      <c r="E8" s="21">
        <v>238</v>
      </c>
      <c r="F8" s="22" t="s">
        <v>5</v>
      </c>
    </row>
    <row r="9" spans="1:11">
      <c r="A9" s="20">
        <v>8</v>
      </c>
      <c r="B9" s="25">
        <v>15.59718</v>
      </c>
      <c r="C9" s="21">
        <v>16</v>
      </c>
      <c r="D9" s="21">
        <f>20*0.51</f>
        <v>10.199999999999999</v>
      </c>
      <c r="E9" s="21">
        <v>240</v>
      </c>
      <c r="F9" s="21" t="s">
        <v>7</v>
      </c>
    </row>
    <row r="10" spans="1:11">
      <c r="A10" s="20">
        <v>9</v>
      </c>
      <c r="B10" s="21">
        <v>19.2</v>
      </c>
      <c r="C10" s="21">
        <v>19.8</v>
      </c>
      <c r="D10" s="21">
        <f>20*0.53</f>
        <v>10.600000000000001</v>
      </c>
      <c r="E10" s="21">
        <v>236</v>
      </c>
      <c r="F10" s="22" t="s">
        <v>5</v>
      </c>
    </row>
    <row r="11" spans="1:11">
      <c r="A11" s="23">
        <v>10</v>
      </c>
      <c r="B11" s="21" t="s">
        <v>37</v>
      </c>
      <c r="C11" s="21"/>
      <c r="D11" s="21"/>
      <c r="E11" s="21"/>
      <c r="F11" s="22"/>
    </row>
    <row r="12" spans="1:11">
      <c r="A12" s="23">
        <v>11</v>
      </c>
      <c r="B12" s="21" t="s">
        <v>37</v>
      </c>
      <c r="C12" s="21"/>
      <c r="D12" s="21"/>
      <c r="E12" s="21"/>
      <c r="F12" s="22"/>
    </row>
    <row r="13" spans="1:11">
      <c r="A13" s="23">
        <v>12</v>
      </c>
      <c r="B13" s="21" t="s">
        <v>37</v>
      </c>
      <c r="C13" s="21"/>
      <c r="D13" s="21"/>
      <c r="E13" s="21"/>
      <c r="F13" s="22"/>
    </row>
    <row r="14" spans="1:11">
      <c r="A14" s="24">
        <v>13</v>
      </c>
      <c r="B14" s="25">
        <v>23.80958</v>
      </c>
      <c r="C14" s="21">
        <v>18.8</v>
      </c>
      <c r="D14" s="21">
        <f>20*0.58</f>
        <v>11.6</v>
      </c>
      <c r="E14" s="21">
        <v>244</v>
      </c>
      <c r="F14" s="22" t="s">
        <v>5</v>
      </c>
    </row>
    <row r="15" spans="1:11">
      <c r="A15" s="23">
        <v>14</v>
      </c>
      <c r="B15" s="25"/>
      <c r="C15" s="21" t="s">
        <v>23</v>
      </c>
      <c r="D15" s="21"/>
      <c r="E15" s="21"/>
      <c r="F15" s="22"/>
    </row>
    <row r="16" spans="1:11">
      <c r="A16" s="20">
        <v>15</v>
      </c>
      <c r="B16" s="25">
        <v>18.143660000000001</v>
      </c>
      <c r="C16" s="21">
        <v>20.7</v>
      </c>
      <c r="D16" s="21">
        <f>20*0.57</f>
        <v>11.399999999999999</v>
      </c>
      <c r="E16" s="21">
        <v>266</v>
      </c>
      <c r="F16" s="21" t="s">
        <v>17</v>
      </c>
    </row>
    <row r="17" spans="1:6">
      <c r="A17" s="23">
        <v>16</v>
      </c>
      <c r="B17" s="25"/>
      <c r="C17" s="21" t="s">
        <v>23</v>
      </c>
      <c r="D17" s="21"/>
      <c r="E17" s="21"/>
      <c r="F17" s="21"/>
    </row>
    <row r="18" spans="1:6">
      <c r="A18" s="24">
        <v>17</v>
      </c>
      <c r="B18" s="25">
        <v>19.735209999999999</v>
      </c>
      <c r="C18" s="21">
        <v>16.5</v>
      </c>
      <c r="D18" s="21">
        <f>22.5*0.6</f>
        <v>13.5</v>
      </c>
      <c r="E18" s="21">
        <v>234</v>
      </c>
      <c r="F18" s="21" t="s">
        <v>7</v>
      </c>
    </row>
  </sheetData>
  <sortState ref="A2:F19">
    <sortCondition ref="A2:A19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TP39 and TP74</vt:lpstr>
      <vt:lpstr>TP39 arranged</vt:lpstr>
      <vt:lpstr>TP74 arranged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 Skubel</cp:lastModifiedBy>
  <cp:lastPrinted>2014-11-06T13:34:34Z</cp:lastPrinted>
  <dcterms:created xsi:type="dcterms:W3CDTF">2014-09-18T17:18:28Z</dcterms:created>
  <dcterms:modified xsi:type="dcterms:W3CDTF">2015-04-15T15:14:08Z</dcterms:modified>
</cp:coreProperties>
</file>