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drawings/drawing45.xml" ContentType="application/vnd.openxmlformats-officedocument.drawing+xml"/>
  <Override PartName="/xl/tables/table44.xml" ContentType="application/vnd.openxmlformats-officedocument.spreadsheetml.table+xml"/>
  <Override PartName="/xl/drawings/drawing46.xml" ContentType="application/vnd.openxmlformats-officedocument.drawing+xml"/>
  <Override PartName="/xl/tables/table45.xml" ContentType="application/vnd.openxmlformats-officedocument.spreadsheetml.table+xml"/>
  <Override PartName="/xl/drawings/drawing47.xml" ContentType="application/vnd.openxmlformats-officedocument.drawing+xml"/>
  <Override PartName="/xl/tables/table46.xml" ContentType="application/vnd.openxmlformats-officedocument.spreadsheetml.table+xml"/>
  <Override PartName="/xl/drawings/drawing48.xml" ContentType="application/vnd.openxmlformats-officedocument.drawing+xml"/>
  <Override PartName="/xl/tables/table4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A:\MAC\Vitor\agendas\2023\"/>
    </mc:Choice>
  </mc:AlternateContent>
  <bookViews>
    <workbookView xWindow="0" yWindow="0" windowWidth="28800" windowHeight="11835"/>
  </bookViews>
  <sheets>
    <sheet name="Calendario" sheetId="1" r:id="rId1"/>
    <sheet name="1J" sheetId="72" r:id="rId2"/>
    <sheet name="2J" sheetId="73" r:id="rId3"/>
    <sheet name="3J" sheetId="71" r:id="rId4"/>
    <sheet name="4J" sheetId="69" r:id="rId5"/>
    <sheet name="5J" sheetId="70" r:id="rId6"/>
    <sheet name="8J" sheetId="46" r:id="rId7"/>
    <sheet name="9J" sheetId="47" r:id="rId8"/>
    <sheet name="10J" sheetId="45" r:id="rId9"/>
    <sheet name="11J" sheetId="35" r:id="rId10"/>
    <sheet name="12J" sheetId="37" r:id="rId11"/>
    <sheet name="15J" sheetId="50" r:id="rId12"/>
    <sheet name="16J" sheetId="66" r:id="rId13"/>
    <sheet name="17J" sheetId="49" r:id="rId14"/>
    <sheet name="18J" sheetId="36" r:id="rId15"/>
    <sheet name="19J" sheetId="48" r:id="rId16"/>
    <sheet name="22J" sheetId="41" r:id="rId17"/>
    <sheet name="23J" sheetId="42" r:id="rId18"/>
    <sheet name="24J" sheetId="40" r:id="rId19"/>
    <sheet name="25J" sheetId="38" r:id="rId20"/>
    <sheet name="26J" sheetId="39" r:id="rId21"/>
    <sheet name="29J" sheetId="81" r:id="rId22"/>
    <sheet name="30J" sheetId="82" r:id="rId23"/>
    <sheet name="31J" sheetId="84" r:id="rId24"/>
    <sheet name="1I" sheetId="79" r:id="rId25"/>
    <sheet name="2I" sheetId="80" r:id="rId26"/>
    <sheet name="3I" sheetId="78" r:id="rId27"/>
    <sheet name="4I" sheetId="76" r:id="rId28"/>
    <sheet name="5I" sheetId="77" r:id="rId29"/>
    <sheet name="8I" sheetId="54" r:id="rId30"/>
    <sheet name="9I" sheetId="55" r:id="rId31"/>
    <sheet name="10I" sheetId="53" r:id="rId32"/>
    <sheet name="11I" sheetId="51" r:id="rId33"/>
    <sheet name="12I" sheetId="52" r:id="rId34"/>
    <sheet name="15I" sheetId="59" r:id="rId35"/>
    <sheet name="16I" sheetId="60" r:id="rId36"/>
    <sheet name="17I" sheetId="58" r:id="rId37"/>
    <sheet name="18I" sheetId="56" r:id="rId38"/>
    <sheet name="19I" sheetId="57" r:id="rId39"/>
    <sheet name="22I" sheetId="64" r:id="rId40"/>
    <sheet name="23I" sheetId="65" r:id="rId41"/>
    <sheet name="24I" sheetId="63" r:id="rId42"/>
    <sheet name="25I" sheetId="61" r:id="rId43"/>
    <sheet name="26I" sheetId="62" r:id="rId44"/>
    <sheet name="29I" sheetId="85" r:id="rId45"/>
    <sheet name="30I" sheetId="86" r:id="rId46"/>
    <sheet name="31I" sheetId="87" r:id="rId47"/>
    <sheet name="Tabela de Preços" sheetId="33" state="hidden" r:id="rId48"/>
  </sheets>
  <definedNames>
    <definedName name="_xlnm._FilterDatabase" localSheetId="31" hidden="1">'10I'!$C$5:$M$5</definedName>
    <definedName name="_xlnm._FilterDatabase" localSheetId="8" hidden="1">'10J'!$C$5:$M$5</definedName>
    <definedName name="_xlnm._FilterDatabase" localSheetId="32" hidden="1">'11I'!$C$5:$M$5</definedName>
    <definedName name="_xlnm._FilterDatabase" localSheetId="9" hidden="1">'11J'!$C$5:$M$5</definedName>
    <definedName name="_xlnm._FilterDatabase" localSheetId="33" hidden="1">'12I'!$C$5:$M$5</definedName>
    <definedName name="_xlnm._FilterDatabase" localSheetId="10" hidden="1">'12J'!$C$5:$M$5</definedName>
    <definedName name="_xlnm._FilterDatabase" localSheetId="34" hidden="1">'15I'!$C$5:$M$5</definedName>
    <definedName name="_xlnm._FilterDatabase" localSheetId="11" hidden="1">'15J'!$C$5:$M$5</definedName>
    <definedName name="_xlnm._FilterDatabase" localSheetId="35" hidden="1">'16I'!$C$5:$M$5</definedName>
    <definedName name="_xlnm._FilterDatabase" localSheetId="12" hidden="1">'16J'!$C$5:$M$5</definedName>
    <definedName name="_xlnm._FilterDatabase" localSheetId="36" hidden="1">'17I'!$C$5:$M$5</definedName>
    <definedName name="_xlnm._FilterDatabase" localSheetId="13" hidden="1">'17J'!$C$5:$M$5</definedName>
    <definedName name="_xlnm._FilterDatabase" localSheetId="37" hidden="1">'18I'!$C$5:$M$5</definedName>
    <definedName name="_xlnm._FilterDatabase" localSheetId="14" hidden="1">'18J'!$C$5:$M$5</definedName>
    <definedName name="_xlnm._FilterDatabase" localSheetId="38" hidden="1">'19I'!$C$5:$M$5</definedName>
    <definedName name="_xlnm._FilterDatabase" localSheetId="15" hidden="1">'19J'!$C$5:$M$5</definedName>
    <definedName name="_xlnm._FilterDatabase" localSheetId="24" hidden="1">'1I'!$C$5:$M$5</definedName>
    <definedName name="_xlnm._FilterDatabase" localSheetId="1" hidden="1">'1J'!$C$5:$M$5</definedName>
    <definedName name="_xlnm._FilterDatabase" localSheetId="39" hidden="1">'22I'!$C$5:$M$5</definedName>
    <definedName name="_xlnm._FilterDatabase" localSheetId="16" hidden="1">'22J'!$C$5:$M$5</definedName>
    <definedName name="_xlnm._FilterDatabase" localSheetId="40" hidden="1">'23I'!$C$5:$M$5</definedName>
    <definedName name="_xlnm._FilterDatabase" localSheetId="17" hidden="1">'23J'!$C$5:$M$5</definedName>
    <definedName name="_xlnm._FilterDatabase" localSheetId="41" hidden="1">'24I'!$C$5:$M$5</definedName>
    <definedName name="_xlnm._FilterDatabase" localSheetId="18" hidden="1">'24J'!$C$5:$M$5</definedName>
    <definedName name="_xlnm._FilterDatabase" localSheetId="42" hidden="1">'25I'!$C$5:$M$5</definedName>
    <definedName name="_xlnm._FilterDatabase" localSheetId="19" hidden="1">'25J'!$C$5:$M$5</definedName>
    <definedName name="_xlnm._FilterDatabase" localSheetId="43" hidden="1">'26I'!$C$5:$M$5</definedName>
    <definedName name="_xlnm._FilterDatabase" localSheetId="20" hidden="1">'26J'!$C$5:$M$5</definedName>
    <definedName name="_xlnm._FilterDatabase" localSheetId="44" hidden="1">'29I'!$C$5:$M$5</definedName>
    <definedName name="_xlnm._FilterDatabase" localSheetId="21" hidden="1">'29J'!$C$5:$M$5</definedName>
    <definedName name="_xlnm._FilterDatabase" localSheetId="25" hidden="1">'2I'!$C$5:$M$5</definedName>
    <definedName name="_xlnm._FilterDatabase" localSheetId="2" hidden="1">'2J'!$C$5:$M$5</definedName>
    <definedName name="_xlnm._FilterDatabase" localSheetId="45" hidden="1">'30I'!$C$5:$M$5</definedName>
    <definedName name="_xlnm._FilterDatabase" localSheetId="22" hidden="1">'30J'!$C$5:$M$5</definedName>
    <definedName name="_xlnm._FilterDatabase" localSheetId="46" hidden="1">'31I'!$C$5:$M$5</definedName>
    <definedName name="_xlnm._FilterDatabase" localSheetId="23" hidden="1">'31J'!$C$5:$M$5</definedName>
    <definedName name="_xlnm._FilterDatabase" localSheetId="26" hidden="1">'3I'!$C$5:$M$5</definedName>
    <definedName name="_xlnm._FilterDatabase" localSheetId="3" hidden="1">'3J'!$C$5:$M$5</definedName>
    <definedName name="_xlnm._FilterDatabase" localSheetId="27" hidden="1">'4I'!$C$5:$M$5</definedName>
    <definedName name="_xlnm._FilterDatabase" localSheetId="4" hidden="1">'4J'!$C$5:$M$5</definedName>
    <definedName name="_xlnm._FilterDatabase" localSheetId="28" hidden="1">'5I'!$C$5:$M$5</definedName>
    <definedName name="_xlnm._FilterDatabase" localSheetId="5" hidden="1">'5J'!$C$5:$M$5</definedName>
    <definedName name="_xlnm._FilterDatabase" localSheetId="29" hidden="1">'8I'!$C$5:$M$5</definedName>
    <definedName name="_xlnm._FilterDatabase" localSheetId="6" hidden="1">'8J'!$C$5:$M$5</definedName>
    <definedName name="_xlnm._FilterDatabase" localSheetId="30" hidden="1">'9I'!$C$5:$M$5</definedName>
    <definedName name="_xlnm._FilterDatabase" localSheetId="7" hidden="1">'9J'!$C$5:$M$5</definedName>
    <definedName name="calendario" localSheetId="0">Calendario!$A$1:$P$34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36" l="1"/>
  <c r="C47" i="71"/>
  <c r="C47" i="73"/>
  <c r="C47" i="87"/>
  <c r="I46" i="87"/>
  <c r="H46" i="87"/>
  <c r="I45" i="87"/>
  <c r="H45" i="87"/>
  <c r="I44" i="87"/>
  <c r="H44" i="87"/>
  <c r="I43" i="87"/>
  <c r="H43" i="87"/>
  <c r="I42" i="87"/>
  <c r="H42" i="87"/>
  <c r="I41" i="87"/>
  <c r="H41" i="87"/>
  <c r="I40" i="87"/>
  <c r="H40" i="87"/>
  <c r="I39" i="87"/>
  <c r="H39" i="87"/>
  <c r="I38" i="87"/>
  <c r="H38" i="87"/>
  <c r="I37" i="87"/>
  <c r="H37" i="87"/>
  <c r="I36" i="87"/>
  <c r="H36" i="87"/>
  <c r="I35" i="87"/>
  <c r="H35" i="87"/>
  <c r="I34" i="87"/>
  <c r="H34" i="87"/>
  <c r="I33" i="87"/>
  <c r="H33" i="87"/>
  <c r="I32" i="87"/>
  <c r="H32" i="87"/>
  <c r="I31" i="87"/>
  <c r="H31" i="87"/>
  <c r="I30" i="87"/>
  <c r="H30" i="87"/>
  <c r="I29" i="87"/>
  <c r="H29" i="87"/>
  <c r="I28" i="87"/>
  <c r="H28" i="87"/>
  <c r="I27" i="87"/>
  <c r="H27" i="87"/>
  <c r="I26" i="87"/>
  <c r="H26" i="87"/>
  <c r="I25" i="87"/>
  <c r="H25" i="87"/>
  <c r="I24" i="87"/>
  <c r="H24" i="87"/>
  <c r="I23" i="87"/>
  <c r="H23" i="87"/>
  <c r="I22" i="87"/>
  <c r="H22" i="87"/>
  <c r="I21" i="87"/>
  <c r="H21" i="87"/>
  <c r="I20" i="87"/>
  <c r="H20" i="87"/>
  <c r="I19" i="87"/>
  <c r="H19" i="87"/>
  <c r="I18" i="87"/>
  <c r="H18" i="87"/>
  <c r="I17" i="87"/>
  <c r="H17" i="87"/>
  <c r="I16" i="87"/>
  <c r="H16" i="87"/>
  <c r="I15" i="87"/>
  <c r="H15" i="87"/>
  <c r="I14" i="87"/>
  <c r="H14" i="87"/>
  <c r="I13" i="87"/>
  <c r="H13" i="87"/>
  <c r="I12" i="87"/>
  <c r="H12" i="87"/>
  <c r="I11" i="87"/>
  <c r="H11" i="87"/>
  <c r="I10" i="87"/>
  <c r="H10" i="87"/>
  <c r="I9" i="87"/>
  <c r="H9" i="87"/>
  <c r="I8" i="87"/>
  <c r="H8" i="87"/>
  <c r="I7" i="87"/>
  <c r="H7" i="87"/>
  <c r="I6" i="87"/>
  <c r="H6" i="87"/>
  <c r="G2" i="87"/>
  <c r="H2" i="87" s="1"/>
  <c r="F2" i="87" s="1"/>
  <c r="C47" i="86"/>
  <c r="I46" i="86"/>
  <c r="H46" i="86"/>
  <c r="I45" i="86"/>
  <c r="H45" i="86"/>
  <c r="I44" i="86"/>
  <c r="H44" i="86"/>
  <c r="I43" i="86"/>
  <c r="H43" i="86"/>
  <c r="I42" i="86"/>
  <c r="H42" i="86"/>
  <c r="I41" i="86"/>
  <c r="H41" i="86"/>
  <c r="I40" i="86"/>
  <c r="H40" i="86"/>
  <c r="I39" i="86"/>
  <c r="H39" i="86"/>
  <c r="I38" i="86"/>
  <c r="H38" i="86"/>
  <c r="I37" i="86"/>
  <c r="H37" i="86"/>
  <c r="I36" i="86"/>
  <c r="H36" i="86"/>
  <c r="I35" i="86"/>
  <c r="H35" i="86"/>
  <c r="I34" i="86"/>
  <c r="H34" i="86"/>
  <c r="I33" i="86"/>
  <c r="H33" i="86"/>
  <c r="I32" i="86"/>
  <c r="H32" i="86"/>
  <c r="I31" i="86"/>
  <c r="H31" i="86"/>
  <c r="I30" i="86"/>
  <c r="H30" i="86"/>
  <c r="I29" i="86"/>
  <c r="H29" i="86"/>
  <c r="I28" i="86"/>
  <c r="H28" i="86"/>
  <c r="I27" i="86"/>
  <c r="H27" i="86"/>
  <c r="I26" i="86"/>
  <c r="H26" i="86"/>
  <c r="I25" i="86"/>
  <c r="H25" i="86"/>
  <c r="I24" i="86"/>
  <c r="H24" i="86"/>
  <c r="I23" i="86"/>
  <c r="H23" i="86"/>
  <c r="I22" i="86"/>
  <c r="H22" i="86"/>
  <c r="I21" i="86"/>
  <c r="H21" i="86"/>
  <c r="I20" i="86"/>
  <c r="H20" i="86"/>
  <c r="I19" i="86"/>
  <c r="H19" i="86"/>
  <c r="I18" i="86"/>
  <c r="H18" i="86"/>
  <c r="I17" i="86"/>
  <c r="H17" i="86"/>
  <c r="I16" i="86"/>
  <c r="H16" i="86"/>
  <c r="I15" i="86"/>
  <c r="H15" i="86"/>
  <c r="I14" i="86"/>
  <c r="H14" i="86"/>
  <c r="I13" i="86"/>
  <c r="H13" i="86"/>
  <c r="I12" i="86"/>
  <c r="H12" i="86"/>
  <c r="I11" i="86"/>
  <c r="H11" i="86"/>
  <c r="I10" i="86"/>
  <c r="H10" i="86"/>
  <c r="I9" i="86"/>
  <c r="H9" i="86"/>
  <c r="I8" i="86"/>
  <c r="H8" i="86"/>
  <c r="I7" i="86"/>
  <c r="H7" i="86"/>
  <c r="I6" i="86"/>
  <c r="H6" i="86"/>
  <c r="G2" i="86"/>
  <c r="H2" i="86" s="1"/>
  <c r="F2" i="86" s="1"/>
  <c r="C47" i="85"/>
  <c r="I46" i="85"/>
  <c r="H46" i="85"/>
  <c r="I45" i="85"/>
  <c r="H45" i="85"/>
  <c r="I44" i="85"/>
  <c r="H44" i="85"/>
  <c r="I43" i="85"/>
  <c r="H43" i="85"/>
  <c r="I42" i="85"/>
  <c r="H42" i="85"/>
  <c r="I41" i="85"/>
  <c r="H41" i="85"/>
  <c r="I40" i="85"/>
  <c r="H40" i="85"/>
  <c r="I39" i="85"/>
  <c r="H39" i="85"/>
  <c r="I38" i="85"/>
  <c r="H38" i="85"/>
  <c r="I37" i="85"/>
  <c r="H37" i="85"/>
  <c r="I36" i="85"/>
  <c r="H36" i="85"/>
  <c r="I35" i="85"/>
  <c r="H35" i="85"/>
  <c r="I34" i="85"/>
  <c r="H34" i="85"/>
  <c r="I33" i="85"/>
  <c r="H33" i="85"/>
  <c r="I32" i="85"/>
  <c r="H32" i="85"/>
  <c r="I31" i="85"/>
  <c r="H31" i="85"/>
  <c r="I30" i="85"/>
  <c r="H30" i="85"/>
  <c r="I29" i="85"/>
  <c r="H29" i="85"/>
  <c r="I28" i="85"/>
  <c r="H28" i="85"/>
  <c r="I27" i="85"/>
  <c r="H27" i="85"/>
  <c r="I26" i="85"/>
  <c r="H26" i="85"/>
  <c r="I25" i="85"/>
  <c r="H25" i="85"/>
  <c r="I24" i="85"/>
  <c r="H24" i="85"/>
  <c r="I23" i="85"/>
  <c r="H23" i="85"/>
  <c r="I22" i="85"/>
  <c r="H22" i="85"/>
  <c r="I21" i="85"/>
  <c r="H21" i="85"/>
  <c r="I20" i="85"/>
  <c r="H20" i="85"/>
  <c r="I19" i="85"/>
  <c r="H19" i="85"/>
  <c r="I18" i="85"/>
  <c r="H18" i="85"/>
  <c r="I17" i="85"/>
  <c r="H17" i="85"/>
  <c r="I16" i="85"/>
  <c r="H16" i="85"/>
  <c r="I15" i="85"/>
  <c r="H15" i="85"/>
  <c r="I14" i="85"/>
  <c r="H14" i="85"/>
  <c r="I13" i="85"/>
  <c r="H13" i="85"/>
  <c r="I12" i="85"/>
  <c r="H12" i="85"/>
  <c r="I11" i="85"/>
  <c r="H11" i="85"/>
  <c r="I10" i="85"/>
  <c r="H10" i="85"/>
  <c r="I9" i="85"/>
  <c r="H9" i="85"/>
  <c r="I8" i="85"/>
  <c r="H8" i="85"/>
  <c r="I7" i="85"/>
  <c r="H7" i="85"/>
  <c r="I6" i="85"/>
  <c r="H6" i="85"/>
  <c r="G2" i="85"/>
  <c r="H2" i="85" s="1"/>
  <c r="F2" i="85" s="1"/>
  <c r="C47" i="84"/>
  <c r="I46" i="84"/>
  <c r="H46" i="84"/>
  <c r="I45" i="84"/>
  <c r="H45" i="84"/>
  <c r="I44" i="84"/>
  <c r="H44" i="84"/>
  <c r="I43" i="84"/>
  <c r="H43" i="84"/>
  <c r="I42" i="84"/>
  <c r="H42" i="84"/>
  <c r="I41" i="84"/>
  <c r="H41" i="84"/>
  <c r="I40" i="84"/>
  <c r="H40" i="84"/>
  <c r="I39" i="84"/>
  <c r="H39" i="84"/>
  <c r="I38" i="84"/>
  <c r="H38" i="84"/>
  <c r="I37" i="84"/>
  <c r="H37" i="84"/>
  <c r="I36" i="84"/>
  <c r="H36" i="84"/>
  <c r="I35" i="84"/>
  <c r="H35" i="84"/>
  <c r="I34" i="84"/>
  <c r="H34" i="84"/>
  <c r="I33" i="84"/>
  <c r="H33" i="84"/>
  <c r="I32" i="84"/>
  <c r="H32" i="84"/>
  <c r="I31" i="84"/>
  <c r="H31" i="84"/>
  <c r="I30" i="84"/>
  <c r="H30" i="84"/>
  <c r="I29" i="84"/>
  <c r="H29" i="84"/>
  <c r="I28" i="84"/>
  <c r="H28" i="84"/>
  <c r="I27" i="84"/>
  <c r="H27" i="84"/>
  <c r="I26" i="84"/>
  <c r="H26" i="84"/>
  <c r="I25" i="84"/>
  <c r="H25" i="84"/>
  <c r="I24" i="84"/>
  <c r="H24" i="84"/>
  <c r="I23" i="84"/>
  <c r="H23" i="84"/>
  <c r="I22" i="84"/>
  <c r="H22" i="84"/>
  <c r="I21" i="84"/>
  <c r="H21" i="84"/>
  <c r="I20" i="84"/>
  <c r="H20" i="84"/>
  <c r="I19" i="84"/>
  <c r="H19" i="84"/>
  <c r="I18" i="84"/>
  <c r="H18" i="84"/>
  <c r="I17" i="84"/>
  <c r="H17" i="84"/>
  <c r="I16" i="84"/>
  <c r="H16" i="84"/>
  <c r="I15" i="84"/>
  <c r="H15" i="84"/>
  <c r="I14" i="84"/>
  <c r="H14" i="84"/>
  <c r="I13" i="84"/>
  <c r="H13" i="84"/>
  <c r="I12" i="84"/>
  <c r="H12" i="84"/>
  <c r="I11" i="84"/>
  <c r="H11" i="84"/>
  <c r="I10" i="84"/>
  <c r="H10" i="84"/>
  <c r="I9" i="84"/>
  <c r="H9" i="84"/>
  <c r="I8" i="84"/>
  <c r="H8" i="84"/>
  <c r="I7" i="84"/>
  <c r="H7" i="84"/>
  <c r="I6" i="84"/>
  <c r="H6" i="84"/>
  <c r="G2" i="84"/>
  <c r="H2" i="84" s="1"/>
  <c r="F2" i="84" s="1"/>
  <c r="C47" i="82"/>
  <c r="I46" i="82"/>
  <c r="H46" i="82"/>
  <c r="I45" i="82"/>
  <c r="H45" i="82"/>
  <c r="I44" i="82"/>
  <c r="H44" i="82"/>
  <c r="I43" i="82"/>
  <c r="H43" i="82"/>
  <c r="I42" i="82"/>
  <c r="H42" i="82"/>
  <c r="I41" i="82"/>
  <c r="H41" i="82"/>
  <c r="I40" i="82"/>
  <c r="H40" i="82"/>
  <c r="I39" i="82"/>
  <c r="H39" i="82"/>
  <c r="I38" i="82"/>
  <c r="H38" i="82"/>
  <c r="I37" i="82"/>
  <c r="H37" i="82"/>
  <c r="I36" i="82"/>
  <c r="H36" i="82"/>
  <c r="I35" i="82"/>
  <c r="H35" i="82"/>
  <c r="I34" i="82"/>
  <c r="H34" i="82"/>
  <c r="I33" i="82"/>
  <c r="H33" i="82"/>
  <c r="I32" i="82"/>
  <c r="H32" i="82"/>
  <c r="I31" i="82"/>
  <c r="H31" i="82"/>
  <c r="I30" i="82"/>
  <c r="H30" i="82"/>
  <c r="I29" i="82"/>
  <c r="H29" i="82"/>
  <c r="I28" i="82"/>
  <c r="H28" i="82"/>
  <c r="I27" i="82"/>
  <c r="H27" i="82"/>
  <c r="I26" i="82"/>
  <c r="H26" i="82"/>
  <c r="I25" i="82"/>
  <c r="H25" i="82"/>
  <c r="I24" i="82"/>
  <c r="H24" i="82"/>
  <c r="I23" i="82"/>
  <c r="H23" i="82"/>
  <c r="I22" i="82"/>
  <c r="H22" i="82"/>
  <c r="I21" i="82"/>
  <c r="H21" i="82"/>
  <c r="I20" i="82"/>
  <c r="H20" i="82"/>
  <c r="I19" i="82"/>
  <c r="H19" i="82"/>
  <c r="I18" i="82"/>
  <c r="H18" i="82"/>
  <c r="I17" i="82"/>
  <c r="H17" i="82"/>
  <c r="I16" i="82"/>
  <c r="H16" i="82"/>
  <c r="I15" i="82"/>
  <c r="H15" i="82"/>
  <c r="I14" i="82"/>
  <c r="H14" i="82"/>
  <c r="I13" i="82"/>
  <c r="H13" i="82"/>
  <c r="I12" i="82"/>
  <c r="H12" i="82"/>
  <c r="I11" i="82"/>
  <c r="H11" i="82"/>
  <c r="I10" i="82"/>
  <c r="H10" i="82"/>
  <c r="I9" i="82"/>
  <c r="H9" i="82"/>
  <c r="I8" i="82"/>
  <c r="H8" i="82"/>
  <c r="I7" i="82"/>
  <c r="H7" i="82"/>
  <c r="I6" i="82"/>
  <c r="H6" i="82"/>
  <c r="G2" i="82"/>
  <c r="H2" i="82" s="1"/>
  <c r="F2" i="82" s="1"/>
  <c r="C47" i="81"/>
  <c r="I46" i="81"/>
  <c r="H46" i="81"/>
  <c r="I45" i="81"/>
  <c r="H45" i="81"/>
  <c r="I44" i="81"/>
  <c r="H44" i="81"/>
  <c r="I43" i="81"/>
  <c r="H43" i="81"/>
  <c r="I42" i="81"/>
  <c r="H42" i="81"/>
  <c r="I41" i="81"/>
  <c r="H41" i="81"/>
  <c r="I40" i="81"/>
  <c r="H40" i="81"/>
  <c r="I39" i="81"/>
  <c r="H39" i="81"/>
  <c r="I38" i="81"/>
  <c r="H38" i="81"/>
  <c r="I37" i="81"/>
  <c r="H37" i="81"/>
  <c r="I36" i="81"/>
  <c r="H36" i="81"/>
  <c r="I35" i="81"/>
  <c r="H35" i="81"/>
  <c r="I34" i="81"/>
  <c r="H34" i="81"/>
  <c r="I33" i="81"/>
  <c r="H33" i="81"/>
  <c r="I32" i="81"/>
  <c r="H32" i="81"/>
  <c r="I31" i="81"/>
  <c r="H31" i="81"/>
  <c r="I30" i="81"/>
  <c r="H30" i="81"/>
  <c r="I29" i="81"/>
  <c r="H29" i="81"/>
  <c r="I28" i="81"/>
  <c r="H28" i="81"/>
  <c r="I27" i="81"/>
  <c r="H27" i="81"/>
  <c r="I26" i="81"/>
  <c r="H26" i="81"/>
  <c r="I25" i="81"/>
  <c r="H25" i="81"/>
  <c r="I24" i="81"/>
  <c r="H24" i="81"/>
  <c r="I23" i="81"/>
  <c r="H23" i="81"/>
  <c r="I22" i="81"/>
  <c r="H22" i="81"/>
  <c r="I21" i="81"/>
  <c r="H21" i="81"/>
  <c r="I20" i="81"/>
  <c r="H20" i="81"/>
  <c r="I19" i="81"/>
  <c r="H19" i="81"/>
  <c r="I18" i="81"/>
  <c r="H18" i="81"/>
  <c r="I17" i="81"/>
  <c r="H17" i="81"/>
  <c r="I16" i="81"/>
  <c r="H16" i="81"/>
  <c r="I15" i="81"/>
  <c r="H15" i="81"/>
  <c r="I14" i="81"/>
  <c r="H14" i="81"/>
  <c r="I13" i="81"/>
  <c r="H13" i="81"/>
  <c r="I12" i="81"/>
  <c r="H12" i="81"/>
  <c r="I11" i="81"/>
  <c r="H11" i="81"/>
  <c r="I10" i="81"/>
  <c r="H10" i="81"/>
  <c r="I9" i="81"/>
  <c r="H9" i="81"/>
  <c r="I8" i="81"/>
  <c r="H8" i="81"/>
  <c r="I7" i="81"/>
  <c r="H7" i="81"/>
  <c r="I6" i="81"/>
  <c r="H6" i="81"/>
  <c r="G2" i="81"/>
  <c r="H2" i="81" s="1"/>
  <c r="F2" i="81" s="1"/>
  <c r="H7" i="51" l="1"/>
  <c r="I7" i="51"/>
  <c r="H8" i="51"/>
  <c r="I8" i="51"/>
  <c r="H9" i="51"/>
  <c r="I9" i="51"/>
  <c r="H10" i="51"/>
  <c r="I10" i="51"/>
  <c r="H11" i="51"/>
  <c r="I11" i="51"/>
  <c r="H12" i="51"/>
  <c r="I12" i="51"/>
  <c r="H13" i="51"/>
  <c r="I13" i="51"/>
  <c r="H14" i="51"/>
  <c r="I14" i="51"/>
  <c r="H15" i="51"/>
  <c r="I15" i="51"/>
  <c r="H16" i="51"/>
  <c r="I16" i="51"/>
  <c r="H17" i="51"/>
  <c r="I17" i="51"/>
  <c r="H18" i="51"/>
  <c r="I18" i="51"/>
  <c r="H19" i="51"/>
  <c r="I19" i="51"/>
  <c r="H20" i="51"/>
  <c r="I20" i="51"/>
  <c r="H21" i="51"/>
  <c r="I21" i="51"/>
  <c r="H22" i="51"/>
  <c r="I22" i="51"/>
  <c r="H23" i="51"/>
  <c r="I23" i="51"/>
  <c r="H24" i="51"/>
  <c r="I24" i="51"/>
  <c r="H25" i="51"/>
  <c r="I25" i="51"/>
  <c r="H26" i="51"/>
  <c r="I26" i="51"/>
  <c r="H27" i="51"/>
  <c r="I27" i="51"/>
  <c r="H28" i="51"/>
  <c r="I28" i="51"/>
  <c r="H29" i="51"/>
  <c r="I29" i="51"/>
  <c r="H30" i="51"/>
  <c r="I30" i="51"/>
  <c r="H31" i="51"/>
  <c r="I31" i="51"/>
  <c r="H32" i="51"/>
  <c r="I32" i="51"/>
  <c r="H33" i="51"/>
  <c r="I33" i="51"/>
  <c r="H34" i="51"/>
  <c r="I34" i="51"/>
  <c r="H35" i="51"/>
  <c r="I35" i="51"/>
  <c r="H36" i="51"/>
  <c r="I36" i="51"/>
  <c r="H37" i="51"/>
  <c r="I37" i="51"/>
  <c r="H38" i="51"/>
  <c r="I38" i="51"/>
  <c r="H39" i="51"/>
  <c r="I39" i="51"/>
  <c r="H40" i="51"/>
  <c r="I40" i="51"/>
  <c r="H41" i="51"/>
  <c r="I41" i="51"/>
  <c r="H42" i="51"/>
  <c r="I42" i="51"/>
  <c r="H43" i="51"/>
  <c r="I43" i="51"/>
  <c r="H44" i="51"/>
  <c r="I44" i="51"/>
  <c r="H45" i="51"/>
  <c r="I45" i="51"/>
  <c r="H46" i="51"/>
  <c r="I46" i="51"/>
  <c r="I6" i="51"/>
  <c r="H6" i="51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4" i="69"/>
  <c r="I25" i="69"/>
  <c r="I26" i="69"/>
  <c r="I27" i="69"/>
  <c r="I28" i="69"/>
  <c r="I29" i="69"/>
  <c r="I30" i="69"/>
  <c r="I31" i="69"/>
  <c r="I32" i="69"/>
  <c r="I33" i="69"/>
  <c r="I34" i="69"/>
  <c r="I35" i="69"/>
  <c r="I36" i="69"/>
  <c r="I37" i="69"/>
  <c r="I38" i="69"/>
  <c r="I39" i="69"/>
  <c r="I40" i="69"/>
  <c r="I41" i="69"/>
  <c r="I42" i="69"/>
  <c r="I43" i="69"/>
  <c r="I44" i="69"/>
  <c r="I45" i="69"/>
  <c r="I46" i="69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6" i="65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4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3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2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1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0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59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6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5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3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80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79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8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7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6" i="42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8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50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8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47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5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1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0"/>
  <c r="H7" i="70"/>
  <c r="H8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6" i="76"/>
  <c r="H6" i="69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C47" i="80"/>
  <c r="I46" i="80"/>
  <c r="I45" i="80"/>
  <c r="I44" i="80"/>
  <c r="I43" i="80"/>
  <c r="I42" i="80"/>
  <c r="I41" i="80"/>
  <c r="I40" i="80"/>
  <c r="I39" i="80"/>
  <c r="I38" i="80"/>
  <c r="I37" i="80"/>
  <c r="I36" i="80"/>
  <c r="I35" i="80"/>
  <c r="I34" i="80"/>
  <c r="I33" i="80"/>
  <c r="I32" i="80"/>
  <c r="I31" i="80"/>
  <c r="I30" i="80"/>
  <c r="I29" i="80"/>
  <c r="I28" i="80"/>
  <c r="I27" i="80"/>
  <c r="I26" i="80"/>
  <c r="I25" i="80"/>
  <c r="I24" i="80"/>
  <c r="I23" i="80"/>
  <c r="I22" i="80"/>
  <c r="I21" i="80"/>
  <c r="I20" i="80"/>
  <c r="I19" i="80"/>
  <c r="I18" i="80"/>
  <c r="I17" i="80"/>
  <c r="I16" i="80"/>
  <c r="I15" i="80"/>
  <c r="I14" i="80"/>
  <c r="I13" i="80"/>
  <c r="I12" i="80"/>
  <c r="I11" i="80"/>
  <c r="I10" i="80"/>
  <c r="I9" i="80"/>
  <c r="I8" i="80"/>
  <c r="I7" i="80"/>
  <c r="I6" i="80"/>
  <c r="G2" i="80"/>
  <c r="H2" i="80" s="1"/>
  <c r="F2" i="80" s="1"/>
  <c r="C47" i="79"/>
  <c r="I46" i="79"/>
  <c r="I45" i="79"/>
  <c r="I44" i="79"/>
  <c r="I43" i="79"/>
  <c r="I42" i="79"/>
  <c r="I41" i="79"/>
  <c r="I40" i="79"/>
  <c r="I39" i="79"/>
  <c r="I38" i="79"/>
  <c r="I37" i="79"/>
  <c r="I36" i="79"/>
  <c r="I35" i="79"/>
  <c r="I34" i="79"/>
  <c r="I33" i="79"/>
  <c r="I32" i="79"/>
  <c r="I31" i="79"/>
  <c r="I30" i="79"/>
  <c r="I29" i="79"/>
  <c r="I28" i="79"/>
  <c r="I27" i="79"/>
  <c r="I26" i="79"/>
  <c r="I25" i="79"/>
  <c r="I24" i="79"/>
  <c r="I23" i="79"/>
  <c r="I22" i="79"/>
  <c r="I21" i="79"/>
  <c r="I20" i="79"/>
  <c r="I19" i="79"/>
  <c r="I18" i="79"/>
  <c r="I17" i="79"/>
  <c r="I16" i="79"/>
  <c r="I15" i="79"/>
  <c r="I14" i="79"/>
  <c r="I13" i="79"/>
  <c r="I12" i="79"/>
  <c r="I11" i="79"/>
  <c r="I10" i="79"/>
  <c r="I9" i="79"/>
  <c r="I8" i="79"/>
  <c r="I7" i="79"/>
  <c r="I6" i="79"/>
  <c r="G2" i="79"/>
  <c r="H2" i="79" s="1"/>
  <c r="F2" i="79" s="1"/>
  <c r="C47" i="78"/>
  <c r="I46" i="78"/>
  <c r="I45" i="78"/>
  <c r="I44" i="78"/>
  <c r="I43" i="78"/>
  <c r="I42" i="78"/>
  <c r="I41" i="78"/>
  <c r="I40" i="78"/>
  <c r="I39" i="78"/>
  <c r="I38" i="78"/>
  <c r="I37" i="78"/>
  <c r="I36" i="78"/>
  <c r="I35" i="78"/>
  <c r="I34" i="78"/>
  <c r="I33" i="78"/>
  <c r="I32" i="78"/>
  <c r="I31" i="78"/>
  <c r="I30" i="78"/>
  <c r="I29" i="78"/>
  <c r="I28" i="78"/>
  <c r="I27" i="78"/>
  <c r="I26" i="78"/>
  <c r="I25" i="78"/>
  <c r="I24" i="78"/>
  <c r="I23" i="78"/>
  <c r="I22" i="78"/>
  <c r="I21" i="78"/>
  <c r="I20" i="78"/>
  <c r="I19" i="78"/>
  <c r="I18" i="78"/>
  <c r="I17" i="78"/>
  <c r="I16" i="78"/>
  <c r="I15" i="78"/>
  <c r="I14" i="78"/>
  <c r="I13" i="78"/>
  <c r="I12" i="78"/>
  <c r="I11" i="78"/>
  <c r="I10" i="78"/>
  <c r="I9" i="78"/>
  <c r="I8" i="78"/>
  <c r="I7" i="78"/>
  <c r="I6" i="78"/>
  <c r="G2" i="78"/>
  <c r="H2" i="78" s="1"/>
  <c r="F2" i="78" s="1"/>
  <c r="C47" i="77"/>
  <c r="I46" i="77"/>
  <c r="I45" i="77"/>
  <c r="I44" i="77"/>
  <c r="I43" i="77"/>
  <c r="I42" i="77"/>
  <c r="I41" i="77"/>
  <c r="I40" i="77"/>
  <c r="I39" i="77"/>
  <c r="I38" i="77"/>
  <c r="I37" i="77"/>
  <c r="I36" i="77"/>
  <c r="I35" i="77"/>
  <c r="I34" i="77"/>
  <c r="I33" i="77"/>
  <c r="I32" i="77"/>
  <c r="I31" i="77"/>
  <c r="I30" i="77"/>
  <c r="I29" i="77"/>
  <c r="I28" i="77"/>
  <c r="I27" i="77"/>
  <c r="I26" i="77"/>
  <c r="I25" i="77"/>
  <c r="I24" i="77"/>
  <c r="I23" i="77"/>
  <c r="I22" i="77"/>
  <c r="I21" i="77"/>
  <c r="I20" i="77"/>
  <c r="I19" i="77"/>
  <c r="I18" i="77"/>
  <c r="I17" i="77"/>
  <c r="I16" i="77"/>
  <c r="I15" i="77"/>
  <c r="I14" i="77"/>
  <c r="I13" i="77"/>
  <c r="I12" i="77"/>
  <c r="I11" i="77"/>
  <c r="I10" i="77"/>
  <c r="I9" i="77"/>
  <c r="I8" i="77"/>
  <c r="I7" i="77"/>
  <c r="I6" i="77"/>
  <c r="G2" i="77"/>
  <c r="H2" i="77" s="1"/>
  <c r="F2" i="77" s="1"/>
  <c r="C47" i="76"/>
  <c r="I46" i="76"/>
  <c r="I45" i="76"/>
  <c r="I44" i="76"/>
  <c r="I43" i="76"/>
  <c r="I42" i="76"/>
  <c r="I41" i="76"/>
  <c r="I40" i="76"/>
  <c r="I39" i="76"/>
  <c r="I38" i="76"/>
  <c r="I37" i="76"/>
  <c r="I36" i="76"/>
  <c r="I35" i="76"/>
  <c r="I34" i="76"/>
  <c r="I33" i="76"/>
  <c r="I32" i="76"/>
  <c r="I31" i="76"/>
  <c r="I30" i="76"/>
  <c r="I29" i="76"/>
  <c r="I28" i="76"/>
  <c r="I27" i="76"/>
  <c r="I26" i="76"/>
  <c r="I25" i="76"/>
  <c r="I24" i="76"/>
  <c r="I23" i="76"/>
  <c r="I22" i="76"/>
  <c r="I21" i="76"/>
  <c r="I20" i="76"/>
  <c r="I19" i="76"/>
  <c r="I18" i="76"/>
  <c r="I17" i="76"/>
  <c r="I16" i="76"/>
  <c r="I15" i="76"/>
  <c r="I14" i="76"/>
  <c r="I13" i="76"/>
  <c r="I12" i="76"/>
  <c r="I11" i="76"/>
  <c r="I10" i="76"/>
  <c r="I9" i="76"/>
  <c r="I8" i="76"/>
  <c r="I7" i="76"/>
  <c r="I6" i="76"/>
  <c r="G2" i="76"/>
  <c r="H2" i="76" s="1"/>
  <c r="F2" i="76" s="1"/>
  <c r="I46" i="73"/>
  <c r="I45" i="73"/>
  <c r="I44" i="73"/>
  <c r="I43" i="73"/>
  <c r="I42" i="73"/>
  <c r="I41" i="73"/>
  <c r="I40" i="73"/>
  <c r="I39" i="73"/>
  <c r="I38" i="73"/>
  <c r="I37" i="73"/>
  <c r="I36" i="73"/>
  <c r="I35" i="73"/>
  <c r="I34" i="73"/>
  <c r="I33" i="73"/>
  <c r="I32" i="73"/>
  <c r="I31" i="73"/>
  <c r="I30" i="73"/>
  <c r="I29" i="73"/>
  <c r="I28" i="73"/>
  <c r="I27" i="73"/>
  <c r="I26" i="73"/>
  <c r="I25" i="73"/>
  <c r="I24" i="73"/>
  <c r="I23" i="73"/>
  <c r="I22" i="73"/>
  <c r="I21" i="73"/>
  <c r="I20" i="73"/>
  <c r="I19" i="73"/>
  <c r="I18" i="73"/>
  <c r="I17" i="73"/>
  <c r="I16" i="73"/>
  <c r="I15" i="73"/>
  <c r="I14" i="73"/>
  <c r="I13" i="73"/>
  <c r="I12" i="73"/>
  <c r="I11" i="73"/>
  <c r="I10" i="73"/>
  <c r="I9" i="73"/>
  <c r="I8" i="73"/>
  <c r="I7" i="73"/>
  <c r="I6" i="73"/>
  <c r="G2" i="73"/>
  <c r="H2" i="73" s="1"/>
  <c r="F2" i="73" s="1"/>
  <c r="C47" i="72"/>
  <c r="I46" i="72"/>
  <c r="I45" i="72"/>
  <c r="I44" i="72"/>
  <c r="I43" i="72"/>
  <c r="I42" i="72"/>
  <c r="I41" i="72"/>
  <c r="I40" i="72"/>
  <c r="I39" i="72"/>
  <c r="I38" i="72"/>
  <c r="I37" i="72"/>
  <c r="I36" i="72"/>
  <c r="I35" i="72"/>
  <c r="I34" i="72"/>
  <c r="I33" i="72"/>
  <c r="I32" i="72"/>
  <c r="I31" i="72"/>
  <c r="I30" i="72"/>
  <c r="I29" i="72"/>
  <c r="I28" i="72"/>
  <c r="I27" i="72"/>
  <c r="I26" i="72"/>
  <c r="I25" i="72"/>
  <c r="I24" i="72"/>
  <c r="I23" i="72"/>
  <c r="I22" i="72"/>
  <c r="I21" i="72"/>
  <c r="I20" i="72"/>
  <c r="I19" i="72"/>
  <c r="I18" i="72"/>
  <c r="I17" i="72"/>
  <c r="I16" i="72"/>
  <c r="I15" i="72"/>
  <c r="I14" i="72"/>
  <c r="I13" i="72"/>
  <c r="I12" i="72"/>
  <c r="I11" i="72"/>
  <c r="I10" i="72"/>
  <c r="I9" i="72"/>
  <c r="I8" i="72"/>
  <c r="I7" i="72"/>
  <c r="I6" i="72"/>
  <c r="G2" i="72"/>
  <c r="H2" i="72" s="1"/>
  <c r="F2" i="72" s="1"/>
  <c r="I46" i="71"/>
  <c r="I45" i="71"/>
  <c r="I44" i="71"/>
  <c r="I43" i="71"/>
  <c r="I42" i="71"/>
  <c r="I41" i="71"/>
  <c r="I40" i="71"/>
  <c r="I39" i="71"/>
  <c r="I38" i="71"/>
  <c r="I37" i="71"/>
  <c r="I36" i="71"/>
  <c r="I35" i="71"/>
  <c r="I34" i="71"/>
  <c r="I33" i="71"/>
  <c r="I32" i="71"/>
  <c r="I31" i="71"/>
  <c r="I30" i="71"/>
  <c r="I29" i="71"/>
  <c r="I28" i="71"/>
  <c r="I27" i="71"/>
  <c r="I26" i="71"/>
  <c r="I25" i="71"/>
  <c r="I24" i="71"/>
  <c r="I23" i="71"/>
  <c r="I22" i="71"/>
  <c r="I21" i="71"/>
  <c r="I20" i="71"/>
  <c r="I19" i="71"/>
  <c r="I18" i="71"/>
  <c r="I17" i="71"/>
  <c r="I16" i="71"/>
  <c r="I15" i="71"/>
  <c r="I14" i="71"/>
  <c r="I13" i="71"/>
  <c r="I12" i="71"/>
  <c r="I11" i="71"/>
  <c r="I10" i="71"/>
  <c r="I9" i="71"/>
  <c r="I8" i="71"/>
  <c r="I7" i="71"/>
  <c r="I6" i="71"/>
  <c r="G2" i="71"/>
  <c r="H2" i="71" s="1"/>
  <c r="F2" i="71" s="1"/>
  <c r="C47" i="70"/>
  <c r="I46" i="70"/>
  <c r="I45" i="70"/>
  <c r="I44" i="70"/>
  <c r="I43" i="70"/>
  <c r="I42" i="70"/>
  <c r="I41" i="70"/>
  <c r="I40" i="70"/>
  <c r="I39" i="70"/>
  <c r="I38" i="70"/>
  <c r="I37" i="70"/>
  <c r="I36" i="70"/>
  <c r="I35" i="70"/>
  <c r="I34" i="70"/>
  <c r="I33" i="70"/>
  <c r="I32" i="70"/>
  <c r="I31" i="70"/>
  <c r="I30" i="70"/>
  <c r="I29" i="70"/>
  <c r="I28" i="70"/>
  <c r="I27" i="70"/>
  <c r="I26" i="70"/>
  <c r="I25" i="70"/>
  <c r="I24" i="70"/>
  <c r="I23" i="70"/>
  <c r="I22" i="70"/>
  <c r="I21" i="70"/>
  <c r="I20" i="70"/>
  <c r="I19" i="70"/>
  <c r="I18" i="70"/>
  <c r="I17" i="70"/>
  <c r="I16" i="70"/>
  <c r="I15" i="70"/>
  <c r="I14" i="70"/>
  <c r="I13" i="70"/>
  <c r="I12" i="70"/>
  <c r="I11" i="70"/>
  <c r="I10" i="70"/>
  <c r="I9" i="70"/>
  <c r="I8" i="70"/>
  <c r="I7" i="70"/>
  <c r="I6" i="70"/>
  <c r="G2" i="70"/>
  <c r="H2" i="70" s="1"/>
  <c r="F2" i="70" s="1"/>
  <c r="C47" i="69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I46" i="65"/>
  <c r="I45" i="65"/>
  <c r="I44" i="65"/>
  <c r="I43" i="65"/>
  <c r="I42" i="65"/>
  <c r="I41" i="65"/>
  <c r="I40" i="65"/>
  <c r="I39" i="65"/>
  <c r="I38" i="65"/>
  <c r="I37" i="65"/>
  <c r="I36" i="65"/>
  <c r="I35" i="65"/>
  <c r="I34" i="65"/>
  <c r="I33" i="65"/>
  <c r="I32" i="65"/>
  <c r="I31" i="65"/>
  <c r="I30" i="65"/>
  <c r="I29" i="65"/>
  <c r="I28" i="65"/>
  <c r="I27" i="65"/>
  <c r="I26" i="65"/>
  <c r="I25" i="65"/>
  <c r="I24" i="65"/>
  <c r="I23" i="65"/>
  <c r="I22" i="65"/>
  <c r="I21" i="65"/>
  <c r="I20" i="65"/>
  <c r="I19" i="65"/>
  <c r="I18" i="65"/>
  <c r="I17" i="65"/>
  <c r="I16" i="65"/>
  <c r="I15" i="65"/>
  <c r="I14" i="65"/>
  <c r="I13" i="65"/>
  <c r="I12" i="65"/>
  <c r="I11" i="65"/>
  <c r="I10" i="65"/>
  <c r="I9" i="65"/>
  <c r="I8" i="65"/>
  <c r="I7" i="65"/>
  <c r="I6" i="65"/>
  <c r="C47" i="64"/>
  <c r="I46" i="64"/>
  <c r="I45" i="64"/>
  <c r="I44" i="64"/>
  <c r="I43" i="64"/>
  <c r="I42" i="64"/>
  <c r="I41" i="64"/>
  <c r="I40" i="64"/>
  <c r="I39" i="64"/>
  <c r="I38" i="64"/>
  <c r="I37" i="64"/>
  <c r="I36" i="64"/>
  <c r="I35" i="64"/>
  <c r="I34" i="64"/>
  <c r="I33" i="64"/>
  <c r="I32" i="64"/>
  <c r="I31" i="64"/>
  <c r="I30" i="64"/>
  <c r="I29" i="64"/>
  <c r="I28" i="64"/>
  <c r="I27" i="64"/>
  <c r="I26" i="64"/>
  <c r="I25" i="64"/>
  <c r="I24" i="64"/>
  <c r="I23" i="64"/>
  <c r="I22" i="64"/>
  <c r="I21" i="64"/>
  <c r="I20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I7" i="64"/>
  <c r="I6" i="64"/>
  <c r="C47" i="63"/>
  <c r="I46" i="63"/>
  <c r="I45" i="63"/>
  <c r="I44" i="63"/>
  <c r="I43" i="63"/>
  <c r="I42" i="63"/>
  <c r="I41" i="63"/>
  <c r="I40" i="63"/>
  <c r="I39" i="63"/>
  <c r="I38" i="63"/>
  <c r="I37" i="63"/>
  <c r="I36" i="63"/>
  <c r="I35" i="63"/>
  <c r="I34" i="63"/>
  <c r="I33" i="63"/>
  <c r="I32" i="63"/>
  <c r="I31" i="63"/>
  <c r="I30" i="63"/>
  <c r="I29" i="63"/>
  <c r="I28" i="63"/>
  <c r="I27" i="63"/>
  <c r="I26" i="63"/>
  <c r="I25" i="63"/>
  <c r="I24" i="63"/>
  <c r="I23" i="63"/>
  <c r="I22" i="63"/>
  <c r="I21" i="63"/>
  <c r="I20" i="63"/>
  <c r="I19" i="63"/>
  <c r="I18" i="63"/>
  <c r="I17" i="63"/>
  <c r="I16" i="63"/>
  <c r="I15" i="63"/>
  <c r="I14" i="63"/>
  <c r="I13" i="63"/>
  <c r="I12" i="63"/>
  <c r="I11" i="63"/>
  <c r="I10" i="63"/>
  <c r="I9" i="63"/>
  <c r="I8" i="63"/>
  <c r="I7" i="63"/>
  <c r="I6" i="63"/>
  <c r="C47" i="62"/>
  <c r="I46" i="62"/>
  <c r="I45" i="62"/>
  <c r="I44" i="62"/>
  <c r="I43" i="62"/>
  <c r="I42" i="62"/>
  <c r="I41" i="62"/>
  <c r="I40" i="62"/>
  <c r="I39" i="62"/>
  <c r="I38" i="62"/>
  <c r="I37" i="62"/>
  <c r="I36" i="62"/>
  <c r="I35" i="62"/>
  <c r="I34" i="62"/>
  <c r="I33" i="62"/>
  <c r="I32" i="62"/>
  <c r="I31" i="62"/>
  <c r="I30" i="62"/>
  <c r="I29" i="62"/>
  <c r="I28" i="62"/>
  <c r="I27" i="62"/>
  <c r="I26" i="62"/>
  <c r="I25" i="62"/>
  <c r="I24" i="62"/>
  <c r="I23" i="62"/>
  <c r="I22" i="62"/>
  <c r="I21" i="62"/>
  <c r="I20" i="62"/>
  <c r="I19" i="62"/>
  <c r="I18" i="62"/>
  <c r="I17" i="62"/>
  <c r="I16" i="62"/>
  <c r="I15" i="62"/>
  <c r="I14" i="62"/>
  <c r="I13" i="62"/>
  <c r="I12" i="62"/>
  <c r="I11" i="62"/>
  <c r="I10" i="62"/>
  <c r="I9" i="62"/>
  <c r="I8" i="62"/>
  <c r="I7" i="62"/>
  <c r="I6" i="62"/>
  <c r="C47" i="61"/>
  <c r="I46" i="61"/>
  <c r="I45" i="61"/>
  <c r="I44" i="61"/>
  <c r="I43" i="61"/>
  <c r="I42" i="61"/>
  <c r="I41" i="61"/>
  <c r="I40" i="61"/>
  <c r="I39" i="61"/>
  <c r="I38" i="61"/>
  <c r="I37" i="61"/>
  <c r="I36" i="61"/>
  <c r="I35" i="61"/>
  <c r="I34" i="61"/>
  <c r="I33" i="61"/>
  <c r="I32" i="61"/>
  <c r="I31" i="61"/>
  <c r="I30" i="61"/>
  <c r="I29" i="61"/>
  <c r="I28" i="61"/>
  <c r="I27" i="61"/>
  <c r="I26" i="61"/>
  <c r="I25" i="61"/>
  <c r="I24" i="61"/>
  <c r="I23" i="61"/>
  <c r="I22" i="61"/>
  <c r="I21" i="61"/>
  <c r="I20" i="61"/>
  <c r="I19" i="61"/>
  <c r="I18" i="61"/>
  <c r="I17" i="61"/>
  <c r="I16" i="61"/>
  <c r="I15" i="61"/>
  <c r="I14" i="61"/>
  <c r="I13" i="61"/>
  <c r="I12" i="61"/>
  <c r="I11" i="61"/>
  <c r="I10" i="61"/>
  <c r="I9" i="61"/>
  <c r="I8" i="61"/>
  <c r="I7" i="61"/>
  <c r="I6" i="61"/>
  <c r="C47" i="60"/>
  <c r="I46" i="60"/>
  <c r="I45" i="60"/>
  <c r="I44" i="60"/>
  <c r="I43" i="60"/>
  <c r="I42" i="60"/>
  <c r="I41" i="60"/>
  <c r="I40" i="60"/>
  <c r="I39" i="60"/>
  <c r="I38" i="60"/>
  <c r="I37" i="60"/>
  <c r="I36" i="60"/>
  <c r="I35" i="60"/>
  <c r="I34" i="60"/>
  <c r="I33" i="60"/>
  <c r="I32" i="60"/>
  <c r="I31" i="60"/>
  <c r="I30" i="60"/>
  <c r="I29" i="60"/>
  <c r="I28" i="60"/>
  <c r="I27" i="60"/>
  <c r="I26" i="60"/>
  <c r="I25" i="60"/>
  <c r="I24" i="60"/>
  <c r="I23" i="60"/>
  <c r="I22" i="60"/>
  <c r="I21" i="60"/>
  <c r="I20" i="60"/>
  <c r="I19" i="60"/>
  <c r="I18" i="60"/>
  <c r="I17" i="60"/>
  <c r="I16" i="60"/>
  <c r="I15" i="60"/>
  <c r="I14" i="60"/>
  <c r="I13" i="60"/>
  <c r="I12" i="60"/>
  <c r="I11" i="60"/>
  <c r="I10" i="60"/>
  <c r="I9" i="60"/>
  <c r="I8" i="60"/>
  <c r="I7" i="60"/>
  <c r="I6" i="60"/>
  <c r="C47" i="59"/>
  <c r="I46" i="59"/>
  <c r="I45" i="59"/>
  <c r="I44" i="59"/>
  <c r="I43" i="59"/>
  <c r="I42" i="59"/>
  <c r="I41" i="59"/>
  <c r="I40" i="59"/>
  <c r="I39" i="59"/>
  <c r="I38" i="59"/>
  <c r="I37" i="59"/>
  <c r="I36" i="59"/>
  <c r="I35" i="59"/>
  <c r="I34" i="59"/>
  <c r="I33" i="59"/>
  <c r="I32" i="59"/>
  <c r="I31" i="59"/>
  <c r="I30" i="59"/>
  <c r="I29" i="59"/>
  <c r="I28" i="59"/>
  <c r="I27" i="59"/>
  <c r="I26" i="59"/>
  <c r="I25" i="59"/>
  <c r="I24" i="59"/>
  <c r="I23" i="59"/>
  <c r="I22" i="59"/>
  <c r="I21" i="59"/>
  <c r="I20" i="59"/>
  <c r="I19" i="59"/>
  <c r="I18" i="59"/>
  <c r="I17" i="59"/>
  <c r="I16" i="59"/>
  <c r="I15" i="59"/>
  <c r="I14" i="59"/>
  <c r="I13" i="59"/>
  <c r="I12" i="59"/>
  <c r="I11" i="59"/>
  <c r="I10" i="59"/>
  <c r="I9" i="59"/>
  <c r="I8" i="59"/>
  <c r="I7" i="59"/>
  <c r="I6" i="59"/>
  <c r="C47" i="58"/>
  <c r="I46" i="58"/>
  <c r="I45" i="58"/>
  <c r="I44" i="58"/>
  <c r="I43" i="58"/>
  <c r="I42" i="58"/>
  <c r="I41" i="58"/>
  <c r="I40" i="58"/>
  <c r="I39" i="58"/>
  <c r="I38" i="58"/>
  <c r="I37" i="58"/>
  <c r="I36" i="58"/>
  <c r="I35" i="58"/>
  <c r="I34" i="58"/>
  <c r="I33" i="58"/>
  <c r="I32" i="58"/>
  <c r="I31" i="58"/>
  <c r="I30" i="58"/>
  <c r="I29" i="58"/>
  <c r="I28" i="58"/>
  <c r="I27" i="58"/>
  <c r="I26" i="58"/>
  <c r="I25" i="58"/>
  <c r="I24" i="58"/>
  <c r="I23" i="58"/>
  <c r="I22" i="58"/>
  <c r="I21" i="58"/>
  <c r="I20" i="58"/>
  <c r="I19" i="58"/>
  <c r="I18" i="58"/>
  <c r="I17" i="58"/>
  <c r="I16" i="58"/>
  <c r="I15" i="58"/>
  <c r="I14" i="58"/>
  <c r="I13" i="58"/>
  <c r="I12" i="58"/>
  <c r="I11" i="58"/>
  <c r="I10" i="58"/>
  <c r="I9" i="58"/>
  <c r="I8" i="58"/>
  <c r="I7" i="58"/>
  <c r="I6" i="58"/>
  <c r="C47" i="57"/>
  <c r="I46" i="57"/>
  <c r="I45" i="57"/>
  <c r="I44" i="57"/>
  <c r="I43" i="57"/>
  <c r="I42" i="57"/>
  <c r="I41" i="57"/>
  <c r="I40" i="57"/>
  <c r="I39" i="57"/>
  <c r="I38" i="57"/>
  <c r="I37" i="57"/>
  <c r="I36" i="57"/>
  <c r="I35" i="57"/>
  <c r="I34" i="57"/>
  <c r="I33" i="57"/>
  <c r="I32" i="57"/>
  <c r="I31" i="57"/>
  <c r="I30" i="57"/>
  <c r="I29" i="57"/>
  <c r="I28" i="57"/>
  <c r="I27" i="57"/>
  <c r="I26" i="57"/>
  <c r="I25" i="57"/>
  <c r="I24" i="57"/>
  <c r="I23" i="57"/>
  <c r="I22" i="57"/>
  <c r="I21" i="57"/>
  <c r="I20" i="57"/>
  <c r="I19" i="57"/>
  <c r="I18" i="57"/>
  <c r="I17" i="57"/>
  <c r="I16" i="57"/>
  <c r="I15" i="57"/>
  <c r="I14" i="57"/>
  <c r="I13" i="57"/>
  <c r="I12" i="57"/>
  <c r="I11" i="57"/>
  <c r="I10" i="57"/>
  <c r="I9" i="57"/>
  <c r="I8" i="57"/>
  <c r="I7" i="57"/>
  <c r="I6" i="57"/>
  <c r="C47" i="56"/>
  <c r="I46" i="56"/>
  <c r="I45" i="56"/>
  <c r="I44" i="56"/>
  <c r="I43" i="56"/>
  <c r="I42" i="56"/>
  <c r="I41" i="56"/>
  <c r="I40" i="56"/>
  <c r="I39" i="56"/>
  <c r="I38" i="56"/>
  <c r="I37" i="56"/>
  <c r="I36" i="56"/>
  <c r="I35" i="56"/>
  <c r="I34" i="56"/>
  <c r="I33" i="56"/>
  <c r="I32" i="56"/>
  <c r="I31" i="56"/>
  <c r="I30" i="56"/>
  <c r="I29" i="56"/>
  <c r="I28" i="56"/>
  <c r="I27" i="56"/>
  <c r="I26" i="56"/>
  <c r="I25" i="56"/>
  <c r="I24" i="56"/>
  <c r="I23" i="56"/>
  <c r="I22" i="56"/>
  <c r="I21" i="56"/>
  <c r="I20" i="56"/>
  <c r="I19" i="56"/>
  <c r="I18" i="56"/>
  <c r="I17" i="56"/>
  <c r="I16" i="56"/>
  <c r="I15" i="56"/>
  <c r="I14" i="56"/>
  <c r="I13" i="56"/>
  <c r="I12" i="56"/>
  <c r="I11" i="56"/>
  <c r="I10" i="56"/>
  <c r="I9" i="56"/>
  <c r="I8" i="56"/>
  <c r="I7" i="56"/>
  <c r="I6" i="56"/>
  <c r="C47" i="55"/>
  <c r="I46" i="55"/>
  <c r="I45" i="55"/>
  <c r="I44" i="55"/>
  <c r="I43" i="55"/>
  <c r="I42" i="55"/>
  <c r="I41" i="55"/>
  <c r="I40" i="55"/>
  <c r="I39" i="55"/>
  <c r="I38" i="55"/>
  <c r="I37" i="55"/>
  <c r="I36" i="55"/>
  <c r="I35" i="55"/>
  <c r="I34" i="55"/>
  <c r="I33" i="55"/>
  <c r="I32" i="55"/>
  <c r="I31" i="55"/>
  <c r="I30" i="55"/>
  <c r="I29" i="55"/>
  <c r="I28" i="55"/>
  <c r="I27" i="55"/>
  <c r="I26" i="55"/>
  <c r="I25" i="55"/>
  <c r="I24" i="55"/>
  <c r="I23" i="55"/>
  <c r="I22" i="55"/>
  <c r="I21" i="55"/>
  <c r="I20" i="55"/>
  <c r="I19" i="55"/>
  <c r="I18" i="55"/>
  <c r="I17" i="55"/>
  <c r="I16" i="55"/>
  <c r="I15" i="55"/>
  <c r="I14" i="55"/>
  <c r="I13" i="55"/>
  <c r="I12" i="55"/>
  <c r="I11" i="55"/>
  <c r="I10" i="55"/>
  <c r="I9" i="55"/>
  <c r="I8" i="55"/>
  <c r="I7" i="55"/>
  <c r="I6" i="55"/>
  <c r="C47" i="54"/>
  <c r="I46" i="54"/>
  <c r="I45" i="54"/>
  <c r="I44" i="54"/>
  <c r="I43" i="54"/>
  <c r="I42" i="54"/>
  <c r="I41" i="54"/>
  <c r="I40" i="54"/>
  <c r="I39" i="54"/>
  <c r="I38" i="54"/>
  <c r="I37" i="54"/>
  <c r="I36" i="54"/>
  <c r="I35" i="54"/>
  <c r="I34" i="54"/>
  <c r="I33" i="54"/>
  <c r="I32" i="54"/>
  <c r="I31" i="54"/>
  <c r="I30" i="54"/>
  <c r="I29" i="54"/>
  <c r="I28" i="54"/>
  <c r="I27" i="54"/>
  <c r="I26" i="54"/>
  <c r="I25" i="54"/>
  <c r="I24" i="54"/>
  <c r="I23" i="54"/>
  <c r="I22" i="54"/>
  <c r="I21" i="54"/>
  <c r="I20" i="54"/>
  <c r="I19" i="54"/>
  <c r="I18" i="54"/>
  <c r="I17" i="54"/>
  <c r="I16" i="54"/>
  <c r="I15" i="54"/>
  <c r="I14" i="54"/>
  <c r="I13" i="54"/>
  <c r="I12" i="54"/>
  <c r="I11" i="54"/>
  <c r="I10" i="54"/>
  <c r="I9" i="54"/>
  <c r="I8" i="54"/>
  <c r="I7" i="54"/>
  <c r="I6" i="54"/>
  <c r="C47" i="53"/>
  <c r="I46" i="53"/>
  <c r="I45" i="53"/>
  <c r="I44" i="53"/>
  <c r="I43" i="53"/>
  <c r="I42" i="53"/>
  <c r="I41" i="53"/>
  <c r="I40" i="53"/>
  <c r="I39" i="53"/>
  <c r="I38" i="53"/>
  <c r="I37" i="53"/>
  <c r="I36" i="53"/>
  <c r="I35" i="53"/>
  <c r="I34" i="53"/>
  <c r="I33" i="53"/>
  <c r="I32" i="53"/>
  <c r="I31" i="53"/>
  <c r="I30" i="53"/>
  <c r="I29" i="53"/>
  <c r="I28" i="53"/>
  <c r="I27" i="53"/>
  <c r="I26" i="53"/>
  <c r="I25" i="53"/>
  <c r="I24" i="53"/>
  <c r="I23" i="53"/>
  <c r="I22" i="53"/>
  <c r="I21" i="53"/>
  <c r="I20" i="53"/>
  <c r="I19" i="53"/>
  <c r="I18" i="53"/>
  <c r="I17" i="53"/>
  <c r="I16" i="53"/>
  <c r="I15" i="53"/>
  <c r="I14" i="53"/>
  <c r="I13" i="53"/>
  <c r="I12" i="53"/>
  <c r="I11" i="53"/>
  <c r="I10" i="53"/>
  <c r="I9" i="53"/>
  <c r="I8" i="53"/>
  <c r="I7" i="53"/>
  <c r="I6" i="53"/>
  <c r="C47" i="52"/>
  <c r="I46" i="52"/>
  <c r="I45" i="52"/>
  <c r="I44" i="52"/>
  <c r="I43" i="52"/>
  <c r="I42" i="52"/>
  <c r="I41" i="52"/>
  <c r="I40" i="52"/>
  <c r="I39" i="52"/>
  <c r="I38" i="52"/>
  <c r="I37" i="52"/>
  <c r="I36" i="52"/>
  <c r="I35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C47" i="51"/>
  <c r="C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C47" i="49"/>
  <c r="I46" i="49"/>
  <c r="I45" i="49"/>
  <c r="I44" i="49"/>
  <c r="I43" i="49"/>
  <c r="I42" i="49"/>
  <c r="I41" i="49"/>
  <c r="I40" i="49"/>
  <c r="I39" i="49"/>
  <c r="I38" i="49"/>
  <c r="I37" i="49"/>
  <c r="I36" i="49"/>
  <c r="I35" i="49"/>
  <c r="I34" i="49"/>
  <c r="I33" i="49"/>
  <c r="I32" i="49"/>
  <c r="I31" i="49"/>
  <c r="I30" i="49"/>
  <c r="I29" i="49"/>
  <c r="I28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C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C47" i="47"/>
  <c r="I46" i="47"/>
  <c r="I45" i="47"/>
  <c r="I44" i="47"/>
  <c r="I43" i="47"/>
  <c r="I42" i="47"/>
  <c r="I41" i="47"/>
  <c r="I40" i="47"/>
  <c r="I39" i="47"/>
  <c r="I38" i="47"/>
  <c r="I37" i="47"/>
  <c r="I36" i="47"/>
  <c r="I35" i="47"/>
  <c r="I34" i="47"/>
  <c r="I33" i="47"/>
  <c r="I32" i="47"/>
  <c r="I31" i="47"/>
  <c r="I30" i="47"/>
  <c r="I29" i="47"/>
  <c r="I28" i="47"/>
  <c r="I27" i="47"/>
  <c r="I26" i="47"/>
  <c r="I25" i="47"/>
  <c r="I24" i="47"/>
  <c r="I23" i="47"/>
  <c r="I22" i="47"/>
  <c r="I21" i="47"/>
  <c r="I20" i="47"/>
  <c r="I19" i="47"/>
  <c r="I18" i="47"/>
  <c r="I17" i="47"/>
  <c r="I16" i="47"/>
  <c r="I15" i="47"/>
  <c r="I14" i="47"/>
  <c r="I13" i="47"/>
  <c r="I12" i="47"/>
  <c r="I11" i="47"/>
  <c r="I10" i="47"/>
  <c r="I9" i="47"/>
  <c r="I8" i="47"/>
  <c r="I7" i="47"/>
  <c r="I6" i="47"/>
  <c r="C47" i="46"/>
  <c r="I46" i="46"/>
  <c r="I45" i="46"/>
  <c r="I44" i="46"/>
  <c r="I43" i="46"/>
  <c r="I42" i="46"/>
  <c r="I41" i="46"/>
  <c r="I40" i="46"/>
  <c r="I39" i="46"/>
  <c r="I38" i="46"/>
  <c r="I37" i="46"/>
  <c r="I36" i="46"/>
  <c r="I35" i="46"/>
  <c r="I34" i="46"/>
  <c r="I33" i="46"/>
  <c r="I32" i="46"/>
  <c r="I31" i="46"/>
  <c r="I30" i="46"/>
  <c r="I29" i="46"/>
  <c r="I28" i="46"/>
  <c r="I27" i="46"/>
  <c r="I26" i="46"/>
  <c r="I25" i="46"/>
  <c r="I24" i="46"/>
  <c r="I23" i="46"/>
  <c r="I22" i="46"/>
  <c r="I21" i="46"/>
  <c r="I20" i="46"/>
  <c r="I19" i="46"/>
  <c r="I18" i="46"/>
  <c r="I17" i="46"/>
  <c r="I16" i="46"/>
  <c r="I15" i="46"/>
  <c r="I14" i="46"/>
  <c r="I13" i="46"/>
  <c r="I12" i="46"/>
  <c r="I11" i="46"/>
  <c r="I10" i="46"/>
  <c r="I9" i="46"/>
  <c r="I8" i="46"/>
  <c r="I7" i="46"/>
  <c r="I6" i="46"/>
  <c r="C47" i="45"/>
  <c r="I46" i="45"/>
  <c r="I45" i="45"/>
  <c r="I44" i="45"/>
  <c r="I43" i="45"/>
  <c r="I42" i="45"/>
  <c r="I41" i="45"/>
  <c r="I40" i="45"/>
  <c r="I39" i="45"/>
  <c r="I38" i="45"/>
  <c r="I37" i="45"/>
  <c r="I36" i="45"/>
  <c r="I35" i="45"/>
  <c r="I34" i="45"/>
  <c r="I33" i="45"/>
  <c r="I32" i="45"/>
  <c r="I31" i="45"/>
  <c r="I30" i="45"/>
  <c r="I29" i="45"/>
  <c r="I28" i="45"/>
  <c r="I27" i="45"/>
  <c r="I26" i="45"/>
  <c r="I25" i="45"/>
  <c r="I24" i="45"/>
  <c r="I23" i="45"/>
  <c r="I22" i="45"/>
  <c r="I21" i="45"/>
  <c r="I20" i="45"/>
  <c r="I19" i="45"/>
  <c r="I18" i="45"/>
  <c r="I17" i="45"/>
  <c r="I16" i="45"/>
  <c r="I15" i="45"/>
  <c r="I14" i="45"/>
  <c r="I13" i="45"/>
  <c r="I12" i="45"/>
  <c r="I11" i="45"/>
  <c r="I10" i="45"/>
  <c r="I9" i="45"/>
  <c r="I8" i="45"/>
  <c r="I7" i="45"/>
  <c r="I6" i="45"/>
  <c r="C47" i="42"/>
  <c r="I46" i="42"/>
  <c r="I45" i="42"/>
  <c r="I44" i="42"/>
  <c r="I43" i="42"/>
  <c r="I42" i="42"/>
  <c r="I41" i="42"/>
  <c r="I40" i="42"/>
  <c r="I39" i="42"/>
  <c r="I38" i="42"/>
  <c r="I37" i="42"/>
  <c r="I36" i="42"/>
  <c r="I35" i="42"/>
  <c r="I34" i="42"/>
  <c r="I33" i="42"/>
  <c r="I32" i="42"/>
  <c r="I31" i="42"/>
  <c r="I30" i="42"/>
  <c r="I29" i="42"/>
  <c r="I28" i="42"/>
  <c r="I27" i="42"/>
  <c r="I26" i="42"/>
  <c r="I25" i="42"/>
  <c r="I24" i="42"/>
  <c r="I23" i="42"/>
  <c r="I22" i="42"/>
  <c r="I21" i="42"/>
  <c r="I20" i="42"/>
  <c r="I19" i="42"/>
  <c r="I18" i="42"/>
  <c r="I17" i="42"/>
  <c r="I16" i="42"/>
  <c r="I15" i="42"/>
  <c r="I14" i="42"/>
  <c r="I13" i="42"/>
  <c r="I12" i="42"/>
  <c r="I11" i="42"/>
  <c r="I10" i="42"/>
  <c r="I9" i="42"/>
  <c r="I8" i="42"/>
  <c r="I7" i="42"/>
  <c r="I6" i="42"/>
  <c r="C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C47" i="40"/>
  <c r="C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C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C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C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C30" i="1" l="1"/>
  <c r="D30" i="1" s="1"/>
  <c r="E30" i="1" s="1"/>
  <c r="F30" i="1" s="1"/>
  <c r="G30" i="1" s="1"/>
  <c r="H30" i="1" s="1"/>
  <c r="C15" i="1"/>
  <c r="C16" i="1"/>
  <c r="D16" i="1" l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comments1.xml><?xml version="1.0" encoding="utf-8"?>
<comments xmlns="http://schemas.openxmlformats.org/spreadsheetml/2006/main">
  <authors>
    <author>mac diagnósticos</author>
  </authors>
  <commentList>
    <comment ref="G14" authorId="0" shapeId="0">
      <text>
        <r>
          <rPr>
            <sz val="11"/>
            <color theme="1"/>
            <rFont val="Calibri"/>
            <family val="2"/>
            <scheme val="minor"/>
          </rPr>
          <t xml:space="preserve">mac diagnósticos:
</t>
        </r>
      </text>
    </comment>
  </commentList>
</comments>
</file>

<file path=xl/sharedStrings.xml><?xml version="1.0" encoding="utf-8"?>
<sst xmlns="http://schemas.openxmlformats.org/spreadsheetml/2006/main" count="700" uniqueCount="51">
  <si>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</si>
  <si>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</si>
  <si>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</si>
  <si>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</si>
  <si>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</si>
  <si>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</si>
  <si>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</si>
  <si>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</si>
  <si>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</si>
  <si>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</si>
  <si>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</si>
  <si>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</si>
  <si>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</si>
  <si>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</si>
  <si>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</si>
  <si>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</si>
  <si>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</si>
  <si>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</si>
  <si>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</si>
  <si>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</si>
  <si>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</si>
  <si>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</si>
  <si>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</si>
  <si>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</si>
  <si>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</si>
  <si>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</si>
  <si>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</si>
  <si>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US DE MAMAS E AXILAS</t>
  </si>
  <si>
    <t>CORE BIOPSY</t>
  </si>
  <si>
    <t>SUS</t>
  </si>
  <si>
    <t>AMOR SAÚDE</t>
  </si>
  <si>
    <t>Dra. Ilca</t>
  </si>
  <si>
    <t>US TRANSVAGINAL</t>
  </si>
  <si>
    <t>US OBSTÉTRICO</t>
  </si>
  <si>
    <t>US BOLSA ESCROTAL</t>
  </si>
  <si>
    <t>US ABD TOTAL/SUPERIOR</t>
  </si>
  <si>
    <t>US PÉLVICO</t>
  </si>
  <si>
    <t>US MORFOLÓGICO</t>
  </si>
  <si>
    <t>US TÓRAX</t>
  </si>
  <si>
    <t>US TIREÓIDE</t>
  </si>
  <si>
    <t>US VIAS URINÁRIAS/ RENAIS</t>
  </si>
  <si>
    <t>VALOR PARTICULAR</t>
  </si>
  <si>
    <t>VALOR CONVÊNIO</t>
  </si>
  <si>
    <t>US CERVICAL</t>
  </si>
  <si>
    <t>US ABD INFERIOR</t>
  </si>
  <si>
    <t>US TRANSVAGINAL NUCAL</t>
  </si>
  <si>
    <t>US PARTES MOLES</t>
  </si>
  <si>
    <t>US PRÓSTATA</t>
  </si>
  <si>
    <t>US FONTANELA</t>
  </si>
  <si>
    <t>US INGUINAL (CADA LADO)</t>
  </si>
  <si>
    <t>PAAF DE MAMAS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</si>
</sst>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(&quot;##&quot;)&quot;\ #####\-####"/>
    <numFmt numFmtId="165" formatCode="_-[$R$-416]\ * #,##0.00_-;\-[$R$-416]\ * #,##0.00_-;_-[$R$-416]\ * &quot;-&quot;??_-;_-@_-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color rgb="FF676A6C"/>
      <name val="Segoe UI"/>
      <family val="2"/>
    </font>
    <font>
      <sz val="13"/>
      <color rgb="FF000000"/>
      <name val="Open Sans"/>
      <family val="2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sz val="11"/>
      <color rgb="FF6F7380"/>
      <name val="Poppins"/>
    </font>
    <font>
      <sz val="11"/>
      <color rgb="FF444444"/>
      <name val="Calibri"/>
      <family val="2"/>
      <charset val="1"/>
    </font>
    <font>
      <sz val="11"/>
      <color rgb="FF0A0F20"/>
      <name val="Poppins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Poppins"/>
      <family val="2"/>
      <charset val="1"/>
    </font>
    <font>
      <sz val="11"/>
      <color rgb="FF000000"/>
      <name val="Calibri"/>
      <family val="2"/>
    </font>
    <font>
      <sz val="11"/>
      <color rgb="FF676A6C"/>
      <name val="Segoe UI"/>
      <family val="2"/>
    </font>
    <font>
      <sz val="11"/>
      <color rgb="FF000000"/>
      <name val="Poppins"/>
    </font>
    <font>
      <sz val="11"/>
      <color rgb="FFFFFFFF"/>
      <name val="Poppins"/>
    </font>
    <font>
      <sz val="11"/>
      <color rgb="FF44444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0" fillId="7" borderId="5" xfId="0" applyFill="1" applyBorder="1"/>
    <xf numFmtId="0" fontId="0" fillId="7" borderId="6" xfId="0" applyFill="1" applyBorder="1"/>
    <xf numFmtId="164" fontId="11" fillId="0" borderId="0" xfId="0" applyNumberFormat="1" applyFont="1" applyProtection="1">
      <protection locked="0"/>
    </xf>
    <xf numFmtId="164" fontId="12" fillId="0" borderId="0" xfId="0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14" fontId="0" fillId="0" borderId="0" xfId="0" applyNumberFormat="1" applyProtection="1">
      <protection locked="0"/>
    </xf>
    <xf numFmtId="0" fontId="11" fillId="0" borderId="0" xfId="0" applyFont="1" applyProtection="1">
      <protection locked="0"/>
    </xf>
    <xf numFmtId="0" fontId="14" fillId="0" borderId="0" xfId="0" applyFont="1"/>
    <xf numFmtId="0" fontId="0" fillId="0" borderId="2" xfId="0" applyBorder="1"/>
    <xf numFmtId="0" fontId="15" fillId="0" borderId="0" xfId="0" applyFont="1"/>
    <xf numFmtId="0" fontId="9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0" borderId="0" xfId="0" applyFont="1" applyProtection="1">
      <protection locked="0"/>
    </xf>
    <xf numFmtId="164" fontId="18" fillId="0" borderId="0" xfId="0" applyNumberFormat="1" applyFont="1" applyProtection="1">
      <protection locked="0"/>
    </xf>
    <xf numFmtId="164" fontId="19" fillId="0" borderId="0" xfId="0" applyNumberFormat="1" applyFont="1" applyProtection="1">
      <protection locked="0"/>
    </xf>
    <xf numFmtId="164" fontId="0" fillId="0" borderId="0" xfId="0" applyNumberFormat="1" applyAlignment="1" applyProtection="1">
      <alignment wrapText="1"/>
      <protection locked="0"/>
    </xf>
    <xf numFmtId="0" fontId="20" fillId="0" borderId="0" xfId="0" applyFont="1" applyProtection="1">
      <protection locked="0"/>
    </xf>
    <xf numFmtId="165" fontId="20" fillId="0" borderId="0" xfId="0" applyNumberFormat="1" applyFont="1"/>
    <xf numFmtId="0" fontId="20" fillId="0" borderId="0" xfId="0" applyFont="1"/>
    <xf numFmtId="164" fontId="20" fillId="0" borderId="0" xfId="0" applyNumberFormat="1" applyFont="1" applyProtection="1">
      <protection locked="0"/>
    </xf>
    <xf numFmtId="20" fontId="0" fillId="0" borderId="4" xfId="0" applyNumberFormat="1" applyBorder="1" applyAlignment="1">
      <alignment vertical="center"/>
    </xf>
    <xf numFmtId="0" fontId="21" fillId="0" borderId="0" xfId="1"/>
    <xf numFmtId="0" fontId="21" fillId="0" borderId="2" xfId="1" applyBorder="1"/>
    <xf numFmtId="0" fontId="21" fillId="7" borderId="2" xfId="1" applyFill="1" applyBorder="1"/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164" fontId="23" fillId="0" borderId="0" xfId="0" applyNumberFormat="1" applyFont="1" applyProtection="1">
      <protection locked="0"/>
    </xf>
    <xf numFmtId="164" fontId="24" fillId="0" borderId="0" xfId="0" applyNumberFormat="1" applyFont="1" applyProtection="1">
      <protection locked="0"/>
    </xf>
    <xf numFmtId="164" fontId="26" fillId="0" borderId="0" xfId="0" applyNumberFormat="1" applyFont="1" applyProtection="1">
      <protection locked="0"/>
    </xf>
    <xf numFmtId="0" fontId="25" fillId="0" borderId="0" xfId="0" applyFont="1" applyProtection="1">
      <protection locked="0"/>
    </xf>
    <xf numFmtId="0" fontId="27" fillId="0" borderId="0" xfId="0" applyFont="1" applyProtection="1">
      <protection locked="0"/>
    </xf>
  </cellXfs>
  <cellStyles count="2">
    <cellStyle name="Hiperlink" xfId="1" builtinId="8"/>
    <cellStyle name="Normal" xfId="0" builtinId="0"/>
  </cellStyles>
  <dxfs count="740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numFmt numFmtId="164" formatCode="&quot;(&quot;##&quot;)&quot;\ #####\-####"/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font>
        <strike val="0"/>
        <outline val="0"/>
        <shadow val="0"/>
        <u val="none"/>
        <vertAlign val="baseline"/>
        <sz val="11"/>
        <color auto="1"/>
      </font>
      <protection locked="0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protection locked="0" hidden="0"/>
    </dxf>
    <dxf>
      <protection locked="0" hidden="0"/>
    </dxf>
    <dxf>
      <numFmt numFmtId="164" formatCode="&quot;(&quot;##&quot;)&quot;\ #####\-####"/>
      <protection locked="0" hidden="0"/>
    </dxf>
    <dxf>
      <numFmt numFmtId="0" formatCode="General"/>
    </dxf>
    <dxf>
      <numFmt numFmtId="165" formatCode="_-[$R$-416]\ * #,##0.00_-;\-[$R$-416]\ * #,##0.00_-;_-[$R$-416]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72D3243-092B-9F21-5D07-2BC2FDC6998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9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9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9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9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9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D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9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9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9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2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DE8C1E1-F307-46F4-8581-19E2C67739F1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9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9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9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id="40" name="Tabela8J1438394041" displayName="Tabela8J1438394041" ref="C5:M47" totalsRowCount="1" headerRowDxfId="691" totalsRowDxfId="690">
  <autoFilter ref="C5:M46"/>
  <tableColumns count="11">
    <tableColumn id="1" name="NOME" totalsRowFunction="count" dataDxfId="689"/>
    <tableColumn id="2" name="IDADE" dataDxfId="688"/>
    <tableColumn id="3" name="EXAME" dataDxfId="687"/>
    <tableColumn id="4" name="CONVÊNIO" dataDxfId="686"/>
    <tableColumn id="10" name="GUIA CONVÊNIO" dataDxfId="685"/>
    <tableColumn id="9" name="VALOR" dataDxfId="684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calculatedColumnFormula>
    </tableColumn>
    <tableColumn id="5" name="MÉDICA" dataDxfId="683">
      <calculatedColumnFormula>IF(Tabela8J1438394041[[#This Row],[EXAME]]&lt;&gt;"","Dra. Joizeanne","")</calculatedColumnFormula>
    </tableColumn>
    <tableColumn id="6" name="TELEFONE" dataDxfId="682"/>
    <tableColumn id="7" name="CONFIRMAÇÃO" dataDxfId="681"/>
    <tableColumn id="16" name="COMPARECEU?" dataDxfId="680"/>
    <tableColumn id="8" name="FILA DE ESPERA" dataDxfId="67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ela8J567" displayName="Tabela8J567" ref="C5:M47" totalsRowCount="1" headerRowDxfId="556" totalsRowDxfId="555">
  <autoFilter ref="C5:M46"/>
  <tableColumns count="11">
    <tableColumn id="1" name="NOME" totalsRowFunction="count" dataDxfId="554"/>
    <tableColumn id="2" name="IDADE" dataDxfId="553"/>
    <tableColumn id="3" name="EXAME" dataDxfId="552"/>
    <tableColumn id="4" name="CONVÊNIO" dataDxfId="551"/>
    <tableColumn id="10" name="GUIA CONVÊNIO" dataDxfId="550"/>
    <tableColumn id="9" name="VALOR" dataDxfId="549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calculatedColumnFormula>
    </tableColumn>
    <tableColumn id="5" name="MÉDICA" dataDxfId="548">
      <calculatedColumnFormula>IF(Tabela8J567[[#This Row],[EXAME]]&lt;&gt;"","Dra. Joizeanne","")</calculatedColumnFormula>
    </tableColumn>
    <tableColumn id="6" name="TELEFONE" dataDxfId="547"/>
    <tableColumn id="7" name="CONFIRMAÇÃO" dataDxfId="546"/>
    <tableColumn id="12" name="COMPARECEU?" dataDxfId="545"/>
    <tableColumn id="8" name="FILA DE ESPERA" dataDxfId="5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Tabela8J567891011121314151617181920" displayName="Tabela8J567891011121314151617181920" ref="C5:M47" totalsRowCount="1" headerRowDxfId="541" totalsRowDxfId="540">
  <autoFilter ref="C5:M46"/>
  <tableColumns count="11">
    <tableColumn id="1" name="NOME" totalsRowFunction="count" dataDxfId="539"/>
    <tableColumn id="2" name="IDADE" dataDxfId="538"/>
    <tableColumn id="3" name="EXAME" dataDxfId="537"/>
    <tableColumn id="4" name="CONVÊNIO" dataDxfId="536"/>
    <tableColumn id="10" name="GUIA CONVÊNIO" dataDxfId="535"/>
    <tableColumn id="9" name="VALOR" dataDxfId="534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calculatedColumnFormula>
    </tableColumn>
    <tableColumn id="5" name="MÉDICA" dataDxfId="533">
      <calculatedColumnFormula>IF(Tabela8J567891011121314151617181920[[#This Row],[EXAME]]&lt;&gt;"","Dra. Joizeanne","")</calculatedColumnFormula>
    </tableColumn>
    <tableColumn id="6" name="TELEFONE" dataDxfId="532"/>
    <tableColumn id="7" name="CONFIRMAÇÃO" dataDxfId="531"/>
    <tableColumn id="11" name="COMPARECEU?" dataDxfId="530"/>
    <tableColumn id="8" name="FILA DE ESPERA" dataDxfId="5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35" name="Tabela8J567891011121314151617181936" displayName="Tabela8J567891011121314151617181936" ref="C5:M47" totalsRowCount="1" headerRowDxfId="526" totalsRowDxfId="525">
  <autoFilter ref="C5:M46"/>
  <tableColumns count="11">
    <tableColumn id="1" name="NOME" totalsRowFunction="count" dataDxfId="524"/>
    <tableColumn id="2" name="IDADE" dataDxfId="523"/>
    <tableColumn id="3" name="EXAME" dataDxfId="522"/>
    <tableColumn id="4" name="CONVÊNIO" dataDxfId="521"/>
    <tableColumn id="10" name="GUIA CONVÊNIO" dataDxfId="520"/>
    <tableColumn id="9" name="VALOR" dataDxfId="519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calculatedColumnFormula>
    </tableColumn>
    <tableColumn id="5" name="MÉDICA" dataDxfId="518"/>
    <tableColumn id="6" name="TELEFONE" dataDxfId="517"/>
    <tableColumn id="7" name="CONFIRMAÇÃO" dataDxfId="516"/>
    <tableColumn id="11" name="COMPARECEU?" dataDxfId="515"/>
    <tableColumn id="8" name="FILA DE ESPERA" dataDxfId="5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8" name="Tabela8J5678910111213141516171819" displayName="Tabela8J5678910111213141516171819" ref="C5:M47" totalsRowCount="1" headerRowDxfId="511" totalsRowDxfId="510">
  <autoFilter ref="C5:M46"/>
  <tableColumns count="11">
    <tableColumn id="1" name="NOME" totalsRowFunction="count" dataDxfId="509"/>
    <tableColumn id="2" name="IDADE" dataDxfId="508"/>
    <tableColumn id="3" name="EXAME" dataDxfId="507"/>
    <tableColumn id="4" name="CONVÊNIO" dataDxfId="506"/>
    <tableColumn id="10" name="GUIA CONVÊNIO" dataDxfId="505"/>
    <tableColumn id="9" name="VALOR" dataDxfId="504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calculatedColumnFormula>
    </tableColumn>
    <tableColumn id="5" name="MÉDICA" dataDxfId="503">
      <calculatedColumnFormula>IF(Tabela8J5678910111213141516171819[[#This Row],[EXAME]]&lt;&gt;"","Dra. Joizeanne","")</calculatedColumnFormula>
    </tableColumn>
    <tableColumn id="6" name="TELEFONE" dataDxfId="502"/>
    <tableColumn id="7" name="CONFIRMAÇÃO" dataDxfId="501"/>
    <tableColumn id="11" name="COMPARECEU?" dataDxfId="500"/>
    <tableColumn id="8" name="FILA DE ESPERA" dataDxfId="4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5" name="Tabela8J56" displayName="Tabela8J56" ref="C5:M47" totalsRowCount="1" headerRowDxfId="496" totalsRowDxfId="495">
  <autoFilter ref="C5:M46"/>
  <tableColumns count="11">
    <tableColumn id="1" name="NOME" totalsRowFunction="count" dataDxfId="494"/>
    <tableColumn id="2" name="IDADE" dataDxfId="493"/>
    <tableColumn id="3" name="EXAME" dataDxfId="492"/>
    <tableColumn id="4" name="CONVÊNIO" dataDxfId="491"/>
    <tableColumn id="10" name="GUIA CONVÊNIO" dataDxfId="490"/>
    <tableColumn id="9" name="VALOR" dataDxfId="489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calculatedColumnFormula>
    </tableColumn>
    <tableColumn id="5" name="MÉDICA" dataDxfId="488">
      <calculatedColumnFormula>IF(Tabela8J56[[#This Row],[EXAME]]&lt;&gt;"","Dra. Joizeanne","")</calculatedColumnFormula>
    </tableColumn>
    <tableColumn id="6" name="TELEFONE" dataDxfId="487"/>
    <tableColumn id="7" name="CONFIRMAÇÃO" dataDxfId="486"/>
    <tableColumn id="11" name="COMPARECEU?" dataDxfId="485"/>
    <tableColumn id="8" name="FILA DE ESPERA" dataDxfId="4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7" name="Tabela8J56789101112131415161718" displayName="Tabela8J56789101112131415161718" ref="C5:M47" totalsRowCount="1" headerRowDxfId="481" totalsRowDxfId="480">
  <autoFilter ref="C5:M46"/>
  <tableColumns count="11">
    <tableColumn id="1" name="NOME" totalsRowFunction="count" dataDxfId="479"/>
    <tableColumn id="2" name="IDADE" dataDxfId="478"/>
    <tableColumn id="3" name="EXAME" dataDxfId="477"/>
    <tableColumn id="4" name="CONVÊNIO" dataDxfId="476"/>
    <tableColumn id="10" name="GUIA CONVÊNIO" dataDxfId="475"/>
    <tableColumn id="9" name="VALOR" dataDxfId="474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calculatedColumnFormula>
    </tableColumn>
    <tableColumn id="5" name="MÉDICA" dataDxfId="473">
      <calculatedColumnFormula>IF(Tabela8J56789101112131415161718[[#This Row],[EXAME]]&lt;&gt;"","Dra. Joizeanne","")</calculatedColumnFormula>
    </tableColumn>
    <tableColumn id="6" name="TELEFONE" dataDxfId="472"/>
    <tableColumn id="7" name="CONFIRMAÇÃO" dataDxfId="471"/>
    <tableColumn id="11" name="COMPARECEU?" dataDxfId="470"/>
    <tableColumn id="8" name="FILA DE ESPERA" dataDxfId="46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ela8J567891011" displayName="Tabela8J567891011" ref="C5:M47" totalsRowCount="1" headerRowDxfId="466" totalsRowDxfId="465">
  <autoFilter ref="C5:M46"/>
  <tableColumns count="11">
    <tableColumn id="1" name="NOME" totalsRowFunction="count" dataDxfId="464"/>
    <tableColumn id="2" name="IDADE" dataDxfId="463"/>
    <tableColumn id="3" name="EXAME" dataDxfId="462"/>
    <tableColumn id="4" name="CONVÊNIO" dataDxfId="461"/>
    <tableColumn id="10" name="GUIA CONVÊNIO" dataDxfId="460"/>
    <tableColumn id="9" name="VALOR" dataDxfId="459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calculatedColumnFormula>
    </tableColumn>
    <tableColumn id="5" name="MÉDICA" dataDxfId="458">
      <calculatedColumnFormula>IF(Tabela8J567891011[[#This Row],[EXAME]]&lt;&gt;"","Dra. Joizeanne","")</calculatedColumnFormula>
    </tableColumn>
    <tableColumn id="6" name="TELEFONE" dataDxfId="457"/>
    <tableColumn id="7" name="CONFIRMAÇÃO" dataDxfId="456"/>
    <tableColumn id="11" name="COMPARECEU?" dataDxfId="455"/>
    <tableColumn id="8" name="FILA DE ESPERA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ela8J56789101112" displayName="Tabela8J56789101112" ref="C5:M47" totalsRowCount="1" headerRowDxfId="451" totalsRowDxfId="450">
  <autoFilter ref="C5:M46"/>
  <tableColumns count="11">
    <tableColumn id="1" name="NOME" totalsRowFunction="count" dataDxfId="449"/>
    <tableColumn id="2" name="IDADE" dataDxfId="448"/>
    <tableColumn id="3" name="EXAME" dataDxfId="447"/>
    <tableColumn id="4" name="CONVÊNIO" dataDxfId="446"/>
    <tableColumn id="10" name="GUIA CONVÊNIO" dataDxfId="445"/>
    <tableColumn id="9" name="VALOR" dataDxfId="444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calculatedColumnFormula>
    </tableColumn>
    <tableColumn id="5" name="MÉDICA" dataDxfId="443">
      <calculatedColumnFormula>IF(Tabela8J56789101112[[#This Row],[EXAME]]&lt;&gt;"","Dra. Joizeanne","")</calculatedColumnFormula>
    </tableColumn>
    <tableColumn id="6" name="TELEFONE" dataDxfId="442"/>
    <tableColumn id="7" name="CONFIRMAÇÃO" dataDxfId="441"/>
    <tableColumn id="11" name="COMPARECEU?" dataDxfId="440"/>
    <tableColumn id="8" name="FILA DE ESPERA" dataDxfId="43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9" name="Tabela8J5678910" displayName="Tabela8J5678910" ref="C5:M47" totalsRowCount="1" headerRowDxfId="436" dataDxfId="435" totalsRowDxfId="434">
  <autoFilter ref="C5:M46"/>
  <tableColumns count="11">
    <tableColumn id="1" name="NOME" totalsRowFunction="count" dataDxfId="433"/>
    <tableColumn id="2" name="IDADE" dataDxfId="432"/>
    <tableColumn id="3" name="EXAME" dataDxfId="431"/>
    <tableColumn id="4" name="CONVÊNIO" dataDxfId="430"/>
    <tableColumn id="10" name="GUIA CONVÊNIO" dataDxfId="429"/>
    <tableColumn id="9" name="VALOR" dataDxfId="428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calculatedColumnFormula>
    </tableColumn>
    <tableColumn id="5" name="MÉDICA" dataDxfId="427"/>
    <tableColumn id="6" name="TELEFONE" dataDxfId="426"/>
    <tableColumn id="7" name="CONFIRMAÇÃO" dataDxfId="425"/>
    <tableColumn id="11" name="COMPARECEU?" dataDxfId="424"/>
    <tableColumn id="8" name="FILA DE ESPERA" dataDxfId="4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7" name="Tabela8J5678" displayName="Tabela8J5678" ref="C5:M47" totalsRowCount="1" headerRowDxfId="420" totalsRowDxfId="419">
  <autoFilter ref="C5:M46"/>
  <tableColumns count="11">
    <tableColumn id="1" name="NOME" totalsRowFunction="count" dataDxfId="418"/>
    <tableColumn id="2" name="IDADE" dataDxfId="417"/>
    <tableColumn id="3" name="EXAME" dataDxfId="416"/>
    <tableColumn id="4" name="CONVÊNIO" dataDxfId="415"/>
    <tableColumn id="10" name="GUIA CONVÊNIO" dataDxfId="414"/>
    <tableColumn id="9" name="VALOR" dataDxfId="413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calculatedColumnFormula>
    </tableColumn>
    <tableColumn id="5" name="MÉDICA" dataDxfId="412">
      <calculatedColumnFormula>IF(Tabela8J5678[[#This Row],[EXAME]]&lt;&gt;"","Dra. Joizeanne","")</calculatedColumnFormula>
    </tableColumn>
    <tableColumn id="6" name="TELEFONE" dataDxfId="411"/>
    <tableColumn id="7" name="CONFIRMAÇÃO" dataDxfId="410"/>
    <tableColumn id="11" name="COMPARECEU?" dataDxfId="409"/>
    <tableColumn id="8" name="FILA DE ESPERA" dataDxfId="40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1" name="Tabela8J143839404142" displayName="Tabela8J143839404142" ref="C5:M47" totalsRowCount="1" headerRowDxfId="676" totalsRowDxfId="675">
  <autoFilter ref="C5:M46"/>
  <tableColumns count="11">
    <tableColumn id="1" name="NOME" totalsRowFunction="count" dataDxfId="674"/>
    <tableColumn id="2" name="IDADE" dataDxfId="673"/>
    <tableColumn id="3" name="EXAME" dataDxfId="672"/>
    <tableColumn id="4" name="CONVÊNIO" dataDxfId="671"/>
    <tableColumn id="10" name="GUIA CONVÊNIO" dataDxfId="670"/>
    <tableColumn id="9" name="VALOR" dataDxfId="669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calculatedColumnFormula>
    </tableColumn>
    <tableColumn id="5" name="MÉDICA" dataDxfId="668">
      <calculatedColumnFormula>IF(Tabela8J143839404142[[#This Row],[EXAME]]&lt;&gt;"","Dra. Joizeanne","")</calculatedColumnFormula>
    </tableColumn>
    <tableColumn id="6" name="TELEFONE" dataDxfId="667"/>
    <tableColumn id="7" name="CONFIRMAÇÃO" dataDxfId="666"/>
    <tableColumn id="16" name="COMPARECEU?" dataDxfId="665"/>
    <tableColumn id="8" name="FILA DE ESPERA" dataDxfId="66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8" name="Tabela8J56789" displayName="Tabela8J56789" ref="C5:M47" totalsRowCount="1" headerRowDxfId="405" totalsRowDxfId="404">
  <autoFilter ref="C5:M46"/>
  <tableColumns count="11">
    <tableColumn id="1" name="NOME" totalsRowFunction="count" dataDxfId="403"/>
    <tableColumn id="2" name="IDADE" dataDxfId="402"/>
    <tableColumn id="3" name="EXAME" dataDxfId="401"/>
    <tableColumn id="4" name="CONVÊNIO" dataDxfId="400"/>
    <tableColumn id="10" name="GUIA CONVÊNIO" dataDxfId="399"/>
    <tableColumn id="9" name="VALOR" dataDxfId="398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calculatedColumnFormula>
    </tableColumn>
    <tableColumn id="5" name="MÉDICA" dataDxfId="397">
      <calculatedColumnFormula>IF(Tabela8J56789[[#This Row],[EXAME]]&lt;&gt;"","Dra. Joizeanne","")</calculatedColumnFormula>
    </tableColumn>
    <tableColumn id="6" name="TELEFONE" dataDxfId="396"/>
    <tableColumn id="7" name="CONFIRMAÇÃO" dataDxfId="395"/>
    <tableColumn id="11" name="COMPARECEU?" dataDxfId="394"/>
    <tableColumn id="8" name="FILA DE ESPERA" dataDxfId="39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" name="Tabela8J567892" displayName="Tabela8J567892" ref="C5:M47" totalsRowCount="1" headerRowDxfId="390" totalsRowDxfId="389">
  <autoFilter ref="C5:M46"/>
  <tableColumns count="11">
    <tableColumn id="1" name="NOME" totalsRowFunction="count" dataDxfId="388"/>
    <tableColumn id="2" name="IDADE" dataDxfId="387"/>
    <tableColumn id="3" name="EXAME" dataDxfId="386"/>
    <tableColumn id="4" name="CONVÊNIO" dataDxfId="385"/>
    <tableColumn id="10" name="GUIA CONVÊNIO" dataDxfId="384"/>
    <tableColumn id="9" name="VALOR" dataDxfId="383">
      <calculatedColumnFormula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Preços'!E22,IF(AND(Tabela8J567892[[#This Row],[EXAME]]="CORE BIOPSY",Tabela8J567892[[#This Row],[CONVÊNIO]]="PARTICULAR"),'Tabela de Preços'!$C$23,IF(AND(Tabela8J567892[[#This Row],[EXAME]]="CORE BIOPSY",Tabela8J567892[[#This Row],[CONVÊNIO]]="SUS"),'Tabela de Preços'!$E$23,""))))))</calculatedColumnFormula>
    </tableColumn>
    <tableColumn id="5" name="MÉDICA" dataDxfId="382">
      <calculatedColumnFormula>IF(Tabela8J567892[[#This Row],[EXAME]]&lt;&gt;"","Dra. Joizeanne","")</calculatedColumnFormula>
    </tableColumn>
    <tableColumn id="6" name="TELEFONE" dataDxfId="381"/>
    <tableColumn id="7" name="CONFIRMAÇÃO" dataDxfId="380"/>
    <tableColumn id="11" name="COMPARECEU?" dataDxfId="379"/>
    <tableColumn id="8" name="FILA DE ESPERA" dataDxfId="37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" name="Tabela8J5678923" displayName="Tabela8J5678923" ref="C5:M47" totalsRowCount="1" headerRowDxfId="375" totalsRowDxfId="374">
  <autoFilter ref="C5:M46"/>
  <tableColumns count="11">
    <tableColumn id="1" name="NOME" totalsRowFunction="count" dataDxfId="373"/>
    <tableColumn id="2" name="IDADE" dataDxfId="372"/>
    <tableColumn id="3" name="EXAME" dataDxfId="371"/>
    <tableColumn id="4" name="CONVÊNIO" dataDxfId="370"/>
    <tableColumn id="10" name="GUIA CONVÊNIO" dataDxfId="369"/>
    <tableColumn id="9" name="VALOR" dataDxfId="368">
      <calculatedColumnFormula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Preços'!E22,IF(AND(Tabela8J5678923[[#This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calculatedColumnFormula>
    </tableColumn>
    <tableColumn id="5" name="MÉDICA" dataDxfId="367">
      <calculatedColumnFormula>IF(Tabela8J5678923[[#This Row],[EXAME]]&lt;&gt;"","Dra. Joizeanne","")</calculatedColumnFormula>
    </tableColumn>
    <tableColumn id="6" name="TELEFONE" dataDxfId="366"/>
    <tableColumn id="7" name="CONFIRMAÇÃO" dataDxfId="365"/>
    <tableColumn id="11" name="COMPARECEU?" dataDxfId="364"/>
    <tableColumn id="8" name="FILA DE ESPERA" dataDxfId="3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3" name="Tabela8J567892314" displayName="Tabela8J567892314" ref="C5:M47" totalsRowCount="1" headerRowDxfId="360" totalsRowDxfId="359">
  <autoFilter ref="C5:M46"/>
  <tableColumns count="11">
    <tableColumn id="1" name="NOME" totalsRowFunction="count" dataDxfId="358"/>
    <tableColumn id="2" name="IDADE" dataDxfId="357"/>
    <tableColumn id="3" name="EXAME" dataDxfId="356"/>
    <tableColumn id="4" name="CONVÊNIO" dataDxfId="355"/>
    <tableColumn id="10" name="GUIA CONVÊNIO" dataDxfId="354"/>
    <tableColumn id="9" name="VALOR" dataDxfId="353">
      <calculatedColumnFormula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Preços'!E22,IF(AND(Tabela8J567892314[[#This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calculatedColumnFormula>
    </tableColumn>
    <tableColumn id="5" name="MÉDICA" dataDxfId="352">
      <calculatedColumnFormula>IF(Tabela8J567892314[[#This Row],[EXAME]]&lt;&gt;"","Dra. Joizeanne","")</calculatedColumnFormula>
    </tableColumn>
    <tableColumn id="6" name="TELEFONE" dataDxfId="351"/>
    <tableColumn id="7" name="CONFIRMAÇÃO" dataDxfId="350"/>
    <tableColumn id="11" name="COMPARECEU?" dataDxfId="349"/>
    <tableColumn id="8" name="FILA DE ESPERA" dataDxfId="34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47" name="Tabela8I4445464748" displayName="Tabela8I4445464748" ref="C5:M47" totalsRowCount="1" headerRowDxfId="345" totalsRowDxfId="344">
  <autoFilter ref="C5:M46"/>
  <tableColumns count="11">
    <tableColumn id="1" name="NOME" totalsRowFunction="count" dataDxfId="343"/>
    <tableColumn id="2" name="IDADE" dataDxfId="342"/>
    <tableColumn id="3" name="EXAME" dataDxfId="341"/>
    <tableColumn id="4" name="CONVÊNIO" dataDxfId="340"/>
    <tableColumn id="10" name="GUIA CONVÊNIO" dataDxfId="339"/>
    <tableColumn id="9" name="VALOR" dataDxfId="338">
      <calculatedColumnFormula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calculatedColumnFormula>
    </tableColumn>
    <tableColumn id="5" name="MÉDICA" dataDxfId="337">
      <calculatedColumnFormula>IF(Tabela8I4445464748[[#This Row],[EXAME]]&lt;&gt;"","Dra. Ilca","")</calculatedColumnFormula>
    </tableColumn>
    <tableColumn id="6" name="TELEFONE" dataDxfId="336"/>
    <tableColumn id="7" name="CONFIRMAÇÃO" dataDxfId="335"/>
    <tableColumn id="11" name="COMPARECEU?" dataDxfId="334"/>
    <tableColumn id="8" name="FILA DE ESPERA" dataDxfId="33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48" name="Tabela8I444546474849" displayName="Tabela8I444546474849" ref="C5:M47" totalsRowCount="1" headerRowDxfId="330" totalsRowDxfId="329">
  <autoFilter ref="C5:M46"/>
  <tableColumns count="11">
    <tableColumn id="1" name="NOME" totalsRowFunction="count" dataDxfId="328"/>
    <tableColumn id="2" name="IDADE" dataDxfId="327"/>
    <tableColumn id="3" name="EXAME" dataDxfId="326"/>
    <tableColumn id="4" name="CONVÊNIO" dataDxfId="325"/>
    <tableColumn id="10" name="GUIA CONVÊNIO" dataDxfId="324"/>
    <tableColumn id="9" name="VALOR" dataDxfId="323">
      <calculatedColumnFormula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calculatedColumnFormula>
    </tableColumn>
    <tableColumn id="5" name="MÉDICA" dataDxfId="322">
      <calculatedColumnFormula>IF(Tabela8I444546474849[[#This Row],[EXAME]]&lt;&gt;"","Dra. Ilca","")</calculatedColumnFormula>
    </tableColumn>
    <tableColumn id="6" name="TELEFONE" dataDxfId="321"/>
    <tableColumn id="7" name="CONFIRMAÇÃO" dataDxfId="320"/>
    <tableColumn id="11" name="COMPARECEU?" dataDxfId="319"/>
    <tableColumn id="8" name="FILA DE ESPERA" dataDxfId="31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6" name="Tabela8I44454647" displayName="Tabela8I44454647" ref="C5:M47" totalsRowCount="1" headerRowDxfId="315" totalsRowDxfId="314">
  <autoFilter ref="C5:M46"/>
  <tableColumns count="11">
    <tableColumn id="1" name="NOME" totalsRowFunction="count" dataDxfId="313"/>
    <tableColumn id="2" name="IDADE" dataDxfId="312"/>
    <tableColumn id="3" name="EXAME" dataDxfId="311"/>
    <tableColumn id="4" name="CONVÊNIO" dataDxfId="310"/>
    <tableColumn id="10" name="GUIA CONVÊNIO" dataDxfId="309"/>
    <tableColumn id="9" name="VALOR" dataDxfId="308">
      <calculatedColumnFormula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calculatedColumnFormula>
    </tableColumn>
    <tableColumn id="5" name="MÉDICA" dataDxfId="307">
      <calculatedColumnFormula>IF(Tabela8I44454647[[#This Row],[EXAME]]&lt;&gt;"","Dra. Ilca","")</calculatedColumnFormula>
    </tableColumn>
    <tableColumn id="6" name="TELEFONE" dataDxfId="306"/>
    <tableColumn id="7" name="CONFIRMAÇÃO" dataDxfId="305"/>
    <tableColumn id="11" name="COMPARECEU?" dataDxfId="304"/>
    <tableColumn id="8" name="FILA DE ESPERA" dataDxfId="30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4" name="Tabela8I4445" displayName="Tabela8I4445" ref="C5:M47" totalsRowCount="1" headerRowDxfId="300" totalsRowDxfId="299">
  <autoFilter ref="C5:M46"/>
  <tableColumns count="11">
    <tableColumn id="1" name="NOME" totalsRowFunction="count" dataDxfId="298"/>
    <tableColumn id="2" name="IDADE" dataDxfId="297"/>
    <tableColumn id="3" name="EXAME" dataDxfId="296"/>
    <tableColumn id="4" name="CONVÊNIO" dataDxfId="295"/>
    <tableColumn id="10" name="GUIA CONVÊNIO" dataDxfId="294"/>
    <tableColumn id="9" name="VALOR" dataDxfId="293">
      <calculatedColumnFormula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calculatedColumnFormula>
    </tableColumn>
    <tableColumn id="5" name="MÉDICA" dataDxfId="292">
      <calculatedColumnFormula>IF(Tabela8I4445[[#This Row],[EXAME]]&lt;&gt;"","Dra. Ilca","")</calculatedColumnFormula>
    </tableColumn>
    <tableColumn id="6" name="TELEFONE" dataDxfId="291"/>
    <tableColumn id="7" name="CONFIRMAÇÃO" dataDxfId="290"/>
    <tableColumn id="11" name="COMPARECEU?" dataDxfId="289"/>
    <tableColumn id="8" name="FILA DE ESPERA" dataDxfId="288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45" name="Tabela8I444546" displayName="Tabela8I444546" ref="C5:M47" totalsRowCount="1" headerRowDxfId="285" totalsRowDxfId="284">
  <autoFilter ref="C5:M46"/>
  <tableColumns count="11">
    <tableColumn id="1" name="NOME" totalsRowFunction="count" dataDxfId="283"/>
    <tableColumn id="2" name="IDADE" dataDxfId="282"/>
    <tableColumn id="3" name="EXAME" dataDxfId="281"/>
    <tableColumn id="4" name="CONVÊNIO" dataDxfId="280"/>
    <tableColumn id="10" name="GUIA CONVÊNIO" dataDxfId="279"/>
    <tableColumn id="9" name="VALOR" dataDxfId="278">
      <calculatedColumnFormula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calculatedColumnFormula>
    </tableColumn>
    <tableColumn id="5" name="MÉDICA" dataDxfId="277">
      <calculatedColumnFormula>IF(Tabela8I444546[[#This Row],[EXAME]]&lt;&gt;"","Dra. Ilca","")</calculatedColumnFormula>
    </tableColumn>
    <tableColumn id="6" name="TELEFONE" dataDxfId="276"/>
    <tableColumn id="7" name="CONFIRMAÇÃO" dataDxfId="275"/>
    <tableColumn id="11" name="COMPARECEU?" dataDxfId="274"/>
    <tableColumn id="8" name="FILA DE ESPERA" dataDxfId="27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3" name="Tabela8I21222324" displayName="Tabela8I21222324" ref="C5:M47" totalsRowCount="1" headerRowDxfId="270" totalsRowDxfId="269">
  <autoFilter ref="C5:M46"/>
  <tableColumns count="11">
    <tableColumn id="1" name="NOME" totalsRowFunction="count" dataDxfId="268"/>
    <tableColumn id="2" name="IDADE" dataDxfId="267"/>
    <tableColumn id="3" name="EXAME" dataDxfId="266"/>
    <tableColumn id="4" name="CONVÊNIO" dataDxfId="265"/>
    <tableColumn id="10" name="GUIA CONVÊNIO" dataDxfId="264"/>
    <tableColumn id="9" name="VALOR" dataDxfId="263">
      <calculatedColumnFormula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calculatedColumnFormula>
    </tableColumn>
    <tableColumn id="5" name="MÉDICA" dataDxfId="262">
      <calculatedColumnFormula>IF(Tabela8I21222324[[#This Row],[EXAME]]&lt;&gt;"","Dra. Ilca","")</calculatedColumnFormula>
    </tableColumn>
    <tableColumn id="6" name="TELEFONE" dataDxfId="261"/>
    <tableColumn id="7" name="CONFIRMAÇÃO" dataDxfId="260"/>
    <tableColumn id="11" name="COMPARECEU?" dataDxfId="259"/>
    <tableColumn id="8" name="FILA DE ESPERA" dataDxfId="25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9" name="Tabela8J14383940" displayName="Tabela8J14383940" ref="C5:M47" totalsRowCount="1" headerRowDxfId="661" totalsRowDxfId="660">
  <autoFilter ref="C5:M46"/>
  <tableColumns count="11">
    <tableColumn id="1" name="NOME" totalsRowFunction="count" dataDxfId="659"/>
    <tableColumn id="2" name="IDADE" dataDxfId="658"/>
    <tableColumn id="3" name="EXAME" dataDxfId="657"/>
    <tableColumn id="4" name="CONVÊNIO" dataDxfId="656"/>
    <tableColumn id="10" name="GUIA CONVÊNIO" dataDxfId="655"/>
    <tableColumn id="9" name="VALOR" dataDxfId="654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calculatedColumnFormula>
    </tableColumn>
    <tableColumn id="5" name="MÉDICA" dataDxfId="653">
      <calculatedColumnFormula>IF(Tabela8J14383940[[#This Row],[EXAME]]&lt;&gt;"","Dra. Joizeanne","")</calculatedColumnFormula>
    </tableColumn>
    <tableColumn id="6" name="TELEFONE" dataDxfId="652"/>
    <tableColumn id="7" name="CONFIRMAÇÃO" dataDxfId="651"/>
    <tableColumn id="16" name="COMPARECEU?" dataDxfId="650"/>
    <tableColumn id="8" name="FILA DE ESPERA" dataDxfId="64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4" name="Tabela8I2122232425" displayName="Tabela8I2122232425" ref="C5:M47" totalsRowCount="1" headerRowDxfId="255" totalsRowDxfId="254">
  <autoFilter ref="C5:M46"/>
  <tableColumns count="11">
    <tableColumn id="1" name="NOME" totalsRowFunction="count" dataDxfId="253"/>
    <tableColumn id="2" name="IDADE" dataDxfId="252"/>
    <tableColumn id="3" name="EXAME" dataDxfId="251"/>
    <tableColumn id="4" name="CONVÊNIO" dataDxfId="250"/>
    <tableColumn id="10" name="GUIA CONVÊNIO" dataDxfId="249"/>
    <tableColumn id="9" name="VALOR" dataDxfId="248">
      <calculatedColumnFormula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calculatedColumnFormula>
    </tableColumn>
    <tableColumn id="5" name="MÉDICA" dataDxfId="247">
      <calculatedColumnFormula>IF(Tabela8I2122232425[[#This Row],[EXAME]]&lt;&gt;"","Dra. Ilca","")</calculatedColumnFormula>
    </tableColumn>
    <tableColumn id="6" name="TELEFONE" dataDxfId="246"/>
    <tableColumn id="7" name="CONFIRMAÇÃO" dataDxfId="245"/>
    <tableColumn id="11" name="COMPARECEU?" dataDxfId="244"/>
    <tableColumn id="8" name="FILA DE ESPERA" dataDxfId="24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22" name="Tabela8I212223" displayName="Tabela8I212223" ref="C5:M47" totalsRowCount="1" headerRowDxfId="240" totalsRowDxfId="239">
  <autoFilter ref="C5:M46"/>
  <tableColumns count="11">
    <tableColumn id="1" name="NOME" totalsRowFunction="count" dataDxfId="238"/>
    <tableColumn id="2" name="IDADE" dataDxfId="237"/>
    <tableColumn id="3" name="EXAME" dataDxfId="236"/>
    <tableColumn id="4" name="CONVÊNIO" dataDxfId="235"/>
    <tableColumn id="10" name="GUIA CONVÊNIO" dataDxfId="234"/>
    <tableColumn id="9" name="VALOR" dataDxfId="233">
      <calculatedColumnFormula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calculatedColumnFormula>
    </tableColumn>
    <tableColumn id="5" name="MÉDICA" dataDxfId="232">
      <calculatedColumnFormula>IF(Tabela8I212223[[#This Row],[EXAME]]&lt;&gt;"","Dra. Ilca","")</calculatedColumnFormula>
    </tableColumn>
    <tableColumn id="6" name="TELEFONE" dataDxfId="231"/>
    <tableColumn id="7" name="CONFIRMAÇÃO" dataDxfId="230"/>
    <tableColumn id="11" name="COMPARECEU?" dataDxfId="229"/>
    <tableColumn id="8" name="FILA DE ESPERA" dataDxfId="228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0" name="Tabela8I21" displayName="Tabela8I21" ref="C5:M47" totalsRowCount="1" headerRowDxfId="225" totalsRowDxfId="224">
  <autoFilter ref="C5:M46"/>
  <tableColumns count="11">
    <tableColumn id="1" name="NOME" totalsRowFunction="count" dataDxfId="223"/>
    <tableColumn id="2" name="IDADE" dataDxfId="222"/>
    <tableColumn id="3" name="EXAME" dataDxfId="221"/>
    <tableColumn id="4" name="CONVÊNIO" dataDxfId="220"/>
    <tableColumn id="10" name="GUIA CONVÊNIO" dataDxfId="219"/>
    <tableColumn id="9" name="VALOR" dataDxfId="218">
      <calculatedColumnFormula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calculatedColumnFormula>
    </tableColumn>
    <tableColumn id="5" name="MÉDICA" dataDxfId="217">
      <calculatedColumnFormula>IF(Tabela8I21[[#This Row],[EXAME]]&lt;&gt;"","Dra. Ilca","")</calculatedColumnFormula>
    </tableColumn>
    <tableColumn id="6" name="TELEFONE" dataDxfId="216"/>
    <tableColumn id="7" name="CONFIRMAÇÃO" dataDxfId="215"/>
    <tableColumn id="11" name="COMPARECEU?" dataDxfId="214"/>
    <tableColumn id="8" name="FILA DE ESPERA" dataDxfId="21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1" name="Tabela8I2122" displayName="Tabela8I2122" ref="C5:M47" totalsRowCount="1" headerRowDxfId="210" totalsRowDxfId="209">
  <autoFilter ref="C5:M46"/>
  <tableColumns count="11">
    <tableColumn id="1" name="NOME" totalsRowFunction="count" dataDxfId="208"/>
    <tableColumn id="2" name="IDADE" dataDxfId="207"/>
    <tableColumn id="3" name="EXAME" dataDxfId="206"/>
    <tableColumn id="4" name="CONVÊNIO" dataDxfId="205"/>
    <tableColumn id="10" name="GUIA CONVÊNIO" dataDxfId="204"/>
    <tableColumn id="9" name="VALOR" dataDxfId="203">
      <calculatedColumnFormula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calculatedColumnFormula>
    </tableColumn>
    <tableColumn id="5" name="MÉDICA" dataDxfId="202">
      <calculatedColumnFormula>IF(Tabela8I2122[[#This Row],[EXAME]]&lt;&gt;"","Dra. Ilca","")</calculatedColumnFormula>
    </tableColumn>
    <tableColumn id="6" name="TELEFONE" dataDxfId="201"/>
    <tableColumn id="7" name="CONFIRMAÇÃO" dataDxfId="200"/>
    <tableColumn id="11" name="COMPARECEU?" dataDxfId="199"/>
    <tableColumn id="8" name="FILA DE ESPERA" dataDxfId="198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8" name="Tabela8I212223242526272829" displayName="Tabela8I212223242526272829" ref="C5:M47" totalsRowCount="1" headerRowDxfId="195" totalsRowDxfId="194">
  <autoFilter ref="C5:M46"/>
  <tableColumns count="11">
    <tableColumn id="1" name="NOME" totalsRowFunction="count" dataDxfId="193"/>
    <tableColumn id="2" name="IDADE" dataDxfId="192"/>
    <tableColumn id="3" name="EXAME" dataDxfId="191"/>
    <tableColumn id="4" name="CONVÊNIO" dataDxfId="190"/>
    <tableColumn id="10" name="GUIA CONVÊNIO" dataDxfId="189"/>
    <tableColumn id="9" name="VALOR" dataDxfId="188">
      <calculatedColumnFormula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calculatedColumnFormula>
    </tableColumn>
    <tableColumn id="5" name="MÉDICA" dataDxfId="187">
      <calculatedColumnFormula>IF(Tabela8I212223242526272829[[#This Row],[EXAME]]&lt;&gt;"","Dra. Ilca","")</calculatedColumnFormula>
    </tableColumn>
    <tableColumn id="6" name="TELEFONE" dataDxfId="186"/>
    <tableColumn id="7" name="CONFIRMAÇÃO" dataDxfId="185"/>
    <tableColumn id="11" name="COMPARECEU?" dataDxfId="184"/>
    <tableColumn id="8" name="FILA DE ESPERA" dataDxfId="18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id="29" name="Tabela8I21222324252627282930" displayName="Tabela8I21222324252627282930" ref="C5:M47" totalsRowCount="1" headerRowDxfId="180" totalsRowDxfId="179">
  <autoFilter ref="C5:M46"/>
  <tableColumns count="11">
    <tableColumn id="1" name="NOME" totalsRowFunction="count" dataDxfId="178"/>
    <tableColumn id="2" name="IDADE" dataDxfId="177"/>
    <tableColumn id="3" name="EXAME" dataDxfId="176"/>
    <tableColumn id="4" name="CONVÊNIO" dataDxfId="175"/>
    <tableColumn id="10" name="GUIA CONVÊNIO" dataDxfId="174"/>
    <tableColumn id="9" name="VALOR" dataDxfId="173">
      <calculatedColumnFormula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calculatedColumnFormula>
    </tableColumn>
    <tableColumn id="5" name="MÉDICA" dataDxfId="172">
      <calculatedColumnFormula>IF(Tabela8I21222324252627282930[[#This Row],[EXAME]]&lt;&gt;"","Dra. Ilca","")</calculatedColumnFormula>
    </tableColumn>
    <tableColumn id="6" name="TELEFONE" dataDxfId="171"/>
    <tableColumn id="7" name="CONFIRMAÇÃO" dataDxfId="170"/>
    <tableColumn id="11" name="COMPARECEU?" dataDxfId="169"/>
    <tableColumn id="8" name="FILA DE ESPERA" dataDxfId="168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id="27" name="Tabela8I2122232425262728" displayName="Tabela8I2122232425262728" ref="C5:M47" totalsRowCount="1" headerRowDxfId="165" totalsRowDxfId="164">
  <autoFilter ref="C5:M46"/>
  <tableColumns count="11">
    <tableColumn id="1" name="NOME" totalsRowFunction="count" dataDxfId="163"/>
    <tableColumn id="2" name="IDADE" dataDxfId="162"/>
    <tableColumn id="3" name="EXAME" dataDxfId="161"/>
    <tableColumn id="4" name="CONVÊNIO" dataDxfId="160"/>
    <tableColumn id="10" name="GUIA CONVÊNIO" dataDxfId="159"/>
    <tableColumn id="9" name="VALOR" dataDxfId="158">
      <calculatedColumnFormula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calculatedColumnFormula>
    </tableColumn>
    <tableColumn id="5" name="MÉDICA" dataDxfId="157">
      <calculatedColumnFormula>IF(Tabela8I2122232425262728[[#This Row],[EXAME]]&lt;&gt;"","Dra. Ilca","")</calculatedColumnFormula>
    </tableColumn>
    <tableColumn id="6" name="TELEFONE" dataDxfId="156"/>
    <tableColumn id="7" name="CONFIRMAÇÃO" dataDxfId="155"/>
    <tableColumn id="11" name="COMPARECEU?" dataDxfId="154"/>
    <tableColumn id="8" name="FILA DE ESPERA" dataDxfId="15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id="25" name="Tabela8I212223242526" displayName="Tabela8I212223242526" ref="C5:M47" totalsRowCount="1" headerRowDxfId="150" totalsRowDxfId="149">
  <autoFilter ref="C5:M46"/>
  <tableColumns count="11">
    <tableColumn id="1" name="NOME" totalsRowFunction="count" dataDxfId="148"/>
    <tableColumn id="2" name="IDADE" dataDxfId="147"/>
    <tableColumn id="3" name="EXAME" dataDxfId="146"/>
    <tableColumn id="4" name="CONVÊNIO" dataDxfId="145"/>
    <tableColumn id="10" name="GUIA CONVÊNIO" dataDxfId="144"/>
    <tableColumn id="9" name="VALOR" dataDxfId="143">
      <calculatedColumnFormula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calculatedColumnFormula>
    </tableColumn>
    <tableColumn id="5" name="MÉDICA" dataDxfId="142">
      <calculatedColumnFormula>IF(Tabela8I212223242526[[#This Row],[EXAME]]&lt;&gt;"","Dra. Ilca","")</calculatedColumnFormula>
    </tableColumn>
    <tableColumn id="6" name="TELEFONE" dataDxfId="141"/>
    <tableColumn id="7" name="CONFIRMAÇÃO" dataDxfId="140"/>
    <tableColumn id="11" name="COMPARECEU?" dataDxfId="139"/>
    <tableColumn id="8" name="FILA DE ESPERA" dataDxfId="138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id="26" name="Tabela8I21222324252627" displayName="Tabela8I21222324252627" ref="C5:M47" totalsRowCount="1" headerRowDxfId="135" totalsRowDxfId="134">
  <autoFilter ref="C5:M46"/>
  <tableColumns count="11">
    <tableColumn id="1" name="NOME" totalsRowFunction="count" dataDxfId="133"/>
    <tableColumn id="2" name="IDADE" dataDxfId="132"/>
    <tableColumn id="3" name="EXAME" dataDxfId="131"/>
    <tableColumn id="4" name="CONVÊNIO" dataDxfId="130"/>
    <tableColumn id="10" name="GUIA CONVÊNIO" dataDxfId="129"/>
    <tableColumn id="9" name="VALOR" dataDxfId="128">
      <calculatedColumnFormula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calculatedColumnFormula>
    </tableColumn>
    <tableColumn id="5" name="MÉDICA" dataDxfId="127">
      <calculatedColumnFormula>IF(Tabela8I21222324252627[[#This Row],[EXAME]]&lt;&gt;"","Dra. Ilca","")</calculatedColumnFormula>
    </tableColumn>
    <tableColumn id="6" name="TELEFONE" dataDxfId="126"/>
    <tableColumn id="7" name="CONFIRMAÇÃO" dataDxfId="125"/>
    <tableColumn id="11" name="COMPARECEU?" dataDxfId="124"/>
    <tableColumn id="8" name="FILA DE ESPERA" dataDxfId="12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id="33" name="Tabela8I2122232425262728293031323334" displayName="Tabela8I2122232425262728293031323334" ref="C5:M47" totalsRowCount="1" headerRowDxfId="120" totalsRowDxfId="119">
  <autoFilter ref="C5:M46"/>
  <tableColumns count="11">
    <tableColumn id="1" name="NOME" totalsRowFunction="count" dataDxfId="118"/>
    <tableColumn id="2" name="IDADE" dataDxfId="117"/>
    <tableColumn id="3" name="EXAME" dataDxfId="116"/>
    <tableColumn id="4" name="CONVÊNIO" dataDxfId="115"/>
    <tableColumn id="10" name="GUIA CONVÊNIO" dataDxfId="114"/>
    <tableColumn id="9" name="VALOR" dataDxfId="113">
      <calculatedColumnFormula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calculatedColumnFormula>
    </tableColumn>
    <tableColumn id="5" name="MÉDICA" dataDxfId="112">
      <calculatedColumnFormula>IF(Tabela8I2122232425262728293031323334[[#This Row],[EXAME]]&lt;&gt;"","Dra. Ilca","")</calculatedColumnFormula>
    </tableColumn>
    <tableColumn id="6" name="TELEFONE" dataDxfId="111"/>
    <tableColumn id="7" name="CONFIRMAÇÃO" dataDxfId="110"/>
    <tableColumn id="11" name="COMPARECEU?" dataDxfId="109"/>
    <tableColumn id="8" name="FILA DE ESPERA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7" name="Tabela8J1438" displayName="Tabela8J1438" ref="C5:M47" totalsRowCount="1" headerRowDxfId="646" totalsRowDxfId="645">
  <autoFilter ref="C5:M46"/>
  <tableColumns count="11">
    <tableColumn id="1" name="NOME" totalsRowFunction="count" dataDxfId="644"/>
    <tableColumn id="2" name="IDADE" dataDxfId="643"/>
    <tableColumn id="3" name="EXAME" dataDxfId="642"/>
    <tableColumn id="4" name="CONVÊNIO" dataDxfId="641"/>
    <tableColumn id="10" name="GUIA CONVÊNIO" dataDxfId="640"/>
    <tableColumn id="9" name="VALOR" dataDxfId="639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calculatedColumnFormula>
    </tableColumn>
    <tableColumn id="5" name="MÉDICA" dataDxfId="638">
      <calculatedColumnFormula>IF(Tabela8J1438[[#This Row],[EXAME]]&lt;&gt;"","Dra. Joizeanne","")</calculatedColumnFormula>
    </tableColumn>
    <tableColumn id="6" name="TELEFONE" dataDxfId="637"/>
    <tableColumn id="7" name="CONFIRMAÇÃO" dataDxfId="636"/>
    <tableColumn id="16" name="COMPARECEU?" dataDxfId="635"/>
    <tableColumn id="8" name="FILA DE ESPERA" dataDxfId="634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4" name="Tabela8I212223242526272829303132333435" displayName="Tabela8I212223242526272829303132333435" ref="C5:M47" totalsRowCount="1" headerRowDxfId="105" totalsRowDxfId="104">
  <autoFilter ref="C5:M46"/>
  <tableColumns count="11">
    <tableColumn id="1" name="NOME" totalsRowFunction="count" dataDxfId="103"/>
    <tableColumn id="2" name="IDADE" dataDxfId="102"/>
    <tableColumn id="3" name="EXAME" dataDxfId="101"/>
    <tableColumn id="4" name="CONVÊNIO" dataDxfId="100"/>
    <tableColumn id="10" name="GUIA CONVÊNIO" dataDxfId="99"/>
    <tableColumn id="9" name="VALOR" dataDxfId="98">
      <calculatedColumnFormula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calculatedColumnFormula>
    </tableColumn>
    <tableColumn id="5" name="MÉDICA" dataDxfId="97">
      <calculatedColumnFormula>IF(Tabela8I212223242526272829303132333435[[#This Row],[EXAME]]&lt;&gt;"","Dra. Ilca","")</calculatedColumnFormula>
    </tableColumn>
    <tableColumn id="6" name="TELEFONE" dataDxfId="96"/>
    <tableColumn id="7" name="CONFIRMAÇÃO" dataDxfId="95"/>
    <tableColumn id="11" name="COMPARECEU?" dataDxfId="94"/>
    <tableColumn id="8" name="FILA DE ESPERA" dataDxfId="9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id="32" name="Tabela8I21222324252627282930313233" displayName="Tabela8I21222324252627282930313233" ref="C5:M47" totalsRowCount="1" headerRowDxfId="90" totalsRowDxfId="89">
  <autoFilter ref="C5:M46"/>
  <tableColumns count="11">
    <tableColumn id="1" name="NOME" totalsRowFunction="count" dataDxfId="88"/>
    <tableColumn id="2" name="IDADE" dataDxfId="87"/>
    <tableColumn id="3" name="EXAME" dataDxfId="86"/>
    <tableColumn id="4" name="CONVÊNIO" dataDxfId="85"/>
    <tableColumn id="10" name="GUIA CONVÊNIO" dataDxfId="84"/>
    <tableColumn id="9" name="VALOR" dataDxfId="83">
      <calculatedColumnFormula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calculatedColumnFormula>
    </tableColumn>
    <tableColumn id="5" name="MÉDICA" dataDxfId="82">
      <calculatedColumnFormula>IF(Tabela8I21222324252627282930313233[[#This Row],[EXAME]]&lt;&gt;"","Dra. Ilca","")</calculatedColumnFormula>
    </tableColumn>
    <tableColumn id="6" name="TELEFONE" dataDxfId="81"/>
    <tableColumn id="7" name="CONFIRMAÇÃO" dataDxfId="80"/>
    <tableColumn id="11" name="COMPARECEU?" dataDxfId="79"/>
    <tableColumn id="8" name="FILA DE ESPERA" dataDxfId="7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id="30" name="Tabela8I2122232425262728293031" displayName="Tabela8I2122232425262728293031" ref="C5:M47" totalsRowCount="1" headerRowDxfId="75" totalsRowDxfId="74">
  <autoFilter ref="C5:M46"/>
  <tableColumns count="11">
    <tableColumn id="1" name="NOME" totalsRowFunction="count" dataDxfId="73"/>
    <tableColumn id="2" name="IDADE" dataDxfId="72"/>
    <tableColumn id="3" name="EXAME" dataDxfId="71"/>
    <tableColumn id="4" name="CONVÊNIO" dataDxfId="70"/>
    <tableColumn id="10" name="GUIA CONVÊNIO" dataDxfId="69"/>
    <tableColumn id="9" name="VALOR" dataDxfId="68">
      <calculatedColumnFormula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calculatedColumnFormula>
    </tableColumn>
    <tableColumn id="5" name="MÉDICA" dataDxfId="67">
      <calculatedColumnFormula>IF(Tabela8I2122232425262728293031[[#This Row],[EXAME]]&lt;&gt;"","Dra. Ilca","")</calculatedColumnFormula>
    </tableColumn>
    <tableColumn id="6" name="TELEFONE" dataDxfId="66"/>
    <tableColumn id="7" name="CONFIRMAÇÃO" dataDxfId="65"/>
    <tableColumn id="11" name="COMPARECEU?" dataDxfId="64"/>
    <tableColumn id="8" name="FILA DE ESPERA" dataDxfId="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id="31" name="Tabela8I212223242526272829303132" displayName="Tabela8I212223242526272829303132" ref="C5:M47" totalsRowCount="1" headerRowDxfId="60" totalsRowDxfId="59">
  <autoFilter ref="C5:M46"/>
  <tableColumns count="11">
    <tableColumn id="1" name="NOME" totalsRowFunction="count" dataDxfId="58"/>
    <tableColumn id="2" name="IDADE" dataDxfId="57"/>
    <tableColumn id="3" name="EXAME" dataDxfId="56"/>
    <tableColumn id="4" name="CONVÊNIO" dataDxfId="55"/>
    <tableColumn id="10" name="GUIA CONVÊNIO" dataDxfId="54"/>
    <tableColumn id="9" name="VALOR" dataDxfId="53">
      <calculatedColumnFormula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calculatedColumnFormula>
    </tableColumn>
    <tableColumn id="5" name="MÉDICA" dataDxfId="52">
      <calculatedColumnFormula>IF(Tabela8I212223242526272829303132[[#This Row],[EXAME]]&lt;&gt;"","Dra. Ilca","")</calculatedColumnFormula>
    </tableColumn>
    <tableColumn id="6" name="TELEFONE" dataDxfId="51"/>
    <tableColumn id="7" name="CONFIRMAÇÃO" dataDxfId="50"/>
    <tableColumn id="11" name="COMPARECEU?" dataDxfId="49"/>
    <tableColumn id="8" name="FILA DE ESPERA" dataDxfId="48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id="36" name="Tabela8I21222324252627282930313237" displayName="Tabela8I21222324252627282930313237" ref="C5:M47" totalsRowCount="1" headerRowDxfId="45" totalsRowDxfId="44">
  <autoFilter ref="C5:M46"/>
  <tableColumns count="11">
    <tableColumn id="1" name="NOME" totalsRowFunction="count" dataDxfId="43"/>
    <tableColumn id="2" name="IDADE" dataDxfId="42"/>
    <tableColumn id="3" name="EXAME" dataDxfId="41"/>
    <tableColumn id="4" name="CONVÊNIO" dataDxfId="40"/>
    <tableColumn id="10" name="GUIA CONVÊNIO" dataDxfId="39"/>
    <tableColumn id="9" name="VALOR" dataDxfId="38">
      <calculatedColumnFormula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calculatedColumnFormula>
    </tableColumn>
    <tableColumn id="5" name="MÉDICA" dataDxfId="37">
      <calculatedColumnFormula>IF(Tabela8I21222324252627282930313237[[#This Row],[EXAME]]&lt;&gt;"","Dra. Ilca","")</calculatedColumnFormula>
    </tableColumn>
    <tableColumn id="6" name="TELEFONE" dataDxfId="36"/>
    <tableColumn id="7" name="CONFIRMAÇÃO" dataDxfId="35"/>
    <tableColumn id="11" name="COMPARECEU?" dataDxfId="34"/>
    <tableColumn id="8" name="FILA DE ESPERA" dataDxfId="3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id="42" name="Tabela8I2122232425262728293031323743" displayName="Tabela8I2122232425262728293031323743" ref="C5:M47" totalsRowCount="1" headerRowDxfId="30" totalsRowDxfId="29">
  <autoFilter ref="C5:M46"/>
  <tableColumns count="11">
    <tableColumn id="1" name="NOME" totalsRowFunction="count" dataDxfId="28"/>
    <tableColumn id="2" name="IDADE" dataDxfId="27"/>
    <tableColumn id="3" name="EXAME" dataDxfId="26"/>
    <tableColumn id="4" name="CONVÊNIO" dataDxfId="25"/>
    <tableColumn id="10" name="GUIA CONVÊNIO" dataDxfId="24"/>
    <tableColumn id="9" name="VALOR" dataDxfId="23">
      <calculatedColumnFormula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calculatedColumnFormula>
    </tableColumn>
    <tableColumn id="5" name="MÉDICA" dataDxfId="22">
      <calculatedColumnFormula>IF(Tabela8I2122232425262728293031323743[[#This Row],[EXAME]]&lt;&gt;"","Dra. Ilca","")</calculatedColumnFormula>
    </tableColumn>
    <tableColumn id="6" name="TELEFONE" dataDxfId="21"/>
    <tableColumn id="7" name="CONFIRMAÇÃO" dataDxfId="20"/>
    <tableColumn id="11" name="COMPARECEU?" dataDxfId="19"/>
    <tableColumn id="8" name="FILA DE ESPERA" dataDxfId="18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id="43" name="Tabela8I212223242526272829303132374344" displayName="Tabela8I212223242526272829303132374344" ref="C5:M47" totalsRowCount="1" headerRowDxfId="15" totalsRowDxfId="14">
  <autoFilter ref="C5:M46"/>
  <tableColumns count="11">
    <tableColumn id="1" name="NOME" totalsRowFunction="count" dataDxfId="13"/>
    <tableColumn id="2" name="IDADE" dataDxfId="12"/>
    <tableColumn id="3" name="EXAME" dataDxfId="11"/>
    <tableColumn id="4" name="CONVÊNIO" dataDxfId="10"/>
    <tableColumn id="10" name="GUIA CONVÊNIO" dataDxfId="9"/>
    <tableColumn id="9" name="VALOR" dataDxfId="8">
      <calculatedColumnFormula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calculatedColumnFormula>
    </tableColumn>
    <tableColumn id="5" name="MÉDICA" dataDxfId="7">
      <calculatedColumnFormula>IF(Tabela8I212223242526272829303132374344[[#This Row],[EXAME]]&lt;&gt;"","Dra. Ilca","")</calculatedColumnFormula>
    </tableColumn>
    <tableColumn id="6" name="TELEFONE" dataDxfId="6"/>
    <tableColumn id="7" name="CONFIRMAÇÃO" dataDxfId="5"/>
    <tableColumn id="11" name="COMPARECEU?" dataDxfId="4"/>
    <tableColumn id="8" name="FILA DE ESPERA" dataDxfId="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id="3" name="TabelaPrecos" displayName="TabelaPrecos" ref="B2:E23" totalsRowShown="0" headerRowDxfId="2">
  <autoFilter ref="B2:E23"/>
  <tableColumns count="4">
    <tableColumn id="1" name="EXAME"/>
    <tableColumn id="2" name="VALOR PARTICULAR" dataDxfId="1"/>
    <tableColumn id="3" name="CONVÊNIO"/>
    <tableColumn id="4" name="VALOR CONVÊNIO" dataDxfId="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38" name="Tabela8J143839" displayName="Tabela8J143839" ref="C5:M47" totalsRowCount="1" headerRowDxfId="631" totalsRowDxfId="630">
  <autoFilter ref="C5:M46"/>
  <tableColumns count="11">
    <tableColumn id="1" name="NOME" totalsRowFunction="count" dataDxfId="629"/>
    <tableColumn id="2" name="IDADE" dataDxfId="628"/>
    <tableColumn id="3" name="EXAME" dataDxfId="627"/>
    <tableColumn id="4" name="CONVÊNIO" dataDxfId="626"/>
    <tableColumn id="10" name="GUIA CONVÊNIO" dataDxfId="625"/>
    <tableColumn id="9" name="VALOR" dataDxfId="624">
      <calculatedColumnFormula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calculatedColumnFormula>
    </tableColumn>
    <tableColumn id="5" name="MÉDICA" dataDxfId="623">
      <calculatedColumnFormula>IF(Tabela8J143839[[#This Row],[EXAME]]&lt;&gt;"","Dra. Joizeanne","")</calculatedColumnFormula>
    </tableColumn>
    <tableColumn id="6" name="TELEFONE" dataDxfId="622"/>
    <tableColumn id="7" name="CONFIRMAÇÃO" dataDxfId="621"/>
    <tableColumn id="16" name="COMPARECEU?" dataDxfId="620"/>
    <tableColumn id="8" name="FILA DE ESPERA" dataDxfId="6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5" name="Tabela8J5678910111213141516" displayName="Tabela8J5678910111213141516" ref="C5:M47" totalsRowCount="1" headerRowDxfId="616" totalsRowDxfId="615">
  <autoFilter ref="C5:M46"/>
  <tableColumns count="11">
    <tableColumn id="1" name="NOME" totalsRowFunction="count" dataDxfId="614"/>
    <tableColumn id="2" name="IDADE" dataDxfId="613"/>
    <tableColumn id="3" name="EXAME" dataDxfId="612"/>
    <tableColumn id="4" name="CONVÊNIO" dataDxfId="611"/>
    <tableColumn id="10" name="GUIA CONVÊNIO" dataDxfId="610"/>
    <tableColumn id="9" name="VALOR" dataDxfId="609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calculatedColumnFormula>
    </tableColumn>
    <tableColumn id="5" name="MÉDICA" dataDxfId="608">
      <calculatedColumnFormula>IF(Tabela8J5678910111213141516[[#This Row],[EXAME]]&lt;&gt;"","Dra. Joizeanne","")</calculatedColumnFormula>
    </tableColumn>
    <tableColumn id="6" name="TELEFONE" dataDxfId="607"/>
    <tableColumn id="7" name="CONFIRMAÇÃO" dataDxfId="606"/>
    <tableColumn id="11" name="COMPARECEU?" dataDxfId="605"/>
    <tableColumn id="8" name="FILA DE ESPERA" dataDxfId="6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ela8J567891011121314151617" displayName="Tabela8J567891011121314151617" ref="C5:M47" totalsRowCount="1" headerRowDxfId="601" totalsRowDxfId="600">
  <autoFilter ref="C5:M46"/>
  <tableColumns count="11">
    <tableColumn id="1" name="NOME" totalsRowFunction="count" dataDxfId="599"/>
    <tableColumn id="2" name="IDADE" dataDxfId="598"/>
    <tableColumn id="3" name="EXAME" dataDxfId="597"/>
    <tableColumn id="4" name="CONVÊNIO" dataDxfId="596"/>
    <tableColumn id="10" name="GUIA CONVÊNIO" dataDxfId="595"/>
    <tableColumn id="9" name="VALOR" dataDxfId="594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calculatedColumnFormula>
    </tableColumn>
    <tableColumn id="5" name="MÉDICA" dataDxfId="593">
      <calculatedColumnFormula>IF(Tabela8J567891011121314151617[[#This Row],[EXAME]]&lt;&gt;"","Dra. Joizeanne","")</calculatedColumnFormula>
    </tableColumn>
    <tableColumn id="6" name="TELEFONE" dataDxfId="592"/>
    <tableColumn id="7" name="CONFIRMAÇÃO" dataDxfId="591"/>
    <tableColumn id="11" name="COMPARECEU?" dataDxfId="590"/>
    <tableColumn id="8" name="FILA DE ESPERA" dataDxfId="5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4" name="Tabela8J56789101112131415" displayName="Tabela8J56789101112131415" ref="C5:M47" totalsRowCount="1" headerRowDxfId="586" totalsRowDxfId="585">
  <autoFilter ref="C5:M46"/>
  <tableColumns count="11">
    <tableColumn id="1" name="NOME" totalsRowFunction="count" dataDxfId="584"/>
    <tableColumn id="2" name="IDADE" dataDxfId="583"/>
    <tableColumn id="3" name="EXAME" dataDxfId="582"/>
    <tableColumn id="4" name="CONVÊNIO" dataDxfId="581"/>
    <tableColumn id="10" name="GUIA CONVÊNIO" dataDxfId="580"/>
    <tableColumn id="9" name="VALOR" dataDxfId="579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calculatedColumnFormula>
    </tableColumn>
    <tableColumn id="5" name="MÉDICA" dataDxfId="578">
      <calculatedColumnFormula>IF(Tabela8J56789101112131415[[#This Row],[EXAME]]&lt;&gt;"","Dra. Joizeanne","")</calculatedColumnFormula>
    </tableColumn>
    <tableColumn id="6" name="TELEFONE" dataDxfId="577"/>
    <tableColumn id="7" name="CONFIRMAÇÃO" dataDxfId="576"/>
    <tableColumn id="11" name="COMPARECEU?" dataDxfId="575"/>
    <tableColumn id="8" name="FILA DE ESPERA" dataDxfId="5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ela8J5" displayName="Tabela8J5" ref="C5:M47" totalsRowCount="1" headerRowDxfId="571" totalsRowDxfId="570">
  <autoFilter ref="C5:M46"/>
  <tableColumns count="11">
    <tableColumn id="1" name="NOME" totalsRowFunction="count" dataDxfId="569"/>
    <tableColumn id="2" name="IDADE" dataDxfId="568"/>
    <tableColumn id="3" name="EXAME" dataDxfId="567"/>
    <tableColumn id="4" name="CONVÊNIO" dataDxfId="566"/>
    <tableColumn id="10" name="GUIA CONVÊNIO" dataDxfId="565"/>
    <tableColumn id="9" name="VALOR" dataDxfId="564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calculatedColumnFormula>
    </tableColumn>
    <tableColumn id="5" name="MÉDICA" dataDxfId="563">
      <calculatedColumnFormula>IF(Tabela8J5[[#This Row],[EXAME]]&lt;&gt;"","Dra. Joizeanne","")</calculatedColumnFormula>
    </tableColumn>
    <tableColumn id="6" name="TELEFONE" dataDxfId="562"/>
    <tableColumn id="7" name="CONFIRMAÇÃO" dataDxfId="561"/>
    <tableColumn id="12" name="COMPARECEU?" dataDxfId="560"/>
    <tableColumn id="8" name="FILA DE ESPERA" dataDxfId="5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33"/>
  <sheetViews>
    <sheetView showGridLines="0" tabSelected="1" zoomScale="80" zoomScaleNormal="80" workbookViewId="0">
      <selection activeCell="J43" sqref="J43"/>
    </sheetView>
  </sheetViews>
  <sheetFormatPr defaultRowHeight="1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>
      <c r="A2" s="6"/>
      <c r="B2" s="6"/>
      <c r="C2" s="6"/>
      <c r="D2" s="7" t="s">
        <v>0</v>
      </c>
      <c r="E2" s="6"/>
      <c r="F2" s="6"/>
      <c r="G2" s="14" t="str">
        <f>IF(C5=1,"JANEIRO",IF(C5=2,"FEVEREIRO",IF(C5=3,"MARÇO",IF(C5=4,"ABRIL",IF(C5=5,"MAIO",IF(C5=6,"JUNHO",IF(C5=7,"JULHO",IF(C5=8,"AGOSTO",IF(C5=9,"SETEMBRO",IF(C5=10,"OUTUBRO",IF(C5=11,"NOVEMBRO",IF(C5=12,"DEZEMBRO",""))))))))))))</f>
        <v>MAIO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>
      <c r="B5" s="3" t="s">
        <v>1</v>
      </c>
      <c r="C5" s="2">
        <v>5</v>
      </c>
      <c r="D5" s="3" t="s">
        <v>2</v>
      </c>
      <c r="E5" s="33">
        <v>2023</v>
      </c>
      <c r="F5" s="31" t="s">
        <v>3</v>
      </c>
      <c r="G5" s="31"/>
      <c r="H5" s="31" t="str">
        <f>IF(I8=B8,B9,IF(I8=C8,C9,IF(I8=D8,D9,IF(I8=E8,E9,IF(I8=F8,F9,IF(I8=G8,G9,IF(I8=H8,H9,"")))))))</f>
        <v>SEGUNDA-FEIRA</v>
      </c>
    </row>
    <row r="6" spans="1:16" hidden="1"/>
    <row r="7" spans="1:16" hidden="1">
      <c r="B7" t="s">
        <v>4</v>
      </c>
      <c r="I7" t="s">
        <v>5</v>
      </c>
      <c r="J7" t="s">
        <v>6</v>
      </c>
    </row>
    <row r="8" spans="1:16" hidden="1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2</v>
      </c>
      <c r="J8" s="1">
        <f>DATE(E5,C5,31)</f>
        <v>45077</v>
      </c>
    </row>
    <row r="9" spans="1:16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>
      <c r="B10" s="5" t="str">
        <f>IF($I$8=B8,1,IF(A10&lt;&gt;"",A10+1,""))</f>
        <v/>
      </c>
      <c r="C10" s="5">
        <f t="shared" ref="C10:H10" si="0">IF($I$8=C8,1,IF(B10&lt;&gt;"",B10+1,""))</f>
        <v>1</v>
      </c>
      <c r="D10" s="5">
        <f t="shared" si="0"/>
        <v>2</v>
      </c>
      <c r="E10" s="5">
        <f t="shared" si="0"/>
        <v>3</v>
      </c>
      <c r="F10" s="5">
        <f t="shared" si="0"/>
        <v>4</v>
      </c>
      <c r="G10" s="5">
        <f t="shared" si="0"/>
        <v>5</v>
      </c>
      <c r="H10" s="5">
        <f t="shared" si="0"/>
        <v>6</v>
      </c>
    </row>
    <row r="11" spans="1:16">
      <c r="B11" s="19"/>
      <c r="C11" s="45" t="str">
        <f t="shared" ref="C11:E11" si="1">IF(C10="","","Dra. Joizeanne")</f>
        <v>Dra. Joizeanne</v>
      </c>
      <c r="D11" s="46" t="str">
        <f t="shared" si="1"/>
        <v>Dra. Joizeanne</v>
      </c>
      <c r="E11" s="45" t="str">
        <f t="shared" si="1"/>
        <v>Dra. Joizeanne</v>
      </c>
      <c r="F11" s="46" t="str">
        <f>IF(F10="","","Dra. Joizeanne")</f>
        <v>Dra. Joizeanne</v>
      </c>
      <c r="G11" s="45" t="str">
        <f t="shared" ref="G11" si="2">IF(G10="","","Dra. Joizeanne")</f>
        <v>Dra. Joizeanne</v>
      </c>
      <c r="H11" s="19"/>
    </row>
    <row r="12" spans="1:16">
      <c r="B12" s="19"/>
      <c r="C12" s="45" t="str">
        <f t="shared" ref="C12:E12" si="3">IF(C10="","","Dra. Ilca")</f>
        <v>Dra. Ilca</v>
      </c>
      <c r="D12" s="46" t="str">
        <f t="shared" si="3"/>
        <v>Dra. Ilca</v>
      </c>
      <c r="E12" s="45" t="str">
        <f t="shared" si="3"/>
        <v>Dra. Ilca</v>
      </c>
      <c r="F12" s="46" t="str">
        <f>IF(F10="","","Dra. Ilca")</f>
        <v>Dra. Ilca</v>
      </c>
      <c r="G12" s="45" t="str">
        <f t="shared" ref="G12" si="4">IF(G10="","","Dra. Ilca")</f>
        <v>Dra. Ilca</v>
      </c>
      <c r="H12" s="19"/>
    </row>
    <row r="13" spans="1:16">
      <c r="B13" s="20"/>
      <c r="C13" s="20"/>
      <c r="D13" s="20"/>
      <c r="E13" s="25"/>
      <c r="F13" s="25"/>
      <c r="G13" s="20"/>
      <c r="H13" s="20"/>
    </row>
    <row r="14" spans="1:16">
      <c r="B14" s="5">
        <f>IFERROR(IF(H10&gt;=31,"",H10+1),"")</f>
        <v>7</v>
      </c>
      <c r="C14" s="5">
        <f>IFERROR(IF(B14&gt;=31,"",B14+1),"")</f>
        <v>8</v>
      </c>
      <c r="D14" s="5">
        <f t="shared" ref="D14:H14" si="5">IFERROR(IF(C14&gt;=31,"",C14+1),"")</f>
        <v>9</v>
      </c>
      <c r="E14" s="5">
        <f t="shared" si="5"/>
        <v>10</v>
      </c>
      <c r="F14" s="5">
        <f t="shared" si="5"/>
        <v>11</v>
      </c>
      <c r="G14" s="5">
        <f t="shared" si="5"/>
        <v>12</v>
      </c>
      <c r="H14" s="5">
        <f t="shared" si="5"/>
        <v>13</v>
      </c>
    </row>
    <row r="15" spans="1:16">
      <c r="B15" s="19"/>
      <c r="C15" s="45" t="str">
        <f t="shared" ref="C15" si="6">IF(C14="","","Dra. Joizeanne")</f>
        <v>Dra. Joizeanne</v>
      </c>
      <c r="D15" s="46" t="str">
        <f t="shared" ref="D15" si="7">IF(D14="","","Dra. Joizeanne")</f>
        <v>Dra. Joizeanne</v>
      </c>
      <c r="E15" s="45" t="str">
        <f t="shared" ref="E15" si="8">IF(E14="","","Dra. Joizeanne")</f>
        <v>Dra. Joizeanne</v>
      </c>
      <c r="F15" s="46" t="str">
        <f>IF(F14="","","Dra. Joizeanne")</f>
        <v>Dra. Joizeanne</v>
      </c>
      <c r="G15" s="45" t="str">
        <f t="shared" ref="G15" si="9">IF(G14="","","Dra. Joizeanne")</f>
        <v>Dra. Joizeanne</v>
      </c>
      <c r="H15" s="19"/>
    </row>
    <row r="16" spans="1:16">
      <c r="B16" s="19"/>
      <c r="C16" s="45" t="str">
        <f t="shared" ref="C16:E16" si="10">IF(C14="","","Dra. Ilca")</f>
        <v>Dra. Ilca</v>
      </c>
      <c r="D16" s="46" t="str">
        <f t="shared" si="10"/>
        <v>Dra. Ilca</v>
      </c>
      <c r="E16" s="45" t="str">
        <f t="shared" si="10"/>
        <v>Dra. Ilca</v>
      </c>
      <c r="F16" s="46" t="str">
        <f>IF(F14="","","Dra. Ilca")</f>
        <v>Dra. Ilca</v>
      </c>
      <c r="G16" s="45" t="str">
        <f t="shared" ref="G16" si="11">IF(G14="","","Dra. Ilca")</f>
        <v>Dra. Ilca</v>
      </c>
      <c r="H16" s="19"/>
    </row>
    <row r="17" spans="2:8">
      <c r="B17" s="20"/>
      <c r="C17" s="20"/>
      <c r="D17" s="20"/>
      <c r="E17" s="25"/>
      <c r="F17" s="25"/>
      <c r="G17" s="20"/>
      <c r="H17" s="20"/>
    </row>
    <row r="18" spans="2:8">
      <c r="B18" s="5">
        <f>IFERROR(IF(H14&gt;=31,"",H14+1),"")</f>
        <v>14</v>
      </c>
      <c r="C18" s="5">
        <f>IFERROR(IF(B18&gt;=31,"",B18+1),"")</f>
        <v>15</v>
      </c>
      <c r="D18" s="5">
        <f t="shared" ref="D18:H18" si="12">IFERROR(IF(C18&gt;=31,"",C18+1),"")</f>
        <v>16</v>
      </c>
      <c r="E18" s="5">
        <f t="shared" si="12"/>
        <v>17</v>
      </c>
      <c r="F18" s="5">
        <f t="shared" si="12"/>
        <v>18</v>
      </c>
      <c r="G18" s="5">
        <f t="shared" si="12"/>
        <v>19</v>
      </c>
      <c r="H18" s="5">
        <f t="shared" si="12"/>
        <v>20</v>
      </c>
    </row>
    <row r="19" spans="2:8">
      <c r="B19" s="24"/>
      <c r="C19" s="46" t="str">
        <f t="shared" ref="C19" si="13">IF(C18="","","Dra. Joizeanne")</f>
        <v>Dra. Joizeanne</v>
      </c>
      <c r="D19" s="46" t="str">
        <f t="shared" ref="D19" si="14">IF(D18="","","Dra. Joizeanne")</f>
        <v>Dra. Joizeanne</v>
      </c>
      <c r="E19" s="45" t="str">
        <f t="shared" ref="E19" si="15">IF(E18="","","Dra. Joizeanne")</f>
        <v>Dra. Joizeanne</v>
      </c>
      <c r="F19" s="46" t="str">
        <f>IF(F18="","","Dra. Joizeanne")</f>
        <v>Dra. Joizeanne</v>
      </c>
      <c r="G19" s="45" t="str">
        <f t="shared" ref="G19" si="16">IF(G18="","","Dra. Joizeanne")</f>
        <v>Dra. Joizeanne</v>
      </c>
      <c r="H19" s="19"/>
    </row>
    <row r="20" spans="2:8">
      <c r="B20" s="24"/>
      <c r="C20" s="46" t="str">
        <f t="shared" ref="C20:E20" si="17">IF(C18="","","Dra. Ilca")</f>
        <v>Dra. Ilca</v>
      </c>
      <c r="D20" s="46" t="str">
        <f t="shared" si="17"/>
        <v>Dra. Ilca</v>
      </c>
      <c r="E20" s="45" t="str">
        <f t="shared" si="17"/>
        <v>Dra. Ilca</v>
      </c>
      <c r="F20" s="46" t="str">
        <f>IF(F18="","","Dra. Ilca")</f>
        <v>Dra. Ilca</v>
      </c>
      <c r="G20" s="45" t="str">
        <f t="shared" ref="G20" si="18">IF(G18="","","Dra. Ilca")</f>
        <v>Dra. Ilca</v>
      </c>
      <c r="H20" s="19"/>
    </row>
    <row r="21" spans="2:8">
      <c r="B21" s="20"/>
      <c r="C21" s="20"/>
      <c r="D21" s="20"/>
      <c r="E21" s="25"/>
      <c r="F21" s="25"/>
      <c r="G21" s="20"/>
      <c r="H21" s="20"/>
    </row>
    <row r="22" spans="2:8">
      <c r="B22" s="5">
        <f>IFERROR(IF(H18&gt;=31,"",H18+1),"")</f>
        <v>21</v>
      </c>
      <c r="C22" s="5">
        <f>IFERROR(IF(B22&gt;=31,"",B22+1),"")</f>
        <v>22</v>
      </c>
      <c r="D22" s="5">
        <f t="shared" ref="D22:H22" si="19">IFERROR(IF(C22&gt;=31,"",C22+1),"")</f>
        <v>23</v>
      </c>
      <c r="E22" s="5">
        <f t="shared" si="19"/>
        <v>24</v>
      </c>
      <c r="F22" s="5">
        <f t="shared" si="19"/>
        <v>25</v>
      </c>
      <c r="G22" s="5">
        <f t="shared" si="19"/>
        <v>26</v>
      </c>
      <c r="H22" s="5">
        <f t="shared" si="19"/>
        <v>27</v>
      </c>
    </row>
    <row r="23" spans="2:8">
      <c r="B23" s="24"/>
      <c r="C23" s="46" t="str">
        <f t="shared" ref="C23" si="20">IF(C22="","","Dra. Joizeanne")</f>
        <v>Dra. Joizeanne</v>
      </c>
      <c r="D23" s="46" t="str">
        <f t="shared" ref="D23" si="21">IF(D22="","","Dra. Joizeanne")</f>
        <v>Dra. Joizeanne</v>
      </c>
      <c r="E23" s="45" t="str">
        <f t="shared" ref="E23" si="22">IF(E22="","","Dra. Joizeanne")</f>
        <v>Dra. Joizeanne</v>
      </c>
      <c r="F23" s="46" t="str">
        <f>IF(F22="","","Dra. Joizeanne")</f>
        <v>Dra. Joizeanne</v>
      </c>
      <c r="G23" s="45" t="str">
        <f t="shared" ref="G23" si="23">IF(G22="","","Dra. Joizeanne")</f>
        <v>Dra. Joizeanne</v>
      </c>
      <c r="H23" s="19"/>
    </row>
    <row r="24" spans="2:8">
      <c r="B24" s="24"/>
      <c r="C24" s="46" t="str">
        <f t="shared" ref="C24:E24" si="24">IF(C22="","","Dra. Ilca")</f>
        <v>Dra. Ilca</v>
      </c>
      <c r="D24" s="46" t="str">
        <f t="shared" si="24"/>
        <v>Dra. Ilca</v>
      </c>
      <c r="E24" s="45" t="str">
        <f t="shared" si="24"/>
        <v>Dra. Ilca</v>
      </c>
      <c r="F24" s="46" t="str">
        <f>IF(F22="","","Dra. Ilca")</f>
        <v>Dra. Ilca</v>
      </c>
      <c r="G24" s="45" t="str">
        <f t="shared" ref="G24" si="25">IF(G22="","","Dra. Ilca")</f>
        <v>Dra. Ilca</v>
      </c>
      <c r="H24" s="19"/>
    </row>
    <row r="25" spans="2:8">
      <c r="B25" s="20"/>
      <c r="C25" s="20"/>
      <c r="D25" s="20"/>
      <c r="E25" s="25"/>
      <c r="F25" s="25"/>
      <c r="G25" s="20"/>
      <c r="H25" s="20"/>
    </row>
    <row r="26" spans="2:8">
      <c r="B26" s="5">
        <f>IFERROR(IF(H22&gt;=31,"",H22+1),"")</f>
        <v>28</v>
      </c>
      <c r="C26" s="5">
        <f>IFERROR(IF(B26&gt;=31,"",B26+1),"")</f>
        <v>29</v>
      </c>
      <c r="D26" s="5">
        <f t="shared" ref="D26:H26" si="26">IFERROR(IF(C26&gt;=31,"",C26+1),"")</f>
        <v>30</v>
      </c>
      <c r="E26" s="5">
        <f t="shared" si="26"/>
        <v>31</v>
      </c>
      <c r="F26" s="5" t="str">
        <f t="shared" si="26"/>
        <v/>
      </c>
      <c r="G26" s="5" t="str">
        <f t="shared" si="26"/>
        <v/>
      </c>
      <c r="H26" s="5" t="str">
        <f t="shared" si="26"/>
        <v/>
      </c>
    </row>
    <row r="27" spans="2:8">
      <c r="B27" s="19"/>
      <c r="C27" s="45" t="str">
        <f t="shared" ref="C27" si="27">IF(C26="","","Dra. Joizeanne")</f>
        <v>Dra. Joizeanne</v>
      </c>
      <c r="D27" s="46" t="str">
        <f t="shared" ref="D27" si="28">IF(D26="","","Dra. Joizeanne")</f>
        <v>Dra. Joizeanne</v>
      </c>
      <c r="E27" s="45" t="str">
        <f t="shared" ref="E27" si="29">IF(E26="","","Dra. Joizeanne")</f>
        <v>Dra. Joizeanne</v>
      </c>
      <c r="F27" s="32" t="str">
        <f>IF(F26="","","Dra. Joizeanne")</f>
        <v/>
      </c>
      <c r="G27" t="str">
        <f t="shared" ref="G27" si="30">IF(G26="","","Dra. Joizeanne")</f>
        <v/>
      </c>
      <c r="H27" s="19"/>
    </row>
    <row r="28" spans="2:8">
      <c r="B28" s="19"/>
      <c r="C28" s="45" t="str">
        <f t="shared" ref="C28:E28" si="31">IF(C26="","","Dra. Ilca")</f>
        <v>Dra. Ilca</v>
      </c>
      <c r="D28" s="46" t="str">
        <f t="shared" si="31"/>
        <v>Dra. Ilca</v>
      </c>
      <c r="E28" s="45" t="str">
        <f t="shared" si="31"/>
        <v>Dra. Ilca</v>
      </c>
      <c r="F28" s="32" t="str">
        <f>IF(F26="","","Dra. Ilca")</f>
        <v/>
      </c>
      <c r="G28" t="str">
        <f t="shared" ref="G28" si="32">IF(G26="","","Dra. Ilca")</f>
        <v/>
      </c>
      <c r="H28" s="19"/>
    </row>
    <row r="29" spans="2:8">
      <c r="B29" s="20"/>
      <c r="C29" s="20"/>
      <c r="D29" s="20"/>
      <c r="E29" s="25"/>
      <c r="F29" s="25"/>
      <c r="G29" s="20"/>
      <c r="H29" s="20"/>
    </row>
    <row r="30" spans="2:8">
      <c r="B30" s="5" t="str">
        <f>IFERROR(IF(H26&gt;=31,"",H26+1),"")</f>
        <v/>
      </c>
      <c r="C30" s="5" t="str">
        <f>IFERROR(IF(B30&gt;=31,"",B30+1),"")</f>
        <v/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>
      <c r="B31" s="19"/>
      <c r="C31" s="47"/>
      <c r="D31" s="19" t="str">
        <f t="shared" ref="D31" si="34">IF(D30="","","Dra. Joizeanne")</f>
        <v/>
      </c>
      <c r="E31" s="19" t="str">
        <f t="shared" ref="E31" si="35">IF(E30="","","Dra. Joizeanne")</f>
        <v/>
      </c>
      <c r="F31" s="19" t="str">
        <f>IF(F30="","","Dra. Joizeanne")</f>
        <v/>
      </c>
      <c r="G31" s="19" t="str">
        <f t="shared" ref="G31" si="36">IF(G30="","","Dra. Joizeanne")</f>
        <v/>
      </c>
      <c r="H31" s="19"/>
    </row>
    <row r="32" spans="2:8">
      <c r="B32" s="19"/>
      <c r="C32" s="47"/>
      <c r="D32" s="19" t="str">
        <f t="shared" ref="D32:E32" si="37">IF(D30="","","Dra. Ilca")</f>
        <v/>
      </c>
      <c r="E32" s="19" t="str">
        <f t="shared" si="37"/>
        <v/>
      </c>
      <c r="F32" s="19" t="str">
        <f>IF(F30="","","Dra. Ilca")</f>
        <v/>
      </c>
      <c r="G32" s="19" t="str">
        <f t="shared" ref="G32" si="38">IF(G30="","","Dra. Ilca")</f>
        <v/>
      </c>
      <c r="H32" s="19"/>
    </row>
    <row r="33" spans="2:8">
      <c r="B33" s="20"/>
      <c r="C33" s="20"/>
      <c r="D33" s="20"/>
      <c r="E33" s="20"/>
      <c r="F33" s="20"/>
      <c r="G33" s="20"/>
      <c r="H33" s="20"/>
    </row>
  </sheetData>
  <sheetProtection sheet="1" objects="1" scenarios="1"/>
  <phoneticPr fontId="4" type="noConversion"/>
  <hyperlinks>
    <hyperlink ref="C11" location="'1J'!A1" display="'1J'!A1"/>
    <hyperlink ref="D11" location="'2J'!A1" display="'2J'!A1"/>
    <hyperlink ref="E11" location="'3J'!A1" display="'3J'!A1"/>
    <hyperlink ref="F11" location="'4J'!A1" display="'4J'!A1"/>
    <hyperlink ref="G11" location="'5J'!A1" display="'5J'!A1"/>
    <hyperlink ref="C15" location="'8J'!A1" display="'8J'!A1"/>
    <hyperlink ref="D15" location="'9J'!A1" display="'9J'!A1"/>
    <hyperlink ref="E15" location="'10J'!A1" display="'10J'!A1"/>
    <hyperlink ref="F15" location="'11J'!A1" display="'11J'!A1"/>
    <hyperlink ref="G15" location="'12J'!A1" display="'12J'!A1"/>
    <hyperlink ref="C19" location="'15J'!A1" display="'15J'!A1"/>
    <hyperlink ref="D19" location="'16J'!A1" display="'16J'!A1"/>
    <hyperlink ref="E19" location="'17J'!A1" display="'17J'!A1"/>
    <hyperlink ref="F19" location="'18J'!A1" display="'18J'!A1"/>
    <hyperlink ref="G19" location="'19J'!A1" display="'19J'!A1"/>
    <hyperlink ref="C23" location="'22J'!A1" display="'22J'!A1"/>
    <hyperlink ref="D23" location="'23J'!A1" display="'23J'!A1"/>
    <hyperlink ref="E23" location="'24J'!A1" display="'24J'!A1"/>
    <hyperlink ref="F23" location="'25J'!A1" display="'25J'!A1"/>
    <hyperlink ref="G23" location="'26J'!A1" display="'26J'!A1"/>
    <hyperlink ref="C27" location="'29J'!A1" display="'29J'!A1"/>
    <hyperlink ref="D27" location="'30J'!A1" display="'30J'!A1"/>
    <hyperlink ref="E27" location="'31J'!A1" display="'31J'!A1"/>
    <hyperlink ref="C12" location="'1I'!A1" display="'1I'!A1"/>
    <hyperlink ref="D12" location="'2I'!A1" display="'2I'!A1"/>
    <hyperlink ref="E12" location="'3I'!A1" display="'3I'!A1"/>
    <hyperlink ref="F12" location="'4I'!A1" display="'4I'!A1"/>
    <hyperlink ref="G12" location="'5I'!A1" display="'5I'!A1"/>
    <hyperlink ref="C16" location="'8I'!A1" display="'8I'!A1"/>
    <hyperlink ref="D16" location="'9I'!A1" display="'9I'!A1"/>
    <hyperlink ref="E16" location="'10I'!A1" display="'10I'!A1"/>
    <hyperlink ref="F16" location="'11I'!A1" display="'11I'!A1"/>
    <hyperlink ref="G16" location="'12I'!A1" display="'12I'!A1"/>
    <hyperlink ref="C20" location="'15I'!A1" display="'15I'!A1"/>
    <hyperlink ref="D20" location="'16I'!A1" display="'16I'!A1"/>
    <hyperlink ref="E20" location="'17I'!A1" display="'17I'!A1"/>
    <hyperlink ref="F20" location="'18I'!A1" display="'18I'!A1"/>
    <hyperlink ref="G20" location="'19I'!A1" display="'19I'!A1"/>
    <hyperlink ref="C24" location="'22I'!A1" display="'22I'!A1"/>
    <hyperlink ref="D24" location="'23I'!A1" display="'23I'!A1"/>
    <hyperlink ref="E24" location="'24I'!A1" display="'24I'!A1"/>
    <hyperlink ref="F24" location="'25I'!A1" display="'25I'!A1"/>
    <hyperlink ref="G24" location="'26I'!A1" display="'26I'!A1"/>
    <hyperlink ref="C28" location="'29I'!A1" display="'29I'!A1"/>
    <hyperlink ref="D28" location="'30I'!A1" display="'30I'!A1"/>
    <hyperlink ref="E28" location="'31I'!A1" display="'31I'!A1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1FCD69E0-AEAE-4BEA-8F6D-AF29B092182C}">
            <xm:f>'1J'!$C$47&gt;=10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45" id="{CEBB4711-5706-4B33-9E59-565BE67A8BA7}">
            <xm:f>'2J'!$C$47&gt;=10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44" id="{AC091748-34EE-4151-9010-1F69685F8943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43" id="{48E8F335-15AC-4D4D-B3D6-A02B9041310C}">
            <xm:f>'4J'!$C$47&gt;=10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42" id="{9F6F57EB-0752-413B-9866-F393E6710C08}">
            <xm:f>'5J'!$C$47&gt;=10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41" id="{39932220-7DBF-4286-8CEE-43626601D181}">
            <xm:f>'8J'!$C$47&gt;=10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40" id="{0B962E9A-3ADD-4983-AF26-6094FB3E9F26}">
            <xm:f>'9J'!$C$47&gt;=10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39" id="{45B07579-4298-4047-9130-DA18EB3D6810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38" id="{12D54BB2-C097-45D6-92B6-3F5F02817CFA}">
            <xm:f>'11J'!$C$47&gt;=10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37" id="{5FB159B6-41C8-4263-9A0E-9C1F1D118171}">
            <xm:f>'12J'!$C$47&gt;=10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36" id="{A9F655CF-9DAF-48D0-B4B6-293535EFC007}">
            <xm:f>'15J'!$C$47&gt;=10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35" id="{AC4E486E-7D9A-4794-96E3-3EAE0184D4B0}">
            <xm:f>'16J'!$C$47&gt;=10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34" id="{CEEC0510-04E0-433B-B8C5-A4AA51FB88AC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33" id="{9BCC7777-7738-4832-B0B2-E15D79A38E9A}">
            <xm:f>'18J'!$C$47&gt;=10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32" id="{F7090989-4F5F-480B-8088-4A97FB7AFF3D}">
            <xm:f>'19J'!$C$47&gt;=10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31" id="{56D20135-F3A2-4F09-B9DA-604CE515CDC2}">
            <xm:f>'22J'!$C$47&gt;=10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30" id="{BDD2FABE-9E22-40C6-8E1D-EE8E0C1E0680}">
            <xm:f>'23J'!$C$47&gt;=10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29" id="{CB6762AF-3F93-4D5F-97F2-A0559CA13209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28" id="{04BEB555-0614-464F-9DF6-303DDF2C39BD}">
            <xm:f>'25J'!$C$47&gt;=10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27" id="{0C96A15D-2578-4CDA-B551-1B3B1D6D6A02}">
            <xm:f>'26J'!$C$47&gt;=10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26" id="{94A8ADF4-1D92-4692-8EA8-0EFF6BAB10D2}">
            <xm:f>'29J'!$C$47&gt;=10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25" id="{3B24E834-1399-464D-9E9F-0345730B1B4B}">
            <xm:f>'30J'!$C$47&gt;=10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24" id="{9C069D20-1C79-4631-B33F-FA3351F1DC18}">
            <xm:f>'31J'!$C$47&gt;=10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23" id="{464C257B-468D-44ED-BC53-6FC3CF920EDC}">
            <xm:f>'1I'!$C$47&gt;=12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2" id="{8F34BAD4-1F1B-413A-A991-2E4EA9943DC4}">
            <xm:f>'2I'!$C$47&gt;=12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21" id="{4074D85F-5B30-4AB0-9FB9-C4BF6A7C2308}">
            <xm:f>'3I'!$C$47&gt;=12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20" id="{A45D9783-7425-4045-A21E-B00A9855A169}">
            <xm:f>'4I'!$C$47&gt;=12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19" id="{375FCB94-3A3F-487D-BDDB-64FA876BFE52}">
            <xm:f>'5I'!$C$47&gt;=12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" id="{CA5AFC13-1350-4EA4-B715-96C2E065D7BC}">
            <xm:f>'8I'!$C$47&gt;=12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17" id="{61A94808-174D-43FF-AE9F-236B9CC0E04B}">
            <xm:f>'9I'!$C$47&gt;=12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16" id="{547D6EC2-A721-4396-89F8-59E936D0EC1D}">
            <xm:f>'10I'!$C$47&gt;=12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" id="{026DFCA3-B691-4C7B-9027-930FF4843740}">
            <xm:f>'11I'!$C$47&gt;=12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14" id="{473E2073-90F4-411F-852B-337489103465}">
            <xm:f>'12I'!$C$47&gt;=12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3" id="{152F84B6-2661-41E9-916C-D75DBB28885B}">
            <xm:f>'15I'!$C$47&gt;=12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12" id="{CC82E927-ADC4-4EBA-B796-049F2E0FBEF7}">
            <xm:f>'16I'!$C$47&gt;=12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11" id="{5B6B71A5-B34B-4EA8-B38A-0CABF3063CEC}">
            <xm:f>'17I'!$C$47&gt;=12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0" id="{93F603FD-9FCF-4B0C-A655-8A92E75BB2D5}">
            <xm:f>'18I'!$C$47&gt;=12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9" id="{7654BE27-7F4D-4E27-AFBB-9A33D29C4C70}">
            <xm:f>'19I'!$C$47&gt;=12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8" id="{2C824AE9-C707-43BE-8BB5-A83880F13008}">
            <xm:f>'22I'!$C$47&gt;=12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7" id="{B510F0C7-A1CB-463F-9F88-71C93C80D9D2}">
            <xm:f>'23I'!$C$47&gt;=12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6" id="{6AD31322-F0BB-48EB-B3B6-96445DD60D25}">
            <xm:f>'24I'!$C$47&gt;=12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5" id="{F4A3C9D5-5D08-4C98-BCF2-17B430AA4633}">
            <xm:f>'25I'!$C$47&gt;=12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4" id="{944715CF-5206-4E3F-B22C-A2C0787B4472}">
            <xm:f>'26I'!$C$47&gt;=12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3" id="{929F0AD8-4623-4F42-BEE8-C9868E53A6BF}">
            <xm:f>'29I'!$C$47&gt;=12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2" id="{F757B2C9-46A8-4580-B145-B64C4C727881}">
            <xm:f>'30I'!$C$47&gt;=12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1" id="{9786A5DD-36F3-4CFF-9434-96C313EB4788}">
            <xm:f>'31I'!$C$47&gt;=12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11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45057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6" t="str">
        <f>IF(Tabela8J5[[#This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7" t="str">
        <f>IF(Tabela8J5[[#This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8" t="str">
        <f>IF(Tabela8J5[[#This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9" t="str">
        <f>IF(Tabela8J5[[#This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0" t="str">
        <f>IF(Tabela8J5[[#This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1" t="str">
        <f>IF(Tabela8J5[[#This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2" t="str">
        <f>IF(Tabela8J5[[#This Row],[EXAME]]&lt;&gt;"","Dra. Joizeanne","")</f>
        <v/>
      </c>
      <c r="J12" s="13"/>
      <c r="K12" s="12"/>
      <c r="L12" s="12"/>
      <c r="M12" s="12"/>
    </row>
    <row r="13" spans="1:30" ht="15" customHeight="1">
      <c r="B13" s="9">
        <v>0.40625</v>
      </c>
      <c r="C13" s="12"/>
      <c r="D13" s="12"/>
      <c r="E13" s="12"/>
      <c r="F13" s="12"/>
      <c r="G13" s="12"/>
      <c r="H1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3" t="str">
        <f>IF(Tabela8J5[[#This Row],[EXAME]]&lt;&gt;"","Dra. Joizeanne","")</f>
        <v/>
      </c>
      <c r="J13" s="13"/>
      <c r="K13" s="12"/>
      <c r="L13" s="12"/>
      <c r="M13" s="12"/>
    </row>
    <row r="14" spans="1:30" ht="15" customHeight="1">
      <c r="B14" s="8">
        <v>0.41666666666666702</v>
      </c>
      <c r="C14" s="12"/>
      <c r="D14" s="12"/>
      <c r="E14" s="12"/>
      <c r="F14" s="12"/>
      <c r="G14" s="12"/>
      <c r="H1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4" t="str">
        <f>IF(Tabela8J5[[#This Row],[EXAME]]&lt;&gt;"","Dra. Joizeanne","")</f>
        <v/>
      </c>
      <c r="J14" s="13"/>
      <c r="K14" s="12"/>
      <c r="L14" s="12"/>
      <c r="M14" s="12"/>
    </row>
    <row r="15" spans="1:30" ht="15" customHeight="1">
      <c r="B15" s="9">
        <v>0.42708333333333298</v>
      </c>
      <c r="C15" s="12"/>
      <c r="D15" s="12"/>
      <c r="E15" s="12"/>
      <c r="F15" s="12"/>
      <c r="G15" s="12"/>
      <c r="H1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5" t="str">
        <f>IF(Tabela8J5[[#This Row],[EXAME]]&lt;&gt;"","Dra. Joizeanne","")</f>
        <v/>
      </c>
      <c r="J15" s="13"/>
      <c r="K15" s="12"/>
      <c r="L15" s="12"/>
      <c r="M15" s="12"/>
    </row>
    <row r="16" spans="1:30" ht="15" customHeight="1">
      <c r="B16" s="8">
        <v>0.4375</v>
      </c>
      <c r="C16" s="12"/>
      <c r="D16" s="12"/>
      <c r="E16" s="12"/>
      <c r="F16" s="12"/>
      <c r="G16" s="12"/>
      <c r="H1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6" t="str">
        <f>IF(Tabela8J5[[#This Row],[EXAME]]&lt;&gt;"","Dra. Joizeanne","")</f>
        <v/>
      </c>
      <c r="J16" s="13"/>
      <c r="K16" s="12"/>
      <c r="L16" s="12"/>
      <c r="M16" s="12"/>
    </row>
    <row r="17" spans="2:13" ht="15" customHeight="1">
      <c r="B17" s="9">
        <v>0.44791666666666702</v>
      </c>
      <c r="C17" s="12"/>
      <c r="D17" s="12"/>
      <c r="E17" s="12"/>
      <c r="F17" s="12"/>
      <c r="G17" s="12"/>
      <c r="H1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7" t="str">
        <f>IF(Tabela8J5[[#This Row],[EXAME]]&lt;&gt;"","Dra. Joizeanne","")</f>
        <v/>
      </c>
      <c r="J17" s="13"/>
      <c r="K17" s="12"/>
      <c r="L17" s="12"/>
      <c r="M17" s="12"/>
    </row>
    <row r="18" spans="2:13" ht="15" customHeight="1">
      <c r="B18" s="8">
        <v>0.45833333333333298</v>
      </c>
      <c r="C18" s="12"/>
      <c r="D18" s="12"/>
      <c r="E18" s="12"/>
      <c r="F18" s="12"/>
      <c r="G18" s="12"/>
      <c r="H1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8" t="str">
        <f>IF(Tabela8J5[[#This Row],[EXAME]]&lt;&gt;"","Dra. Joizeanne","")</f>
        <v/>
      </c>
      <c r="J18" s="13"/>
      <c r="K18" s="12"/>
      <c r="L18" s="12"/>
      <c r="M18" s="12"/>
    </row>
    <row r="19" spans="2:13" ht="15" customHeight="1">
      <c r="B19" s="9">
        <v>0.46875</v>
      </c>
      <c r="C19" s="12"/>
      <c r="D19" s="12"/>
      <c r="E19" s="12"/>
      <c r="F19" s="12"/>
      <c r="G19" s="12"/>
      <c r="H1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19" t="str">
        <f>IF(Tabela8J5[[#This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0" t="str">
        <f>IF(Tabela8J5[[#This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1" t="str">
        <f>IF(Tabela8J5[[#This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2" t="str">
        <f>IF(Tabela8J5[[#This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3" t="str">
        <f>IF(Tabela8J5[[#This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4" t="str">
        <f>IF(Tabela8J5[[#This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5" t="str">
        <f>IF(Tabela8J5[[#This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6" t="str">
        <f>IF(Tabela8J5[[#This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7" t="str">
        <f>IF(Tabela8J5[[#This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8" t="str">
        <f>IF(Tabela8J5[[#This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29" t="str">
        <f>IF(Tabela8J5[[#This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0" t="str">
        <f>IF(Tabela8J5[[#This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1" t="str">
        <f>IF(Tabela8J5[[#This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2" t="str">
        <f>IF(Tabela8J5[[#This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3" t="str">
        <f>IF(Tabela8J5[[#This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4" t="str">
        <f>IF(Tabela8J5[[#This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5" t="str">
        <f>IF(Tabela8J5[[#This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6" t="str">
        <f>IF(Tabela8J5[[#This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7" t="str">
        <f>IF(Tabela8J5[[#This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8" t="str">
        <f>IF(Tabela8J5[[#This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39" t="str">
        <f>IF(Tabela8J5[[#This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0" t="str">
        <f>IF(Tabela8J5[[#This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1" t="str">
        <f>IF(Tabela8J5[[#This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2" t="str">
        <f>IF(Tabela8J5[[#This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3" t="str">
        <f>IF(Tabela8J5[[#This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4" t="str">
        <f>IF(Tabela8J5[[#This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5" t="str">
        <f>IF(Tabela8J5[[#This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Preços'!$E$23,""))))))</f>
        <v/>
      </c>
      <c r="I46" t="str">
        <f>IF(Tabela8J5[[#This Row],[EXAME]]&lt;&gt;"","Dra. Joizeanne","")</f>
        <v/>
      </c>
      <c r="J46" s="13"/>
      <c r="K46" s="12"/>
      <c r="L46" s="12"/>
      <c r="M46" s="12"/>
    </row>
    <row r="47" spans="2:13">
      <c r="C47">
        <f>SUBTOTAL(103,Tabela8J5[NOME])</f>
        <v>0</v>
      </c>
    </row>
  </sheetData>
  <sheetProtection sheet="1" objects="1" scenarios="1" sort="0" autoFilter="0"/>
  <conditionalFormatting sqref="K6:L46">
    <cfRule type="containsText" dxfId="573" priority="1" operator="containsText" text="Não confirmado">
      <formula>NOT(ISERROR(SEARCH("Não confirmado",K6)))</formula>
    </cfRule>
    <cfRule type="containsText" dxfId="57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7" right="0.7" top="0.75" bottom="0.75" header="0.3" footer="0.3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12</v>
      </c>
      <c r="F2" s="21" t="str">
        <f>IF(H2=1,"DOMINGO",IF(H2=2,"SEGUNDA-FEIRA",IF(H2=3,"TERÇA-FEIRA",IF(H2=4,"QUARTA-FEIRA",IF(H2=5,"QUINTA-FEIRA",
IF(H2=6,"SEXTA-FEIRA",IF(H2=7,"SÁBADO","")))))))</f>
        <v>SEXTA-FEIRA</v>
      </c>
      <c r="G2" s="23">
        <f>DATE(Calendario!E5,Calendario!C5,E2)</f>
        <v>45058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6" t="str">
        <f>IF(Tabela8J567[[#This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7" t="str">
        <f>IF(Tabela8J567[[#This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8" t="str">
        <f>IF(Tabela8J567[[#This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29"/>
      <c r="E9" s="12"/>
      <c r="F9" s="12"/>
      <c r="G9" s="12"/>
      <c r="H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9" t="str">
        <f>IF(Tabela8J567[[#This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0" t="str">
        <f>IF(Tabela8J567[[#This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9"/>
      <c r="D11" s="12"/>
      <c r="E11" s="12"/>
      <c r="F11" s="12"/>
      <c r="G11" s="12"/>
      <c r="H1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1" t="str">
        <f>IF(Tabela8J567[[#This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2" t="str">
        <f>IF(Tabela8J567[[#This Row],[EXAME]]&lt;&gt;"","Dra. Joizeanne","")</f>
        <v/>
      </c>
      <c r="J12" s="13"/>
      <c r="K12" s="12"/>
      <c r="L12" s="12"/>
      <c r="M12" s="12"/>
    </row>
    <row r="13" spans="1:30" ht="16.5">
      <c r="B13" s="9">
        <v>0.40625</v>
      </c>
      <c r="C13" s="12"/>
      <c r="D13" s="12"/>
      <c r="E13" s="12"/>
      <c r="F13" s="12"/>
      <c r="G13" s="12"/>
      <c r="H1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3" t="str">
        <f>IF(Tabela8J567[[#This Row],[EXAME]]&lt;&gt;"","Dra. Joizeanne","")</f>
        <v/>
      </c>
      <c r="J13" s="27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4" t="str">
        <f>IF(Tabela8J567[[#This Row],[EXAME]]&lt;&gt;"","Dra. Joizeanne","")</f>
        <v/>
      </c>
      <c r="J14" s="13"/>
      <c r="K14" s="12"/>
      <c r="L14" s="12"/>
      <c r="M14" s="12"/>
    </row>
    <row r="15" spans="1:30" ht="16.5">
      <c r="B15" s="9">
        <v>0.42708333333333298</v>
      </c>
      <c r="C15" s="12"/>
      <c r="D15" s="12"/>
      <c r="E15" s="12"/>
      <c r="F15" s="12"/>
      <c r="G15" s="12"/>
      <c r="H1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5" t="str">
        <f>IF(Tabela8J567[[#This Row],[EXAME]]&lt;&gt;"","Dra. Joizeanne","")</f>
        <v/>
      </c>
      <c r="J15" s="27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6" t="str">
        <f>IF(Tabela8J567[[#This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7" t="str">
        <f>IF(Tabela8J567[[#This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8" t="str">
        <f>IF(Tabela8J567[[#This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19" t="str">
        <f>IF(Tabela8J567[[#This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0" t="str">
        <f>IF(Tabela8J567[[#This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1" t="str">
        <f>IF(Tabela8J567[[#This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2" t="str">
        <f>IF(Tabela8J567[[#This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3" t="str">
        <f>IF(Tabela8J567[[#This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4" t="str">
        <f>IF(Tabela8J567[[#This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5" t="str">
        <f>IF(Tabela8J567[[#This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6" t="str">
        <f>IF(Tabela8J567[[#This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7" t="str">
        <f>IF(Tabela8J567[[#This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8" t="str">
        <f>IF(Tabela8J567[[#This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29" t="str">
        <f>IF(Tabela8J567[[#This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0" t="str">
        <f>IF(Tabela8J567[[#This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1" t="str">
        <f>IF(Tabela8J567[[#This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2" t="str">
        <f>IF(Tabela8J567[[#This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3" t="str">
        <f>IF(Tabela8J567[[#This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4" t="str">
        <f>IF(Tabela8J567[[#This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5" t="str">
        <f>IF(Tabela8J567[[#This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6" t="str">
        <f>IF(Tabela8J567[[#This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7" t="str">
        <f>IF(Tabela8J567[[#This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8" t="str">
        <f>IF(Tabela8J567[[#This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39" t="str">
        <f>IF(Tabela8J567[[#This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0" t="str">
        <f>IF(Tabela8J567[[#This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1" t="str">
        <f>IF(Tabela8J567[[#This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2" t="str">
        <f>IF(Tabela8J567[[#This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3" t="str">
        <f>IF(Tabela8J567[[#This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4" t="str">
        <f>IF(Tabela8J567[[#This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5" t="str">
        <f>IF(Tabela8J567[[#This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Preços'!$E$23,""))))))</f>
        <v/>
      </c>
      <c r="I46" t="str">
        <f>IF(Tabela8J567[[#This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SUBTOTAL(103,Tabela8J567[NOME])</f>
        <v>0</v>
      </c>
    </row>
  </sheetData>
  <sheetProtection sheet="1" objects="1" scenarios="1" sort="0" autoFilter="0"/>
  <conditionalFormatting sqref="K6:L46">
    <cfRule type="containsText" dxfId="558" priority="1" operator="containsText" text="Não confirmado">
      <formula>NOT(ISERROR(SEARCH("Não confirmado",K6)))</formula>
    </cfRule>
    <cfRule type="containsText" dxfId="55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15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45061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6" t="str">
        <f>IF(Tabela8J567891011121314151617181920[[#This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7" t="str">
        <f>IF(Tabela8J567891011121314151617181920[[#This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8" t="str">
        <f>IF(Tabela8J567891011121314151617181920[[#This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9" t="str">
        <f>IF(Tabela8J567891011121314151617181920[[#This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0" t="str">
        <f>IF(Tabela8J567891011121314151617181920[[#This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1" t="str">
        <f>IF(Tabela8J567891011121314151617181920[[#This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2" t="str">
        <f>IF(Tabela8J567891011121314151617181920[[#This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3" t="str">
        <f>IF(Tabela8J567891011121314151617181920[[#This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4" t="str">
        <f>IF(Tabela8J567891011121314151617181920[[#This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5" t="str">
        <f>IF(Tabela8J567891011121314151617181920[[#This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6" t="str">
        <f>IF(Tabela8J567891011121314151617181920[[#This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7" t="str">
        <f>IF(Tabela8J567891011121314151617181920[[#This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8" t="str">
        <f>IF(Tabela8J567891011121314151617181920[[#This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19" t="str">
        <f>IF(Tabela8J567891011121314151617181920[[#This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0" t="str">
        <f>IF(Tabela8J567891011121314151617181920[[#This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1" t="str">
        <f>IF(Tabela8J567891011121314151617181920[[#This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2" t="str">
        <f>IF(Tabela8J567891011121314151617181920[[#This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3" t="str">
        <f>IF(Tabela8J567891011121314151617181920[[#This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4" t="str">
        <f>IF(Tabela8J567891011121314151617181920[[#This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5" t="str">
        <f>IF(Tabela8J567891011121314151617181920[[#This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6" t="str">
        <f>IF(Tabela8J567891011121314151617181920[[#This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7" t="str">
        <f>IF(Tabela8J567891011121314151617181920[[#This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8" t="str">
        <f>IF(Tabela8J567891011121314151617181920[[#This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29" t="str">
        <f>IF(Tabela8J567891011121314151617181920[[#This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0" t="str">
        <f>IF(Tabela8J567891011121314151617181920[[#This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1" t="str">
        <f>IF(Tabela8J567891011121314151617181920[[#This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2" t="str">
        <f>IF(Tabela8J567891011121314151617181920[[#This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3" t="str">
        <f>IF(Tabela8J567891011121314151617181920[[#This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4" t="str">
        <f>IF(Tabela8J567891011121314151617181920[[#This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5" t="str">
        <f>IF(Tabela8J567891011121314151617181920[[#This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6" t="str">
        <f>IF(Tabela8J567891011121314151617181920[[#This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7" t="str">
        <f>IF(Tabela8J567891011121314151617181920[[#This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8" t="str">
        <f>IF(Tabela8J567891011121314151617181920[[#This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39" t="str">
        <f>IF(Tabela8J567891011121314151617181920[[#This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0" t="str">
        <f>IF(Tabela8J567891011121314151617181920[[#This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1" t="str">
        <f>IF(Tabela8J567891011121314151617181920[[#This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2" t="str">
        <f>IF(Tabela8J567891011121314151617181920[[#This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3" t="str">
        <f>IF(Tabela8J567891011121314151617181920[[#This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4" t="str">
        <f>IF(Tabela8J567891011121314151617181920[[#This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5" t="str">
        <f>IF(Tabela8J567891011121314151617181920[[#This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Preços'!$E$23,""))))))</f>
        <v/>
      </c>
      <c r="I46" t="str">
        <f>IF(Tabela8J567891011121314151617181920[[#This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SUBTOTAL(103,Tabela8J567891011121314151617181920[NOME])</f>
        <v>0</v>
      </c>
    </row>
  </sheetData>
  <sheetProtection sheet="1" objects="1" scenarios="1" sort="0" autoFilter="0"/>
  <conditionalFormatting sqref="K6:L46">
    <cfRule type="containsText" dxfId="543" priority="1" operator="containsText" text="Não confirmado">
      <formula>NOT(ISERROR(SEARCH("Não confirmado",K6)))</formula>
    </cfRule>
    <cfRule type="containsText" dxfId="54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/>
      <selection pane="bottomLeft"/>
      <selection pane="bottomRight" activeCell="C7" sqref="C7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16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45062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1" s="13"/>
      <c r="K11" s="12"/>
      <c r="L11" s="12"/>
      <c r="M11" s="12"/>
    </row>
    <row r="12" spans="1:30">
      <c r="B12" s="8">
        <v>0.39583333333333298</v>
      </c>
      <c r="C12" s="30"/>
      <c r="D12" s="12"/>
      <c r="E12" s="12"/>
      <c r="F12" s="12"/>
      <c r="G12" s="12"/>
      <c r="H1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2" s="13"/>
      <c r="K12" s="12"/>
      <c r="L12" s="12"/>
      <c r="M12" s="12"/>
    </row>
    <row r="13" spans="1:30">
      <c r="B13" s="9">
        <v>0.40625</v>
      </c>
      <c r="C13" s="30"/>
      <c r="D13" s="12"/>
      <c r="E13" s="12"/>
      <c r="F13" s="12"/>
      <c r="G13" s="12"/>
      <c r="H1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3" s="13"/>
      <c r="K13" s="12"/>
      <c r="L13" s="12"/>
      <c r="M13" s="12"/>
    </row>
    <row r="14" spans="1:30">
      <c r="B14" s="8">
        <v>0.41666666666666702</v>
      </c>
      <c r="C14" s="30"/>
      <c r="D14" s="12"/>
      <c r="E14" s="12"/>
      <c r="F14" s="12"/>
      <c r="G14" s="12"/>
      <c r="H1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4" s="13"/>
      <c r="K14" s="12"/>
      <c r="L14" s="12"/>
      <c r="M14" s="12"/>
    </row>
    <row r="15" spans="1:30">
      <c r="B15" s="9">
        <v>0.42708333333333298</v>
      </c>
      <c r="C15" s="30"/>
      <c r="D15" s="12"/>
      <c r="E15" s="12"/>
      <c r="F15" s="12"/>
      <c r="G15" s="12"/>
      <c r="H1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5" s="13"/>
      <c r="K15" s="12"/>
      <c r="L15" s="12"/>
      <c r="M15" s="12"/>
    </row>
    <row r="16" spans="1:30">
      <c r="B16" s="8">
        <v>0.4375</v>
      </c>
      <c r="C16" s="30"/>
      <c r="D16" s="12"/>
      <c r="E16" s="12"/>
      <c r="F16" s="12"/>
      <c r="G16" s="12"/>
      <c r="H1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Preços'!$E$23,""))))))</f>
        <v/>
      </c>
      <c r="J46" s="13"/>
      <c r="K46" s="12"/>
      <c r="L46" s="12"/>
      <c r="M46" s="12"/>
    </row>
    <row r="47" spans="2:13">
      <c r="C47">
        <f>SUBTOTAL(103,Tabela8J567891011121314151617181936[NOME])</f>
        <v>0</v>
      </c>
    </row>
  </sheetData>
  <sheetProtection sheet="1" objects="1" scenarios="1" sort="0" autoFilter="0"/>
  <conditionalFormatting sqref="K6:L46">
    <cfRule type="containsText" dxfId="528" priority="1" operator="containsText" text="Não confirmado">
      <formula>NOT(ISERROR(SEARCH("Não confirmado",K6)))</formula>
    </cfRule>
    <cfRule type="containsText" dxfId="52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17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45063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6" t="str">
        <f>IF(Tabela8J5678910111213141516171819[[#This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7" t="str">
        <f>IF(Tabela8J5678910111213141516171819[[#This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8" t="str">
        <f>IF(Tabela8J5678910111213141516171819[[#This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9" t="str">
        <f>IF(Tabela8J5678910111213141516171819[[#This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0" t="str">
        <f>IF(Tabela8J5678910111213141516171819[[#This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1" t="str">
        <f>IF(Tabela8J5678910111213141516171819[[#This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2" t="str">
        <f>IF(Tabela8J5678910111213141516171819[[#This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3" t="str">
        <f>IF(Tabela8J5678910111213141516171819[[#This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4" t="str">
        <f>IF(Tabela8J5678910111213141516171819[[#This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5" t="str">
        <f>IF(Tabela8J5678910111213141516171819[[#This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6" t="str">
        <f>IF(Tabela8J5678910111213141516171819[[#This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7" t="str">
        <f>IF(Tabela8J5678910111213141516171819[[#This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8" t="str">
        <f>IF(Tabela8J5678910111213141516171819[[#This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19" t="str">
        <f>IF(Tabela8J5678910111213141516171819[[#This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0" t="str">
        <f>IF(Tabela8J5678910111213141516171819[[#This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1" t="str">
        <f>IF(Tabela8J5678910111213141516171819[[#This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2" t="str">
        <f>IF(Tabela8J5678910111213141516171819[[#This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3" t="str">
        <f>IF(Tabela8J5678910111213141516171819[[#This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4" t="str">
        <f>IF(Tabela8J5678910111213141516171819[[#This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5" t="str">
        <f>IF(Tabela8J5678910111213141516171819[[#This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6" t="str">
        <f>IF(Tabela8J5678910111213141516171819[[#This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7" t="str">
        <f>IF(Tabela8J5678910111213141516171819[[#This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8" t="str">
        <f>IF(Tabela8J5678910111213141516171819[[#This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29" t="str">
        <f>IF(Tabela8J5678910111213141516171819[[#This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0" t="str">
        <f>IF(Tabela8J5678910111213141516171819[[#This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1" t="str">
        <f>IF(Tabela8J5678910111213141516171819[[#This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2" t="str">
        <f>IF(Tabela8J5678910111213141516171819[[#This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3" t="str">
        <f>IF(Tabela8J5678910111213141516171819[[#This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4" t="str">
        <f>IF(Tabela8J5678910111213141516171819[[#This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5" t="str">
        <f>IF(Tabela8J5678910111213141516171819[[#This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6" t="str">
        <f>IF(Tabela8J5678910111213141516171819[[#This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7" t="str">
        <f>IF(Tabela8J5678910111213141516171819[[#This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8" t="str">
        <f>IF(Tabela8J5678910111213141516171819[[#This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39" t="str">
        <f>IF(Tabela8J5678910111213141516171819[[#This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0" t="str">
        <f>IF(Tabela8J5678910111213141516171819[[#This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1" t="str">
        <f>IF(Tabela8J5678910111213141516171819[[#This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2" t="str">
        <f>IF(Tabela8J5678910111213141516171819[[#This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3" t="str">
        <f>IF(Tabela8J5678910111213141516171819[[#This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4" t="str">
        <f>IF(Tabela8J5678910111213141516171819[[#This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5" t="str">
        <f>IF(Tabela8J5678910111213141516171819[[#This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Preços'!$E$23,""))))))</f>
        <v/>
      </c>
      <c r="I46" t="str">
        <f>IF(Tabela8J5678910111213141516171819[[#This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SUBTOTAL(103,Tabela8J5678910111213141516171819[NOME])</f>
        <v>0</v>
      </c>
    </row>
  </sheetData>
  <sheetProtection sheet="1" objects="1" scenarios="1" sort="0" autoFilter="0"/>
  <conditionalFormatting sqref="K6:L46">
    <cfRule type="containsText" dxfId="513" priority="1" operator="containsText" text="Não confirmado">
      <formula>NOT(ISERROR(SEARCH("Não confirmado",K6)))</formula>
    </cfRule>
    <cfRule type="containsText" dxfId="51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42" sqref="C42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18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45064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6" t="str">
        <f>IF(Tabela8J56[[#This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7" t="str">
        <f>IF(Tabela8J56[[#This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8" t="str">
        <f>IF(Tabela8J56[[#This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9" t="str">
        <f>IF(Tabela8J56[[#This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0" t="str">
        <f>IF(Tabela8J56[[#This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1" t="str">
        <f>IF(Tabela8J56[[#This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2" t="str">
        <f>IF(Tabela8J56[[#This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3" t="str">
        <f>IF(Tabela8J56[[#This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4" t="str">
        <f>IF(Tabela8J56[[#This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5" t="str">
        <f>IF(Tabela8J56[[#This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6" t="str">
        <f>IF(Tabela8J56[[#This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7" t="str">
        <f>IF(Tabela8J56[[#This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8" t="str">
        <f>IF(Tabela8J56[[#This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19" t="str">
        <f>IF(Tabela8J56[[#This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0" t="str">
        <f>IF(Tabela8J56[[#This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1" t="str">
        <f>IF(Tabela8J56[[#This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2" t="str">
        <f>IF(Tabela8J56[[#This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3" t="str">
        <f>IF(Tabela8J56[[#This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4" t="str">
        <f>IF(Tabela8J56[[#This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5" t="str">
        <f>IF(Tabela8J56[[#This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6" t="str">
        <f>IF(Tabela8J56[[#This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7" t="str">
        <f>IF(Tabela8J56[[#This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8" t="str">
        <f>IF(Tabela8J56[[#This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29" t="str">
        <f>IF(Tabela8J56[[#This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0" t="str">
        <f>IF(Tabela8J56[[#This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1" t="str">
        <f>IF(Tabela8J56[[#This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2" t="str">
        <f>IF(Tabela8J56[[#This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3" t="str">
        <f>IF(Tabela8J56[[#This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4" t="str">
        <f>IF(Tabela8J56[[#This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5" t="str">
        <f>IF(Tabela8J56[[#This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6" t="str">
        <f>IF(Tabela8J56[[#This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7" t="str">
        <f>IF(Tabela8J56[[#This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8" t="str">
        <f>IF(Tabela8J56[[#This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39" t="str">
        <f>IF(Tabela8J56[[#This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0" t="str">
        <f>IF(Tabela8J56[[#This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1" t="str">
        <f>IF(Tabela8J56[[#This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2" t="str">
        <f>IF(Tabela8J56[[#This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3" t="str">
        <f>IF(Tabela8J56[[#This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4" t="str">
        <f>IF(Tabela8J56[[#This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5" t="str">
        <f>IF(Tabela8J56[[#This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Preços'!$E$23,""))))))</f>
        <v/>
      </c>
      <c r="I46" t="str">
        <f>IF(Tabela8J56[[#This Row],[EXAME]]&lt;&gt;"","Dra. Joizeanne","")</f>
        <v/>
      </c>
      <c r="J46" s="13"/>
      <c r="K46" s="12"/>
      <c r="L46" s="12"/>
      <c r="M46" s="12"/>
    </row>
    <row r="47" spans="2:13">
      <c r="C47">
        <f>SUBTOTAL(103,Tabela8J56[NOME])</f>
        <v>0</v>
      </c>
    </row>
  </sheetData>
  <sheetProtection sheet="1" objects="1" scenarios="1" sort="0" autoFilter="0"/>
  <conditionalFormatting sqref="K6:L46">
    <cfRule type="containsText" dxfId="498" priority="1" operator="containsText" text="Não confirmado">
      <formula>NOT(ISERROR(SEARCH("Não confirmado",K6)))</formula>
    </cfRule>
    <cfRule type="containsText" dxfId="49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19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45065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6" t="str">
        <f>IF(Tabela8J56789101112131415161718[[#This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7" t="str">
        <f>IF(Tabela8J56789101112131415161718[[#This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49"/>
      <c r="D8" s="12"/>
      <c r="E8" s="12"/>
      <c r="F8" s="12"/>
      <c r="G8" s="12"/>
      <c r="H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8" t="str">
        <f>IF(Tabela8J56789101112131415161718[[#This Row],[EXAME]]&lt;&gt;"","Dra. Joizeanne","")</f>
        <v/>
      </c>
      <c r="J8" s="50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9" t="str">
        <f>IF(Tabela8J56789101112131415161718[[#This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49"/>
      <c r="D10" s="12"/>
      <c r="E10" s="12"/>
      <c r="F10" s="12"/>
      <c r="G10" s="12"/>
      <c r="H1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0" t="str">
        <f>IF(Tabela8J56789101112131415161718[[#This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1" t="str">
        <f>IF(Tabela8J56789101112131415161718[[#This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2" t="str">
        <f>IF(Tabela8J56789101112131415161718[[#This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49"/>
      <c r="D13" s="12"/>
      <c r="E13" s="12"/>
      <c r="F13" s="12"/>
      <c r="G13" s="12"/>
      <c r="H1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3" t="str">
        <f>IF(Tabela8J56789101112131415161718[[#This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4" t="str">
        <f>IF(Tabela8J56789101112131415161718[[#This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5" t="str">
        <f>IF(Tabela8J56789101112131415161718[[#This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6" t="str">
        <f>IF(Tabela8J56789101112131415161718[[#This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7" t="str">
        <f>IF(Tabela8J56789101112131415161718[[#This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8" t="str">
        <f>IF(Tabela8J56789101112131415161718[[#This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19" t="str">
        <f>IF(Tabela8J56789101112131415161718[[#This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0" t="str">
        <f>IF(Tabela8J56789101112131415161718[[#This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1" t="str">
        <f>IF(Tabela8J56789101112131415161718[[#This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2" t="str">
        <f>IF(Tabela8J56789101112131415161718[[#This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3" t="str">
        <f>IF(Tabela8J56789101112131415161718[[#This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4" t="str">
        <f>IF(Tabela8J56789101112131415161718[[#This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5" t="str">
        <f>IF(Tabela8J56789101112131415161718[[#This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6" t="str">
        <f>IF(Tabela8J56789101112131415161718[[#This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7" t="str">
        <f>IF(Tabela8J56789101112131415161718[[#This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8" t="str">
        <f>IF(Tabela8J56789101112131415161718[[#This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29" t="str">
        <f>IF(Tabela8J56789101112131415161718[[#This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0" t="str">
        <f>IF(Tabela8J56789101112131415161718[[#This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1" t="str">
        <f>IF(Tabela8J56789101112131415161718[[#This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2" t="str">
        <f>IF(Tabela8J56789101112131415161718[[#This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3" t="str">
        <f>IF(Tabela8J56789101112131415161718[[#This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4" t="str">
        <f>IF(Tabela8J56789101112131415161718[[#This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5" t="str">
        <f>IF(Tabela8J56789101112131415161718[[#This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6" t="str">
        <f>IF(Tabela8J56789101112131415161718[[#This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7" t="str">
        <f>IF(Tabela8J56789101112131415161718[[#This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8" t="str">
        <f>IF(Tabela8J56789101112131415161718[[#This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39" t="str">
        <f>IF(Tabela8J56789101112131415161718[[#This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0" t="str">
        <f>IF(Tabela8J56789101112131415161718[[#This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1" t="str">
        <f>IF(Tabela8J56789101112131415161718[[#This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2" t="str">
        <f>IF(Tabela8J56789101112131415161718[[#This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3" t="str">
        <f>IF(Tabela8J56789101112131415161718[[#This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4" t="str">
        <f>IF(Tabela8J56789101112131415161718[[#This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5" t="str">
        <f>IF(Tabela8J56789101112131415161718[[#This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Preços'!$E$23,""))))))</f>
        <v/>
      </c>
      <c r="I46" t="str">
        <f>IF(Tabela8J56789101112131415161718[[#This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SUBTOTAL(103,Tabela8J56789101112131415161718[NOME])</f>
        <v>0</v>
      </c>
    </row>
  </sheetData>
  <sheetProtection sheet="1" objects="1" scenarios="1" sort="0" autoFilter="0"/>
  <conditionalFormatting sqref="K6:L46">
    <cfRule type="containsText" dxfId="483" priority="1" operator="containsText" text="Não confirmado">
      <formula>NOT(ISERROR(SEARCH("Não confirmado",K6)))</formula>
    </cfRule>
    <cfRule type="containsText" dxfId="48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22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45068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6" t="str">
        <f>IF(Tabela8J567891011[[#This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7" t="str">
        <f>IF(Tabela8J567891011[[#This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8" t="str">
        <f>IF(Tabela8J567891011[[#This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9" t="str">
        <f>IF(Tabela8J567891011[[#This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0" t="str">
        <f>IF(Tabela8J567891011[[#This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1" t="str">
        <f>IF(Tabela8J567891011[[#This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2" t="str">
        <f>IF(Tabela8J567891011[[#This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3" t="str">
        <f>IF(Tabela8J567891011[[#This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4" t="str">
        <f>IF(Tabela8J567891011[[#This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5" t="str">
        <f>IF(Tabela8J567891011[[#This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6" t="str">
        <f>IF(Tabela8J567891011[[#This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7" t="str">
        <f>IF(Tabela8J567891011[[#This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8" t="str">
        <f>IF(Tabela8J567891011[[#This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19" t="str">
        <f>IF(Tabela8J567891011[[#This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0" t="str">
        <f>IF(Tabela8J567891011[[#This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1" t="str">
        <f>IF(Tabela8J567891011[[#This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2" t="str">
        <f>IF(Tabela8J567891011[[#This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3" t="str">
        <f>IF(Tabela8J567891011[[#This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4" t="str">
        <f>IF(Tabela8J567891011[[#This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5" t="str">
        <f>IF(Tabela8J567891011[[#This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6" t="str">
        <f>IF(Tabela8J567891011[[#This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7" t="str">
        <f>IF(Tabela8J567891011[[#This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8" t="str">
        <f>IF(Tabela8J567891011[[#This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29" t="str">
        <f>IF(Tabela8J567891011[[#This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0" t="str">
        <f>IF(Tabela8J567891011[[#This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1" t="str">
        <f>IF(Tabela8J567891011[[#This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2" t="str">
        <f>IF(Tabela8J567891011[[#This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3" t="str">
        <f>IF(Tabela8J567891011[[#This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4" t="str">
        <f>IF(Tabela8J567891011[[#This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5" t="str">
        <f>IF(Tabela8J567891011[[#This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6" t="str">
        <f>IF(Tabela8J567891011[[#This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7" t="str">
        <f>IF(Tabela8J567891011[[#This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8" t="str">
        <f>IF(Tabela8J567891011[[#This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39" t="str">
        <f>IF(Tabela8J567891011[[#This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0" t="str">
        <f>IF(Tabela8J567891011[[#This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1" t="str">
        <f>IF(Tabela8J567891011[[#This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2" t="str">
        <f>IF(Tabela8J567891011[[#This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3" t="str">
        <f>IF(Tabela8J567891011[[#This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4" t="str">
        <f>IF(Tabela8J567891011[[#This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5" t="str">
        <f>IF(Tabela8J567891011[[#This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Preços'!$E$23,""))))))</f>
        <v/>
      </c>
      <c r="I46" t="str">
        <f>IF(Tabela8J567891011[[#This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SUBTOTAL(103,Tabela8J567891011[NOME])</f>
        <v>0</v>
      </c>
    </row>
  </sheetData>
  <sheetProtection sheet="1" objects="1" scenarios="1" sort="0" autoFilter="0"/>
  <conditionalFormatting sqref="K6:L46">
    <cfRule type="containsText" dxfId="468" priority="1" operator="containsText" text="Não confirmado">
      <formula>NOT(ISERROR(SEARCH("Não confirmado",K6)))</formula>
    </cfRule>
    <cfRule type="containsText" dxfId="46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23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45069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6" t="str">
        <f>IF(Tabela8J56789101112[[#This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7" t="str">
        <f>IF(Tabela8J56789101112[[#This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8" t="str">
        <f>IF(Tabela8J56789101112[[#This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9" t="str">
        <f>IF(Tabela8J56789101112[[#This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0" t="str">
        <f>IF(Tabela8J56789101112[[#This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1" t="str">
        <f>IF(Tabela8J56789101112[[#This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2" t="str">
        <f>IF(Tabela8J56789101112[[#This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3" t="str">
        <f>IF(Tabela8J56789101112[[#This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4" t="str">
        <f>IF(Tabela8J56789101112[[#This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5" t="str">
        <f>IF(Tabela8J56789101112[[#This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6" t="str">
        <f>IF(Tabela8J56789101112[[#This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7" t="str">
        <f>IF(Tabela8J56789101112[[#This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8" t="str">
        <f>IF(Tabela8J56789101112[[#This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19" t="str">
        <f>IF(Tabela8J56789101112[[#This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0" t="str">
        <f>IF(Tabela8J56789101112[[#This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1" t="str">
        <f>IF(Tabela8J56789101112[[#This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2" t="str">
        <f>IF(Tabela8J56789101112[[#This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3" t="str">
        <f>IF(Tabela8J56789101112[[#This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4" t="str">
        <f>IF(Tabela8J56789101112[[#This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5" t="str">
        <f>IF(Tabela8J56789101112[[#This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6" t="str">
        <f>IF(Tabela8J56789101112[[#This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7" t="str">
        <f>IF(Tabela8J56789101112[[#This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8" t="str">
        <f>IF(Tabela8J56789101112[[#This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29" t="str">
        <f>IF(Tabela8J56789101112[[#This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0" t="str">
        <f>IF(Tabela8J56789101112[[#This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1" t="str">
        <f>IF(Tabela8J56789101112[[#This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2" t="str">
        <f>IF(Tabela8J56789101112[[#This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3" t="str">
        <f>IF(Tabela8J56789101112[[#This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4" t="str">
        <f>IF(Tabela8J56789101112[[#This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5" t="str">
        <f>IF(Tabela8J56789101112[[#This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6" t="str">
        <f>IF(Tabela8J56789101112[[#This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7" t="str">
        <f>IF(Tabela8J56789101112[[#This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8" t="str">
        <f>IF(Tabela8J56789101112[[#This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39" t="str">
        <f>IF(Tabela8J56789101112[[#This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0" t="str">
        <f>IF(Tabela8J56789101112[[#This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1" t="str">
        <f>IF(Tabela8J56789101112[[#This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2" t="str">
        <f>IF(Tabela8J56789101112[[#This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3" t="str">
        <f>IF(Tabela8J56789101112[[#This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4" t="str">
        <f>IF(Tabela8J56789101112[[#This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5" t="str">
        <f>IF(Tabela8J56789101112[[#This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Preços'!$E$23,""))))))</f>
        <v/>
      </c>
      <c r="I46" t="str">
        <f>IF(Tabela8J56789101112[[#This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SUBTOTAL(103,Tabela8J56789101112[NOME])</f>
        <v>0</v>
      </c>
    </row>
  </sheetData>
  <sheetProtection sheet="1" objects="1" scenarios="1" sort="0" autoFilter="0"/>
  <conditionalFormatting sqref="K6:L46">
    <cfRule type="containsText" dxfId="453" priority="1" operator="containsText" text="Não confirmado">
      <formula>NOT(ISERROR(SEARCH("Não confirmado",K6)))</formula>
    </cfRule>
    <cfRule type="containsText" dxfId="45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24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45070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49"/>
      <c r="D6" s="40"/>
      <c r="E6" s="40"/>
      <c r="F6" s="40"/>
      <c r="G6" s="40"/>
      <c r="H6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6" s="42"/>
      <c r="J6" s="43"/>
      <c r="K6" s="40"/>
      <c r="L6" s="40"/>
      <c r="M6" s="40"/>
    </row>
    <row r="7" spans="1:30">
      <c r="B7" s="9">
        <v>0.34375</v>
      </c>
      <c r="C7" s="40"/>
      <c r="D7" s="40"/>
      <c r="E7" s="40"/>
      <c r="F7" s="40"/>
      <c r="G7" s="40"/>
      <c r="H7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7" s="42"/>
      <c r="J7" s="43"/>
      <c r="K7" s="40"/>
      <c r="L7" s="40"/>
      <c r="M7" s="40"/>
    </row>
    <row r="8" spans="1:30">
      <c r="B8" s="8">
        <v>0.35416666666666702</v>
      </c>
      <c r="C8" s="40"/>
      <c r="D8" s="40"/>
      <c r="E8" s="40"/>
      <c r="F8" s="40"/>
      <c r="G8" s="40"/>
      <c r="H8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8" s="42"/>
      <c r="J8" s="43"/>
      <c r="K8" s="40"/>
      <c r="L8" s="40"/>
      <c r="M8" s="40"/>
    </row>
    <row r="9" spans="1:30">
      <c r="B9" s="9">
        <v>0.36458333333333298</v>
      </c>
      <c r="C9" s="40"/>
      <c r="D9" s="40"/>
      <c r="E9" s="40"/>
      <c r="F9" s="40"/>
      <c r="G9" s="40"/>
      <c r="H9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9" s="42"/>
      <c r="J9" s="43"/>
      <c r="K9" s="40"/>
      <c r="L9" s="40"/>
      <c r="M9" s="40"/>
    </row>
    <row r="10" spans="1:30">
      <c r="B10" s="8">
        <v>0.375</v>
      </c>
      <c r="C10" s="40"/>
      <c r="D10" s="40"/>
      <c r="E10" s="40"/>
      <c r="F10" s="40"/>
      <c r="G10" s="40"/>
      <c r="H10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0" s="42"/>
      <c r="J10" s="43"/>
      <c r="K10" s="40"/>
      <c r="L10" s="40"/>
      <c r="M10" s="40"/>
    </row>
    <row r="11" spans="1:30">
      <c r="B11" s="9">
        <v>0.38541666666666702</v>
      </c>
      <c r="C11" s="40"/>
      <c r="D11" s="40"/>
      <c r="E11" s="40"/>
      <c r="F11" s="40"/>
      <c r="G11" s="40"/>
      <c r="H11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1" s="42"/>
      <c r="J11" s="43"/>
      <c r="K11" s="40"/>
      <c r="L11" s="40"/>
      <c r="M11" s="40"/>
    </row>
    <row r="12" spans="1:30">
      <c r="B12" s="8">
        <v>0.39583333333333298</v>
      </c>
      <c r="C12" s="40"/>
      <c r="D12" s="40"/>
      <c r="E12" s="40"/>
      <c r="F12" s="40"/>
      <c r="G12" s="40"/>
      <c r="H12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2" s="42"/>
      <c r="J12" s="43"/>
      <c r="K12" s="40"/>
      <c r="L12" s="40"/>
      <c r="M12" s="40"/>
    </row>
    <row r="13" spans="1:30">
      <c r="B13" s="9">
        <v>0.40625</v>
      </c>
      <c r="C13" s="40"/>
      <c r="D13" s="40"/>
      <c r="E13" s="40"/>
      <c r="F13" s="40"/>
      <c r="G13" s="40"/>
      <c r="H13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3" s="42"/>
      <c r="J13" s="43"/>
      <c r="K13" s="40"/>
      <c r="L13" s="40"/>
      <c r="M13" s="40"/>
    </row>
    <row r="14" spans="1:30">
      <c r="B14" s="8">
        <v>0.41666666666666702</v>
      </c>
      <c r="C14" s="40"/>
      <c r="D14" s="40"/>
      <c r="E14" s="40"/>
      <c r="F14" s="40"/>
      <c r="G14" s="40"/>
      <c r="H14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4" s="42"/>
      <c r="J14" s="43"/>
      <c r="K14" s="40"/>
      <c r="L14" s="40"/>
      <c r="M14" s="40"/>
    </row>
    <row r="15" spans="1:30">
      <c r="B15" s="9">
        <v>0.42708333333333298</v>
      </c>
      <c r="C15" s="40"/>
      <c r="D15" s="40"/>
      <c r="E15" s="40"/>
      <c r="F15" s="40"/>
      <c r="G15" s="40"/>
      <c r="H15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5" s="42"/>
      <c r="J15" s="43"/>
      <c r="K15" s="40"/>
      <c r="L15" s="40"/>
      <c r="M15" s="40"/>
    </row>
    <row r="16" spans="1:30">
      <c r="B16" s="8">
        <v>0.4375</v>
      </c>
      <c r="C16" s="40"/>
      <c r="D16" s="40"/>
      <c r="E16" s="40"/>
      <c r="F16" s="40"/>
      <c r="G16" s="40"/>
      <c r="H16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6" s="42"/>
      <c r="J16" s="43"/>
      <c r="K16" s="40"/>
      <c r="L16" s="40"/>
      <c r="M16" s="40"/>
    </row>
    <row r="17" spans="2:13">
      <c r="B17" s="9">
        <v>0.44791666666666702</v>
      </c>
      <c r="C17" s="40"/>
      <c r="D17" s="40"/>
      <c r="E17" s="40"/>
      <c r="F17" s="40"/>
      <c r="G17" s="40"/>
      <c r="H17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7" s="42"/>
      <c r="J17" s="43"/>
      <c r="K17" s="40"/>
      <c r="L17" s="40"/>
      <c r="M17" s="40"/>
    </row>
    <row r="18" spans="2:13">
      <c r="B18" s="8">
        <v>0.45833333333333298</v>
      </c>
      <c r="C18" s="40"/>
      <c r="D18" s="40"/>
      <c r="E18" s="40"/>
      <c r="F18" s="40"/>
      <c r="G18" s="40"/>
      <c r="H18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8" s="42"/>
      <c r="J18" s="43"/>
      <c r="K18" s="40"/>
      <c r="L18" s="40"/>
      <c r="M18" s="40"/>
    </row>
    <row r="19" spans="2:13">
      <c r="B19" s="9">
        <v>0.46875</v>
      </c>
      <c r="C19" s="40"/>
      <c r="D19" s="40"/>
      <c r="E19" s="40"/>
      <c r="F19" s="40"/>
      <c r="G19" s="40"/>
      <c r="H19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19" s="42"/>
      <c r="J19" s="43"/>
      <c r="K19" s="40"/>
      <c r="L19" s="40"/>
      <c r="M19" s="40"/>
    </row>
    <row r="20" spans="2:13">
      <c r="B20" s="8">
        <v>0.47916666666666702</v>
      </c>
      <c r="C20" s="40"/>
      <c r="D20" s="40"/>
      <c r="E20" s="40"/>
      <c r="F20" s="40"/>
      <c r="G20" s="40"/>
      <c r="H20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0" s="42"/>
      <c r="J20" s="43"/>
      <c r="K20" s="40"/>
      <c r="L20" s="40"/>
      <c r="M20" s="40"/>
    </row>
    <row r="21" spans="2:13">
      <c r="B21" s="9">
        <v>0.48958333333333298</v>
      </c>
      <c r="C21" s="40"/>
      <c r="D21" s="40"/>
      <c r="E21" s="40"/>
      <c r="F21" s="40"/>
      <c r="G21" s="40"/>
      <c r="H21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1" s="42"/>
      <c r="J21" s="43"/>
      <c r="K21" s="40"/>
      <c r="L21" s="40"/>
      <c r="M21" s="40"/>
    </row>
    <row r="22" spans="2:13">
      <c r="B22" s="8">
        <v>0.5</v>
      </c>
      <c r="C22" s="40"/>
      <c r="D22" s="40"/>
      <c r="E22" s="40"/>
      <c r="F22" s="40"/>
      <c r="G22" s="40"/>
      <c r="H22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2" s="42"/>
      <c r="J22" s="43"/>
      <c r="K22" s="40"/>
      <c r="L22" s="40"/>
      <c r="M22" s="40"/>
    </row>
    <row r="23" spans="2:13">
      <c r="B23" s="9">
        <v>0.51041666666666696</v>
      </c>
      <c r="C23" s="40"/>
      <c r="D23" s="40"/>
      <c r="E23" s="40"/>
      <c r="F23" s="40"/>
      <c r="G23" s="40"/>
      <c r="H23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3" s="42"/>
      <c r="J23" s="43"/>
      <c r="K23" s="40"/>
      <c r="L23" s="40"/>
      <c r="M23" s="40"/>
    </row>
    <row r="24" spans="2:13">
      <c r="B24" s="8">
        <v>0.52083333333333304</v>
      </c>
      <c r="C24" s="40"/>
      <c r="D24" s="40"/>
      <c r="E24" s="40"/>
      <c r="F24" s="40"/>
      <c r="G24" s="40"/>
      <c r="H24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4" s="42"/>
      <c r="J24" s="43"/>
      <c r="K24" s="40"/>
      <c r="L24" s="40"/>
      <c r="M24" s="40"/>
    </row>
    <row r="25" spans="2:13">
      <c r="B25" s="9">
        <v>0.53125</v>
      </c>
      <c r="C25" s="40"/>
      <c r="D25" s="40"/>
      <c r="E25" s="40"/>
      <c r="F25" s="40"/>
      <c r="G25" s="40"/>
      <c r="H25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5" s="42"/>
      <c r="J25" s="43"/>
      <c r="K25" s="40"/>
      <c r="L25" s="40"/>
      <c r="M25" s="40"/>
    </row>
    <row r="26" spans="2:13">
      <c r="B26" s="8">
        <v>0.54166666666666696</v>
      </c>
      <c r="C26" s="40"/>
      <c r="D26" s="40"/>
      <c r="E26" s="40"/>
      <c r="F26" s="40"/>
      <c r="G26" s="40"/>
      <c r="H26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6" s="42"/>
      <c r="J26" s="43"/>
      <c r="K26" s="40"/>
      <c r="L26" s="40"/>
      <c r="M26" s="40"/>
    </row>
    <row r="27" spans="2:13">
      <c r="B27" s="9">
        <v>0.55208333333333304</v>
      </c>
      <c r="C27" s="40"/>
      <c r="D27" s="40"/>
      <c r="E27" s="40"/>
      <c r="F27" s="40"/>
      <c r="G27" s="40"/>
      <c r="H27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7" s="42"/>
      <c r="J27" s="43"/>
      <c r="K27" s="40"/>
      <c r="L27" s="40"/>
      <c r="M27" s="40"/>
    </row>
    <row r="28" spans="2:13">
      <c r="B28" s="8">
        <v>0.5625</v>
      </c>
      <c r="C28" s="40"/>
      <c r="D28" s="40"/>
      <c r="E28" s="40"/>
      <c r="F28" s="40"/>
      <c r="G28" s="40"/>
      <c r="H28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8" s="42"/>
      <c r="J28" s="43"/>
      <c r="K28" s="40"/>
      <c r="L28" s="40"/>
      <c r="M28" s="40"/>
    </row>
    <row r="29" spans="2:13">
      <c r="B29" s="9">
        <v>0.57291666666666696</v>
      </c>
      <c r="C29" s="40"/>
      <c r="D29" s="40"/>
      <c r="E29" s="40"/>
      <c r="F29" s="40"/>
      <c r="G29" s="40"/>
      <c r="H29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29" s="42"/>
      <c r="J29" s="43"/>
      <c r="K29" s="40"/>
      <c r="L29" s="40"/>
      <c r="M29" s="40"/>
    </row>
    <row r="30" spans="2:13">
      <c r="B30" s="8">
        <v>0.58333333333333304</v>
      </c>
      <c r="C30" s="40"/>
      <c r="D30" s="40"/>
      <c r="E30" s="40"/>
      <c r="F30" s="40"/>
      <c r="G30" s="40"/>
      <c r="H30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0" s="42"/>
      <c r="J30" s="43"/>
      <c r="K30" s="40"/>
      <c r="L30" s="40"/>
      <c r="M30" s="40"/>
    </row>
    <row r="31" spans="2:13">
      <c r="B31" s="9">
        <v>0.59375</v>
      </c>
      <c r="C31" s="40"/>
      <c r="D31" s="40"/>
      <c r="E31" s="40"/>
      <c r="F31" s="40"/>
      <c r="G31" s="40"/>
      <c r="H31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1" s="42"/>
      <c r="J31" s="43"/>
      <c r="K31" s="40"/>
      <c r="L31" s="40"/>
      <c r="M31" s="40"/>
    </row>
    <row r="32" spans="2:13">
      <c r="B32" s="8">
        <v>0.60416666666666696</v>
      </c>
      <c r="C32" s="40"/>
      <c r="D32" s="40"/>
      <c r="E32" s="40"/>
      <c r="F32" s="40"/>
      <c r="G32" s="40"/>
      <c r="H32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2" s="42"/>
      <c r="J32" s="43"/>
      <c r="K32" s="40"/>
      <c r="L32" s="40"/>
      <c r="M32" s="40"/>
    </row>
    <row r="33" spans="2:13">
      <c r="B33" s="9">
        <v>0.61458333333333304</v>
      </c>
      <c r="C33" s="40"/>
      <c r="D33" s="40"/>
      <c r="E33" s="40"/>
      <c r="F33" s="40"/>
      <c r="G33" s="40"/>
      <c r="H33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3" s="42"/>
      <c r="J33" s="43"/>
      <c r="K33" s="40"/>
      <c r="L33" s="40"/>
      <c r="M33" s="40"/>
    </row>
    <row r="34" spans="2:13">
      <c r="B34" s="8">
        <v>0.625</v>
      </c>
      <c r="C34" s="40"/>
      <c r="D34" s="40"/>
      <c r="E34" s="40"/>
      <c r="F34" s="40"/>
      <c r="G34" s="40"/>
      <c r="H34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4" s="42"/>
      <c r="J34" s="43"/>
      <c r="K34" s="40"/>
      <c r="L34" s="40"/>
      <c r="M34" s="40"/>
    </row>
    <row r="35" spans="2:13">
      <c r="B35" s="9">
        <v>0.63541666666666696</v>
      </c>
      <c r="C35" s="40"/>
      <c r="D35" s="40"/>
      <c r="E35" s="40"/>
      <c r="F35" s="40"/>
      <c r="G35" s="40"/>
      <c r="H35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5" s="42"/>
      <c r="J35" s="43"/>
      <c r="K35" s="40"/>
      <c r="L35" s="40"/>
      <c r="M35" s="40"/>
    </row>
    <row r="36" spans="2:13">
      <c r="B36" s="8">
        <v>0.64583333333333404</v>
      </c>
      <c r="C36" s="40"/>
      <c r="D36" s="40"/>
      <c r="E36" s="40"/>
      <c r="F36" s="40"/>
      <c r="G36" s="40"/>
      <c r="H36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6" s="42"/>
      <c r="J36" s="43"/>
      <c r="K36" s="40"/>
      <c r="L36" s="40"/>
      <c r="M36" s="40"/>
    </row>
    <row r="37" spans="2:13">
      <c r="B37" s="9">
        <v>0.65625</v>
      </c>
      <c r="C37" s="40"/>
      <c r="D37" s="40"/>
      <c r="E37" s="40"/>
      <c r="F37" s="40"/>
      <c r="G37" s="40"/>
      <c r="H37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7" s="42"/>
      <c r="J37" s="43"/>
      <c r="K37" s="40"/>
      <c r="L37" s="40"/>
      <c r="M37" s="40"/>
    </row>
    <row r="38" spans="2:13">
      <c r="B38" s="8">
        <v>0.66666666666666696</v>
      </c>
      <c r="C38" s="40"/>
      <c r="D38" s="40"/>
      <c r="E38" s="40"/>
      <c r="F38" s="40"/>
      <c r="G38" s="40"/>
      <c r="H38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8" s="42"/>
      <c r="J38" s="43"/>
      <c r="K38" s="40"/>
      <c r="L38" s="40"/>
      <c r="M38" s="40"/>
    </row>
    <row r="39" spans="2:13">
      <c r="B39" s="9">
        <v>0.67708333333333404</v>
      </c>
      <c r="C39" s="40"/>
      <c r="D39" s="40"/>
      <c r="E39" s="40"/>
      <c r="F39" s="40"/>
      <c r="G39" s="40"/>
      <c r="H39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39" s="42"/>
      <c r="J39" s="43"/>
      <c r="K39" s="40"/>
      <c r="L39" s="40"/>
      <c r="M39" s="40"/>
    </row>
    <row r="40" spans="2:13">
      <c r="B40" s="8">
        <v>0.6875</v>
      </c>
      <c r="C40" s="40"/>
      <c r="D40" s="40"/>
      <c r="E40" s="40"/>
      <c r="F40" s="40"/>
      <c r="G40" s="40"/>
      <c r="H40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0" s="42"/>
      <c r="J40" s="43"/>
      <c r="K40" s="40"/>
      <c r="L40" s="40"/>
      <c r="M40" s="40"/>
    </row>
    <row r="41" spans="2:13">
      <c r="B41" s="9">
        <v>0.69791666666666696</v>
      </c>
      <c r="C41" s="40"/>
      <c r="D41" s="40"/>
      <c r="E41" s="40"/>
      <c r="F41" s="40"/>
      <c r="G41" s="40"/>
      <c r="H41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1" s="42"/>
      <c r="J41" s="43"/>
      <c r="K41" s="40"/>
      <c r="L41" s="40"/>
      <c r="M41" s="40"/>
    </row>
    <row r="42" spans="2:13">
      <c r="B42" s="8">
        <v>0.70833333333333404</v>
      </c>
      <c r="C42" s="40"/>
      <c r="D42" s="40"/>
      <c r="E42" s="40"/>
      <c r="F42" s="40"/>
      <c r="G42" s="40"/>
      <c r="H42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2" s="42"/>
      <c r="J42" s="43"/>
      <c r="K42" s="40"/>
      <c r="L42" s="40"/>
      <c r="M42" s="40"/>
    </row>
    <row r="43" spans="2:13">
      <c r="B43" s="9">
        <v>0.71875</v>
      </c>
      <c r="C43" s="40"/>
      <c r="D43" s="40"/>
      <c r="E43" s="40"/>
      <c r="F43" s="40"/>
      <c r="G43" s="40"/>
      <c r="H43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3" s="42"/>
      <c r="J43" s="43"/>
      <c r="K43" s="40"/>
      <c r="L43" s="40"/>
      <c r="M43" s="40"/>
    </row>
    <row r="44" spans="2:13">
      <c r="B44" s="8">
        <v>0.72916666666666696</v>
      </c>
      <c r="C44" s="40"/>
      <c r="D44" s="40"/>
      <c r="E44" s="40"/>
      <c r="F44" s="40"/>
      <c r="G44" s="40"/>
      <c r="H44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4" s="42"/>
      <c r="J44" s="43"/>
      <c r="K44" s="40"/>
      <c r="L44" s="40"/>
      <c r="M44" s="40"/>
    </row>
    <row r="45" spans="2:13">
      <c r="B45" s="9">
        <v>0.73958333333333404</v>
      </c>
      <c r="C45" s="40"/>
      <c r="D45" s="40"/>
      <c r="E45" s="40"/>
      <c r="F45" s="40"/>
      <c r="G45" s="40"/>
      <c r="H45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5" s="42"/>
      <c r="J45" s="43"/>
      <c r="K45" s="40"/>
      <c r="L45" s="40"/>
      <c r="M45" s="40"/>
    </row>
    <row r="46" spans="2:13">
      <c r="B46" s="8">
        <v>0.75</v>
      </c>
      <c r="C46" s="40"/>
      <c r="D46" s="40"/>
      <c r="E46" s="40"/>
      <c r="F46" s="40"/>
      <c r="G46" s="40"/>
      <c r="H46" s="41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Preços'!$E$23,""))))))</f>
        <v/>
      </c>
      <c r="I46" s="42"/>
      <c r="J46" s="43"/>
      <c r="K46" s="40"/>
      <c r="L46" s="40"/>
      <c r="M46" s="40"/>
    </row>
    <row r="47" spans="2:13">
      <c r="C47">
        <f>SUBTOTAL(103,Tabela8J5678910[NOME])</f>
        <v>0</v>
      </c>
    </row>
  </sheetData>
  <sheetProtection sheet="1" objects="1" scenarios="1" sort="0" autoFilter="0"/>
  <conditionalFormatting sqref="K6:L46">
    <cfRule type="containsText" dxfId="438" priority="1" operator="containsText" text="Não confirmado">
      <formula>NOT(ISERROR(SEARCH("Não confirmado",K6)))</formula>
    </cfRule>
    <cfRule type="containsText" dxfId="43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45047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6" t="str">
        <f>IF(Tabela8J1438394041[[#This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7" t="str">
        <f>IF(Tabela8J1438394041[[#This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8" t="str">
        <f>IF(Tabela8J1438394041[[#This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9" t="str">
        <f>IF(Tabela8J1438394041[[#This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0" t="str">
        <f>IF(Tabela8J1438394041[[#This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1" t="str">
        <f>IF(Tabela8J1438394041[[#This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2" t="str">
        <f>IF(Tabela8J1438394041[[#This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3" t="str">
        <f>IF(Tabela8J1438394041[[#This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4" t="str">
        <f>IF(Tabela8J1438394041[[#This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5" t="str">
        <f>IF(Tabela8J1438394041[[#This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6" t="str">
        <f>IF(Tabela8J1438394041[[#This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7" t="str">
        <f>IF(Tabela8J1438394041[[#This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8" t="str">
        <f>IF(Tabela8J1438394041[[#This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19" t="str">
        <f>IF(Tabela8J1438394041[[#This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0" t="str">
        <f>IF(Tabela8J1438394041[[#This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1" t="str">
        <f>IF(Tabela8J1438394041[[#This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2" t="str">
        <f>IF(Tabela8J1438394041[[#This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3" t="str">
        <f>IF(Tabela8J1438394041[[#This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4" t="str">
        <f>IF(Tabela8J1438394041[[#This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5" t="str">
        <f>IF(Tabela8J1438394041[[#This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6" t="str">
        <f>IF(Tabela8J1438394041[[#This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7" t="str">
        <f>IF(Tabela8J1438394041[[#This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8" t="str">
        <f>IF(Tabela8J1438394041[[#This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29" t="str">
        <f>IF(Tabela8J1438394041[[#This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0" t="str">
        <f>IF(Tabela8J1438394041[[#This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1" t="str">
        <f>IF(Tabela8J1438394041[[#This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2" t="str">
        <f>IF(Tabela8J1438394041[[#This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3" t="str">
        <f>IF(Tabela8J1438394041[[#This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4" t="str">
        <f>IF(Tabela8J1438394041[[#This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5" t="str">
        <f>IF(Tabela8J1438394041[[#This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6" t="str">
        <f>IF(Tabela8J1438394041[[#This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7" t="str">
        <f>IF(Tabela8J1438394041[[#This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8" t="str">
        <f>IF(Tabela8J1438394041[[#This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39" t="str">
        <f>IF(Tabela8J1438394041[[#This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0" t="str">
        <f>IF(Tabela8J1438394041[[#This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1" t="str">
        <f>IF(Tabela8J1438394041[[#This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2" t="str">
        <f>IF(Tabela8J1438394041[[#This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3" t="str">
        <f>IF(Tabela8J1438394041[[#This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4" t="str">
        <f>IF(Tabela8J1438394041[[#This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5" t="str">
        <f>IF(Tabela8J1438394041[[#This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Preços'!$E$23,""))))))</f>
        <v/>
      </c>
      <c r="I46" t="str">
        <f>IF(Tabela8J1438394041[[#This Row],[EXAME]]&lt;&gt;"","Dra. Joizeanne","")</f>
        <v/>
      </c>
      <c r="J46" s="13"/>
    </row>
    <row r="47" spans="2:13">
      <c r="C47">
        <f>SUBTOTAL(103,Tabela8J1438394041[NOME])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93" priority="1" operator="containsText" text="Não confirmado">
      <formula>NOT(ISERROR(SEARCH("Não confirmado",K6)))</formula>
    </cfRule>
    <cfRule type="containsText" dxfId="69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25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45071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6" t="str">
        <f>IF(Tabela8J5678[[#This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7" t="str">
        <f>IF(Tabela8J5678[[#This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8" t="str">
        <f>IF(Tabela8J5678[[#This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9" t="str">
        <f>IF(Tabela8J5678[[#This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0" t="str">
        <f>IF(Tabela8J5678[[#This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1" t="str">
        <f>IF(Tabela8J5678[[#This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49"/>
      <c r="D12" s="12"/>
      <c r="E12" s="12"/>
      <c r="F12" s="12"/>
      <c r="G12" s="12"/>
      <c r="H1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2" t="str">
        <f>IF(Tabela8J5678[[#This Row],[EXAME]]&lt;&gt;"","Dra. Joizeanne","")</f>
        <v/>
      </c>
      <c r="J12" s="52"/>
      <c r="K12" s="12"/>
      <c r="L12" s="12"/>
      <c r="M12" s="12"/>
    </row>
    <row r="13" spans="1:30">
      <c r="B13" s="9">
        <v>0.40625</v>
      </c>
      <c r="C13" s="49"/>
      <c r="D13" s="12"/>
      <c r="E13" s="12"/>
      <c r="F13" s="12"/>
      <c r="G13" s="12"/>
      <c r="H1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3" t="str">
        <f>IF(Tabela8J5678[[#This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4" t="str">
        <f>IF(Tabela8J5678[[#This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5" t="str">
        <f>IF(Tabela8J5678[[#This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6" t="str">
        <f>IF(Tabela8J5678[[#This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7" t="str">
        <f>IF(Tabela8J5678[[#This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49"/>
      <c r="D18" s="12"/>
      <c r="E18" s="12"/>
      <c r="F18" s="12"/>
      <c r="G18" s="12"/>
      <c r="H1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8" t="str">
        <f>IF(Tabela8J5678[[#This Row],[EXAME]]&lt;&gt;"","Dra. Joizeanne","")</f>
        <v/>
      </c>
      <c r="J18" s="50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19" t="str">
        <f>IF(Tabela8J5678[[#This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0" t="str">
        <f>IF(Tabela8J5678[[#This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1" t="str">
        <f>IF(Tabela8J5678[[#This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2" t="str">
        <f>IF(Tabela8J5678[[#This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3" t="str">
        <f>IF(Tabela8J5678[[#This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4" t="str">
        <f>IF(Tabela8J5678[[#This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5" t="str">
        <f>IF(Tabela8J5678[[#This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6" t="str">
        <f>IF(Tabela8J5678[[#This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7" t="str">
        <f>IF(Tabela8J5678[[#This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8" t="str">
        <f>IF(Tabela8J5678[[#This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29" t="str">
        <f>IF(Tabela8J5678[[#This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0" t="str">
        <f>IF(Tabela8J5678[[#This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1" t="str">
        <f>IF(Tabela8J5678[[#This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2" t="str">
        <f>IF(Tabela8J5678[[#This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3" t="str">
        <f>IF(Tabela8J5678[[#This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4" t="str">
        <f>IF(Tabela8J5678[[#This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5" t="str">
        <f>IF(Tabela8J5678[[#This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6" t="str">
        <f>IF(Tabela8J5678[[#This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7" t="str">
        <f>IF(Tabela8J5678[[#This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8" t="str">
        <f>IF(Tabela8J5678[[#This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39" t="str">
        <f>IF(Tabela8J5678[[#This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0" t="str">
        <f>IF(Tabela8J5678[[#This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1" t="str">
        <f>IF(Tabela8J5678[[#This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2" t="str">
        <f>IF(Tabela8J5678[[#This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3" t="str">
        <f>IF(Tabela8J5678[[#This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4" t="str">
        <f>IF(Tabela8J5678[[#This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5" t="str">
        <f>IF(Tabela8J5678[[#This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Preços'!$E$23,""))))))</f>
        <v/>
      </c>
      <c r="I46" t="str">
        <f>IF(Tabela8J5678[[#This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SUBTOTAL(103,Tabela8J5678[NOME])</f>
        <v>0</v>
      </c>
    </row>
  </sheetData>
  <sheetProtection sheet="1" objects="1" scenarios="1" sort="0" autoFilter="0"/>
  <conditionalFormatting sqref="K6:L46">
    <cfRule type="containsText" dxfId="422" priority="1" operator="containsText" text="Não confirmado">
      <formula>NOT(ISERROR(SEARCH("Não confirmado",K6)))</formula>
    </cfRule>
    <cfRule type="containsText" dxfId="4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26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45072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6" t="str">
        <f>IF(Tabela8J56789[[#This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7" t="str">
        <f>IF(Tabela8J56789[[#This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8" t="str">
        <f>IF(Tabela8J56789[[#This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9" t="str">
        <f>IF(Tabela8J56789[[#This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0" t="str">
        <f>IF(Tabela8J56789[[#This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9"/>
      <c r="D11" s="12"/>
      <c r="E11" s="12"/>
      <c r="F11" s="12"/>
      <c r="G11" s="12"/>
      <c r="H1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1" t="str">
        <f>IF(Tabela8J56789[[#This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2" t="str">
        <f>IF(Tabela8J56789[[#This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3" t="str">
        <f>IF(Tabela8J56789[[#This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4" t="str">
        <f>IF(Tabela8J56789[[#This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5" t="str">
        <f>IF(Tabela8J56789[[#This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6" t="str">
        <f>IF(Tabela8J56789[[#This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7" t="str">
        <f>IF(Tabela8J56789[[#This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8" t="str">
        <f>IF(Tabela8J56789[[#This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19" t="str">
        <f>IF(Tabela8J56789[[#This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0" t="str">
        <f>IF(Tabela8J56789[[#This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1" t="str">
        <f>IF(Tabela8J56789[[#This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2" t="str">
        <f>IF(Tabela8J56789[[#This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3" t="str">
        <f>IF(Tabela8J56789[[#This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4" t="str">
        <f>IF(Tabela8J56789[[#This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5" t="str">
        <f>IF(Tabela8J56789[[#This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6" t="str">
        <f>IF(Tabela8J56789[[#This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7" t="str">
        <f>IF(Tabela8J56789[[#This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8" t="str">
        <f>IF(Tabela8J56789[[#This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29" t="str">
        <f>IF(Tabela8J56789[[#This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0" t="str">
        <f>IF(Tabela8J56789[[#This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1" t="str">
        <f>IF(Tabela8J56789[[#This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2" t="str">
        <f>IF(Tabela8J56789[[#This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3" t="str">
        <f>IF(Tabela8J56789[[#This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4" t="str">
        <f>IF(Tabela8J56789[[#This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5" t="str">
        <f>IF(Tabela8J56789[[#This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6" t="str">
        <f>IF(Tabela8J56789[[#This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7" t="str">
        <f>IF(Tabela8J56789[[#This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8" t="str">
        <f>IF(Tabela8J56789[[#This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39" t="str">
        <f>IF(Tabela8J56789[[#This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0" t="str">
        <f>IF(Tabela8J56789[[#This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1" t="str">
        <f>IF(Tabela8J56789[[#This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2" t="str">
        <f>IF(Tabela8J56789[[#This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3" t="str">
        <f>IF(Tabela8J56789[[#This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4" t="str">
        <f>IF(Tabela8J56789[[#This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5" t="str">
        <f>IF(Tabela8J56789[[#This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Preços'!$E$23,""))))))</f>
        <v/>
      </c>
      <c r="I46" t="str">
        <f>IF(Tabela8J56789[[#This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SUBTOTAL(103,Tabela8J56789[NOME])</f>
        <v>0</v>
      </c>
    </row>
  </sheetData>
  <sheetProtection sheet="1" objects="1" scenarios="1" sort="0" autoFilter="0"/>
  <conditionalFormatting sqref="K6:L46">
    <cfRule type="containsText" dxfId="407" priority="1" operator="containsText" text="Não confirmado">
      <formula>NOT(ISERROR(SEARCH("Não confirmado",K6)))</formula>
    </cfRule>
    <cfRule type="containsText" dxfId="4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29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45075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Preços'!E22,IF(AND(Tabela8J567892[[#This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6" t="str">
        <f>IF(Tabela8J567892[[#This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Preços'!E23,IF(AND(Tabela8J567892[[#This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7" t="str">
        <f>IF(Tabela8J567892[[#This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Preços'!E24,IF(AND(Tabela8J567892[[#This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8" t="str">
        <f>IF(Tabela8J567892[[#This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Preços'!E25,IF(AND(Tabela8J567892[[#This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9" t="str">
        <f>IF(Tabela8J567892[[#This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Preços'!E26,IF(AND(Tabela8J567892[[#This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0" t="str">
        <f>IF(Tabela8J567892[[#This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9"/>
      <c r="D11" s="12"/>
      <c r="E11" s="12"/>
      <c r="F11" s="12"/>
      <c r="G11" s="12"/>
      <c r="H11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Preços'!E27,IF(AND(Tabela8J567892[[#This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1" t="str">
        <f>IF(Tabela8J567892[[#This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Preços'!E28,IF(AND(Tabela8J567892[[#This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2" t="str">
        <f>IF(Tabela8J567892[[#This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Preços'!E29,IF(AND(Tabela8J567892[[#This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3" t="str">
        <f>IF(Tabela8J567892[[#This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Preços'!E30,IF(AND(Tabela8J567892[[#This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4" t="str">
        <f>IF(Tabela8J567892[[#This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Preços'!E31,IF(AND(Tabela8J567892[[#This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5" t="str">
        <f>IF(Tabela8J567892[[#This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Preços'!E32,IF(AND(Tabela8J567892[[#This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6" t="str">
        <f>IF(Tabela8J567892[[#This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Preços'!E33,IF(AND(Tabela8J567892[[#This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7" t="str">
        <f>IF(Tabela8J567892[[#This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Preços'!E34,IF(AND(Tabela8J567892[[#This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8" t="str">
        <f>IF(Tabela8J567892[[#This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Preços'!E35,IF(AND(Tabela8J567892[[#This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19" t="str">
        <f>IF(Tabela8J567892[[#This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Preços'!E36,IF(AND(Tabela8J567892[[#This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0" t="str">
        <f>IF(Tabela8J567892[[#This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Preços'!E37,IF(AND(Tabela8J567892[[#This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1" t="str">
        <f>IF(Tabela8J567892[[#This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Preços'!E38,IF(AND(Tabela8J567892[[#This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2" t="str">
        <f>IF(Tabela8J567892[[#This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Preços'!E39,IF(AND(Tabela8J567892[[#This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3" t="str">
        <f>IF(Tabela8J567892[[#This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Preços'!E40,IF(AND(Tabela8J567892[[#This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4" t="str">
        <f>IF(Tabela8J567892[[#This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Preços'!E41,IF(AND(Tabela8J567892[[#This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5" t="str">
        <f>IF(Tabela8J567892[[#This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Preços'!E42,IF(AND(Tabela8J567892[[#This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6" t="str">
        <f>IF(Tabela8J567892[[#This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Preços'!E43,IF(AND(Tabela8J567892[[#This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7" t="str">
        <f>IF(Tabela8J567892[[#This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Preços'!E44,IF(AND(Tabela8J567892[[#This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8" t="str">
        <f>IF(Tabela8J567892[[#This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Preços'!E45,IF(AND(Tabela8J567892[[#This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29" t="str">
        <f>IF(Tabela8J567892[[#This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Preços'!E46,IF(AND(Tabela8J567892[[#This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0" t="str">
        <f>IF(Tabela8J567892[[#This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Preços'!E47,IF(AND(Tabela8J567892[[#This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1" t="str">
        <f>IF(Tabela8J567892[[#This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Preços'!E48,IF(AND(Tabela8J567892[[#This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2" t="str">
        <f>IF(Tabela8J567892[[#This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Preços'!E49,IF(AND(Tabela8J567892[[#This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3" t="str">
        <f>IF(Tabela8J567892[[#This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Preços'!E50,IF(AND(Tabela8J567892[[#This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4" t="str">
        <f>IF(Tabela8J567892[[#This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Preços'!E51,IF(AND(Tabela8J567892[[#This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5" t="str">
        <f>IF(Tabela8J567892[[#This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Preços'!E52,IF(AND(Tabela8J567892[[#This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6" t="str">
        <f>IF(Tabela8J567892[[#This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Preços'!E53,IF(AND(Tabela8J567892[[#This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7" t="str">
        <f>IF(Tabela8J567892[[#This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Preços'!E54,IF(AND(Tabela8J567892[[#This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8" t="str">
        <f>IF(Tabela8J567892[[#This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Preços'!E55,IF(AND(Tabela8J567892[[#This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39" t="str">
        <f>IF(Tabela8J567892[[#This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Preços'!E56,IF(AND(Tabela8J567892[[#This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0" t="str">
        <f>IF(Tabela8J567892[[#This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Preços'!E57,IF(AND(Tabela8J567892[[#This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1" t="str">
        <f>IF(Tabela8J567892[[#This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Preços'!E58,IF(AND(Tabela8J567892[[#This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2" t="str">
        <f>IF(Tabela8J567892[[#This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Preços'!E59,IF(AND(Tabela8J567892[[#This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3" t="str">
        <f>IF(Tabela8J567892[[#This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Preços'!E60,IF(AND(Tabela8J567892[[#This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4" t="str">
        <f>IF(Tabela8J567892[[#This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Preços'!E61,IF(AND(Tabela8J567892[[#This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5" t="str">
        <f>IF(Tabela8J567892[[#This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IF(AND(Tabela8J567892[[#This Row],[EXAME]]="US DE MAMAS E AXILAS",Tabela8J567892[[#This Row],[CONVÊNIO]]="PARTICULAR"),'Tabela de Preços'!$C$21,IF(AND(Tabela8J567892[[#This Row],[EXAME]]="US DE MAMAS E AXILAS",Tabela8J567892[[#This Row],[CONVÊNIO]]="AMOR SAÚDE"),'Tabela de Preços'!$E$21,IF(AND(Tabela8J567892[[#This Row],[EXAME]]="PAAF DE MAMAS",Tabela8J567892[[#This Row],[CONVÊNIO]]="PARTICULAR"),'Tabela de Preços'!$C$22,IF(AND(Tabela8J567892[[#This Row],[EXAME]]="PAAF DE MAMAS",Tabela8J567892[[#This Row],[CONVÊNIO]]="SUS"),'Tabela de Preços'!E62,IF(AND(Tabela8J567892[[#This Row],[EXAME]]="CORE BIOPSY",Tabela8J567892[[#This Row],[CONVÊNIO]]="PARTICULAR"),'Tabela de Preços'!$C$23,IF(AND(Tabela8J567892[[#This Row],[EXAME]]="CORE BIOPSY",Tabela8J567892[[#This Row],[CONVÊNIO]]="SUS"),'Tabela de Preços'!$E$23,""))))))</f>
        <v/>
      </c>
      <c r="I46" t="str">
        <f>IF(Tabela8J567892[[#This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SUBTOTAL(103,Tabela8J567892[NOME])</f>
        <v>0</v>
      </c>
    </row>
  </sheetData>
  <sheetProtection sheet="1" objects="1" scenarios="1" sort="0" autoFilter="0"/>
  <conditionalFormatting sqref="K6:L46">
    <cfRule type="containsText" dxfId="392" priority="1" operator="containsText" text="Não confirmado">
      <formula>NOT(ISERROR(SEARCH("Não confirmado",K6)))</formula>
    </cfRule>
    <cfRule type="containsText" dxfId="3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30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45076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Preços'!E22,IF(AND(Tabela8J5678923[[#This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6" t="str">
        <f>IF(Tabela8J5678923[[#This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Preços'!E23,IF(AND(Tabela8J5678923[[#This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7" t="str">
        <f>IF(Tabela8J5678923[[#This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Preços'!E24,IF(AND(Tabela8J5678923[[#This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8" t="str">
        <f>IF(Tabela8J5678923[[#This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Preços'!E25,IF(AND(Tabela8J5678923[[#This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9" t="str">
        <f>IF(Tabela8J5678923[[#This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Preços'!E26,IF(AND(Tabela8J5678923[[#This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0" t="str">
        <f>IF(Tabela8J5678923[[#This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9"/>
      <c r="D11" s="12"/>
      <c r="E11" s="12"/>
      <c r="F11" s="12"/>
      <c r="G11" s="12"/>
      <c r="H11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Preços'!E27,IF(AND(Tabela8J5678923[[#This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1" t="str">
        <f>IF(Tabela8J5678923[[#This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Preços'!E28,IF(AND(Tabela8J5678923[[#This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2" t="str">
        <f>IF(Tabela8J5678923[[#This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Preços'!E29,IF(AND(Tabela8J5678923[[#This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3" t="str">
        <f>IF(Tabela8J5678923[[#This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Preços'!E30,IF(AND(Tabela8J5678923[[#This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4" t="str">
        <f>IF(Tabela8J5678923[[#This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Preços'!E31,IF(AND(Tabela8J5678923[[#This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5" t="str">
        <f>IF(Tabela8J5678923[[#This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Preços'!E32,IF(AND(Tabela8J5678923[[#This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6" t="str">
        <f>IF(Tabela8J5678923[[#This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Preços'!E33,IF(AND(Tabela8J5678923[[#This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7" t="str">
        <f>IF(Tabela8J5678923[[#This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Preços'!E34,IF(AND(Tabela8J5678923[[#This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8" t="str">
        <f>IF(Tabela8J5678923[[#This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Preços'!E35,IF(AND(Tabela8J5678923[[#This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19" t="str">
        <f>IF(Tabela8J5678923[[#This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Preços'!E36,IF(AND(Tabela8J5678923[[#This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0" t="str">
        <f>IF(Tabela8J5678923[[#This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Preços'!E37,IF(AND(Tabela8J5678923[[#This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1" t="str">
        <f>IF(Tabela8J5678923[[#This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Preços'!E38,IF(AND(Tabela8J5678923[[#This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2" t="str">
        <f>IF(Tabela8J5678923[[#This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Preços'!E39,IF(AND(Tabela8J5678923[[#This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3" t="str">
        <f>IF(Tabela8J5678923[[#This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Preços'!E40,IF(AND(Tabela8J5678923[[#This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4" t="str">
        <f>IF(Tabela8J5678923[[#This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Preços'!E41,IF(AND(Tabela8J5678923[[#This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5" t="str">
        <f>IF(Tabela8J5678923[[#This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Preços'!E42,IF(AND(Tabela8J5678923[[#This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6" t="str">
        <f>IF(Tabela8J5678923[[#This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Preços'!E43,IF(AND(Tabela8J5678923[[#This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7" t="str">
        <f>IF(Tabela8J5678923[[#This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Preços'!E44,IF(AND(Tabela8J5678923[[#This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8" t="str">
        <f>IF(Tabela8J5678923[[#This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Preços'!E45,IF(AND(Tabela8J5678923[[#This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29" t="str">
        <f>IF(Tabela8J5678923[[#This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Preços'!E46,IF(AND(Tabela8J5678923[[#This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0" t="str">
        <f>IF(Tabela8J5678923[[#This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Preços'!E47,IF(AND(Tabela8J5678923[[#This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1" t="str">
        <f>IF(Tabela8J5678923[[#This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Preços'!E48,IF(AND(Tabela8J5678923[[#This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2" t="str">
        <f>IF(Tabela8J5678923[[#This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Preços'!E49,IF(AND(Tabela8J5678923[[#This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3" t="str">
        <f>IF(Tabela8J5678923[[#This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Preços'!E50,IF(AND(Tabela8J5678923[[#This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4" t="str">
        <f>IF(Tabela8J5678923[[#This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Preços'!E51,IF(AND(Tabela8J5678923[[#This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5" t="str">
        <f>IF(Tabela8J5678923[[#This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Preços'!E52,IF(AND(Tabela8J5678923[[#This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6" t="str">
        <f>IF(Tabela8J5678923[[#This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Preços'!E53,IF(AND(Tabela8J5678923[[#This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7" t="str">
        <f>IF(Tabela8J5678923[[#This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Preços'!E54,IF(AND(Tabela8J5678923[[#This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8" t="str">
        <f>IF(Tabela8J5678923[[#This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Preços'!E55,IF(AND(Tabela8J5678923[[#This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39" t="str">
        <f>IF(Tabela8J5678923[[#This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Preços'!E56,IF(AND(Tabela8J5678923[[#This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0" t="str">
        <f>IF(Tabela8J5678923[[#This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Preços'!E57,IF(AND(Tabela8J5678923[[#This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1" t="str">
        <f>IF(Tabela8J5678923[[#This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Preços'!E58,IF(AND(Tabela8J5678923[[#This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2" t="str">
        <f>IF(Tabela8J5678923[[#This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Preços'!E59,IF(AND(Tabela8J5678923[[#This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3" t="str">
        <f>IF(Tabela8J5678923[[#This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Preços'!E60,IF(AND(Tabela8J5678923[[#This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4" t="str">
        <f>IF(Tabela8J5678923[[#This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Preços'!E61,IF(AND(Tabela8J5678923[[#This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5" t="str">
        <f>IF(Tabela8J5678923[[#This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IF(AND(Tabela8J5678923[[#This Row],[EXAME]]="US DE MAMAS E AXILAS",Tabela8J5678923[[#This Row],[CONVÊNIO]]="PARTICULAR"),'Tabela de Preços'!$C$21,IF(AND(Tabela8J5678923[[#This Row],[EXAME]]="US DE MAMAS E AXILAS",Tabela8J5678923[[#This Row],[CONVÊNIO]]="AMOR SAÚDE"),'Tabela de Preços'!$E$21,IF(AND(Tabela8J5678923[[#This Row],[EXAME]]="PAAF DE MAMAS",Tabela8J5678923[[#This Row],[CONVÊNIO]]="PARTICULAR"),'Tabela de Preços'!$C$22,IF(AND(Tabela8J5678923[[#This Row],[EXAME]]="PAAF DE MAMAS",Tabela8J5678923[[#This Row],[CONVÊNIO]]="SUS"),'Tabela de Preços'!E62,IF(AND(Tabela8J5678923[[#This Row],[EXAME]]="CORE BIOPSY",Tabela8J5678923[[#This Row],[CONVÊNIO]]="PARTICULAR"),'Tabela de Preços'!$C$23,IF(AND(Tabela8J5678923[[#This Row],[EXAME]]="CORE BIOPSY",Tabela8J5678923[[#This Row],[CONVÊNIO]]="SUS"),'Tabela de Preços'!$E$23,""))))))</f>
        <v/>
      </c>
      <c r="I46" t="str">
        <f>IF(Tabela8J5678923[[#This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SUBTOTAL(103,Tabela8J5678923[NOME])</f>
        <v>0</v>
      </c>
    </row>
  </sheetData>
  <sheetProtection sheet="1" objects="1" scenarios="1" sort="0" autoFilter="0"/>
  <conditionalFormatting sqref="K6:L46">
    <cfRule type="containsText" dxfId="377" priority="1" operator="containsText" text="Não confirmado">
      <formula>NOT(ISERROR(SEARCH("Não confirmado",K6)))</formula>
    </cfRule>
    <cfRule type="containsText" dxfId="3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31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45077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Preços'!E22,IF(AND(Tabela8J567892314[[#This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6" t="str">
        <f>IF(Tabela8J567892314[[#This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Preços'!E23,IF(AND(Tabela8J567892314[[#This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7" t="str">
        <f>IF(Tabela8J567892314[[#This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Preços'!E24,IF(AND(Tabela8J567892314[[#This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8" t="str">
        <f>IF(Tabela8J567892314[[#This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Preços'!E25,IF(AND(Tabela8J567892314[[#This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9" t="str">
        <f>IF(Tabela8J567892314[[#This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Preços'!E26,IF(AND(Tabela8J567892314[[#This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0" t="str">
        <f>IF(Tabela8J567892314[[#This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49"/>
      <c r="D11" s="12"/>
      <c r="E11" s="12"/>
      <c r="F11" s="12"/>
      <c r="G11" s="12"/>
      <c r="H11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Preços'!E27,IF(AND(Tabela8J567892314[[#This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1" t="str">
        <f>IF(Tabela8J567892314[[#This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Preços'!E28,IF(AND(Tabela8J567892314[[#This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2" t="str">
        <f>IF(Tabela8J567892314[[#This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Preços'!E29,IF(AND(Tabela8J567892314[[#This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3" t="str">
        <f>IF(Tabela8J567892314[[#This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Preços'!E30,IF(AND(Tabela8J567892314[[#This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4" t="str">
        <f>IF(Tabela8J567892314[[#This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Preços'!E31,IF(AND(Tabela8J567892314[[#This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5" t="str">
        <f>IF(Tabela8J567892314[[#This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Preços'!E32,IF(AND(Tabela8J567892314[[#This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6" t="str">
        <f>IF(Tabela8J567892314[[#This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Preços'!E33,IF(AND(Tabela8J567892314[[#This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7" t="str">
        <f>IF(Tabela8J567892314[[#This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Preços'!E34,IF(AND(Tabela8J567892314[[#This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8" t="str">
        <f>IF(Tabela8J567892314[[#This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Preços'!E35,IF(AND(Tabela8J567892314[[#This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19" t="str">
        <f>IF(Tabela8J567892314[[#This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Preços'!E36,IF(AND(Tabela8J567892314[[#This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0" t="str">
        <f>IF(Tabela8J567892314[[#This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Preços'!E37,IF(AND(Tabela8J567892314[[#This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1" t="str">
        <f>IF(Tabela8J567892314[[#This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Preços'!E38,IF(AND(Tabela8J567892314[[#This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2" t="str">
        <f>IF(Tabela8J567892314[[#This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Preços'!E39,IF(AND(Tabela8J567892314[[#This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3" t="str">
        <f>IF(Tabela8J567892314[[#This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Preços'!E40,IF(AND(Tabela8J567892314[[#This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4" t="str">
        <f>IF(Tabela8J567892314[[#This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Preços'!E41,IF(AND(Tabela8J567892314[[#This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5" t="str">
        <f>IF(Tabela8J567892314[[#This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Preços'!E42,IF(AND(Tabela8J567892314[[#This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6" t="str">
        <f>IF(Tabela8J567892314[[#This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Preços'!E43,IF(AND(Tabela8J567892314[[#This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7" t="str">
        <f>IF(Tabela8J567892314[[#This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Preços'!E44,IF(AND(Tabela8J567892314[[#This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8" t="str">
        <f>IF(Tabela8J567892314[[#This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Preços'!E45,IF(AND(Tabela8J567892314[[#This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29" t="str">
        <f>IF(Tabela8J567892314[[#This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Preços'!E46,IF(AND(Tabela8J567892314[[#This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0" t="str">
        <f>IF(Tabela8J567892314[[#This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Preços'!E47,IF(AND(Tabela8J567892314[[#This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1" t="str">
        <f>IF(Tabela8J567892314[[#This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Preços'!E48,IF(AND(Tabela8J567892314[[#This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2" t="str">
        <f>IF(Tabela8J567892314[[#This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Preços'!E49,IF(AND(Tabela8J567892314[[#This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3" t="str">
        <f>IF(Tabela8J567892314[[#This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Preços'!E50,IF(AND(Tabela8J567892314[[#This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4" t="str">
        <f>IF(Tabela8J567892314[[#This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Preços'!E51,IF(AND(Tabela8J567892314[[#This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5" t="str">
        <f>IF(Tabela8J567892314[[#This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Preços'!E52,IF(AND(Tabela8J567892314[[#This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6" t="str">
        <f>IF(Tabela8J567892314[[#This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Preços'!E53,IF(AND(Tabela8J567892314[[#This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7" t="str">
        <f>IF(Tabela8J567892314[[#This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Preços'!E54,IF(AND(Tabela8J567892314[[#This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8" t="str">
        <f>IF(Tabela8J567892314[[#This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Preços'!E55,IF(AND(Tabela8J567892314[[#This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39" t="str">
        <f>IF(Tabela8J567892314[[#This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Preços'!E56,IF(AND(Tabela8J567892314[[#This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0" t="str">
        <f>IF(Tabela8J567892314[[#This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Preços'!E57,IF(AND(Tabela8J567892314[[#This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1" t="str">
        <f>IF(Tabela8J567892314[[#This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Preços'!E58,IF(AND(Tabela8J567892314[[#This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2" t="str">
        <f>IF(Tabela8J567892314[[#This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Preços'!E59,IF(AND(Tabela8J567892314[[#This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3" t="str">
        <f>IF(Tabela8J567892314[[#This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Preços'!E60,IF(AND(Tabela8J567892314[[#This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4" t="str">
        <f>IF(Tabela8J567892314[[#This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Preços'!E61,IF(AND(Tabela8J567892314[[#This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5" t="str">
        <f>IF(Tabela8J567892314[[#This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IF(AND(Tabela8J567892314[[#This Row],[EXAME]]="US DE MAMAS E AXILAS",Tabela8J567892314[[#This Row],[CONVÊNIO]]="PARTICULAR"),'Tabela de Preços'!$C$21,IF(AND(Tabela8J567892314[[#This Row],[EXAME]]="US DE MAMAS E AXILAS",Tabela8J567892314[[#This Row],[CONVÊNIO]]="AMOR SAÚDE"),'Tabela de Preços'!$E$21,IF(AND(Tabela8J567892314[[#This Row],[EXAME]]="PAAF DE MAMAS",Tabela8J567892314[[#This Row],[CONVÊNIO]]="PARTICULAR"),'Tabela de Preços'!$C$22,IF(AND(Tabela8J567892314[[#This Row],[EXAME]]="PAAF DE MAMAS",Tabela8J567892314[[#This Row],[CONVÊNIO]]="SUS"),'Tabela de Preços'!E62,IF(AND(Tabela8J567892314[[#This Row],[EXAME]]="CORE BIOPSY",Tabela8J567892314[[#This Row],[CONVÊNIO]]="PARTICULAR"),'Tabela de Preços'!$C$23,IF(AND(Tabela8J567892314[[#This Row],[EXAME]]="CORE BIOPSY",Tabela8J567892314[[#This Row],[CONVÊNIO]]="SUS"),'Tabela de Preços'!$E$23,""))))))</f>
        <v/>
      </c>
      <c r="I46" t="str">
        <f>IF(Tabela8J567892314[[#This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SUBTOTAL(103,Tabela8J567892314[NOME])</f>
        <v>0</v>
      </c>
    </row>
  </sheetData>
  <sheetProtection sheet="1" objects="1" scenarios="1" sort="0" autoFilter="0"/>
  <conditionalFormatting sqref="K6:L46">
    <cfRule type="containsText" dxfId="362" priority="1" operator="containsText" text="Não confirmado">
      <formula>NOT(ISERROR(SEARCH("Não confirmado",K6)))</formula>
    </cfRule>
    <cfRule type="containsText" dxfId="3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45047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6" t="str">
        <f>IF(Tabela8I4445464748[[#This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7" t="str">
        <f>IF(Tabela8I4445464748[[#This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8" t="str">
        <f>IF(Tabela8I4445464748[[#This Row],[EXAME]]&lt;&gt;"","Dra. Ilca","")</f>
        <v/>
      </c>
      <c r="J8" s="26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9" t="str">
        <f>IF(Tabela8I4445464748[[#This Row],[EXAME]]&lt;&gt;"","Dra. Ilca","")</f>
        <v/>
      </c>
      <c r="J9" s="13"/>
      <c r="K9" s="12"/>
      <c r="L9" s="12"/>
      <c r="M9" s="12"/>
    </row>
    <row r="10" spans="1:30" ht="16.5">
      <c r="B10" s="8">
        <v>0.375</v>
      </c>
      <c r="C10" s="12"/>
      <c r="D10" s="12"/>
      <c r="E10" s="12"/>
      <c r="F10" s="12"/>
      <c r="G10" s="12"/>
      <c r="H1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0" t="str">
        <f>IF(Tabela8I4445464748[[#This Row],[EXAME]]&lt;&gt;"","Dra. Ilca","")</f>
        <v/>
      </c>
      <c r="J10" s="28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1" t="str">
        <f>IF(Tabela8I4445464748[[#This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2" t="str">
        <f>IF(Tabela8I4445464748[[#This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3" t="str">
        <f>IF(Tabela8I4445464748[[#This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4" t="str">
        <f>IF(Tabela8I4445464748[[#This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5" t="str">
        <f>IF(Tabela8I4445464748[[#This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6" t="str">
        <f>IF(Tabela8I4445464748[[#This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7" t="str">
        <f>IF(Tabela8I4445464748[[#This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8" t="str">
        <f>IF(Tabela8I4445464748[[#This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19" t="str">
        <f>IF(Tabela8I4445464748[[#This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0" t="str">
        <f>IF(Tabela8I4445464748[[#This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1" t="str">
        <f>IF(Tabela8I4445464748[[#This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2" t="str">
        <f>IF(Tabela8I4445464748[[#This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3" t="str">
        <f>IF(Tabela8I4445464748[[#This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4" t="str">
        <f>IF(Tabela8I4445464748[[#This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5" t="str">
        <f>IF(Tabela8I4445464748[[#This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6" t="str">
        <f>IF(Tabela8I4445464748[[#This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7" t="str">
        <f>IF(Tabela8I4445464748[[#This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8" t="str">
        <f>IF(Tabela8I4445464748[[#This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29" t="str">
        <f>IF(Tabela8I4445464748[[#This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0" t="str">
        <f>IF(Tabela8I4445464748[[#This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1" t="str">
        <f>IF(Tabela8I4445464748[[#This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2" t="str">
        <f>IF(Tabela8I4445464748[[#This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3" t="str">
        <f>IF(Tabela8I4445464748[[#This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4" t="str">
        <f>IF(Tabela8I4445464748[[#This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5" t="str">
        <f>IF(Tabela8I4445464748[[#This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6" t="str">
        <f>IF(Tabela8I4445464748[[#This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7" t="str">
        <f>IF(Tabela8I4445464748[[#This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8" t="str">
        <f>IF(Tabela8I4445464748[[#This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39" t="str">
        <f>IF(Tabela8I4445464748[[#This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0" t="str">
        <f>IF(Tabela8I4445464748[[#This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1" t="str">
        <f>IF(Tabela8I4445464748[[#This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2" t="str">
        <f>IF(Tabela8I4445464748[[#This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3" t="str">
        <f>IF(Tabela8I4445464748[[#This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4" t="str">
        <f>IF(Tabela8I4445464748[[#This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5" t="str">
        <f>IF(Tabela8I4445464748[[#This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IF(AND(Tabela8I4445464748[[#This Row],[EXAME]]="US PERNA",Tabela8I4445464748[[#This Row],[CONVÊNIO]]="PARTICULAR"),0,IF(AND(Tabela8I4445464748[[#This Row],[EXAME]]="US PERNA", Tabela8I4445464748[[#This Row],[CONVÊNIO]]="AMOR SAÚDE"),0,IF(AND(Tabela8I4445464748[[#This Row],[EXAME]]="US TRANSVAGINAL",Tabela8I4445464748[[#This Row],[CONVÊNIO]]="PARTICULAR"),'Tabela de Preços'!$C$4,IF(AND(Tabela8I4445464748[[#This Row],[EXAME]]="US TRANSVAGINAL",Tabela8I4445464748[[#This Row],[CONVÊNIO]]="AMOR SAÚDE"),'Tabela de Preços'!$E$4,IF(AND(Tabela8I4445464748[[#This Row],[EXAME]]="US ABD TOTAL/SUPERIOR",Tabela8I4445464748[[#This Row],[CONVÊNIO]]="PARTICULAR"),'Tabela de Preços'!$C$5,IF(AND(Tabela8I4445464748[[#This Row],[EXAME]]="US ABD TOTAL/SUPERIOR",Tabela8I4445464748[[#This Row],[CONVÊNIO]]="AMOR SAÚDE"),'Tabela de Preços'!$E$5,IF(AND(Tabela8I4445464748[[#This Row],[EXAME]]="US TIREÓIDE", Tabela8I4445464748[[#This Row],[CONVÊNIO]]="PARTICULAR"),'Tabela de Preços'!$C$6,IF(AND(Tabela8I4445464748[[#This Row],[EXAME]]="US TIREÓIDE", Tabela8I4445464748[[#This Row],[CONVÊNIO]]="AMOR SAÚDE"),'Tabela de Preços'!$E$6,IF(AND(Tabela8I4445464748[[#This Row],[EXAME]]="US CERVICAL", Tabela8I4445464748[[#This Row],[CONVÊNIO]]="PARTICULAR"),'Tabela de Preços'!$C$7,IF(AND(Tabela8I4445464748[[#This Row],[EXAME]]="US CERVICAL",Tabela8I4445464748[[#This Row],[CONVÊNIO]]="AMOR SAÚDE"),'Tabela de Preços'!$E$7,IF(AND(Tabela8I4445464748[[#This Row],[EXAME]]="US PÉLVICO",Tabela8I4445464748[[#This Row],[CONVÊNIO]]="PARTICULAR"),'Tabela de Preços'!$C$8,IF(AND(Tabela8I4445464748[[#This Row],[EXAME]]="US PÉLVICO",Tabela8I4445464748[[#This Row],[CONVÊNIO]]="AMOR SAÚDE"),'Tabela de Preços'!$E$8,IF(AND(Tabela8I4445464748[[#This Row],[EXAME]]="US ABD INFERIOR",Tabela8I4445464748[[#This Row],[CONVÊNIO]]="PARTICULAR"),'Tabela de Preços'!$C$9,IF(AND(Tabela8I4445464748[[#This Row],[EXAME]]="US ABD INFERIOR",Tabela8I4445464748[[#This Row],[CONVÊNIO]]="AMOR SAÚDE"),'Tabela de Preços'!$E$9,IF(AND(Tabela8I4445464748[[#This Row],[EXAME]]="US VIAS URINÁRIAS/ RENAIS",Tabela8I4445464748[[#This Row],[CONVÊNIO]]="PARTICULAR"),'Tabela de Preços'!$C$10,IF(AND(Tabela8I4445464748[[#This Row],[EXAME]]="US VIAS URINÁRIAS/ RENAIS",Tabela8I4445464748[[#This Row],[CONVÊNIO]]="AMOR SAÚDE"),'Tabela de Preços'!$E$10,IF(AND(Tabela8I4445464748[[#This Row],[EXAME]]="US OBSTÉTRICO",Tabela8I4445464748[[#This Row],[CONVÊNIO]]="PARTICULAR"),'Tabela de Preços'!$C$11,IF(AND(Tabela8I4445464748[[#This Row],[EXAME]]="US OBSTÉTRICO", Tabela8I4445464748[[#This Row],[CONVÊNIO]]="AMOR SAÚDE"),'Tabela de Preços'!$E$11,IF(AND(Tabela8I4445464748[[#This Row],[EXAME]]="US MORFOLÓGICO",Tabela8I4445464748[[#This Row],[CONVÊNIO]]="PARTICULAR"),'Tabela de Preços'!$C$12,IF(AND(Tabela8I4445464748[[#This Row],[EXAME]]="US MORFOLÓGICO",Tabela8I4445464748[[#This Row],[CONVÊNIO]]="AMOR SAÚDE"),'Tabela de Preços'!$E$12,IF(AND(Tabela8I4445464748[[#This Row],[EXAME]]="US TRANSVAGINAL NUCAL",Tabela8I4445464748[[#This Row],[CONVÊNIO]]="PARTICULAR"),'Tabela de Preços'!$C$13,IF(AND(Tabela8I4445464748[[#This Row],[EXAME]]="US TRANSVAGINAL NUCAL",Tabela8I4445464748[[#This Row],[CONVÊNIO]]="AMOR SAÚDE"),'Tabela de Preços'!$E$13,IF(AND(Tabela8I4445464748[[#This Row],[EXAME]]="US PARTES MOLES",Tabela8I4445464748[[#This Row],[CONVÊNIO]]="PARTICULAR"),'Tabela de Preços'!$C$14,IF(AND(Tabela8I4445464748[[#This Row],[EXAME]]="US PARTES MOLES",Tabela8I4445464748[[#This Row],[CONVÊNIO]]="AMOR SAÚDE"),'Tabela de Preços'!$E$14,IF(AND(Tabela8I4445464748[[#This Row],[EXAME]]="US BOLSA ESCROTAL",Tabela8I4445464748[[#This Row],[CONVÊNIO]]="PARTICULAR"),'Tabela de Preços'!$C$15,IF(AND(Tabela8I4445464748[[#This Row],[EXAME]]="US BOLSA ESCROTAL",Tabela8I4445464748[[#This Row],[CONVÊNIO]]="AMOR SAÚDE"),'Tabela de Preços'!$E$15,IF(AND(Tabela8I4445464748[[#This Row],[EXAME]]="US PRÓSTATA",Tabela8I4445464748[[#This Row],[CONVÊNIO]]="PARTICULAR"),'Tabela de Preços'!$C$16,IF(AND(Tabela8I4445464748[[#This Row],[EXAME]]="US PRÓSTATA",Tabela8I4445464748[[#This Row],[CONVÊNIO]]="AMOR SAÚDE"),'Tabela de Preços'!$E$16,IF(AND(Tabela8I4445464748[[#This Row],[EXAME]]="US FONTANELA",Tabela8I4445464748[[#This Row],[CONVÊNIO]]="PARTICULAR"),'Tabela de Preços'!$C$17,IF(AND(Tabela8I4445464748[[#This Row],[EXAME]]="US FONTANELA",Tabela8I4445464748[[#This Row],[CONVÊNIO]]="AMOR SAÚDE"),'Tabela de Preços'!$E$17,IF(AND(Tabela8I4445464748[[#This Row],[EXAME]]="US INGUINAL (CADA LADO)",Tabela8I4445464748[[#This Row],[CONVÊNIO]]="PARTICULAR"),'Tabela de Preços'!$C$18,IF(AND(Tabela8I4445464748[[#This Row],[EXAME]]="US INGUINAL (CADA LADO)",Tabela8I4445464748[[#This Row],[CONVÊNIO]]="AMOR SAÚDE"),'Tabela de Preços'!$E$18,IF(AND(Tabela8I4445464748[[#This Row],[EXAME]]="US MORFOLÓGICO GEMELAR",Tabela8I4445464748[[#This Row],[CONVÊNIO]]="PARTICULAR"),0,IF(AND(Tabela8I4445464748[[#This Row],[EXAME]]="US MORFOLÓGICO",Tabela8I4445464748[[#This Row],[CONVÊNIO]]="AMOR SAÚDE"),0,IF(AND(Tabela8I4445464748[[#This Row],[EXAME]]="US TÓRAX",Tabela8I4445464748[[#This Row],[CONVÊNIO]]="PARTICULAR"),'Tabela de Preços'!$C$20,IF(AND(Tabela8I4445464748[[#This Row],[EXAME]]="US TÓRAX",Tabela8I4445464748[[#This Row],[CONVÊNIO]]="AMOR SAÚDE"),'Tabela de Preços'!$E$20,""))))))))))))))))))))))))))))))))))))</f>
        <v/>
      </c>
      <c r="I46" t="str">
        <f>IF(Tabela8I4445464748[[#This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SUBTOTAL(103,Tabela8I4445464748[NOME])</f>
        <v>0</v>
      </c>
    </row>
  </sheetData>
  <sheetProtection sheet="1" objects="1" scenarios="1" sort="0" autoFilter="0"/>
  <conditionalFormatting sqref="K6:L46">
    <cfRule type="containsText" dxfId="347" priority="1" operator="containsText" text="Não confirmado">
      <formula>NOT(ISERROR(SEARCH("Não confirmado",K6)))</formula>
    </cfRule>
    <cfRule type="containsText" dxfId="3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45048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6" t="str">
        <f>IF(Tabela8I444546474849[[#This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7" t="str">
        <f>IF(Tabela8I444546474849[[#This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8" t="str">
        <f>IF(Tabela8I444546474849[[#This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9" t="str">
        <f>IF(Tabela8I444546474849[[#This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0" t="str">
        <f>IF(Tabela8I444546474849[[#This Row],[EXAME]]&lt;&gt;"","Dra. Ilca","")</f>
        <v/>
      </c>
      <c r="J10" s="26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1" t="str">
        <f>IF(Tabela8I444546474849[[#This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2" t="str">
        <f>IF(Tabela8I444546474849[[#This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3" t="str">
        <f>IF(Tabela8I444546474849[[#This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4" t="str">
        <f>IF(Tabela8I444546474849[[#This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5" t="str">
        <f>IF(Tabela8I444546474849[[#This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6" t="str">
        <f>IF(Tabela8I444546474849[[#This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7" t="str">
        <f>IF(Tabela8I444546474849[[#This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8" t="str">
        <f>IF(Tabela8I444546474849[[#This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19" t="str">
        <f>IF(Tabela8I444546474849[[#This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0" t="str">
        <f>IF(Tabela8I444546474849[[#This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1" t="str">
        <f>IF(Tabela8I444546474849[[#This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2" t="str">
        <f>IF(Tabela8I444546474849[[#This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3" t="str">
        <f>IF(Tabela8I444546474849[[#This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4" t="str">
        <f>IF(Tabela8I444546474849[[#This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5" t="str">
        <f>IF(Tabela8I444546474849[[#This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6" t="str">
        <f>IF(Tabela8I444546474849[[#This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7" t="str">
        <f>IF(Tabela8I444546474849[[#This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8" t="str">
        <f>IF(Tabela8I444546474849[[#This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29" t="str">
        <f>IF(Tabela8I444546474849[[#This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0" t="str">
        <f>IF(Tabela8I444546474849[[#This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1" t="str">
        <f>IF(Tabela8I444546474849[[#This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2" t="str">
        <f>IF(Tabela8I444546474849[[#This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3" t="str">
        <f>IF(Tabela8I444546474849[[#This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4" t="str">
        <f>IF(Tabela8I444546474849[[#This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5" t="str">
        <f>IF(Tabela8I444546474849[[#This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6" t="str">
        <f>IF(Tabela8I444546474849[[#This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7" t="str">
        <f>IF(Tabela8I444546474849[[#This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8" t="str">
        <f>IF(Tabela8I444546474849[[#This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39" t="str">
        <f>IF(Tabela8I444546474849[[#This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0" t="str">
        <f>IF(Tabela8I444546474849[[#This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1" t="str">
        <f>IF(Tabela8I444546474849[[#This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2" t="str">
        <f>IF(Tabela8I444546474849[[#This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3" t="str">
        <f>IF(Tabela8I444546474849[[#This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4" t="str">
        <f>IF(Tabela8I444546474849[[#This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5" t="str">
        <f>IF(Tabela8I444546474849[[#This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IF(AND(Tabela8I444546474849[[#This Row],[EXAME]]="US PERNA",Tabela8I444546474849[[#This Row],[CONVÊNIO]]="PARTICULAR"),0,IF(AND(Tabela8I444546474849[[#This Row],[EXAME]]="US PERNA", Tabela8I444546474849[[#This Row],[CONVÊNIO]]="AMOR SAÚDE"),0,IF(AND(Tabela8I444546474849[[#This Row],[EXAME]]="US TRANSVAGINAL",Tabela8I444546474849[[#This Row],[CONVÊNIO]]="PARTICULAR"),'Tabela de Preços'!$C$4,IF(AND(Tabela8I444546474849[[#This Row],[EXAME]]="US TRANSVAGINAL",Tabela8I444546474849[[#This Row],[CONVÊNIO]]="AMOR SAÚDE"),'Tabela de Preços'!$E$4,IF(AND(Tabela8I444546474849[[#This Row],[EXAME]]="US ABD TOTAL/SUPERIOR",Tabela8I444546474849[[#This Row],[CONVÊNIO]]="PARTICULAR"),'Tabela de Preços'!$C$5,IF(AND(Tabela8I444546474849[[#This Row],[EXAME]]="US ABD TOTAL/SUPERIOR",Tabela8I444546474849[[#This Row],[CONVÊNIO]]="AMOR SAÚDE"),'Tabela de Preços'!$E$5,IF(AND(Tabela8I444546474849[[#This Row],[EXAME]]="US TIREÓIDE", Tabela8I444546474849[[#This Row],[CONVÊNIO]]="PARTICULAR"),'Tabela de Preços'!$C$6,IF(AND(Tabela8I444546474849[[#This Row],[EXAME]]="US TIREÓIDE", Tabela8I444546474849[[#This Row],[CONVÊNIO]]="AMOR SAÚDE"),'Tabela de Preços'!$E$6,IF(AND(Tabela8I444546474849[[#This Row],[EXAME]]="US CERVICAL", Tabela8I444546474849[[#This Row],[CONVÊNIO]]="PARTICULAR"),'Tabela de Preços'!$C$7,IF(AND(Tabela8I444546474849[[#This Row],[EXAME]]="US CERVICAL",Tabela8I444546474849[[#This Row],[CONVÊNIO]]="AMOR SAÚDE"),'Tabela de Preços'!$E$7,IF(AND(Tabela8I444546474849[[#This Row],[EXAME]]="US PÉLVICO",Tabela8I444546474849[[#This Row],[CONVÊNIO]]="PARTICULAR"),'Tabela de Preços'!$C$8,IF(AND(Tabela8I444546474849[[#This Row],[EXAME]]="US PÉLVICO",Tabela8I444546474849[[#This Row],[CONVÊNIO]]="AMOR SAÚDE"),'Tabela de Preços'!$E$8,IF(AND(Tabela8I444546474849[[#This Row],[EXAME]]="US ABD INFERIOR",Tabela8I444546474849[[#This Row],[CONVÊNIO]]="PARTICULAR"),'Tabela de Preços'!$C$9,IF(AND(Tabela8I444546474849[[#This Row],[EXAME]]="US ABD INFERIOR",Tabela8I444546474849[[#This Row],[CONVÊNIO]]="AMOR SAÚDE"),'Tabela de Preços'!$E$9,IF(AND(Tabela8I444546474849[[#This Row],[EXAME]]="US VIAS URINÁRIAS/ RENAIS",Tabela8I444546474849[[#This Row],[CONVÊNIO]]="PARTICULAR"),'Tabela de Preços'!$C$10,IF(AND(Tabela8I444546474849[[#This Row],[EXAME]]="US VIAS URINÁRIAS/ RENAIS",Tabela8I444546474849[[#This Row],[CONVÊNIO]]="AMOR SAÚDE"),'Tabela de Preços'!$E$10,IF(AND(Tabela8I444546474849[[#This Row],[EXAME]]="US OBSTÉTRICO",Tabela8I444546474849[[#This Row],[CONVÊNIO]]="PARTICULAR"),'Tabela de Preços'!$C$11,IF(AND(Tabela8I444546474849[[#This Row],[EXAME]]="US OBSTÉTRICO", Tabela8I444546474849[[#This Row],[CONVÊNIO]]="AMOR SAÚDE"),'Tabela de Preços'!$E$11,IF(AND(Tabela8I444546474849[[#This Row],[EXAME]]="US MORFOLÓGICO",Tabela8I444546474849[[#This Row],[CONVÊNIO]]="PARTICULAR"),'Tabela de Preços'!$C$12,IF(AND(Tabela8I444546474849[[#This Row],[EXAME]]="US MORFOLÓGICO",Tabela8I444546474849[[#This Row],[CONVÊNIO]]="AMOR SAÚDE"),'Tabela de Preços'!$E$12,IF(AND(Tabela8I444546474849[[#This Row],[EXAME]]="US TRANSVAGINAL NUCAL",Tabela8I444546474849[[#This Row],[CONVÊNIO]]="PARTICULAR"),'Tabela de Preços'!$C$13,IF(AND(Tabela8I444546474849[[#This Row],[EXAME]]="US TRANSVAGINAL NUCAL",Tabela8I444546474849[[#This Row],[CONVÊNIO]]="AMOR SAÚDE"),'Tabela de Preços'!$E$13,IF(AND(Tabela8I444546474849[[#This Row],[EXAME]]="US PARTES MOLES",Tabela8I444546474849[[#This Row],[CONVÊNIO]]="PARTICULAR"),'Tabela de Preços'!$C$14,IF(AND(Tabela8I444546474849[[#This Row],[EXAME]]="US PARTES MOLES",Tabela8I444546474849[[#This Row],[CONVÊNIO]]="AMOR SAÚDE"),'Tabela de Preços'!$E$14,IF(AND(Tabela8I444546474849[[#This Row],[EXAME]]="US BOLSA ESCROTAL",Tabela8I444546474849[[#This Row],[CONVÊNIO]]="PARTICULAR"),'Tabela de Preços'!$C$15,IF(AND(Tabela8I444546474849[[#This Row],[EXAME]]="US BOLSA ESCROTAL",Tabela8I444546474849[[#This Row],[CONVÊNIO]]="AMOR SAÚDE"),'Tabela de Preços'!$E$15,IF(AND(Tabela8I444546474849[[#This Row],[EXAME]]="US PRÓSTATA",Tabela8I444546474849[[#This Row],[CONVÊNIO]]="PARTICULAR"),'Tabela de Preços'!$C$16,IF(AND(Tabela8I444546474849[[#This Row],[EXAME]]="US PRÓSTATA",Tabela8I444546474849[[#This Row],[CONVÊNIO]]="AMOR SAÚDE"),'Tabela de Preços'!$E$16,IF(AND(Tabela8I444546474849[[#This Row],[EXAME]]="US FONTANELA",Tabela8I444546474849[[#This Row],[CONVÊNIO]]="PARTICULAR"),'Tabela de Preços'!$C$17,IF(AND(Tabela8I444546474849[[#This Row],[EXAME]]="US FONTANELA",Tabela8I444546474849[[#This Row],[CONVÊNIO]]="AMOR SAÚDE"),'Tabela de Preços'!$E$17,IF(AND(Tabela8I444546474849[[#This Row],[EXAME]]="US INGUINAL (CADA LADO)",Tabela8I444546474849[[#This Row],[CONVÊNIO]]="PARTICULAR"),'Tabela de Preços'!$C$18,IF(AND(Tabela8I444546474849[[#This Row],[EXAME]]="US INGUINAL (CADA LADO)",Tabela8I444546474849[[#This Row],[CONVÊNIO]]="AMOR SAÚDE"),'Tabela de Preços'!$E$18,IF(AND(Tabela8I444546474849[[#This Row],[EXAME]]="US MORFOLÓGICO GEMELAR",Tabela8I444546474849[[#This Row],[CONVÊNIO]]="PARTICULAR"),0,IF(AND(Tabela8I444546474849[[#This Row],[EXAME]]="US MORFOLÓGICO",Tabela8I444546474849[[#This Row],[CONVÊNIO]]="AMOR SAÚDE"),0,IF(AND(Tabela8I444546474849[[#This Row],[EXAME]]="US TÓRAX",Tabela8I444546474849[[#This Row],[CONVÊNIO]]="PARTICULAR"),'Tabela de Preços'!$C$20,IF(AND(Tabela8I444546474849[[#This Row],[EXAME]]="US TÓRAX",Tabela8I444546474849[[#This Row],[CONVÊNIO]]="AMOR SAÚDE"),'Tabela de Preços'!$E$20,""))))))))))))))))))))))))))))))))))))</f>
        <v/>
      </c>
      <c r="I46" t="str">
        <f>IF(Tabela8I444546474849[[#This Row],[EXAME]]&lt;&gt;"","Dra. Ilca","")</f>
        <v/>
      </c>
      <c r="J46" s="13"/>
      <c r="K46" s="12"/>
      <c r="L46" s="12"/>
      <c r="M46" s="12"/>
    </row>
    <row r="47" spans="2:13">
      <c r="C47">
        <f>SUBTOTAL(103,Tabela8I444546474849[NOME])</f>
        <v>0</v>
      </c>
    </row>
  </sheetData>
  <sheetProtection sheet="1" objects="1" scenarios="1" sort="0" autoFilter="0"/>
  <conditionalFormatting sqref="K6:L46">
    <cfRule type="containsText" dxfId="332" priority="1" operator="containsText" text="Não confirmado">
      <formula>NOT(ISERROR(SEARCH("Não confirmado",K6)))</formula>
    </cfRule>
    <cfRule type="containsText" dxfId="3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>
    <pageSetUpPr fitToPage="1"/>
  </sheetPr>
  <dimension ref="A1:AD47"/>
  <sheetViews>
    <sheetView showGridLine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3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45049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6" t="str">
        <f>IF(Tabela8I44454647[[#This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7" t="str">
        <f>IF(Tabela8I44454647[[#This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8" t="str">
        <f>IF(Tabela8I44454647[[#This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9" t="str">
        <f>IF(Tabela8I44454647[[#This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0" t="str">
        <f>IF(Tabela8I44454647[[#This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1" t="str">
        <f>IF(Tabela8I44454647[[#This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2" t="str">
        <f>IF(Tabela8I44454647[[#This Row],[EXAME]]&lt;&gt;"","Dra. Ilca","")</f>
        <v/>
      </c>
      <c r="J12" s="13"/>
      <c r="K12" s="12"/>
      <c r="L12" s="12"/>
      <c r="M12" s="12"/>
    </row>
    <row r="13" spans="1:30" ht="15" customHeight="1">
      <c r="B13" s="44">
        <v>0.406249999999999</v>
      </c>
      <c r="C13" s="12"/>
      <c r="D13" s="12"/>
      <c r="E13" s="12"/>
      <c r="F13" s="12"/>
      <c r="G13" s="12"/>
      <c r="H1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3" t="str">
        <f>IF(Tabela8I44454647[[#This Row],[EXAME]]&lt;&gt;"","Dra. Ilca","")</f>
        <v/>
      </c>
      <c r="J13" s="38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4" t="str">
        <f>IF(Tabela8I44454647[[#This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5" t="str">
        <f>IF(Tabela8I44454647[[#This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6" t="str">
        <f>IF(Tabela8I44454647[[#This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7" t="str">
        <f>IF(Tabela8I44454647[[#This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8" t="str">
        <f>IF(Tabela8I44454647[[#This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19" t="str">
        <f>IF(Tabela8I44454647[[#This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0" t="str">
        <f>IF(Tabela8I44454647[[#This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1" t="str">
        <f>IF(Tabela8I44454647[[#This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2" t="str">
        <f>IF(Tabela8I44454647[[#This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3" t="str">
        <f>IF(Tabela8I44454647[[#This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4" t="str">
        <f>IF(Tabela8I44454647[[#This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5" t="str">
        <f>IF(Tabela8I44454647[[#This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6" t="str">
        <f>IF(Tabela8I44454647[[#This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7" t="str">
        <f>IF(Tabela8I44454647[[#This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8" t="str">
        <f>IF(Tabela8I44454647[[#This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29" t="str">
        <f>IF(Tabela8I44454647[[#This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0" t="str">
        <f>IF(Tabela8I44454647[[#This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1" t="str">
        <f>IF(Tabela8I44454647[[#This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2" t="str">
        <f>IF(Tabela8I44454647[[#This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3" t="str">
        <f>IF(Tabela8I44454647[[#This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4" t="str">
        <f>IF(Tabela8I44454647[[#This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5" t="str">
        <f>IF(Tabela8I44454647[[#This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6" t="str">
        <f>IF(Tabela8I44454647[[#This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7" t="str">
        <f>IF(Tabela8I44454647[[#This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8" t="str">
        <f>IF(Tabela8I44454647[[#This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39" t="str">
        <f>IF(Tabela8I44454647[[#This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0" t="str">
        <f>IF(Tabela8I44454647[[#This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1" t="str">
        <f>IF(Tabela8I44454647[[#This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2" t="str">
        <f>IF(Tabela8I44454647[[#This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3" t="str">
        <f>IF(Tabela8I44454647[[#This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4" t="str">
        <f>IF(Tabela8I44454647[[#This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5" t="str">
        <f>IF(Tabela8I44454647[[#This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IF(AND(Tabela8I44454647[[#This Row],[EXAME]]="US PERNA",Tabela8I44454647[[#This Row],[CONVÊNIO]]="PARTICULAR"),0,IF(AND(Tabela8I44454647[[#This Row],[EXAME]]="US PERNA", Tabela8I44454647[[#This Row],[CONVÊNIO]]="AMOR SAÚDE"),0,IF(AND(Tabela8I44454647[[#This Row],[EXAME]]="US TRANSVAGINAL",Tabela8I44454647[[#This Row],[CONVÊNIO]]="PARTICULAR"),'Tabela de Preços'!$C$4,IF(AND(Tabela8I44454647[[#This Row],[EXAME]]="US TRANSVAGINAL",Tabela8I44454647[[#This Row],[CONVÊNIO]]="AMOR SAÚDE"),'Tabela de Preços'!$E$4,IF(AND(Tabela8I44454647[[#This Row],[EXAME]]="US ABD TOTAL/SUPERIOR",Tabela8I44454647[[#This Row],[CONVÊNIO]]="PARTICULAR"),'Tabela de Preços'!$C$5,IF(AND(Tabela8I44454647[[#This Row],[EXAME]]="US ABD TOTAL/SUPERIOR",Tabela8I44454647[[#This Row],[CONVÊNIO]]="AMOR SAÚDE"),'Tabela de Preços'!$E$5,IF(AND(Tabela8I44454647[[#This Row],[EXAME]]="US TIREÓIDE", Tabela8I44454647[[#This Row],[CONVÊNIO]]="PARTICULAR"),'Tabela de Preços'!$C$6,IF(AND(Tabela8I44454647[[#This Row],[EXAME]]="US TIREÓIDE", Tabela8I44454647[[#This Row],[CONVÊNIO]]="AMOR SAÚDE"),'Tabela de Preços'!$E$6,IF(AND(Tabela8I44454647[[#This Row],[EXAME]]="US CERVICAL", Tabela8I44454647[[#This Row],[CONVÊNIO]]="PARTICULAR"),'Tabela de Preços'!$C$7,IF(AND(Tabela8I44454647[[#This Row],[EXAME]]="US CERVICAL",Tabela8I44454647[[#This Row],[CONVÊNIO]]="AMOR SAÚDE"),'Tabela de Preços'!$E$7,IF(AND(Tabela8I44454647[[#This Row],[EXAME]]="US PÉLVICO",Tabela8I44454647[[#This Row],[CONVÊNIO]]="PARTICULAR"),'Tabela de Preços'!$C$8,IF(AND(Tabela8I44454647[[#This Row],[EXAME]]="US PÉLVICO",Tabela8I44454647[[#This Row],[CONVÊNIO]]="AMOR SAÚDE"),'Tabela de Preços'!$E$8,IF(AND(Tabela8I44454647[[#This Row],[EXAME]]="US ABD INFERIOR",Tabela8I44454647[[#This Row],[CONVÊNIO]]="PARTICULAR"),'Tabela de Preços'!$C$9,IF(AND(Tabela8I44454647[[#This Row],[EXAME]]="US ABD INFERIOR",Tabela8I44454647[[#This Row],[CONVÊNIO]]="AMOR SAÚDE"),'Tabela de Preços'!$E$9,IF(AND(Tabela8I44454647[[#This Row],[EXAME]]="US VIAS URINÁRIAS/ RENAIS",Tabela8I44454647[[#This Row],[CONVÊNIO]]="PARTICULAR"),'Tabela de Preços'!$C$10,IF(AND(Tabela8I44454647[[#This Row],[EXAME]]="US VIAS URINÁRIAS/ RENAIS",Tabela8I44454647[[#This Row],[CONVÊNIO]]="AMOR SAÚDE"),'Tabela de Preços'!$E$10,IF(AND(Tabela8I44454647[[#This Row],[EXAME]]="US OBSTÉTRICO",Tabela8I44454647[[#This Row],[CONVÊNIO]]="PARTICULAR"),'Tabela de Preços'!$C$11,IF(AND(Tabela8I44454647[[#This Row],[EXAME]]="US OBSTÉTRICO", Tabela8I44454647[[#This Row],[CONVÊNIO]]="AMOR SAÚDE"),'Tabela de Preços'!$E$11,IF(AND(Tabela8I44454647[[#This Row],[EXAME]]="US MORFOLÓGICO",Tabela8I44454647[[#This Row],[CONVÊNIO]]="PARTICULAR"),'Tabela de Preços'!$C$12,IF(AND(Tabela8I44454647[[#This Row],[EXAME]]="US MORFOLÓGICO",Tabela8I44454647[[#This Row],[CONVÊNIO]]="AMOR SAÚDE"),'Tabela de Preços'!$E$12,IF(AND(Tabela8I44454647[[#This Row],[EXAME]]="US TRANSVAGINAL NUCAL",Tabela8I44454647[[#This Row],[CONVÊNIO]]="PARTICULAR"),'Tabela de Preços'!$C$13,IF(AND(Tabela8I44454647[[#This Row],[EXAME]]="US TRANSVAGINAL NUCAL",Tabela8I44454647[[#This Row],[CONVÊNIO]]="AMOR SAÚDE"),'Tabela de Preços'!$E$13,IF(AND(Tabela8I44454647[[#This Row],[EXAME]]="US PARTES MOLES",Tabela8I44454647[[#This Row],[CONVÊNIO]]="PARTICULAR"),'Tabela de Preços'!$C$14,IF(AND(Tabela8I44454647[[#This Row],[EXAME]]="US PARTES MOLES",Tabela8I44454647[[#This Row],[CONVÊNIO]]="AMOR SAÚDE"),'Tabela de Preços'!$E$14,IF(AND(Tabela8I44454647[[#This Row],[EXAME]]="US BOLSA ESCROTAL",Tabela8I44454647[[#This Row],[CONVÊNIO]]="PARTICULAR"),'Tabela de Preços'!$C$15,IF(AND(Tabela8I44454647[[#This Row],[EXAME]]="US BOLSA ESCROTAL",Tabela8I44454647[[#This Row],[CONVÊNIO]]="AMOR SAÚDE"),'Tabela de Preços'!$E$15,IF(AND(Tabela8I44454647[[#This Row],[EXAME]]="US PRÓSTATA",Tabela8I44454647[[#This Row],[CONVÊNIO]]="PARTICULAR"),'Tabela de Preços'!$C$16,IF(AND(Tabela8I44454647[[#This Row],[EXAME]]="US PRÓSTATA",Tabela8I44454647[[#This Row],[CONVÊNIO]]="AMOR SAÚDE"),'Tabela de Preços'!$E$16,IF(AND(Tabela8I44454647[[#This Row],[EXAME]]="US FONTANELA",Tabela8I44454647[[#This Row],[CONVÊNIO]]="PARTICULAR"),'Tabela de Preços'!$C$17,IF(AND(Tabela8I44454647[[#This Row],[EXAME]]="US FONTANELA",Tabela8I44454647[[#This Row],[CONVÊNIO]]="AMOR SAÚDE"),'Tabela de Preços'!$E$17,IF(AND(Tabela8I44454647[[#This Row],[EXAME]]="US INGUINAL (CADA LADO)",Tabela8I44454647[[#This Row],[CONVÊNIO]]="PARTICULAR"),'Tabela de Preços'!$C$18,IF(AND(Tabela8I44454647[[#This Row],[EXAME]]="US INGUINAL (CADA LADO)",Tabela8I44454647[[#This Row],[CONVÊNIO]]="AMOR SAÚDE"),'Tabela de Preços'!$E$18,IF(AND(Tabela8I44454647[[#This Row],[EXAME]]="US MORFOLÓGICO GEMELAR",Tabela8I44454647[[#This Row],[CONVÊNIO]]="PARTICULAR"),0,IF(AND(Tabela8I44454647[[#This Row],[EXAME]]="US MORFOLÓGICO",Tabela8I44454647[[#This Row],[CONVÊNIO]]="AMOR SAÚDE"),0,IF(AND(Tabela8I44454647[[#This Row],[EXAME]]="US TÓRAX",Tabela8I44454647[[#This Row],[CONVÊNIO]]="PARTICULAR"),'Tabela de Preços'!$C$20,IF(AND(Tabela8I44454647[[#This Row],[EXAME]]="US TÓRAX",Tabela8I44454647[[#This Row],[CONVÊNIO]]="AMOR SAÚDE"),'Tabela de Preços'!$E$20,""))))))))))))))))))))))))))))))))))))</f>
        <v/>
      </c>
      <c r="I46" t="str">
        <f>IF(Tabela8I44454647[[#This Row],[EXAME]]&lt;&gt;"","Dra. Ilca","")</f>
        <v/>
      </c>
      <c r="J46" s="13"/>
      <c r="K46" s="12"/>
      <c r="L46" s="12"/>
      <c r="M46" s="12"/>
    </row>
    <row r="47" spans="2:13">
      <c r="C47">
        <f>SUBTOTAL(103,Tabela8I44454647[NOME])</f>
        <v>0</v>
      </c>
    </row>
  </sheetData>
  <sheetProtection sheet="1" objects="1" scenarios="1" sort="0" autoFilter="0"/>
  <conditionalFormatting sqref="K6:L16 K17 K18:L46">
    <cfRule type="containsText" dxfId="317" priority="1" operator="containsText" text="Não confirmado">
      <formula>NOT(ISERROR(SEARCH("Não confirmado",K6)))</formula>
    </cfRule>
    <cfRule type="containsText" dxfId="3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16 L18:L46">
      <formula1>"Sim, Não"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4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45050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6" t="str">
        <f>IF(Tabela8I4445[[#This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7" t="str">
        <f>IF(Tabela8I4445[[#This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8" t="str">
        <f>IF(Tabela8I4445[[#This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9" t="str">
        <f>IF(Tabela8I4445[[#This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0" t="str">
        <f>IF(Tabela8I4445[[#This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1" t="str">
        <f>IF(Tabela8I4445[[#This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2" t="str">
        <f>IF(Tabela8I4445[[#This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3" t="str">
        <f>IF(Tabela8I4445[[#This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4" t="str">
        <f>IF(Tabela8I4445[[#This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5" t="str">
        <f>IF(Tabela8I4445[[#This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6" t="str">
        <f>IF(Tabela8I4445[[#This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7" t="str">
        <f>IF(Tabela8I4445[[#This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8" t="str">
        <f>IF(Tabela8I4445[[#This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19" t="str">
        <f>IF(Tabela8I4445[[#This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0" t="str">
        <f>IF(Tabela8I4445[[#This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1" t="str">
        <f>IF(Tabela8I4445[[#This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2" t="str">
        <f>IF(Tabela8I4445[[#This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3" t="str">
        <f>IF(Tabela8I4445[[#This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4" t="str">
        <f>IF(Tabela8I4445[[#This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5" t="str">
        <f>IF(Tabela8I4445[[#This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6" t="str">
        <f>IF(Tabela8I4445[[#This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29"/>
      <c r="E27" s="12"/>
      <c r="F27" s="12"/>
      <c r="G27" s="12"/>
      <c r="H2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7" t="str">
        <f>IF(Tabela8I4445[[#This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9"/>
      <c r="E28" s="12"/>
      <c r="F28" s="12"/>
      <c r="G28" s="12"/>
      <c r="H2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8" t="str">
        <f>IF(Tabela8I4445[[#This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29" t="str">
        <f>IF(Tabela8I4445[[#This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0" t="str">
        <f>IF(Tabela8I4445[[#This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1" t="str">
        <f>IF(Tabela8I4445[[#This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2" t="str">
        <f>IF(Tabela8I4445[[#This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3" t="str">
        <f>IF(Tabela8I4445[[#This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48"/>
      <c r="D34" s="12"/>
      <c r="E34" s="12"/>
      <c r="F34" s="12"/>
      <c r="G34" s="12"/>
      <c r="H3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4" t="str">
        <f>IF(Tabela8I4445[[#This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48"/>
      <c r="D35" s="12"/>
      <c r="E35" s="12"/>
      <c r="F35" s="12"/>
      <c r="G35" s="12"/>
      <c r="H3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5" t="str">
        <f>IF(Tabela8I4445[[#This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6" t="str">
        <f>IF(Tabela8I4445[[#This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7" t="str">
        <f>IF(Tabela8I4445[[#This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8" t="str">
        <f>IF(Tabela8I4445[[#This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39" t="str">
        <f>IF(Tabela8I4445[[#This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0" t="str">
        <f>IF(Tabela8I4445[[#This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1" t="str">
        <f>IF(Tabela8I4445[[#This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2" t="str">
        <f>IF(Tabela8I4445[[#This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3" t="str">
        <f>IF(Tabela8I4445[[#This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4" t="str">
        <f>IF(Tabela8I4445[[#This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5" t="str">
        <f>IF(Tabela8I4445[[#This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IF(AND(Tabela8I4445[[#This Row],[EXAME]]="US PERNA",Tabela8I4445[[#This Row],[CONVÊNIO]]="PARTICULAR"),0,IF(AND(Tabela8I4445[[#This Row],[EXAME]]="US PERNA", Tabela8I4445[[#This Row],[CONVÊNIO]]="AMOR SAÚDE"),0,IF(AND(Tabela8I4445[[#This Row],[EXAME]]="US TRANSVAGINAL",Tabela8I4445[[#This Row],[CONVÊNIO]]="PARTICULAR"),'Tabela de Preços'!$C$4,IF(AND(Tabela8I4445[[#This Row],[EXAME]]="US TRANSVAGINAL",Tabela8I4445[[#This Row],[CONVÊNIO]]="AMOR SAÚDE"),'Tabela de Preços'!$E$4,IF(AND(Tabela8I4445[[#This Row],[EXAME]]="US ABD TOTAL/SUPERIOR",Tabela8I4445[[#This Row],[CONVÊNIO]]="PARTICULAR"),'Tabela de Preços'!$C$5,IF(AND(Tabela8I4445[[#This Row],[EXAME]]="US ABD TOTAL/SUPERIOR",Tabela8I4445[[#This Row],[CONVÊNIO]]="AMOR SAÚDE"),'Tabela de Preços'!$E$5,IF(AND(Tabela8I4445[[#This Row],[EXAME]]="US TIREÓIDE", Tabela8I4445[[#This Row],[CONVÊNIO]]="PARTICULAR"),'Tabela de Preços'!$C$6,IF(AND(Tabela8I4445[[#This Row],[EXAME]]="US TIREÓIDE", Tabela8I4445[[#This Row],[CONVÊNIO]]="AMOR SAÚDE"),'Tabela de Preços'!$E$6,IF(AND(Tabela8I4445[[#This Row],[EXAME]]="US CERVICAL", Tabela8I4445[[#This Row],[CONVÊNIO]]="PARTICULAR"),'Tabela de Preços'!$C$7,IF(AND(Tabela8I4445[[#This Row],[EXAME]]="US CERVICAL",Tabela8I4445[[#This Row],[CONVÊNIO]]="AMOR SAÚDE"),'Tabela de Preços'!$E$7,IF(AND(Tabela8I4445[[#This Row],[EXAME]]="US PÉLVICO",Tabela8I4445[[#This Row],[CONVÊNIO]]="PARTICULAR"),'Tabela de Preços'!$C$8,IF(AND(Tabela8I4445[[#This Row],[EXAME]]="US PÉLVICO",Tabela8I4445[[#This Row],[CONVÊNIO]]="AMOR SAÚDE"),'Tabela de Preços'!$E$8,IF(AND(Tabela8I4445[[#This Row],[EXAME]]="US ABD INFERIOR",Tabela8I4445[[#This Row],[CONVÊNIO]]="PARTICULAR"),'Tabela de Preços'!$C$9,IF(AND(Tabela8I4445[[#This Row],[EXAME]]="US ABD INFERIOR",Tabela8I4445[[#This Row],[CONVÊNIO]]="AMOR SAÚDE"),'Tabela de Preços'!$E$9,IF(AND(Tabela8I4445[[#This Row],[EXAME]]="US VIAS URINÁRIAS/ RENAIS",Tabela8I4445[[#This Row],[CONVÊNIO]]="PARTICULAR"),'Tabela de Preços'!$C$10,IF(AND(Tabela8I4445[[#This Row],[EXAME]]="US VIAS URINÁRIAS/ RENAIS",Tabela8I4445[[#This Row],[CONVÊNIO]]="AMOR SAÚDE"),'Tabela de Preços'!$E$10,IF(AND(Tabela8I4445[[#This Row],[EXAME]]="US OBSTÉTRICO",Tabela8I4445[[#This Row],[CONVÊNIO]]="PARTICULAR"),'Tabela de Preços'!$C$11,IF(AND(Tabela8I4445[[#This Row],[EXAME]]="US OBSTÉTRICO", Tabela8I4445[[#This Row],[CONVÊNIO]]="AMOR SAÚDE"),'Tabela de Preços'!$E$11,IF(AND(Tabela8I4445[[#This Row],[EXAME]]="US MORFOLÓGICO",Tabela8I4445[[#This Row],[CONVÊNIO]]="PARTICULAR"),'Tabela de Preços'!$C$12,IF(AND(Tabela8I4445[[#This Row],[EXAME]]="US MORFOLÓGICO",Tabela8I4445[[#This Row],[CONVÊNIO]]="AMOR SAÚDE"),'Tabela de Preços'!$E$12,IF(AND(Tabela8I4445[[#This Row],[EXAME]]="US TRANSVAGINAL NUCAL",Tabela8I4445[[#This Row],[CONVÊNIO]]="PARTICULAR"),'Tabela de Preços'!$C$13,IF(AND(Tabela8I4445[[#This Row],[EXAME]]="US TRANSVAGINAL NUCAL",Tabela8I4445[[#This Row],[CONVÊNIO]]="AMOR SAÚDE"),'Tabela de Preços'!$E$13,IF(AND(Tabela8I4445[[#This Row],[EXAME]]="US PARTES MOLES",Tabela8I4445[[#This Row],[CONVÊNIO]]="PARTICULAR"),'Tabela de Preços'!$C$14,IF(AND(Tabela8I4445[[#This Row],[EXAME]]="US PARTES MOLES",Tabela8I4445[[#This Row],[CONVÊNIO]]="AMOR SAÚDE"),'Tabela de Preços'!$E$14,IF(AND(Tabela8I4445[[#This Row],[EXAME]]="US BOLSA ESCROTAL",Tabela8I4445[[#This Row],[CONVÊNIO]]="PARTICULAR"),'Tabela de Preços'!$C$15,IF(AND(Tabela8I4445[[#This Row],[EXAME]]="US BOLSA ESCROTAL",Tabela8I4445[[#This Row],[CONVÊNIO]]="AMOR SAÚDE"),'Tabela de Preços'!$E$15,IF(AND(Tabela8I4445[[#This Row],[EXAME]]="US PRÓSTATA",Tabela8I4445[[#This Row],[CONVÊNIO]]="PARTICULAR"),'Tabela de Preços'!$C$16,IF(AND(Tabela8I4445[[#This Row],[EXAME]]="US PRÓSTATA",Tabela8I4445[[#This Row],[CONVÊNIO]]="AMOR SAÚDE"),'Tabela de Preços'!$E$16,IF(AND(Tabela8I4445[[#This Row],[EXAME]]="US FONTANELA",Tabela8I4445[[#This Row],[CONVÊNIO]]="PARTICULAR"),'Tabela de Preços'!$C$17,IF(AND(Tabela8I4445[[#This Row],[EXAME]]="US FONTANELA",Tabela8I4445[[#This Row],[CONVÊNIO]]="AMOR SAÚDE"),'Tabela de Preços'!$E$17,IF(AND(Tabela8I4445[[#This Row],[EXAME]]="US INGUINAL (CADA LADO)",Tabela8I4445[[#This Row],[CONVÊNIO]]="PARTICULAR"),'Tabela de Preços'!$C$18,IF(AND(Tabela8I4445[[#This Row],[EXAME]]="US INGUINAL (CADA LADO)",Tabela8I4445[[#This Row],[CONVÊNIO]]="AMOR SAÚDE"),'Tabela de Preços'!$E$18,IF(AND(Tabela8I4445[[#This Row],[EXAME]]="US MORFOLÓGICO GEMELAR",Tabela8I4445[[#This Row],[CONVÊNIO]]="PARTICULAR"),0,IF(AND(Tabela8I4445[[#This Row],[EXAME]]="US MORFOLÓGICO",Tabela8I4445[[#This Row],[CONVÊNIO]]="AMOR SAÚDE"),0,IF(AND(Tabela8I4445[[#This Row],[EXAME]]="US TÓRAX",Tabela8I4445[[#This Row],[CONVÊNIO]]="PARTICULAR"),'Tabela de Preços'!$C$20,IF(AND(Tabela8I4445[[#This Row],[EXAME]]="US TÓRAX",Tabela8I4445[[#This Row],[CONVÊNIO]]="AMOR SAÚDE"),'Tabela de Preços'!$E$20,""))))))))))))))))))))))))))))))))))))</f>
        <v/>
      </c>
      <c r="I46" t="str">
        <f>IF(Tabela8I4445[[#This Row],[EXAME]]&lt;&gt;"","Dra. Ilca","")</f>
        <v/>
      </c>
      <c r="J46" s="13"/>
      <c r="K46" s="12"/>
      <c r="L46" s="12"/>
      <c r="M46" s="12"/>
    </row>
    <row r="47" spans="2:13">
      <c r="C47">
        <f>SUBTOTAL(103,Tabela8I4445[NOME])</f>
        <v>0</v>
      </c>
    </row>
  </sheetData>
  <sheetProtection sheet="1" objects="1" scenarios="1" sort="0" autoFilter="0"/>
  <conditionalFormatting sqref="K6:L35 L36 K37:L46">
    <cfRule type="containsText" dxfId="302" priority="1" operator="containsText" text="Não confirmado">
      <formula>NOT(ISERROR(SEARCH("Não confirmado",K6)))</formula>
    </cfRule>
    <cfRule type="containsText" dxfId="30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K37:K46 K6:K35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3" sqref="E3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5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45051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6" t="str">
        <f>IF(Tabela8I444546[[#This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7" t="str">
        <f>IF(Tabela8I444546[[#This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8" t="str">
        <f>IF(Tabela8I444546[[#This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9" t="str">
        <f>IF(Tabela8I444546[[#This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0" t="str">
        <f>IF(Tabela8I444546[[#This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1" t="str">
        <f>IF(Tabela8I444546[[#This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2" t="str">
        <f>IF(Tabela8I444546[[#This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3" t="str">
        <f>IF(Tabela8I444546[[#This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4" t="str">
        <f>IF(Tabela8I444546[[#This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5" t="str">
        <f>IF(Tabela8I444546[[#This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6" t="str">
        <f>IF(Tabela8I444546[[#This Row],[EXAME]]&lt;&gt;"","Dra. Ilca","")</f>
        <v/>
      </c>
      <c r="J16" s="37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7" t="str">
        <f>IF(Tabela8I444546[[#This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8" t="str">
        <f>IF(Tabela8I444546[[#This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19" t="str">
        <f>IF(Tabela8I444546[[#This Row],[EXAME]]&lt;&gt;"","Dra. Ilca","")</f>
        <v/>
      </c>
      <c r="J19" s="37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0" t="str">
        <f>IF(Tabela8I444546[[#This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1" t="str">
        <f>IF(Tabela8I444546[[#This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2" t="str">
        <f>IF(Tabela8I444546[[#This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3" t="str">
        <f>IF(Tabela8I444546[[#This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4" t="str">
        <f>IF(Tabela8I444546[[#This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5" t="str">
        <f>IF(Tabela8I444546[[#This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6" t="str">
        <f>IF(Tabela8I444546[[#This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7" t="str">
        <f>IF(Tabela8I444546[[#This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8" t="str">
        <f>IF(Tabela8I444546[[#This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29" t="str">
        <f>IF(Tabela8I444546[[#This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0" t="str">
        <f>IF(Tabela8I444546[[#This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1" t="str">
        <f>IF(Tabela8I444546[[#This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2" t="str">
        <f>IF(Tabela8I444546[[#This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3" t="str">
        <f>IF(Tabela8I444546[[#This Row],[EXAME]]&lt;&gt;"","Dra. Ilca","")</f>
        <v/>
      </c>
      <c r="J33" s="26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4" t="str">
        <f>IF(Tabela8I444546[[#This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5" t="str">
        <f>IF(Tabela8I444546[[#This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6" t="str">
        <f>IF(Tabela8I444546[[#This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7" t="str">
        <f>IF(Tabela8I444546[[#This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8" t="str">
        <f>IF(Tabela8I444546[[#This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39" t="str">
        <f>IF(Tabela8I444546[[#This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0" t="str">
        <f>IF(Tabela8I444546[[#This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1" t="str">
        <f>IF(Tabela8I444546[[#This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2" t="str">
        <f>IF(Tabela8I444546[[#This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3" t="str">
        <f>IF(Tabela8I444546[[#This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4" t="str">
        <f>IF(Tabela8I444546[[#This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5" t="str">
        <f>IF(Tabela8I444546[[#This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IF(AND(Tabela8I444546[[#This Row],[EXAME]]="US PERNA",Tabela8I444546[[#This Row],[CONVÊNIO]]="PARTICULAR"),0,IF(AND(Tabela8I444546[[#This Row],[EXAME]]="US PERNA", Tabela8I444546[[#This Row],[CONVÊNIO]]="AMOR SAÚDE"),0,IF(AND(Tabela8I444546[[#This Row],[EXAME]]="US TRANSVAGINAL",Tabela8I444546[[#This Row],[CONVÊNIO]]="PARTICULAR"),'Tabela de Preços'!$C$4,IF(AND(Tabela8I444546[[#This Row],[EXAME]]="US TRANSVAGINAL",Tabela8I444546[[#This Row],[CONVÊNIO]]="AMOR SAÚDE"),'Tabela de Preços'!$E$4,IF(AND(Tabela8I444546[[#This Row],[EXAME]]="US ABD TOTAL/SUPERIOR",Tabela8I444546[[#This Row],[CONVÊNIO]]="PARTICULAR"),'Tabela de Preços'!$C$5,IF(AND(Tabela8I444546[[#This Row],[EXAME]]="US ABD TOTAL/SUPERIOR",Tabela8I444546[[#This Row],[CONVÊNIO]]="AMOR SAÚDE"),'Tabela de Preços'!$E$5,IF(AND(Tabela8I444546[[#This Row],[EXAME]]="US TIREÓIDE", Tabela8I444546[[#This Row],[CONVÊNIO]]="PARTICULAR"),'Tabela de Preços'!$C$6,IF(AND(Tabela8I444546[[#This Row],[EXAME]]="US TIREÓIDE", Tabela8I444546[[#This Row],[CONVÊNIO]]="AMOR SAÚDE"),'Tabela de Preços'!$E$6,IF(AND(Tabela8I444546[[#This Row],[EXAME]]="US CERVICAL", Tabela8I444546[[#This Row],[CONVÊNIO]]="PARTICULAR"),'Tabela de Preços'!$C$7,IF(AND(Tabela8I444546[[#This Row],[EXAME]]="US CERVICAL",Tabela8I444546[[#This Row],[CONVÊNIO]]="AMOR SAÚDE"),'Tabela de Preços'!$E$7,IF(AND(Tabela8I444546[[#This Row],[EXAME]]="US PÉLVICO",Tabela8I444546[[#This Row],[CONVÊNIO]]="PARTICULAR"),'Tabela de Preços'!$C$8,IF(AND(Tabela8I444546[[#This Row],[EXAME]]="US PÉLVICO",Tabela8I444546[[#This Row],[CONVÊNIO]]="AMOR SAÚDE"),'Tabela de Preços'!$E$8,IF(AND(Tabela8I444546[[#This Row],[EXAME]]="US ABD INFERIOR",Tabela8I444546[[#This Row],[CONVÊNIO]]="PARTICULAR"),'Tabela de Preços'!$C$9,IF(AND(Tabela8I444546[[#This Row],[EXAME]]="US ABD INFERIOR",Tabela8I444546[[#This Row],[CONVÊNIO]]="AMOR SAÚDE"),'Tabela de Preços'!$E$9,IF(AND(Tabela8I444546[[#This Row],[EXAME]]="US VIAS URINÁRIAS/ RENAIS",Tabela8I444546[[#This Row],[CONVÊNIO]]="PARTICULAR"),'Tabela de Preços'!$C$10,IF(AND(Tabela8I444546[[#This Row],[EXAME]]="US VIAS URINÁRIAS/ RENAIS",Tabela8I444546[[#This Row],[CONVÊNIO]]="AMOR SAÚDE"),'Tabela de Preços'!$E$10,IF(AND(Tabela8I444546[[#This Row],[EXAME]]="US OBSTÉTRICO",Tabela8I444546[[#This Row],[CONVÊNIO]]="PARTICULAR"),'Tabela de Preços'!$C$11,IF(AND(Tabela8I444546[[#This Row],[EXAME]]="US OBSTÉTRICO", Tabela8I444546[[#This Row],[CONVÊNIO]]="AMOR SAÚDE"),'Tabela de Preços'!$E$11,IF(AND(Tabela8I444546[[#This Row],[EXAME]]="US MORFOLÓGICO",Tabela8I444546[[#This Row],[CONVÊNIO]]="PARTICULAR"),'Tabela de Preços'!$C$12,IF(AND(Tabela8I444546[[#This Row],[EXAME]]="US MORFOLÓGICO",Tabela8I444546[[#This Row],[CONVÊNIO]]="AMOR SAÚDE"),'Tabela de Preços'!$E$12,IF(AND(Tabela8I444546[[#This Row],[EXAME]]="US TRANSVAGINAL NUCAL",Tabela8I444546[[#This Row],[CONVÊNIO]]="PARTICULAR"),'Tabela de Preços'!$C$13,IF(AND(Tabela8I444546[[#This Row],[EXAME]]="US TRANSVAGINAL NUCAL",Tabela8I444546[[#This Row],[CONVÊNIO]]="AMOR SAÚDE"),'Tabela de Preços'!$E$13,IF(AND(Tabela8I444546[[#This Row],[EXAME]]="US PARTES MOLES",Tabela8I444546[[#This Row],[CONVÊNIO]]="PARTICULAR"),'Tabela de Preços'!$C$14,IF(AND(Tabela8I444546[[#This Row],[EXAME]]="US PARTES MOLES",Tabela8I444546[[#This Row],[CONVÊNIO]]="AMOR SAÚDE"),'Tabela de Preços'!$E$14,IF(AND(Tabela8I444546[[#This Row],[EXAME]]="US BOLSA ESCROTAL",Tabela8I444546[[#This Row],[CONVÊNIO]]="PARTICULAR"),'Tabela de Preços'!$C$15,IF(AND(Tabela8I444546[[#This Row],[EXAME]]="US BOLSA ESCROTAL",Tabela8I444546[[#This Row],[CONVÊNIO]]="AMOR SAÚDE"),'Tabela de Preços'!$E$15,IF(AND(Tabela8I444546[[#This Row],[EXAME]]="US PRÓSTATA",Tabela8I444546[[#This Row],[CONVÊNIO]]="PARTICULAR"),'Tabela de Preços'!$C$16,IF(AND(Tabela8I444546[[#This Row],[EXAME]]="US PRÓSTATA",Tabela8I444546[[#This Row],[CONVÊNIO]]="AMOR SAÚDE"),'Tabela de Preços'!$E$16,IF(AND(Tabela8I444546[[#This Row],[EXAME]]="US FONTANELA",Tabela8I444546[[#This Row],[CONVÊNIO]]="PARTICULAR"),'Tabela de Preços'!$C$17,IF(AND(Tabela8I444546[[#This Row],[EXAME]]="US FONTANELA",Tabela8I444546[[#This Row],[CONVÊNIO]]="AMOR SAÚDE"),'Tabela de Preços'!$E$17,IF(AND(Tabela8I444546[[#This Row],[EXAME]]="US INGUINAL (CADA LADO)",Tabela8I444546[[#This Row],[CONVÊNIO]]="PARTICULAR"),'Tabela de Preços'!$C$18,IF(AND(Tabela8I444546[[#This Row],[EXAME]]="US INGUINAL (CADA LADO)",Tabela8I444546[[#This Row],[CONVÊNIO]]="AMOR SAÚDE"),'Tabela de Preços'!$E$18,IF(AND(Tabela8I444546[[#This Row],[EXAME]]="US MORFOLÓGICO GEMELAR",Tabela8I444546[[#This Row],[CONVÊNIO]]="PARTICULAR"),0,IF(AND(Tabela8I444546[[#This Row],[EXAME]]="US MORFOLÓGICO",Tabela8I444546[[#This Row],[CONVÊNIO]]="AMOR SAÚDE"),0,IF(AND(Tabela8I444546[[#This Row],[EXAME]]="US TÓRAX",Tabela8I444546[[#This Row],[CONVÊNIO]]="PARTICULAR"),'Tabela de Preços'!$C$20,IF(AND(Tabela8I444546[[#This Row],[EXAME]]="US TÓRAX",Tabela8I444546[[#This Row],[CONVÊNIO]]="AMOR SAÚDE"),'Tabela de Preços'!$E$20,""))))))))))))))))))))))))))))))))))))</f>
        <v/>
      </c>
      <c r="I46" t="str">
        <f>IF(Tabela8I444546[[#This Row],[EXAME]]&lt;&gt;"","Dra. Ilca","")</f>
        <v/>
      </c>
      <c r="J46" s="13"/>
      <c r="K46" s="12"/>
      <c r="L46" s="12"/>
      <c r="M46" s="12"/>
    </row>
    <row r="47" spans="2:13">
      <c r="C47">
        <f>SUBTOTAL(103,Tabela8I444546[NOME])</f>
        <v>0</v>
      </c>
    </row>
  </sheetData>
  <sheetProtection sheet="1" objects="1" scenarios="1" sort="0" autoFilter="0"/>
  <conditionalFormatting sqref="K6:L46">
    <cfRule type="containsText" dxfId="287" priority="1" operator="containsText" text="Não confirmado">
      <formula>NOT(ISERROR(SEARCH("Não confirmado",K6)))</formula>
    </cfRule>
    <cfRule type="containsText" dxfId="28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C6" sqref="C6"/>
      <selection pane="topRight" activeCell="C6" sqref="C6"/>
      <selection pane="bottomLeft" activeCell="C6" sqref="C6"/>
      <selection pane="bottomRight" activeCell="H7" sqref="H7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2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45048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6" t="str">
        <f>IF(Tabela8J143839404142[[#This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7" t="str">
        <f>IF(Tabela8J143839404142[[#This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8" t="str">
        <f>IF(Tabela8J143839404142[[#This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9" t="str">
        <f>IF(Tabela8J143839404142[[#This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0" t="str">
        <f>IF(Tabela8J143839404142[[#This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1" t="str">
        <f>IF(Tabela8J143839404142[[#This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2" t="str">
        <f>IF(Tabela8J143839404142[[#This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3" t="str">
        <f>IF(Tabela8J143839404142[[#This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4" t="str">
        <f>IF(Tabela8J143839404142[[#This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5" t="str">
        <f>IF(Tabela8J143839404142[[#This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6" t="str">
        <f>IF(Tabela8J143839404142[[#This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7" t="str">
        <f>IF(Tabela8J143839404142[[#This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8" t="str">
        <f>IF(Tabela8J143839404142[[#This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19" t="str">
        <f>IF(Tabela8J143839404142[[#This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0" t="str">
        <f>IF(Tabela8J143839404142[[#This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1" t="str">
        <f>IF(Tabela8J143839404142[[#This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2" t="str">
        <f>IF(Tabela8J143839404142[[#This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3" t="str">
        <f>IF(Tabela8J143839404142[[#This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4" t="str">
        <f>IF(Tabela8J143839404142[[#This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5" t="str">
        <f>IF(Tabela8J143839404142[[#This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6" t="str">
        <f>IF(Tabela8J143839404142[[#This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7" t="str">
        <f>IF(Tabela8J143839404142[[#This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30"/>
      <c r="H2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8" t="str">
        <f>IF(Tabela8J143839404142[[#This Row],[EXAME]]&lt;&gt;"","Dra. Joizeanne","")</f>
        <v/>
      </c>
      <c r="J28" s="26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29" t="str">
        <f>IF(Tabela8J143839404142[[#This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0" t="str">
        <f>IF(Tabela8J143839404142[[#This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1" t="str">
        <f>IF(Tabela8J143839404142[[#This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2" t="str">
        <f>IF(Tabela8J143839404142[[#This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3" t="str">
        <f>IF(Tabela8J143839404142[[#This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4" t="str">
        <f>IF(Tabela8J143839404142[[#This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5" t="str">
        <f>IF(Tabela8J143839404142[[#This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6" t="str">
        <f>IF(Tabela8J143839404142[[#This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7" t="str">
        <f>IF(Tabela8J143839404142[[#This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8" t="str">
        <f>IF(Tabela8J143839404142[[#This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39" t="str">
        <f>IF(Tabela8J143839404142[[#This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0" t="str">
        <f>IF(Tabela8J143839404142[[#This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1" t="str">
        <f>IF(Tabela8J143839404142[[#This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2" t="str">
        <f>IF(Tabela8J143839404142[[#This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3" t="str">
        <f>IF(Tabela8J143839404142[[#This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4" t="str">
        <f>IF(Tabela8J143839404142[[#This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5" t="str">
        <f>IF(Tabela8J143839404142[[#This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Preços'!$E$23,""))))))</f>
        <v/>
      </c>
      <c r="I46" t="str">
        <f>IF(Tabela8J143839404142[[#This Row],[EXAME]]&lt;&gt;"","Dra. Joizeanne","")</f>
        <v/>
      </c>
      <c r="J46" s="13"/>
    </row>
    <row r="47" spans="2:13">
      <c r="C47">
        <f>SUBTOTAL(103,Tabela8J143839404142[NOME])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78" priority="1" operator="containsText" text="Não confirmado">
      <formula>NOT(ISERROR(SEARCH("Não confirmado",K6)))</formula>
    </cfRule>
    <cfRule type="containsText" dxfId="677" priority="2" operator="containsText" text="Confirmado">
      <formula>NOT(ISERROR(SEARCH("Confirmado",K6)))</formula>
    </cfRule>
  </conditionalFormatting>
  <dataValidations disablePrompts="1"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3" verticalDpi="0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'Tabela de Preços'!$B$21:$B$23</xm:f>
          </x14:formula1>
          <xm:sqref>E6:E42 E44:E46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J9" sqref="J9"/>
      <selection pane="topRight" activeCell="J9" sqref="J9"/>
      <selection pane="bottomLeft" activeCell="J9" sqref="J9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8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45054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6" t="str">
        <f>IF(Tabela8I21222324[[#This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7" t="str">
        <f>IF(Tabela8I21222324[[#This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8" t="str">
        <f>IF(Tabela8I21222324[[#This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9" t="str">
        <f>IF(Tabela8I21222324[[#This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0" t="str">
        <f>IF(Tabela8I21222324[[#This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30"/>
      <c r="H1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1" t="str">
        <f>IF(Tabela8I21222324[[#This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2" t="str">
        <f>IF(Tabela8I21222324[[#This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3" t="str">
        <f>IF(Tabela8I21222324[[#This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4" t="str">
        <f>IF(Tabela8I21222324[[#This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5" t="str">
        <f>IF(Tabela8I21222324[[#This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6" t="str">
        <f>IF(Tabela8I21222324[[#This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7" t="str">
        <f>IF(Tabela8I21222324[[#This Row],[EXAME]]&lt;&gt;"","Dra. Ilca","")</f>
        <v/>
      </c>
      <c r="J17" s="50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8" t="str">
        <f>IF(Tabela8I21222324[[#This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19" t="str">
        <f>IF(Tabela8I21222324[[#This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0" t="str">
        <f>IF(Tabela8I21222324[[#This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1" t="str">
        <f>IF(Tabela8I21222324[[#This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2" t="str">
        <f>IF(Tabela8I21222324[[#This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3" t="str">
        <f>IF(Tabela8I21222324[[#This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4" t="str">
        <f>IF(Tabela8I21222324[[#This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5" t="str">
        <f>IF(Tabela8I21222324[[#This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6" t="str">
        <f>IF(Tabela8I21222324[[#This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7" t="str">
        <f>IF(Tabela8I21222324[[#This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8" t="str">
        <f>IF(Tabela8I21222324[[#This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29" t="str">
        <f>IF(Tabela8I21222324[[#This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0" t="str">
        <f>IF(Tabela8I21222324[[#This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1" t="str">
        <f>IF(Tabela8I21222324[[#This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2" t="str">
        <f>IF(Tabela8I21222324[[#This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3" t="str">
        <f>IF(Tabela8I21222324[[#This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4" t="str">
        <f>IF(Tabela8I21222324[[#This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5" t="str">
        <f>IF(Tabela8I21222324[[#This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6" t="str">
        <f>IF(Tabela8I21222324[[#This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7" t="str">
        <f>IF(Tabela8I21222324[[#This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8" t="str">
        <f>IF(Tabela8I21222324[[#This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39" t="str">
        <f>IF(Tabela8I21222324[[#This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0" t="str">
        <f>IF(Tabela8I21222324[[#This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1" t="str">
        <f>IF(Tabela8I21222324[[#This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2" t="str">
        <f>IF(Tabela8I21222324[[#This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3" t="str">
        <f>IF(Tabela8I21222324[[#This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4" t="str">
        <f>IF(Tabela8I21222324[[#This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5" t="str">
        <f>IF(Tabela8I21222324[[#This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IF(AND(Tabela8I21222324[[#This Row],[EXAME]]="US PERNA",Tabela8I21222324[[#This Row],[CONVÊNIO]]="PARTICULAR"),0,IF(AND(Tabela8I21222324[[#This Row],[EXAME]]="US PERNA", Tabela8I21222324[[#This Row],[CONVÊNIO]]="AMOR SAÚDE"),0,IF(AND(Tabela8I21222324[[#This Row],[EXAME]]="US TRANSVAGINAL",Tabela8I21222324[[#This Row],[CONVÊNIO]]="PARTICULAR"),'Tabela de Preços'!$C$4,IF(AND(Tabela8I21222324[[#This Row],[EXAME]]="US TRANSVAGINAL",Tabela8I21222324[[#This Row],[CONVÊNIO]]="AMOR SAÚDE"),'Tabela de Preços'!$E$4,IF(AND(Tabela8I21222324[[#This Row],[EXAME]]="US ABD TOTAL/SUPERIOR",Tabela8I21222324[[#This Row],[CONVÊNIO]]="PARTICULAR"),'Tabela de Preços'!$C$5,IF(AND(Tabela8I21222324[[#This Row],[EXAME]]="US ABD TOTAL/SUPERIOR",Tabela8I21222324[[#This Row],[CONVÊNIO]]="AMOR SAÚDE"),'Tabela de Preços'!$E$5,IF(AND(Tabela8I21222324[[#This Row],[EXAME]]="US TIREÓIDE", Tabela8I21222324[[#This Row],[CONVÊNIO]]="PARTICULAR"),'Tabela de Preços'!$C$6,IF(AND(Tabela8I21222324[[#This Row],[EXAME]]="US TIREÓIDE", Tabela8I21222324[[#This Row],[CONVÊNIO]]="AMOR SAÚDE"),'Tabela de Preços'!$E$6,IF(AND(Tabela8I21222324[[#This Row],[EXAME]]="US CERVICAL", Tabela8I21222324[[#This Row],[CONVÊNIO]]="PARTICULAR"),'Tabela de Preços'!$C$7,IF(AND(Tabela8I21222324[[#This Row],[EXAME]]="US CERVICAL",Tabela8I21222324[[#This Row],[CONVÊNIO]]="AMOR SAÚDE"),'Tabela de Preços'!$E$7,IF(AND(Tabela8I21222324[[#This Row],[EXAME]]="US PÉLVICO",Tabela8I21222324[[#This Row],[CONVÊNIO]]="PARTICULAR"),'Tabela de Preços'!$C$8,IF(AND(Tabela8I21222324[[#This Row],[EXAME]]="US PÉLVICO",Tabela8I21222324[[#This Row],[CONVÊNIO]]="AMOR SAÚDE"),'Tabela de Preços'!$E$8,IF(AND(Tabela8I21222324[[#This Row],[EXAME]]="US ABD INFERIOR",Tabela8I21222324[[#This Row],[CONVÊNIO]]="PARTICULAR"),'Tabela de Preços'!$C$9,IF(AND(Tabela8I21222324[[#This Row],[EXAME]]="US ABD INFERIOR",Tabela8I21222324[[#This Row],[CONVÊNIO]]="AMOR SAÚDE"),'Tabela de Preços'!$E$9,IF(AND(Tabela8I21222324[[#This Row],[EXAME]]="US VIAS URINÁRIAS/ RENAIS",Tabela8I21222324[[#This Row],[CONVÊNIO]]="PARTICULAR"),'Tabela de Preços'!$C$10,IF(AND(Tabela8I21222324[[#This Row],[EXAME]]="US VIAS URINÁRIAS/ RENAIS",Tabela8I21222324[[#This Row],[CONVÊNIO]]="AMOR SAÚDE"),'Tabela de Preços'!$E$10,IF(AND(Tabela8I21222324[[#This Row],[EXAME]]="US OBSTÉTRICO",Tabela8I21222324[[#This Row],[CONVÊNIO]]="PARTICULAR"),'Tabela de Preços'!$C$11,IF(AND(Tabela8I21222324[[#This Row],[EXAME]]="US OBSTÉTRICO", Tabela8I21222324[[#This Row],[CONVÊNIO]]="AMOR SAÚDE"),'Tabela de Preços'!$E$11,IF(AND(Tabela8I21222324[[#This Row],[EXAME]]="US MORFOLÓGICO",Tabela8I21222324[[#This Row],[CONVÊNIO]]="PARTICULAR"),'Tabela de Preços'!$C$12,IF(AND(Tabela8I21222324[[#This Row],[EXAME]]="US MORFOLÓGICO",Tabela8I21222324[[#This Row],[CONVÊNIO]]="AMOR SAÚDE"),'Tabela de Preços'!$E$12,IF(AND(Tabela8I21222324[[#This Row],[EXAME]]="US TRANSVAGINAL NUCAL",Tabela8I21222324[[#This Row],[CONVÊNIO]]="PARTICULAR"),'Tabela de Preços'!$C$13,IF(AND(Tabela8I21222324[[#This Row],[EXAME]]="US TRANSVAGINAL NUCAL",Tabela8I21222324[[#This Row],[CONVÊNIO]]="AMOR SAÚDE"),'Tabela de Preços'!$E$13,IF(AND(Tabela8I21222324[[#This Row],[EXAME]]="US PARTES MOLES",Tabela8I21222324[[#This Row],[CONVÊNIO]]="PARTICULAR"),'Tabela de Preços'!$C$14,IF(AND(Tabela8I21222324[[#This Row],[EXAME]]="US PARTES MOLES",Tabela8I21222324[[#This Row],[CONVÊNIO]]="AMOR SAÚDE"),'Tabela de Preços'!$E$14,IF(AND(Tabela8I21222324[[#This Row],[EXAME]]="US BOLSA ESCROTAL",Tabela8I21222324[[#This Row],[CONVÊNIO]]="PARTICULAR"),'Tabela de Preços'!$C$15,IF(AND(Tabela8I21222324[[#This Row],[EXAME]]="US BOLSA ESCROTAL",Tabela8I21222324[[#This Row],[CONVÊNIO]]="AMOR SAÚDE"),'Tabela de Preços'!$E$15,IF(AND(Tabela8I21222324[[#This Row],[EXAME]]="US PRÓSTATA",Tabela8I21222324[[#This Row],[CONVÊNIO]]="PARTICULAR"),'Tabela de Preços'!$C$16,IF(AND(Tabela8I21222324[[#This Row],[EXAME]]="US PRÓSTATA",Tabela8I21222324[[#This Row],[CONVÊNIO]]="AMOR SAÚDE"),'Tabela de Preços'!$E$16,IF(AND(Tabela8I21222324[[#This Row],[EXAME]]="US FONTANELA",Tabela8I21222324[[#This Row],[CONVÊNIO]]="PARTICULAR"),'Tabela de Preços'!$C$17,IF(AND(Tabela8I21222324[[#This Row],[EXAME]]="US FONTANELA",Tabela8I21222324[[#This Row],[CONVÊNIO]]="AMOR SAÚDE"),'Tabela de Preços'!$E$17,IF(AND(Tabela8I21222324[[#This Row],[EXAME]]="US INGUINAL (CADA LADO)",Tabela8I21222324[[#This Row],[CONVÊNIO]]="PARTICULAR"),'Tabela de Preços'!$C$18,IF(AND(Tabela8I21222324[[#This Row],[EXAME]]="US INGUINAL (CADA LADO)",Tabela8I21222324[[#This Row],[CONVÊNIO]]="AMOR SAÚDE"),'Tabela de Preços'!$E$18,IF(AND(Tabela8I21222324[[#This Row],[EXAME]]="US MORFOLÓGICO GEMELAR",Tabela8I21222324[[#This Row],[CONVÊNIO]]="PARTICULAR"),0,IF(AND(Tabela8I21222324[[#This Row],[EXAME]]="US MORFOLÓGICO",Tabela8I21222324[[#This Row],[CONVÊNIO]]="AMOR SAÚDE"),0,IF(AND(Tabela8I21222324[[#This Row],[EXAME]]="US TÓRAX",Tabela8I21222324[[#This Row],[CONVÊNIO]]="PARTICULAR"),'Tabela de Preços'!$C$20,IF(AND(Tabela8I21222324[[#This Row],[EXAME]]="US TÓRAX",Tabela8I21222324[[#This Row],[CONVÊNIO]]="AMOR SAÚDE"),'Tabela de Preços'!$E$20,""))))))))))))))))))))))))))))))))))))</f>
        <v/>
      </c>
      <c r="I46" t="str">
        <f>IF(Tabela8I21222324[[#This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SUBTOTAL(103,Tabela8I21222324[NOME])</f>
        <v>0</v>
      </c>
    </row>
  </sheetData>
  <sheetProtection sheet="1" objects="1" scenarios="1" sort="0" autoFilter="0"/>
  <conditionalFormatting sqref="K6:L46">
    <cfRule type="containsText" dxfId="272" priority="1" operator="containsText" text="Não confirmado">
      <formula>NOT(ISERROR(SEARCH("Não confirmado",K6)))</formula>
    </cfRule>
    <cfRule type="containsText" dxfId="27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activeCell="J9" sqref="J9"/>
      <selection pane="topRight" activeCell="J9" sqref="J9"/>
      <selection pane="bottomLeft" activeCell="J9" sqref="J9"/>
      <selection pane="bottomRight" activeCell="H7" sqref="H7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9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45055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6" t="str">
        <f>IF(Tabela8I2122232425[[#This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7" t="str">
        <f>IF(Tabela8I2122232425[[#This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8" t="str">
        <f>IF(Tabela8I2122232425[[#This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49"/>
      <c r="D9" s="12"/>
      <c r="E9" s="12"/>
      <c r="F9" s="12"/>
      <c r="G9" s="12"/>
      <c r="H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9" t="str">
        <f>IF(Tabela8I2122232425[[#This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0" t="str">
        <f>IF(Tabela8I2122232425[[#This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1" t="str">
        <f>IF(Tabela8I2122232425[[#This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2" t="str">
        <f>IF(Tabela8I2122232425[[#This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3" t="str">
        <f>IF(Tabela8I2122232425[[#This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4" t="str">
        <f>IF(Tabela8I2122232425[[#This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5" t="str">
        <f>IF(Tabela8I2122232425[[#This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6" t="str">
        <f>IF(Tabela8I2122232425[[#This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7" t="str">
        <f>IF(Tabela8I2122232425[[#This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8" t="str">
        <f>IF(Tabela8I2122232425[[#This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19" t="str">
        <f>IF(Tabela8I2122232425[[#This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0" t="str">
        <f>IF(Tabela8I2122232425[[#This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1" t="str">
        <f>IF(Tabela8I2122232425[[#This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2" t="str">
        <f>IF(Tabela8I2122232425[[#This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3" t="str">
        <f>IF(Tabela8I2122232425[[#This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4" t="str">
        <f>IF(Tabela8I2122232425[[#This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5" t="str">
        <f>IF(Tabela8I2122232425[[#This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6" t="str">
        <f>IF(Tabela8I2122232425[[#This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7" t="str">
        <f>IF(Tabela8I2122232425[[#This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8" t="str">
        <f>IF(Tabela8I2122232425[[#This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29" t="str">
        <f>IF(Tabela8I2122232425[[#This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0" t="str">
        <f>IF(Tabela8I2122232425[[#This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1" t="str">
        <f>IF(Tabela8I2122232425[[#This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2" t="str">
        <f>IF(Tabela8I2122232425[[#This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3" t="str">
        <f>IF(Tabela8I2122232425[[#This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4" t="str">
        <f>IF(Tabela8I2122232425[[#This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5" t="str">
        <f>IF(Tabela8I2122232425[[#This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6" t="str">
        <f>IF(Tabela8I2122232425[[#This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7" t="str">
        <f>IF(Tabela8I2122232425[[#This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8" t="str">
        <f>IF(Tabela8I2122232425[[#This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39" t="str">
        <f>IF(Tabela8I2122232425[[#This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0" t="str">
        <f>IF(Tabela8I2122232425[[#This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1" t="str">
        <f>IF(Tabela8I2122232425[[#This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2" t="str">
        <f>IF(Tabela8I2122232425[[#This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3" t="str">
        <f>IF(Tabela8I2122232425[[#This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4" t="str">
        <f>IF(Tabela8I2122232425[[#This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5" t="str">
        <f>IF(Tabela8I2122232425[[#This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IF(AND(Tabela8I2122232425[[#This Row],[EXAME]]="US PERNA",Tabela8I2122232425[[#This Row],[CONVÊNIO]]="PARTICULAR"),0,IF(AND(Tabela8I2122232425[[#This Row],[EXAME]]="US PERNA", Tabela8I2122232425[[#This Row],[CONVÊNIO]]="AMOR SAÚDE"),0,IF(AND(Tabela8I2122232425[[#This Row],[EXAME]]="US TRANSVAGINAL",Tabela8I2122232425[[#This Row],[CONVÊNIO]]="PARTICULAR"),'Tabela de Preços'!$C$4,IF(AND(Tabela8I2122232425[[#This Row],[EXAME]]="US TRANSVAGINAL",Tabela8I2122232425[[#This Row],[CONVÊNIO]]="AMOR SAÚDE"),'Tabela de Preços'!$E$4,IF(AND(Tabela8I2122232425[[#This Row],[EXAME]]="US ABD TOTAL/SUPERIOR",Tabela8I2122232425[[#This Row],[CONVÊNIO]]="PARTICULAR"),'Tabela de Preços'!$C$5,IF(AND(Tabela8I2122232425[[#This Row],[EXAME]]="US ABD TOTAL/SUPERIOR",Tabela8I2122232425[[#This Row],[CONVÊNIO]]="AMOR SAÚDE"),'Tabela de Preços'!$E$5,IF(AND(Tabela8I2122232425[[#This Row],[EXAME]]="US TIREÓIDE", Tabela8I2122232425[[#This Row],[CONVÊNIO]]="PARTICULAR"),'Tabela de Preços'!$C$6,IF(AND(Tabela8I2122232425[[#This Row],[EXAME]]="US TIREÓIDE", Tabela8I2122232425[[#This Row],[CONVÊNIO]]="AMOR SAÚDE"),'Tabela de Preços'!$E$6,IF(AND(Tabela8I2122232425[[#This Row],[EXAME]]="US CERVICAL", Tabela8I2122232425[[#This Row],[CONVÊNIO]]="PARTICULAR"),'Tabela de Preços'!$C$7,IF(AND(Tabela8I2122232425[[#This Row],[EXAME]]="US CERVICAL",Tabela8I2122232425[[#This Row],[CONVÊNIO]]="AMOR SAÚDE"),'Tabela de Preços'!$E$7,IF(AND(Tabela8I2122232425[[#This Row],[EXAME]]="US PÉLVICO",Tabela8I2122232425[[#This Row],[CONVÊNIO]]="PARTICULAR"),'Tabela de Preços'!$C$8,IF(AND(Tabela8I2122232425[[#This Row],[EXAME]]="US PÉLVICO",Tabela8I2122232425[[#This Row],[CONVÊNIO]]="AMOR SAÚDE"),'Tabela de Preços'!$E$8,IF(AND(Tabela8I2122232425[[#This Row],[EXAME]]="US ABD INFERIOR",Tabela8I2122232425[[#This Row],[CONVÊNIO]]="PARTICULAR"),'Tabela de Preços'!$C$9,IF(AND(Tabela8I2122232425[[#This Row],[EXAME]]="US ABD INFERIOR",Tabela8I2122232425[[#This Row],[CONVÊNIO]]="AMOR SAÚDE"),'Tabela de Preços'!$E$9,IF(AND(Tabela8I2122232425[[#This Row],[EXAME]]="US VIAS URINÁRIAS/ RENAIS",Tabela8I2122232425[[#This Row],[CONVÊNIO]]="PARTICULAR"),'Tabela de Preços'!$C$10,IF(AND(Tabela8I2122232425[[#This Row],[EXAME]]="US VIAS URINÁRIAS/ RENAIS",Tabela8I2122232425[[#This Row],[CONVÊNIO]]="AMOR SAÚDE"),'Tabela de Preços'!$E$10,IF(AND(Tabela8I2122232425[[#This Row],[EXAME]]="US OBSTÉTRICO",Tabela8I2122232425[[#This Row],[CONVÊNIO]]="PARTICULAR"),'Tabela de Preços'!$C$11,IF(AND(Tabela8I2122232425[[#This Row],[EXAME]]="US OBSTÉTRICO", Tabela8I2122232425[[#This Row],[CONVÊNIO]]="AMOR SAÚDE"),'Tabela de Preços'!$E$11,IF(AND(Tabela8I2122232425[[#This Row],[EXAME]]="US MORFOLÓGICO",Tabela8I2122232425[[#This Row],[CONVÊNIO]]="PARTICULAR"),'Tabela de Preços'!$C$12,IF(AND(Tabela8I2122232425[[#This Row],[EXAME]]="US MORFOLÓGICO",Tabela8I2122232425[[#This Row],[CONVÊNIO]]="AMOR SAÚDE"),'Tabela de Preços'!$E$12,IF(AND(Tabela8I2122232425[[#This Row],[EXAME]]="US TRANSVAGINAL NUCAL",Tabela8I2122232425[[#This Row],[CONVÊNIO]]="PARTICULAR"),'Tabela de Preços'!$C$13,IF(AND(Tabela8I2122232425[[#This Row],[EXAME]]="US TRANSVAGINAL NUCAL",Tabela8I2122232425[[#This Row],[CONVÊNIO]]="AMOR SAÚDE"),'Tabela de Preços'!$E$13,IF(AND(Tabela8I2122232425[[#This Row],[EXAME]]="US PARTES MOLES",Tabela8I2122232425[[#This Row],[CONVÊNIO]]="PARTICULAR"),'Tabela de Preços'!$C$14,IF(AND(Tabela8I2122232425[[#This Row],[EXAME]]="US PARTES MOLES",Tabela8I2122232425[[#This Row],[CONVÊNIO]]="AMOR SAÚDE"),'Tabela de Preços'!$E$14,IF(AND(Tabela8I2122232425[[#This Row],[EXAME]]="US BOLSA ESCROTAL",Tabela8I2122232425[[#This Row],[CONVÊNIO]]="PARTICULAR"),'Tabela de Preços'!$C$15,IF(AND(Tabela8I2122232425[[#This Row],[EXAME]]="US BOLSA ESCROTAL",Tabela8I2122232425[[#This Row],[CONVÊNIO]]="AMOR SAÚDE"),'Tabela de Preços'!$E$15,IF(AND(Tabela8I2122232425[[#This Row],[EXAME]]="US PRÓSTATA",Tabela8I2122232425[[#This Row],[CONVÊNIO]]="PARTICULAR"),'Tabela de Preços'!$C$16,IF(AND(Tabela8I2122232425[[#This Row],[EXAME]]="US PRÓSTATA",Tabela8I2122232425[[#This Row],[CONVÊNIO]]="AMOR SAÚDE"),'Tabela de Preços'!$E$16,IF(AND(Tabela8I2122232425[[#This Row],[EXAME]]="US FONTANELA",Tabela8I2122232425[[#This Row],[CONVÊNIO]]="PARTICULAR"),'Tabela de Preços'!$C$17,IF(AND(Tabela8I2122232425[[#This Row],[EXAME]]="US FONTANELA",Tabela8I2122232425[[#This Row],[CONVÊNIO]]="AMOR SAÚDE"),'Tabela de Preços'!$E$17,IF(AND(Tabela8I2122232425[[#This Row],[EXAME]]="US INGUINAL (CADA LADO)",Tabela8I2122232425[[#This Row],[CONVÊNIO]]="PARTICULAR"),'Tabela de Preços'!$C$18,IF(AND(Tabela8I2122232425[[#This Row],[EXAME]]="US INGUINAL (CADA LADO)",Tabela8I2122232425[[#This Row],[CONVÊNIO]]="AMOR SAÚDE"),'Tabela de Preços'!$E$18,IF(AND(Tabela8I2122232425[[#This Row],[EXAME]]="US MORFOLÓGICO GEMELAR",Tabela8I2122232425[[#This Row],[CONVÊNIO]]="PARTICULAR"),0,IF(AND(Tabela8I2122232425[[#This Row],[EXAME]]="US MORFOLÓGICO",Tabela8I2122232425[[#This Row],[CONVÊNIO]]="AMOR SAÚDE"),0,IF(AND(Tabela8I2122232425[[#This Row],[EXAME]]="US TÓRAX",Tabela8I2122232425[[#This Row],[CONVÊNIO]]="PARTICULAR"),'Tabela de Preços'!$C$20,IF(AND(Tabela8I2122232425[[#This Row],[EXAME]]="US TÓRAX",Tabela8I2122232425[[#This Row],[CONVÊNIO]]="AMOR SAÚDE"),'Tabela de Preços'!$E$20,""))))))))))))))))))))))))))))))))))))</f>
        <v/>
      </c>
      <c r="I46" t="str">
        <f>IF(Tabela8I2122232425[[#This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SUBTOTAL(103,Tabela8I2122232425[NOME])</f>
        <v>0</v>
      </c>
    </row>
  </sheetData>
  <sheetProtection sheet="1" objects="1" scenarios="1" sort="0" autoFilter="0"/>
  <conditionalFormatting sqref="K6:L46">
    <cfRule type="containsText" dxfId="257" priority="1" operator="containsText" text="Não confirmado">
      <formula>NOT(ISERROR(SEARCH("Não confirmado",K6)))</formula>
    </cfRule>
    <cfRule type="containsText" dxfId="25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10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45056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6" t="str">
        <f>IF(Tabela8I212223[[#This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7" t="str">
        <f>IF(Tabela8I212223[[#This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8" t="str">
        <f>IF(Tabela8I212223[[#This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9" t="str">
        <f>IF(Tabela8I212223[[#This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0" t="str">
        <f>IF(Tabela8I212223[[#This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1" t="str">
        <f>IF(Tabela8I212223[[#This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2" t="str">
        <f>IF(Tabela8I212223[[#This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3" t="str">
        <f>IF(Tabela8I212223[[#This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4" t="str">
        <f>IF(Tabela8I212223[[#This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5" t="str">
        <f>IF(Tabela8I212223[[#This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6" t="str">
        <f>IF(Tabela8I212223[[#This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7" t="str">
        <f>IF(Tabela8I212223[[#This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8" t="str">
        <f>IF(Tabela8I212223[[#This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19" t="str">
        <f>IF(Tabela8I212223[[#This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0" t="str">
        <f>IF(Tabela8I212223[[#This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1" t="str">
        <f>IF(Tabela8I212223[[#This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2" t="str">
        <f>IF(Tabela8I212223[[#This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3" t="str">
        <f>IF(Tabela8I212223[[#This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4" t="str">
        <f>IF(Tabela8I212223[[#This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5" t="str">
        <f>IF(Tabela8I212223[[#This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6" t="str">
        <f>IF(Tabela8I212223[[#This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7" t="str">
        <f>IF(Tabela8I212223[[#This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8" t="str">
        <f>IF(Tabela8I212223[[#This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29" t="str">
        <f>IF(Tabela8I212223[[#This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0" t="str">
        <f>IF(Tabela8I212223[[#This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1" t="str">
        <f>IF(Tabela8I212223[[#This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2" t="str">
        <f>IF(Tabela8I212223[[#This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3" t="str">
        <f>IF(Tabela8I212223[[#This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4" t="str">
        <f>IF(Tabela8I212223[[#This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5" t="str">
        <f>IF(Tabela8I212223[[#This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6" t="str">
        <f>IF(Tabela8I212223[[#This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7" t="str">
        <f>IF(Tabela8I212223[[#This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8" t="str">
        <f>IF(Tabela8I212223[[#This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39" t="str">
        <f>IF(Tabela8I212223[[#This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0" t="str">
        <f>IF(Tabela8I212223[[#This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1" t="str">
        <f>IF(Tabela8I212223[[#This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2" t="str">
        <f>IF(Tabela8I212223[[#This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3" t="str">
        <f>IF(Tabela8I212223[[#This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4" t="str">
        <f>IF(Tabela8I212223[[#This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5" t="str">
        <f>IF(Tabela8I212223[[#This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IF(AND(Tabela8I212223[[#This Row],[EXAME]]="US PERNA",Tabela8I212223[[#This Row],[CONVÊNIO]]="PARTICULAR"),0,IF(AND(Tabela8I212223[[#This Row],[EXAME]]="US PERNA", Tabela8I212223[[#This Row],[CONVÊNIO]]="AMOR SAÚDE"),0,IF(AND(Tabela8I212223[[#This Row],[EXAME]]="US TRANSVAGINAL",Tabela8I212223[[#This Row],[CONVÊNIO]]="PARTICULAR"),'Tabela de Preços'!$C$4,IF(AND(Tabela8I212223[[#This Row],[EXAME]]="US TRANSVAGINAL",Tabela8I212223[[#This Row],[CONVÊNIO]]="AMOR SAÚDE"),'Tabela de Preços'!$E$4,IF(AND(Tabela8I212223[[#This Row],[EXAME]]="US ABD TOTAL/SUPERIOR",Tabela8I212223[[#This Row],[CONVÊNIO]]="PARTICULAR"),'Tabela de Preços'!$C$5,IF(AND(Tabela8I212223[[#This Row],[EXAME]]="US ABD TOTAL/SUPERIOR",Tabela8I212223[[#This Row],[CONVÊNIO]]="AMOR SAÚDE"),'Tabela de Preços'!$E$5,IF(AND(Tabela8I212223[[#This Row],[EXAME]]="US TIREÓIDE", Tabela8I212223[[#This Row],[CONVÊNIO]]="PARTICULAR"),'Tabela de Preços'!$C$6,IF(AND(Tabela8I212223[[#This Row],[EXAME]]="US TIREÓIDE", Tabela8I212223[[#This Row],[CONVÊNIO]]="AMOR SAÚDE"),'Tabela de Preços'!$E$6,IF(AND(Tabela8I212223[[#This Row],[EXAME]]="US CERVICAL", Tabela8I212223[[#This Row],[CONVÊNIO]]="PARTICULAR"),'Tabela de Preços'!$C$7,IF(AND(Tabela8I212223[[#This Row],[EXAME]]="US CERVICAL",Tabela8I212223[[#This Row],[CONVÊNIO]]="AMOR SAÚDE"),'Tabela de Preços'!$E$7,IF(AND(Tabela8I212223[[#This Row],[EXAME]]="US PÉLVICO",Tabela8I212223[[#This Row],[CONVÊNIO]]="PARTICULAR"),'Tabela de Preços'!$C$8,IF(AND(Tabela8I212223[[#This Row],[EXAME]]="US PÉLVICO",Tabela8I212223[[#This Row],[CONVÊNIO]]="AMOR SAÚDE"),'Tabela de Preços'!$E$8,IF(AND(Tabela8I212223[[#This Row],[EXAME]]="US ABD INFERIOR",Tabela8I212223[[#This Row],[CONVÊNIO]]="PARTICULAR"),'Tabela de Preços'!$C$9,IF(AND(Tabela8I212223[[#This Row],[EXAME]]="US ABD INFERIOR",Tabela8I212223[[#This Row],[CONVÊNIO]]="AMOR SAÚDE"),'Tabela de Preços'!$E$9,IF(AND(Tabela8I212223[[#This Row],[EXAME]]="US VIAS URINÁRIAS/ RENAIS",Tabela8I212223[[#This Row],[CONVÊNIO]]="PARTICULAR"),'Tabela de Preços'!$C$10,IF(AND(Tabela8I212223[[#This Row],[EXAME]]="US VIAS URINÁRIAS/ RENAIS",Tabela8I212223[[#This Row],[CONVÊNIO]]="AMOR SAÚDE"),'Tabela de Preços'!$E$10,IF(AND(Tabela8I212223[[#This Row],[EXAME]]="US OBSTÉTRICO",Tabela8I212223[[#This Row],[CONVÊNIO]]="PARTICULAR"),'Tabela de Preços'!$C$11,IF(AND(Tabela8I212223[[#This Row],[EXAME]]="US OBSTÉTRICO", Tabela8I212223[[#This Row],[CONVÊNIO]]="AMOR SAÚDE"),'Tabela de Preços'!$E$11,IF(AND(Tabela8I212223[[#This Row],[EXAME]]="US MORFOLÓGICO",Tabela8I212223[[#This Row],[CONVÊNIO]]="PARTICULAR"),'Tabela de Preços'!$C$12,IF(AND(Tabela8I212223[[#This Row],[EXAME]]="US MORFOLÓGICO",Tabela8I212223[[#This Row],[CONVÊNIO]]="AMOR SAÚDE"),'Tabela de Preços'!$E$12,IF(AND(Tabela8I212223[[#This Row],[EXAME]]="US TRANSVAGINAL NUCAL",Tabela8I212223[[#This Row],[CONVÊNIO]]="PARTICULAR"),'Tabela de Preços'!$C$13,IF(AND(Tabela8I212223[[#This Row],[EXAME]]="US TRANSVAGINAL NUCAL",Tabela8I212223[[#This Row],[CONVÊNIO]]="AMOR SAÚDE"),'Tabela de Preços'!$E$13,IF(AND(Tabela8I212223[[#This Row],[EXAME]]="US PARTES MOLES",Tabela8I212223[[#This Row],[CONVÊNIO]]="PARTICULAR"),'Tabela de Preços'!$C$14,IF(AND(Tabela8I212223[[#This Row],[EXAME]]="US PARTES MOLES",Tabela8I212223[[#This Row],[CONVÊNIO]]="AMOR SAÚDE"),'Tabela de Preços'!$E$14,IF(AND(Tabela8I212223[[#This Row],[EXAME]]="US BOLSA ESCROTAL",Tabela8I212223[[#This Row],[CONVÊNIO]]="PARTICULAR"),'Tabela de Preços'!$C$15,IF(AND(Tabela8I212223[[#This Row],[EXAME]]="US BOLSA ESCROTAL",Tabela8I212223[[#This Row],[CONVÊNIO]]="AMOR SAÚDE"),'Tabela de Preços'!$E$15,IF(AND(Tabela8I212223[[#This Row],[EXAME]]="US PRÓSTATA",Tabela8I212223[[#This Row],[CONVÊNIO]]="PARTICULAR"),'Tabela de Preços'!$C$16,IF(AND(Tabela8I212223[[#This Row],[EXAME]]="US PRÓSTATA",Tabela8I212223[[#This Row],[CONVÊNIO]]="AMOR SAÚDE"),'Tabela de Preços'!$E$16,IF(AND(Tabela8I212223[[#This Row],[EXAME]]="US FONTANELA",Tabela8I212223[[#This Row],[CONVÊNIO]]="PARTICULAR"),'Tabela de Preços'!$C$17,IF(AND(Tabela8I212223[[#This Row],[EXAME]]="US FONTANELA",Tabela8I212223[[#This Row],[CONVÊNIO]]="AMOR SAÚDE"),'Tabela de Preços'!$E$17,IF(AND(Tabela8I212223[[#This Row],[EXAME]]="US INGUINAL (CADA LADO)",Tabela8I212223[[#This Row],[CONVÊNIO]]="PARTICULAR"),'Tabela de Preços'!$C$18,IF(AND(Tabela8I212223[[#This Row],[EXAME]]="US INGUINAL (CADA LADO)",Tabela8I212223[[#This Row],[CONVÊNIO]]="AMOR SAÚDE"),'Tabela de Preços'!$E$18,IF(AND(Tabela8I212223[[#This Row],[EXAME]]="US MORFOLÓGICO GEMELAR",Tabela8I212223[[#This Row],[CONVÊNIO]]="PARTICULAR"),0,IF(AND(Tabela8I212223[[#This Row],[EXAME]]="US MORFOLÓGICO",Tabela8I212223[[#This Row],[CONVÊNIO]]="AMOR SAÚDE"),0,IF(AND(Tabela8I212223[[#This Row],[EXAME]]="US TÓRAX",Tabela8I212223[[#This Row],[CONVÊNIO]]="PARTICULAR"),'Tabela de Preços'!$C$20,IF(AND(Tabela8I212223[[#This Row],[EXAME]]="US TÓRAX",Tabela8I212223[[#This Row],[CONVÊNIO]]="AMOR SAÚDE"),'Tabela de Preços'!$E$20,""))))))))))))))))))))))))))))))))))))</f>
        <v/>
      </c>
      <c r="I46" t="str">
        <f>IF(Tabela8I212223[[#This Row],[EXAME]]&lt;&gt;"","Dra. Ilca","")</f>
        <v/>
      </c>
      <c r="J46" s="13"/>
      <c r="K46" s="12"/>
      <c r="L46" s="12"/>
      <c r="M46" s="12"/>
    </row>
    <row r="47" spans="2:13">
      <c r="C47">
        <f>SUBTOTAL(103,Tabela8I212223[NOME])</f>
        <v>0</v>
      </c>
    </row>
  </sheetData>
  <sheetProtection sheet="1" objects="1" scenarios="1" sort="0" autoFilter="0"/>
  <conditionalFormatting sqref="K6:L46">
    <cfRule type="containsText" dxfId="242" priority="1" operator="containsText" text="Não confirmado">
      <formula>NOT(ISERROR(SEARCH("Não confirmado",K6)))</formula>
    </cfRule>
    <cfRule type="containsText" dxfId="24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11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45057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6" t="str">
        <f>IF(Tabela8I21[[#This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7" t="str">
        <f>IF(Tabela8I21[[#This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8" t="str">
        <f>IF(Tabela8I21[[#This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9" t="str">
        <f>IF(Tabela8I21[[#This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0" t="str">
        <f>IF(Tabela8I21[[#This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1" t="str">
        <f>IF(Tabela8I21[[#This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2" t="str">
        <f>IF(Tabela8I21[[#This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3" t="str">
        <f>IF(Tabela8I21[[#This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4" t="str">
        <f>IF(Tabela8I21[[#This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5" t="str">
        <f>IF(Tabela8I21[[#This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6" t="str">
        <f>IF(Tabela8I21[[#This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7" t="str">
        <f>IF(Tabela8I21[[#This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8" t="str">
        <f>IF(Tabela8I21[[#This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19" t="str">
        <f>IF(Tabela8I21[[#This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0" t="str">
        <f>IF(Tabela8I21[[#This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1" t="str">
        <f>IF(Tabela8I21[[#This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2" t="str">
        <f>IF(Tabela8I21[[#This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3" t="str">
        <f>IF(Tabela8I21[[#This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4" t="str">
        <f>IF(Tabela8I21[[#This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5" t="str">
        <f>IF(Tabela8I21[[#This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6" t="str">
        <f>IF(Tabela8I21[[#This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7" t="str">
        <f>IF(Tabela8I21[[#This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49"/>
      <c r="D28" s="12"/>
      <c r="E28" s="12"/>
      <c r="F28" s="12"/>
      <c r="G28" s="12"/>
      <c r="H2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8" t="str">
        <f>IF(Tabela8I21[[#This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29" t="str">
        <f>IF(Tabela8I21[[#This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0" t="str">
        <f>IF(Tabela8I21[[#This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1" t="str">
        <f>IF(Tabela8I21[[#This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2" t="str">
        <f>IF(Tabela8I21[[#This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3" t="str">
        <f>IF(Tabela8I21[[#This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4" t="str">
        <f>IF(Tabela8I21[[#This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5" t="str">
        <f>IF(Tabela8I21[[#This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6" t="str">
        <f>IF(Tabela8I21[[#This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7" t="str">
        <f>IF(Tabela8I21[[#This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8" t="str">
        <f>IF(Tabela8I21[[#This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39" t="str">
        <f>IF(Tabela8I21[[#This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0" t="str">
        <f>IF(Tabela8I21[[#This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1" t="str">
        <f>IF(Tabela8I21[[#This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2" t="str">
        <f>IF(Tabela8I21[[#This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3" t="str">
        <f>IF(Tabela8I21[[#This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4" t="str">
        <f>IF(Tabela8I21[[#This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5" t="str">
        <f>IF(Tabela8I21[[#This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IF(AND(Tabela8I21[[#This Row],[EXAME]]="US PERNA",Tabela8I21[[#This Row],[CONVÊNIO]]="PARTICULAR"),0,IF(AND(Tabela8I21[[#This Row],[EXAME]]="US PERNA", Tabela8I21[[#This Row],[CONVÊNIO]]="AMOR SAÚDE"),0,IF(AND(Tabela8I21[[#This Row],[EXAME]]="US TRANSVAGINAL",Tabela8I21[[#This Row],[CONVÊNIO]]="PARTICULAR"),'Tabela de Preços'!$C$4,IF(AND(Tabela8I21[[#This Row],[EXAME]]="US TRANSVAGINAL",Tabela8I21[[#This Row],[CONVÊNIO]]="AMOR SAÚDE"),'Tabela de Preços'!$E$4,IF(AND(Tabela8I21[[#This Row],[EXAME]]="US ABD TOTAL/SUPERIOR",Tabela8I21[[#This Row],[CONVÊNIO]]="PARTICULAR"),'Tabela de Preços'!$C$5,IF(AND(Tabela8I21[[#This Row],[EXAME]]="US ABD TOTAL/SUPERIOR",Tabela8I21[[#This Row],[CONVÊNIO]]="AMOR SAÚDE"),'Tabela de Preços'!$E$5,IF(AND(Tabela8I21[[#This Row],[EXAME]]="US TIREÓIDE", Tabela8I21[[#This Row],[CONVÊNIO]]="PARTICULAR"),'Tabela de Preços'!$C$6,IF(AND(Tabela8I21[[#This Row],[EXAME]]="US TIREÓIDE", Tabela8I21[[#This Row],[CONVÊNIO]]="AMOR SAÚDE"),'Tabela de Preços'!$E$6,IF(AND(Tabela8I21[[#This Row],[EXAME]]="US CERVICAL", Tabela8I21[[#This Row],[CONVÊNIO]]="PARTICULAR"),'Tabela de Preços'!$C$7,IF(AND(Tabela8I21[[#This Row],[EXAME]]="US CERVICAL",Tabela8I21[[#This Row],[CONVÊNIO]]="AMOR SAÚDE"),'Tabela de Preços'!$E$7,IF(AND(Tabela8I21[[#This Row],[EXAME]]="US PÉLVICO",Tabela8I21[[#This Row],[CONVÊNIO]]="PARTICULAR"),'Tabela de Preços'!$C$8,IF(AND(Tabela8I21[[#This Row],[EXAME]]="US PÉLVICO",Tabela8I21[[#This Row],[CONVÊNIO]]="AMOR SAÚDE"),'Tabela de Preços'!$E$8,IF(AND(Tabela8I21[[#This Row],[EXAME]]="US ABD INFERIOR",Tabela8I21[[#This Row],[CONVÊNIO]]="PARTICULAR"),'Tabela de Preços'!$C$9,IF(AND(Tabela8I21[[#This Row],[EXAME]]="US ABD INFERIOR",Tabela8I21[[#This Row],[CONVÊNIO]]="AMOR SAÚDE"),'Tabela de Preços'!$E$9,IF(AND(Tabela8I21[[#This Row],[EXAME]]="US VIAS URINÁRIAS/ RENAIS",Tabela8I21[[#This Row],[CONVÊNIO]]="PARTICULAR"),'Tabela de Preços'!$C$10,IF(AND(Tabela8I21[[#This Row],[EXAME]]="US VIAS URINÁRIAS/ RENAIS",Tabela8I21[[#This Row],[CONVÊNIO]]="AMOR SAÚDE"),'Tabela de Preços'!$E$10,IF(AND(Tabela8I21[[#This Row],[EXAME]]="US OBSTÉTRICO",Tabela8I21[[#This Row],[CONVÊNIO]]="PARTICULAR"),'Tabela de Preços'!$C$11,IF(AND(Tabela8I21[[#This Row],[EXAME]]="US OBSTÉTRICO", Tabela8I21[[#This Row],[CONVÊNIO]]="AMOR SAÚDE"),'Tabela de Preços'!$E$11,IF(AND(Tabela8I21[[#This Row],[EXAME]]="US MORFOLÓGICO",Tabela8I21[[#This Row],[CONVÊNIO]]="PARTICULAR"),'Tabela de Preços'!$C$12,IF(AND(Tabela8I21[[#This Row],[EXAME]]="US MORFOLÓGICO",Tabela8I21[[#This Row],[CONVÊNIO]]="AMOR SAÚDE"),'Tabela de Preços'!$E$12,IF(AND(Tabela8I21[[#This Row],[EXAME]]="US TRANSVAGINAL NUCAL",Tabela8I21[[#This Row],[CONVÊNIO]]="PARTICULAR"),'Tabela de Preços'!$C$13,IF(AND(Tabela8I21[[#This Row],[EXAME]]="US TRANSVAGINAL NUCAL",Tabela8I21[[#This Row],[CONVÊNIO]]="AMOR SAÚDE"),'Tabela de Preços'!$E$13,IF(AND(Tabela8I21[[#This Row],[EXAME]]="US PARTES MOLES",Tabela8I21[[#This Row],[CONVÊNIO]]="PARTICULAR"),'Tabela de Preços'!$C$14,IF(AND(Tabela8I21[[#This Row],[EXAME]]="US PARTES MOLES",Tabela8I21[[#This Row],[CONVÊNIO]]="AMOR SAÚDE"),'Tabela de Preços'!$E$14,IF(AND(Tabela8I21[[#This Row],[EXAME]]="US BOLSA ESCROTAL",Tabela8I21[[#This Row],[CONVÊNIO]]="PARTICULAR"),'Tabela de Preços'!$C$15,IF(AND(Tabela8I21[[#This Row],[EXAME]]="US BOLSA ESCROTAL",Tabela8I21[[#This Row],[CONVÊNIO]]="AMOR SAÚDE"),'Tabela de Preços'!$E$15,IF(AND(Tabela8I21[[#This Row],[EXAME]]="US PRÓSTATA",Tabela8I21[[#This Row],[CONVÊNIO]]="PARTICULAR"),'Tabela de Preços'!$C$16,IF(AND(Tabela8I21[[#This Row],[EXAME]]="US PRÓSTATA",Tabela8I21[[#This Row],[CONVÊNIO]]="AMOR SAÚDE"),'Tabela de Preços'!$E$16,IF(AND(Tabela8I21[[#This Row],[EXAME]]="US FONTANELA",Tabela8I21[[#This Row],[CONVÊNIO]]="PARTICULAR"),'Tabela de Preços'!$C$17,IF(AND(Tabela8I21[[#This Row],[EXAME]]="US FONTANELA",Tabela8I21[[#This Row],[CONVÊNIO]]="AMOR SAÚDE"),'Tabela de Preços'!$E$17,IF(AND(Tabela8I21[[#This Row],[EXAME]]="US INGUINAL (CADA LADO)",Tabela8I21[[#This Row],[CONVÊNIO]]="PARTICULAR"),'Tabela de Preços'!$C$18,IF(AND(Tabela8I21[[#This Row],[EXAME]]="US INGUINAL (CADA LADO)",Tabela8I21[[#This Row],[CONVÊNIO]]="AMOR SAÚDE"),'Tabela de Preços'!$E$18,IF(AND(Tabela8I21[[#This Row],[EXAME]]="US MORFOLÓGICO GEMELAR",Tabela8I21[[#This Row],[CONVÊNIO]]="PARTICULAR"),0,IF(AND(Tabela8I21[[#This Row],[EXAME]]="US MORFOLÓGICO",Tabela8I21[[#This Row],[CONVÊNIO]]="AMOR SAÚDE"),0,IF(AND(Tabela8I21[[#This Row],[EXAME]]="US TÓRAX",Tabela8I21[[#This Row],[CONVÊNIO]]="PARTICULAR"),'Tabela de Preços'!$C$20,IF(AND(Tabela8I21[[#This Row],[EXAME]]="US TÓRAX",Tabela8I21[[#This Row],[CONVÊNIO]]="AMOR SAÚDE"),'Tabela de Preços'!$E$20,""))))))))))))))))))))))))))))))))))))</f>
        <v/>
      </c>
      <c r="I46" t="str">
        <f>IF(Tabela8I21[[#This Row],[EXAME]]&lt;&gt;"","Dra. Ilca","")</f>
        <v/>
      </c>
      <c r="J46" s="13"/>
      <c r="K46" s="12"/>
      <c r="L46" s="12"/>
      <c r="M46" s="12"/>
    </row>
    <row r="47" spans="2:13">
      <c r="C47">
        <f>SUBTOTAL(103,Tabela8I21[NOME])</f>
        <v>0</v>
      </c>
    </row>
  </sheetData>
  <sheetProtection sheet="1" objects="1" scenarios="1" sort="0" autoFilter="0"/>
  <conditionalFormatting sqref="K6:L46">
    <cfRule type="containsText" dxfId="227" priority="1" operator="containsText" text="Não confirmado">
      <formula>NOT(ISERROR(SEARCH("Não confirmado",K6)))</formula>
    </cfRule>
    <cfRule type="containsText" dxfId="22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F41:F46 F6:F39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12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45058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6" t="str">
        <f>IF(Tabela8I2122[[#This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7" t="str">
        <f>IF(Tabela8I2122[[#This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8" t="str">
        <f>IF(Tabela8I2122[[#This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9" t="str">
        <f>IF(Tabela8I2122[[#This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0" t="str">
        <f>IF(Tabela8I2122[[#This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1" t="str">
        <f>IF(Tabela8I2122[[#This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2" t="str">
        <f>IF(Tabela8I2122[[#This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3" t="str">
        <f>IF(Tabela8I2122[[#This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4" t="str">
        <f>IF(Tabela8I2122[[#This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5" t="str">
        <f>IF(Tabela8I2122[[#This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6" t="str">
        <f>IF(Tabela8I2122[[#This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7" t="str">
        <f>IF(Tabela8I2122[[#This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8" t="str">
        <f>IF(Tabela8I2122[[#This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19" t="str">
        <f>IF(Tabela8I2122[[#This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0" t="str">
        <f>IF(Tabela8I2122[[#This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1" t="str">
        <f>IF(Tabela8I2122[[#This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2" t="str">
        <f>IF(Tabela8I2122[[#This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3" t="str">
        <f>IF(Tabela8I2122[[#This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4" t="str">
        <f>IF(Tabela8I2122[[#This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5" t="str">
        <f>IF(Tabela8I2122[[#This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6" t="str">
        <f>IF(Tabela8I2122[[#This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49"/>
      <c r="D27" s="12"/>
      <c r="E27" s="12"/>
      <c r="F27" s="12"/>
      <c r="G27" s="12"/>
      <c r="H2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7" t="str">
        <f>IF(Tabela8I2122[[#This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8" t="str">
        <f>IF(Tabela8I2122[[#This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29"/>
      <c r="E29" s="12"/>
      <c r="F29" s="12"/>
      <c r="G29" s="12"/>
      <c r="H2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29" t="str">
        <f>IF(Tabela8I2122[[#This Row],[EXAME]]&lt;&gt;"","Dra. Ilca","")</f>
        <v/>
      </c>
      <c r="J29" s="26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0" t="str">
        <f>IF(Tabela8I2122[[#This Row],[EXAME]]&lt;&gt;"","Dra. Ilca","")</f>
        <v/>
      </c>
      <c r="J30" s="26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1" t="str">
        <f>IF(Tabela8I2122[[#This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30"/>
      <c r="D32" s="12"/>
      <c r="E32" s="12"/>
      <c r="F32" s="12"/>
      <c r="G32" s="12"/>
      <c r="H3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2" t="str">
        <f>IF(Tabela8I2122[[#This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3" t="str">
        <f>IF(Tabela8I2122[[#This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30"/>
      <c r="D34" s="12"/>
      <c r="E34" s="12"/>
      <c r="F34" s="12"/>
      <c r="G34" s="12"/>
      <c r="H3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4" t="str">
        <f>IF(Tabela8I2122[[#This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30"/>
      <c r="D35" s="12"/>
      <c r="E35" s="12"/>
      <c r="F35" s="12"/>
      <c r="G35" s="12"/>
      <c r="H3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5" t="str">
        <f>IF(Tabela8I2122[[#This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6" t="str">
        <f>IF(Tabela8I2122[[#This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7" t="str">
        <f>IF(Tabela8I2122[[#This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8" t="str">
        <f>IF(Tabela8I2122[[#This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39" t="str">
        <f>IF(Tabela8I2122[[#This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0" t="str">
        <f>IF(Tabela8I2122[[#This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1" t="str">
        <f>IF(Tabela8I2122[[#This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2" t="str">
        <f>IF(Tabela8I2122[[#This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3" t="str">
        <f>IF(Tabela8I2122[[#This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4" t="str">
        <f>IF(Tabela8I2122[[#This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5" t="str">
        <f>IF(Tabela8I2122[[#This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IF(AND(Tabela8I2122[[#This Row],[EXAME]]="US PERNA",Tabela8I2122[[#This Row],[CONVÊNIO]]="PARTICULAR"),0,IF(AND(Tabela8I2122[[#This Row],[EXAME]]="US PERNA", Tabela8I2122[[#This Row],[CONVÊNIO]]="AMOR SAÚDE"),0,IF(AND(Tabela8I2122[[#This Row],[EXAME]]="US TRANSVAGINAL",Tabela8I2122[[#This Row],[CONVÊNIO]]="PARTICULAR"),'Tabela de Preços'!$C$4,IF(AND(Tabela8I2122[[#This Row],[EXAME]]="US TRANSVAGINAL",Tabela8I2122[[#This Row],[CONVÊNIO]]="AMOR SAÚDE"),'Tabela de Preços'!$E$4,IF(AND(Tabela8I2122[[#This Row],[EXAME]]="US ABD TOTAL/SUPERIOR",Tabela8I2122[[#This Row],[CONVÊNIO]]="PARTICULAR"),'Tabela de Preços'!$C$5,IF(AND(Tabela8I2122[[#This Row],[EXAME]]="US ABD TOTAL/SUPERIOR",Tabela8I2122[[#This Row],[CONVÊNIO]]="AMOR SAÚDE"),'Tabela de Preços'!$E$5,IF(AND(Tabela8I2122[[#This Row],[EXAME]]="US TIREÓIDE", Tabela8I2122[[#This Row],[CONVÊNIO]]="PARTICULAR"),'Tabela de Preços'!$C$6,IF(AND(Tabela8I2122[[#This Row],[EXAME]]="US TIREÓIDE", Tabela8I2122[[#This Row],[CONVÊNIO]]="AMOR SAÚDE"),'Tabela de Preços'!$E$6,IF(AND(Tabela8I2122[[#This Row],[EXAME]]="US CERVICAL", Tabela8I2122[[#This Row],[CONVÊNIO]]="PARTICULAR"),'Tabela de Preços'!$C$7,IF(AND(Tabela8I2122[[#This Row],[EXAME]]="US CERVICAL",Tabela8I2122[[#This Row],[CONVÊNIO]]="AMOR SAÚDE"),'Tabela de Preços'!$E$7,IF(AND(Tabela8I2122[[#This Row],[EXAME]]="US PÉLVICO",Tabela8I2122[[#This Row],[CONVÊNIO]]="PARTICULAR"),'Tabela de Preços'!$C$8,IF(AND(Tabela8I2122[[#This Row],[EXAME]]="US PÉLVICO",Tabela8I2122[[#This Row],[CONVÊNIO]]="AMOR SAÚDE"),'Tabela de Preços'!$E$8,IF(AND(Tabela8I2122[[#This Row],[EXAME]]="US ABD INFERIOR",Tabela8I2122[[#This Row],[CONVÊNIO]]="PARTICULAR"),'Tabela de Preços'!$C$9,IF(AND(Tabela8I2122[[#This Row],[EXAME]]="US ABD INFERIOR",Tabela8I2122[[#This Row],[CONVÊNIO]]="AMOR SAÚDE"),'Tabela de Preços'!$E$9,IF(AND(Tabela8I2122[[#This Row],[EXAME]]="US VIAS URINÁRIAS/ RENAIS",Tabela8I2122[[#This Row],[CONVÊNIO]]="PARTICULAR"),'Tabela de Preços'!$C$10,IF(AND(Tabela8I2122[[#This Row],[EXAME]]="US VIAS URINÁRIAS/ RENAIS",Tabela8I2122[[#This Row],[CONVÊNIO]]="AMOR SAÚDE"),'Tabela de Preços'!$E$10,IF(AND(Tabela8I2122[[#This Row],[EXAME]]="US OBSTÉTRICO",Tabela8I2122[[#This Row],[CONVÊNIO]]="PARTICULAR"),'Tabela de Preços'!$C$11,IF(AND(Tabela8I2122[[#This Row],[EXAME]]="US OBSTÉTRICO", Tabela8I2122[[#This Row],[CONVÊNIO]]="AMOR SAÚDE"),'Tabela de Preços'!$E$11,IF(AND(Tabela8I2122[[#This Row],[EXAME]]="US MORFOLÓGICO",Tabela8I2122[[#This Row],[CONVÊNIO]]="PARTICULAR"),'Tabela de Preços'!$C$12,IF(AND(Tabela8I2122[[#This Row],[EXAME]]="US MORFOLÓGICO",Tabela8I2122[[#This Row],[CONVÊNIO]]="AMOR SAÚDE"),'Tabela de Preços'!$E$12,IF(AND(Tabela8I2122[[#This Row],[EXAME]]="US TRANSVAGINAL NUCAL",Tabela8I2122[[#This Row],[CONVÊNIO]]="PARTICULAR"),'Tabela de Preços'!$C$13,IF(AND(Tabela8I2122[[#This Row],[EXAME]]="US TRANSVAGINAL NUCAL",Tabela8I2122[[#This Row],[CONVÊNIO]]="AMOR SAÚDE"),'Tabela de Preços'!$E$13,IF(AND(Tabela8I2122[[#This Row],[EXAME]]="US PARTES MOLES",Tabela8I2122[[#This Row],[CONVÊNIO]]="PARTICULAR"),'Tabela de Preços'!$C$14,IF(AND(Tabela8I2122[[#This Row],[EXAME]]="US PARTES MOLES",Tabela8I2122[[#This Row],[CONVÊNIO]]="AMOR SAÚDE"),'Tabela de Preços'!$E$14,IF(AND(Tabela8I2122[[#This Row],[EXAME]]="US BOLSA ESCROTAL",Tabela8I2122[[#This Row],[CONVÊNIO]]="PARTICULAR"),'Tabela de Preços'!$C$15,IF(AND(Tabela8I2122[[#This Row],[EXAME]]="US BOLSA ESCROTAL",Tabela8I2122[[#This Row],[CONVÊNIO]]="AMOR SAÚDE"),'Tabela de Preços'!$E$15,IF(AND(Tabela8I2122[[#This Row],[EXAME]]="US PRÓSTATA",Tabela8I2122[[#This Row],[CONVÊNIO]]="PARTICULAR"),'Tabela de Preços'!$C$16,IF(AND(Tabela8I2122[[#This Row],[EXAME]]="US PRÓSTATA",Tabela8I2122[[#This Row],[CONVÊNIO]]="AMOR SAÚDE"),'Tabela de Preços'!$E$16,IF(AND(Tabela8I2122[[#This Row],[EXAME]]="US FONTANELA",Tabela8I2122[[#This Row],[CONVÊNIO]]="PARTICULAR"),'Tabela de Preços'!$C$17,IF(AND(Tabela8I2122[[#This Row],[EXAME]]="US FONTANELA",Tabela8I2122[[#This Row],[CONVÊNIO]]="AMOR SAÚDE"),'Tabela de Preços'!$E$17,IF(AND(Tabela8I2122[[#This Row],[EXAME]]="US INGUINAL (CADA LADO)",Tabela8I2122[[#This Row],[CONVÊNIO]]="PARTICULAR"),'Tabela de Preços'!$C$18,IF(AND(Tabela8I2122[[#This Row],[EXAME]]="US INGUINAL (CADA LADO)",Tabela8I2122[[#This Row],[CONVÊNIO]]="AMOR SAÚDE"),'Tabela de Preços'!$E$18,IF(AND(Tabela8I2122[[#This Row],[EXAME]]="US MORFOLÓGICO GEMELAR",Tabela8I2122[[#This Row],[CONVÊNIO]]="PARTICULAR"),0,IF(AND(Tabela8I2122[[#This Row],[EXAME]]="US MORFOLÓGICO",Tabela8I2122[[#This Row],[CONVÊNIO]]="AMOR SAÚDE"),0,IF(AND(Tabela8I2122[[#This Row],[EXAME]]="US TÓRAX",Tabela8I2122[[#This Row],[CONVÊNIO]]="PARTICULAR"),'Tabela de Preços'!$C$20,IF(AND(Tabela8I2122[[#This Row],[EXAME]]="US TÓRAX",Tabela8I2122[[#This Row],[CONVÊNIO]]="AMOR SAÚDE"),'Tabela de Preços'!$E$20,""))))))))))))))))))))))))))))))))))))</f>
        <v/>
      </c>
      <c r="I46" t="str">
        <f>IF(Tabela8I2122[[#This Row],[EXAME]]&lt;&gt;"","Dra. Ilca","")</f>
        <v/>
      </c>
      <c r="J46" s="13"/>
      <c r="K46" s="12"/>
      <c r="L46" s="12"/>
      <c r="M46" s="12"/>
    </row>
    <row r="47" spans="2:13">
      <c r="C47">
        <f>SUBTOTAL(103,Tabela8I2122[NOME])</f>
        <v>0</v>
      </c>
    </row>
  </sheetData>
  <sheetProtection sheet="1" objects="1" scenarios="1" sort="0" autoFilter="0"/>
  <conditionalFormatting sqref="K6:L46">
    <cfRule type="containsText" dxfId="212" priority="1" operator="containsText" text="Não confirmado">
      <formula>NOT(ISERROR(SEARCH("Não confirmado",K6)))</formula>
    </cfRule>
    <cfRule type="containsText" dxfId="21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15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45061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6" t="str">
        <f>IF(Tabela8I212223242526272829[[#This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7" t="str">
        <f>IF(Tabela8I212223242526272829[[#This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8" t="str">
        <f>IF(Tabela8I212223242526272829[[#This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9" t="str">
        <f>IF(Tabela8I212223242526272829[[#This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0" t="str">
        <f>IF(Tabela8I212223242526272829[[#This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49"/>
      <c r="D11" s="12"/>
      <c r="E11" s="12"/>
      <c r="F11" s="12"/>
      <c r="G11" s="12"/>
      <c r="H1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1" t="str">
        <f>IF(Tabela8I212223242526272829[[#This Row],[EXAME]]&lt;&gt;"","Dra. Ilca","")</f>
        <v/>
      </c>
      <c r="J11" s="50"/>
      <c r="K11" s="12"/>
      <c r="L11" s="12"/>
      <c r="M11" s="12"/>
    </row>
    <row r="12" spans="1:30">
      <c r="B12" s="8">
        <v>0.39583333333333298</v>
      </c>
      <c r="C12" s="49"/>
      <c r="D12" s="12"/>
      <c r="E12" s="12"/>
      <c r="F12" s="12"/>
      <c r="G12" s="12"/>
      <c r="H1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2" t="str">
        <f>IF(Tabela8I212223242526272829[[#This Row],[EXAME]]&lt;&gt;"","Dra. Ilca","")</f>
        <v/>
      </c>
      <c r="J12" s="50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3" t="str">
        <f>IF(Tabela8I212223242526272829[[#This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4" t="str">
        <f>IF(Tabela8I212223242526272829[[#This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5" t="str">
        <f>IF(Tabela8I212223242526272829[[#This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6" t="str">
        <f>IF(Tabela8I212223242526272829[[#This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7" t="str">
        <f>IF(Tabela8I212223242526272829[[#This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8" t="str">
        <f>IF(Tabela8I212223242526272829[[#This Row],[EXAME]]&lt;&gt;"","Dra. Ilca","")</f>
        <v/>
      </c>
      <c r="J18" s="50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19" t="str">
        <f>IF(Tabela8I212223242526272829[[#This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0" t="str">
        <f>IF(Tabela8I212223242526272829[[#This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1" t="str">
        <f>IF(Tabela8I212223242526272829[[#This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2" t="str">
        <f>IF(Tabela8I212223242526272829[[#This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3" t="str">
        <f>IF(Tabela8I212223242526272829[[#This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49"/>
      <c r="D24" s="12"/>
      <c r="E24" s="12"/>
      <c r="F24" s="12"/>
      <c r="G24" s="12"/>
      <c r="H2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4" t="str">
        <f>IF(Tabela8I212223242526272829[[#This Row],[EXAME]]&lt;&gt;"","Dra. Ilca","")</f>
        <v/>
      </c>
      <c r="J24" s="50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5" t="str">
        <f>IF(Tabela8I212223242526272829[[#This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6" t="str">
        <f>IF(Tabela8I212223242526272829[[#This Row],[EXAME]]&lt;&gt;"","Dra. Ilca","")</f>
        <v/>
      </c>
      <c r="J26" s="54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7" t="str">
        <f>IF(Tabela8I212223242526272829[[#This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8" t="str">
        <f>IF(Tabela8I212223242526272829[[#This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29" t="str">
        <f>IF(Tabela8I212223242526272829[[#This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0" t="str">
        <f>IF(Tabela8I212223242526272829[[#This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1" t="str">
        <f>IF(Tabela8I212223242526272829[[#This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2" t="str">
        <f>IF(Tabela8I212223242526272829[[#This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3" t="str">
        <f>IF(Tabela8I212223242526272829[[#This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4" t="str">
        <f>IF(Tabela8I212223242526272829[[#This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5" t="str">
        <f>IF(Tabela8I212223242526272829[[#This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6" t="str">
        <f>IF(Tabela8I212223242526272829[[#This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7" t="str">
        <f>IF(Tabela8I212223242526272829[[#This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8" t="str">
        <f>IF(Tabela8I212223242526272829[[#This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39" t="str">
        <f>IF(Tabela8I212223242526272829[[#This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0" t="str">
        <f>IF(Tabela8I212223242526272829[[#This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1" t="str">
        <f>IF(Tabela8I212223242526272829[[#This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2" t="str">
        <f>IF(Tabela8I212223242526272829[[#This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3" t="str">
        <f>IF(Tabela8I212223242526272829[[#This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4" t="str">
        <f>IF(Tabela8I212223242526272829[[#This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5" t="str">
        <f>IF(Tabela8I212223242526272829[[#This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IF(AND(Tabela8I212223242526272829[[#This Row],[EXAME]]="US PERNA",Tabela8I212223242526272829[[#This Row],[CONVÊNIO]]="PARTICULAR"),0,IF(AND(Tabela8I212223242526272829[[#This Row],[EXAME]]="US PERNA", Tabela8I212223242526272829[[#This Row],[CONVÊNIO]]="AMOR SAÚDE"),0,IF(AND(Tabela8I212223242526272829[[#This Row],[EXAME]]="US TRANSVAGINAL",Tabela8I212223242526272829[[#This Row],[CONVÊNIO]]="PARTICULAR"),'Tabela de Preços'!$C$4,IF(AND(Tabela8I212223242526272829[[#This Row],[EXAME]]="US TRANSVAGINAL",Tabela8I212223242526272829[[#This Row],[CONVÊNIO]]="AMOR SAÚDE"),'Tabela de Preços'!$E$4,IF(AND(Tabela8I212223242526272829[[#This Row],[EXAME]]="US ABD TOTAL/SUPERIOR",Tabela8I212223242526272829[[#This Row],[CONVÊNIO]]="PARTICULAR"),'Tabela de Preços'!$C$5,IF(AND(Tabela8I212223242526272829[[#This Row],[EXAME]]="US ABD TOTAL/SUPERIOR",Tabela8I212223242526272829[[#This Row],[CONVÊNIO]]="AMOR SAÚDE"),'Tabela de Preços'!$E$5,IF(AND(Tabela8I212223242526272829[[#This Row],[EXAME]]="US TIREÓIDE", Tabela8I212223242526272829[[#This Row],[CONVÊNIO]]="PARTICULAR"),'Tabela de Preços'!$C$6,IF(AND(Tabela8I212223242526272829[[#This Row],[EXAME]]="US TIREÓIDE", Tabela8I212223242526272829[[#This Row],[CONVÊNIO]]="AMOR SAÚDE"),'Tabela de Preços'!$E$6,IF(AND(Tabela8I212223242526272829[[#This Row],[EXAME]]="US CERVICAL", Tabela8I212223242526272829[[#This Row],[CONVÊNIO]]="PARTICULAR"),'Tabela de Preços'!$C$7,IF(AND(Tabela8I212223242526272829[[#This Row],[EXAME]]="US CERVICAL",Tabela8I212223242526272829[[#This Row],[CONVÊNIO]]="AMOR SAÚDE"),'Tabela de Preços'!$E$7,IF(AND(Tabela8I212223242526272829[[#This Row],[EXAME]]="US PÉLVICO",Tabela8I212223242526272829[[#This Row],[CONVÊNIO]]="PARTICULAR"),'Tabela de Preços'!$C$8,IF(AND(Tabela8I212223242526272829[[#This Row],[EXAME]]="US PÉLVICO",Tabela8I212223242526272829[[#This Row],[CONVÊNIO]]="AMOR SAÚDE"),'Tabela de Preços'!$E$8,IF(AND(Tabela8I212223242526272829[[#This Row],[EXAME]]="US ABD INFERIOR",Tabela8I212223242526272829[[#This Row],[CONVÊNIO]]="PARTICULAR"),'Tabela de Preços'!$C$9,IF(AND(Tabela8I212223242526272829[[#This Row],[EXAME]]="US ABD INFERIOR",Tabela8I212223242526272829[[#This Row],[CONVÊNIO]]="AMOR SAÚDE"),'Tabela de Preços'!$E$9,IF(AND(Tabela8I212223242526272829[[#This Row],[EXAME]]="US VIAS URINÁRIAS/ RENAIS",Tabela8I212223242526272829[[#This Row],[CONVÊNIO]]="PARTICULAR"),'Tabela de Preços'!$C$10,IF(AND(Tabela8I212223242526272829[[#This Row],[EXAME]]="US VIAS URINÁRIAS/ RENAIS",Tabela8I212223242526272829[[#This Row],[CONVÊNIO]]="AMOR SAÚDE"),'Tabela de Preços'!$E$10,IF(AND(Tabela8I212223242526272829[[#This Row],[EXAME]]="US OBSTÉTRICO",Tabela8I212223242526272829[[#This Row],[CONVÊNIO]]="PARTICULAR"),'Tabela de Preços'!$C$11,IF(AND(Tabela8I212223242526272829[[#This Row],[EXAME]]="US OBSTÉTRICO", Tabela8I212223242526272829[[#This Row],[CONVÊNIO]]="AMOR SAÚDE"),'Tabela de Preços'!$E$11,IF(AND(Tabela8I212223242526272829[[#This Row],[EXAME]]="US MORFOLÓGICO",Tabela8I212223242526272829[[#This Row],[CONVÊNIO]]="PARTICULAR"),'Tabela de Preços'!$C$12,IF(AND(Tabela8I212223242526272829[[#This Row],[EXAME]]="US MORFOLÓGICO",Tabela8I212223242526272829[[#This Row],[CONVÊNIO]]="AMOR SAÚDE"),'Tabela de Preços'!$E$12,IF(AND(Tabela8I212223242526272829[[#This Row],[EXAME]]="US TRANSVAGINAL NUCAL",Tabela8I212223242526272829[[#This Row],[CONVÊNIO]]="PARTICULAR"),'Tabela de Preços'!$C$13,IF(AND(Tabela8I212223242526272829[[#This Row],[EXAME]]="US TRANSVAGINAL NUCAL",Tabela8I212223242526272829[[#This Row],[CONVÊNIO]]="AMOR SAÚDE"),'Tabela de Preços'!$E$13,IF(AND(Tabela8I212223242526272829[[#This Row],[EXAME]]="US PARTES MOLES",Tabela8I212223242526272829[[#This Row],[CONVÊNIO]]="PARTICULAR"),'Tabela de Preços'!$C$14,IF(AND(Tabela8I212223242526272829[[#This Row],[EXAME]]="US PARTES MOLES",Tabela8I212223242526272829[[#This Row],[CONVÊNIO]]="AMOR SAÚDE"),'Tabela de Preços'!$E$14,IF(AND(Tabela8I212223242526272829[[#This Row],[EXAME]]="US BOLSA ESCROTAL",Tabela8I212223242526272829[[#This Row],[CONVÊNIO]]="PARTICULAR"),'Tabela de Preços'!$C$15,IF(AND(Tabela8I212223242526272829[[#This Row],[EXAME]]="US BOLSA ESCROTAL",Tabela8I212223242526272829[[#This Row],[CONVÊNIO]]="AMOR SAÚDE"),'Tabela de Preços'!$E$15,IF(AND(Tabela8I212223242526272829[[#This Row],[EXAME]]="US PRÓSTATA",Tabela8I212223242526272829[[#This Row],[CONVÊNIO]]="PARTICULAR"),'Tabela de Preços'!$C$16,IF(AND(Tabela8I212223242526272829[[#This Row],[EXAME]]="US PRÓSTATA",Tabela8I212223242526272829[[#This Row],[CONVÊNIO]]="AMOR SAÚDE"),'Tabela de Preços'!$E$16,IF(AND(Tabela8I212223242526272829[[#This Row],[EXAME]]="US FONTANELA",Tabela8I212223242526272829[[#This Row],[CONVÊNIO]]="PARTICULAR"),'Tabela de Preços'!$C$17,IF(AND(Tabela8I212223242526272829[[#This Row],[EXAME]]="US FONTANELA",Tabela8I212223242526272829[[#This Row],[CONVÊNIO]]="AMOR SAÚDE"),'Tabela de Preços'!$E$17,IF(AND(Tabela8I212223242526272829[[#This Row],[EXAME]]="US INGUINAL (CADA LADO)",Tabela8I212223242526272829[[#This Row],[CONVÊNIO]]="PARTICULAR"),'Tabela de Preços'!$C$18,IF(AND(Tabela8I212223242526272829[[#This Row],[EXAME]]="US INGUINAL (CADA LADO)",Tabela8I212223242526272829[[#This Row],[CONVÊNIO]]="AMOR SAÚDE"),'Tabela de Preços'!$E$18,IF(AND(Tabela8I212223242526272829[[#This Row],[EXAME]]="US MORFOLÓGICO GEMELAR",Tabela8I212223242526272829[[#This Row],[CONVÊNIO]]="PARTICULAR"),0,IF(AND(Tabela8I212223242526272829[[#This Row],[EXAME]]="US MORFOLÓGICO",Tabela8I212223242526272829[[#This Row],[CONVÊNIO]]="AMOR SAÚDE"),0,IF(AND(Tabela8I212223242526272829[[#This Row],[EXAME]]="US TÓRAX",Tabela8I212223242526272829[[#This Row],[CONVÊNIO]]="PARTICULAR"),'Tabela de Preços'!$C$20,IF(AND(Tabela8I212223242526272829[[#This Row],[EXAME]]="US TÓRAX",Tabela8I212223242526272829[[#This Row],[CONVÊNIO]]="AMOR SAÚDE"),'Tabela de Preços'!$E$20,""))))))))))))))))))))))))))))))))))))</f>
        <v/>
      </c>
      <c r="I46" t="str">
        <f>IF(Tabela8I212223242526272829[[#This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SUBTOTAL(103,Tabela8I212223242526272829[NOME])</f>
        <v>0</v>
      </c>
    </row>
  </sheetData>
  <sheetProtection sheet="1" objects="1" scenarios="1" sort="0" autoFilter="0"/>
  <conditionalFormatting sqref="K6:L25 J26 L26 K27:L46">
    <cfRule type="containsText" dxfId="197" priority="1" operator="containsText" text="Não confirmado">
      <formula>NOT(ISERROR(SEARCH("Não confirmado",J6)))</formula>
    </cfRule>
    <cfRule type="containsText" dxfId="196" priority="2" operator="containsText" text="Confirmado">
      <formula>NOT(ISERROR(SEARCH("Confirmado",J6)))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K6:K25 K27:K46">
      <formula1>"Confirmado, Não confirmado"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/>
      <selection pane="bottomLeft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16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45062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6" t="str">
        <f>IF(Tabela8I21222324252627282930[[#This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7" t="str">
        <f>IF(Tabela8I21222324252627282930[[#This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8" t="str">
        <f>IF(Tabela8I21222324252627282930[[#This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9" t="str">
        <f>IF(Tabela8I21222324252627282930[[#This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0" t="str">
        <f>IF(Tabela8I21222324252627282930[[#This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1" t="str">
        <f>IF(Tabela8I21222324252627282930[[#This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2" t="str">
        <f>IF(Tabela8I21222324252627282930[[#This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3" t="str">
        <f>IF(Tabela8I21222324252627282930[[#This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4" t="str">
        <f>IF(Tabela8I21222324252627282930[[#This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5" t="str">
        <f>IF(Tabela8I21222324252627282930[[#This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6" t="str">
        <f>IF(Tabela8I21222324252627282930[[#This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7" t="str">
        <f>IF(Tabela8I21222324252627282930[[#This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8" t="str">
        <f>IF(Tabela8I21222324252627282930[[#This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19" t="str">
        <f>IF(Tabela8I21222324252627282930[[#This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0" t="str">
        <f>IF(Tabela8I21222324252627282930[[#This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1" t="str">
        <f>IF(Tabela8I21222324252627282930[[#This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2" t="str">
        <f>IF(Tabela8I21222324252627282930[[#This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3" t="str">
        <f>IF(Tabela8I21222324252627282930[[#This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4" t="str">
        <f>IF(Tabela8I21222324252627282930[[#This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5" t="str">
        <f>IF(Tabela8I21222324252627282930[[#This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6" t="str">
        <f>IF(Tabela8I21222324252627282930[[#This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7" t="str">
        <f>IF(Tabela8I21222324252627282930[[#This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8" t="str">
        <f>IF(Tabela8I21222324252627282930[[#This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29" t="str">
        <f>IF(Tabela8I21222324252627282930[[#This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0" t="str">
        <f>IF(Tabela8I21222324252627282930[[#This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1" t="str">
        <f>IF(Tabela8I21222324252627282930[[#This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2" t="str">
        <f>IF(Tabela8I21222324252627282930[[#This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3" t="str">
        <f>IF(Tabela8I21222324252627282930[[#This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4" t="str">
        <f>IF(Tabela8I21222324252627282930[[#This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5" t="str">
        <f>IF(Tabela8I21222324252627282930[[#This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6" t="str">
        <f>IF(Tabela8I21222324252627282930[[#This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7" t="str">
        <f>IF(Tabela8I21222324252627282930[[#This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8" t="str">
        <f>IF(Tabela8I21222324252627282930[[#This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39" t="str">
        <f>IF(Tabela8I21222324252627282930[[#This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0" t="str">
        <f>IF(Tabela8I21222324252627282930[[#This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1" t="str">
        <f>IF(Tabela8I21222324252627282930[[#This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2" t="str">
        <f>IF(Tabela8I21222324252627282930[[#This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3" t="str">
        <f>IF(Tabela8I21222324252627282930[[#This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4" t="str">
        <f>IF(Tabela8I21222324252627282930[[#This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5" t="str">
        <f>IF(Tabela8I21222324252627282930[[#This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IF(AND(Tabela8I21222324252627282930[[#This Row],[EXAME]]="US PERNA",Tabela8I21222324252627282930[[#This Row],[CONVÊNIO]]="PARTICULAR"),0,IF(AND(Tabela8I21222324252627282930[[#This Row],[EXAME]]="US PERNA", Tabela8I21222324252627282930[[#This Row],[CONVÊNIO]]="AMOR SAÚDE"),0,IF(AND(Tabela8I21222324252627282930[[#This Row],[EXAME]]="US TRANSVAGINAL",Tabela8I21222324252627282930[[#This Row],[CONVÊNIO]]="PARTICULAR"),'Tabela de Preços'!$C$4,IF(AND(Tabela8I21222324252627282930[[#This Row],[EXAME]]="US TRANSVAGINAL",Tabela8I21222324252627282930[[#This Row],[CONVÊNIO]]="AMOR SAÚDE"),'Tabela de Preços'!$E$4,IF(AND(Tabela8I21222324252627282930[[#This Row],[EXAME]]="US ABD TOTAL/SUPERIOR",Tabela8I21222324252627282930[[#This Row],[CONVÊNIO]]="PARTICULAR"),'Tabela de Preços'!$C$5,IF(AND(Tabela8I21222324252627282930[[#This Row],[EXAME]]="US ABD TOTAL/SUPERIOR",Tabela8I21222324252627282930[[#This Row],[CONVÊNIO]]="AMOR SAÚDE"),'Tabela de Preços'!$E$5,IF(AND(Tabela8I21222324252627282930[[#This Row],[EXAME]]="US TIREÓIDE", Tabela8I21222324252627282930[[#This Row],[CONVÊNIO]]="PARTICULAR"),'Tabela de Preços'!$C$6,IF(AND(Tabela8I21222324252627282930[[#This Row],[EXAME]]="US TIREÓIDE", Tabela8I21222324252627282930[[#This Row],[CONVÊNIO]]="AMOR SAÚDE"),'Tabela de Preços'!$E$6,IF(AND(Tabela8I21222324252627282930[[#This Row],[EXAME]]="US CERVICAL", Tabela8I21222324252627282930[[#This Row],[CONVÊNIO]]="PARTICULAR"),'Tabela de Preços'!$C$7,IF(AND(Tabela8I21222324252627282930[[#This Row],[EXAME]]="US CERVICAL",Tabela8I21222324252627282930[[#This Row],[CONVÊNIO]]="AMOR SAÚDE"),'Tabela de Preços'!$E$7,IF(AND(Tabela8I21222324252627282930[[#This Row],[EXAME]]="US PÉLVICO",Tabela8I21222324252627282930[[#This Row],[CONVÊNIO]]="PARTICULAR"),'Tabela de Preços'!$C$8,IF(AND(Tabela8I21222324252627282930[[#This Row],[EXAME]]="US PÉLVICO",Tabela8I21222324252627282930[[#This Row],[CONVÊNIO]]="AMOR SAÚDE"),'Tabela de Preços'!$E$8,IF(AND(Tabela8I21222324252627282930[[#This Row],[EXAME]]="US ABD INFERIOR",Tabela8I21222324252627282930[[#This Row],[CONVÊNIO]]="PARTICULAR"),'Tabela de Preços'!$C$9,IF(AND(Tabela8I21222324252627282930[[#This Row],[EXAME]]="US ABD INFERIOR",Tabela8I21222324252627282930[[#This Row],[CONVÊNIO]]="AMOR SAÚDE"),'Tabela de Preços'!$E$9,IF(AND(Tabela8I21222324252627282930[[#This Row],[EXAME]]="US VIAS URINÁRIAS/ RENAIS",Tabela8I21222324252627282930[[#This Row],[CONVÊNIO]]="PARTICULAR"),'Tabela de Preços'!$C$10,IF(AND(Tabela8I21222324252627282930[[#This Row],[EXAME]]="US VIAS URINÁRIAS/ RENAIS",Tabela8I21222324252627282930[[#This Row],[CONVÊNIO]]="AMOR SAÚDE"),'Tabela de Preços'!$E$10,IF(AND(Tabela8I21222324252627282930[[#This Row],[EXAME]]="US OBSTÉTRICO",Tabela8I21222324252627282930[[#This Row],[CONVÊNIO]]="PARTICULAR"),'Tabela de Preços'!$C$11,IF(AND(Tabela8I21222324252627282930[[#This Row],[EXAME]]="US OBSTÉTRICO", Tabela8I21222324252627282930[[#This Row],[CONVÊNIO]]="AMOR SAÚDE"),'Tabela de Preços'!$E$11,IF(AND(Tabela8I21222324252627282930[[#This Row],[EXAME]]="US MORFOLÓGICO",Tabela8I21222324252627282930[[#This Row],[CONVÊNIO]]="PARTICULAR"),'Tabela de Preços'!$C$12,IF(AND(Tabela8I21222324252627282930[[#This Row],[EXAME]]="US MORFOLÓGICO",Tabela8I21222324252627282930[[#This Row],[CONVÊNIO]]="AMOR SAÚDE"),'Tabela de Preços'!$E$12,IF(AND(Tabela8I21222324252627282930[[#This Row],[EXAME]]="US TRANSVAGINAL NUCAL",Tabela8I21222324252627282930[[#This Row],[CONVÊNIO]]="PARTICULAR"),'Tabela de Preços'!$C$13,IF(AND(Tabela8I21222324252627282930[[#This Row],[EXAME]]="US TRANSVAGINAL NUCAL",Tabela8I21222324252627282930[[#This Row],[CONVÊNIO]]="AMOR SAÚDE"),'Tabela de Preços'!$E$13,IF(AND(Tabela8I21222324252627282930[[#This Row],[EXAME]]="US PARTES MOLES",Tabela8I21222324252627282930[[#This Row],[CONVÊNIO]]="PARTICULAR"),'Tabela de Preços'!$C$14,IF(AND(Tabela8I21222324252627282930[[#This Row],[EXAME]]="US PARTES MOLES",Tabela8I21222324252627282930[[#This Row],[CONVÊNIO]]="AMOR SAÚDE"),'Tabela de Preços'!$E$14,IF(AND(Tabela8I21222324252627282930[[#This Row],[EXAME]]="US BOLSA ESCROTAL",Tabela8I21222324252627282930[[#This Row],[CONVÊNIO]]="PARTICULAR"),'Tabela de Preços'!$C$15,IF(AND(Tabela8I21222324252627282930[[#This Row],[EXAME]]="US BOLSA ESCROTAL",Tabela8I21222324252627282930[[#This Row],[CONVÊNIO]]="AMOR SAÚDE"),'Tabela de Preços'!$E$15,IF(AND(Tabela8I21222324252627282930[[#This Row],[EXAME]]="US PRÓSTATA",Tabela8I21222324252627282930[[#This Row],[CONVÊNIO]]="PARTICULAR"),'Tabela de Preços'!$C$16,IF(AND(Tabela8I21222324252627282930[[#This Row],[EXAME]]="US PRÓSTATA",Tabela8I21222324252627282930[[#This Row],[CONVÊNIO]]="AMOR SAÚDE"),'Tabela de Preços'!$E$16,IF(AND(Tabela8I21222324252627282930[[#This Row],[EXAME]]="US FONTANELA",Tabela8I21222324252627282930[[#This Row],[CONVÊNIO]]="PARTICULAR"),'Tabela de Preços'!$C$17,IF(AND(Tabela8I21222324252627282930[[#This Row],[EXAME]]="US FONTANELA",Tabela8I21222324252627282930[[#This Row],[CONVÊNIO]]="AMOR SAÚDE"),'Tabela de Preços'!$E$17,IF(AND(Tabela8I21222324252627282930[[#This Row],[EXAME]]="US INGUINAL (CADA LADO)",Tabela8I21222324252627282930[[#This Row],[CONVÊNIO]]="PARTICULAR"),'Tabela de Preços'!$C$18,IF(AND(Tabela8I21222324252627282930[[#This Row],[EXAME]]="US INGUINAL (CADA LADO)",Tabela8I21222324252627282930[[#This Row],[CONVÊNIO]]="AMOR SAÚDE"),'Tabela de Preços'!$E$18,IF(AND(Tabela8I21222324252627282930[[#This Row],[EXAME]]="US MORFOLÓGICO GEMELAR",Tabela8I21222324252627282930[[#This Row],[CONVÊNIO]]="PARTICULAR"),0,IF(AND(Tabela8I21222324252627282930[[#This Row],[EXAME]]="US MORFOLÓGICO",Tabela8I21222324252627282930[[#This Row],[CONVÊNIO]]="AMOR SAÚDE"),0,IF(AND(Tabela8I21222324252627282930[[#This Row],[EXAME]]="US TÓRAX",Tabela8I21222324252627282930[[#This Row],[CONVÊNIO]]="PARTICULAR"),'Tabela de Preços'!$C$20,IF(AND(Tabela8I21222324252627282930[[#This Row],[EXAME]]="US TÓRAX",Tabela8I21222324252627282930[[#This Row],[CONVÊNIO]]="AMOR SAÚDE"),'Tabela de Preços'!$E$20,""))))))))))))))))))))))))))))))))))))</f>
        <v/>
      </c>
      <c r="I46" t="str">
        <f>IF(Tabela8I21222324252627282930[[#This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SUBTOTAL(103,Tabela8I21222324252627282930[NOME])</f>
        <v>0</v>
      </c>
    </row>
  </sheetData>
  <sheetProtection sheet="1" objects="1" scenarios="1" sort="0" autoFilter="0"/>
  <conditionalFormatting sqref="K6:L46">
    <cfRule type="containsText" dxfId="182" priority="1" operator="containsText" text="Não confirmado">
      <formula>NOT(ISERROR(SEARCH("Não confirmado",K6)))</formula>
    </cfRule>
    <cfRule type="containsText" dxfId="18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17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45063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6" t="str">
        <f>IF(Tabela8I2122232425262728[[#This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7" t="str">
        <f>IF(Tabela8I2122232425262728[[#This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8" t="str">
        <f>IF(Tabela8I2122232425262728[[#This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9" t="str">
        <f>IF(Tabela8I2122232425262728[[#This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0" t="str">
        <f>IF(Tabela8I2122232425262728[[#This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1" t="str">
        <f>IF(Tabela8I2122232425262728[[#This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2" t="str">
        <f>IF(Tabela8I2122232425262728[[#This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3" t="str">
        <f>IF(Tabela8I2122232425262728[[#This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4" t="str">
        <f>IF(Tabela8I2122232425262728[[#This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5" t="str">
        <f>IF(Tabela8I2122232425262728[[#This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6" t="str">
        <f>IF(Tabela8I2122232425262728[[#This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7" t="str">
        <f>IF(Tabela8I2122232425262728[[#This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8" t="str">
        <f>IF(Tabela8I2122232425262728[[#This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19" t="str">
        <f>IF(Tabela8I2122232425262728[[#This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0" t="str">
        <f>IF(Tabela8I2122232425262728[[#This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1" t="str">
        <f>IF(Tabela8I2122232425262728[[#This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2" t="str">
        <f>IF(Tabela8I2122232425262728[[#This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3" t="str">
        <f>IF(Tabela8I2122232425262728[[#This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4" t="str">
        <f>IF(Tabela8I2122232425262728[[#This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5" t="str">
        <f>IF(Tabela8I2122232425262728[[#This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6" t="str">
        <f>IF(Tabela8I2122232425262728[[#This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7" t="str">
        <f>IF(Tabela8I2122232425262728[[#This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8" t="str">
        <f>IF(Tabela8I2122232425262728[[#This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29" t="str">
        <f>IF(Tabela8I2122232425262728[[#This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0" t="str">
        <f>IF(Tabela8I2122232425262728[[#This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1" t="str">
        <f>IF(Tabela8I2122232425262728[[#This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2" t="str">
        <f>IF(Tabela8I2122232425262728[[#This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3" t="str">
        <f>IF(Tabela8I2122232425262728[[#This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4" t="str">
        <f>IF(Tabela8I2122232425262728[[#This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5" t="str">
        <f>IF(Tabela8I2122232425262728[[#This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6" t="str">
        <f>IF(Tabela8I2122232425262728[[#This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7" t="str">
        <f>IF(Tabela8I2122232425262728[[#This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8" t="str">
        <f>IF(Tabela8I2122232425262728[[#This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39" t="str">
        <f>IF(Tabela8I2122232425262728[[#This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0" t="str">
        <f>IF(Tabela8I2122232425262728[[#This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1" t="str">
        <f>IF(Tabela8I2122232425262728[[#This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2" t="str">
        <f>IF(Tabela8I2122232425262728[[#This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3" t="str">
        <f>IF(Tabela8I2122232425262728[[#This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4" t="str">
        <f>IF(Tabela8I2122232425262728[[#This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5" t="str">
        <f>IF(Tabela8I2122232425262728[[#This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IF(AND(Tabela8I2122232425262728[[#This Row],[EXAME]]="US PERNA",Tabela8I2122232425262728[[#This Row],[CONVÊNIO]]="PARTICULAR"),0,IF(AND(Tabela8I2122232425262728[[#This Row],[EXAME]]="US PERNA", Tabela8I2122232425262728[[#This Row],[CONVÊNIO]]="AMOR SAÚDE"),0,IF(AND(Tabela8I2122232425262728[[#This Row],[EXAME]]="US TRANSVAGINAL",Tabela8I2122232425262728[[#This Row],[CONVÊNIO]]="PARTICULAR"),'Tabela de Preços'!$C$4,IF(AND(Tabela8I2122232425262728[[#This Row],[EXAME]]="US TRANSVAGINAL",Tabela8I2122232425262728[[#This Row],[CONVÊNIO]]="AMOR SAÚDE"),'Tabela de Preços'!$E$4,IF(AND(Tabela8I2122232425262728[[#This Row],[EXAME]]="US ABD TOTAL/SUPERIOR",Tabela8I2122232425262728[[#This Row],[CONVÊNIO]]="PARTICULAR"),'Tabela de Preços'!$C$5,IF(AND(Tabela8I2122232425262728[[#This Row],[EXAME]]="US ABD TOTAL/SUPERIOR",Tabela8I2122232425262728[[#This Row],[CONVÊNIO]]="AMOR SAÚDE"),'Tabela de Preços'!$E$5,IF(AND(Tabela8I2122232425262728[[#This Row],[EXAME]]="US TIREÓIDE", Tabela8I2122232425262728[[#This Row],[CONVÊNIO]]="PARTICULAR"),'Tabela de Preços'!$C$6,IF(AND(Tabela8I2122232425262728[[#This Row],[EXAME]]="US TIREÓIDE", Tabela8I2122232425262728[[#This Row],[CONVÊNIO]]="AMOR SAÚDE"),'Tabela de Preços'!$E$6,IF(AND(Tabela8I2122232425262728[[#This Row],[EXAME]]="US CERVICAL", Tabela8I2122232425262728[[#This Row],[CONVÊNIO]]="PARTICULAR"),'Tabela de Preços'!$C$7,IF(AND(Tabela8I2122232425262728[[#This Row],[EXAME]]="US CERVICAL",Tabela8I2122232425262728[[#This Row],[CONVÊNIO]]="AMOR SAÚDE"),'Tabela de Preços'!$E$7,IF(AND(Tabela8I2122232425262728[[#This Row],[EXAME]]="US PÉLVICO",Tabela8I2122232425262728[[#This Row],[CONVÊNIO]]="PARTICULAR"),'Tabela de Preços'!$C$8,IF(AND(Tabela8I2122232425262728[[#This Row],[EXAME]]="US PÉLVICO",Tabela8I2122232425262728[[#This Row],[CONVÊNIO]]="AMOR SAÚDE"),'Tabela de Preços'!$E$8,IF(AND(Tabela8I2122232425262728[[#This Row],[EXAME]]="US ABD INFERIOR",Tabela8I2122232425262728[[#This Row],[CONVÊNIO]]="PARTICULAR"),'Tabela de Preços'!$C$9,IF(AND(Tabela8I2122232425262728[[#This Row],[EXAME]]="US ABD INFERIOR",Tabela8I2122232425262728[[#This Row],[CONVÊNIO]]="AMOR SAÚDE"),'Tabela de Preços'!$E$9,IF(AND(Tabela8I2122232425262728[[#This Row],[EXAME]]="US VIAS URINÁRIAS/ RENAIS",Tabela8I2122232425262728[[#This Row],[CONVÊNIO]]="PARTICULAR"),'Tabela de Preços'!$C$10,IF(AND(Tabela8I2122232425262728[[#This Row],[EXAME]]="US VIAS URINÁRIAS/ RENAIS",Tabela8I2122232425262728[[#This Row],[CONVÊNIO]]="AMOR SAÚDE"),'Tabela de Preços'!$E$10,IF(AND(Tabela8I2122232425262728[[#This Row],[EXAME]]="US OBSTÉTRICO",Tabela8I2122232425262728[[#This Row],[CONVÊNIO]]="PARTICULAR"),'Tabela de Preços'!$C$11,IF(AND(Tabela8I2122232425262728[[#This Row],[EXAME]]="US OBSTÉTRICO", Tabela8I2122232425262728[[#This Row],[CONVÊNIO]]="AMOR SAÚDE"),'Tabela de Preços'!$E$11,IF(AND(Tabela8I2122232425262728[[#This Row],[EXAME]]="US MORFOLÓGICO",Tabela8I2122232425262728[[#This Row],[CONVÊNIO]]="PARTICULAR"),'Tabela de Preços'!$C$12,IF(AND(Tabela8I2122232425262728[[#This Row],[EXAME]]="US MORFOLÓGICO",Tabela8I2122232425262728[[#This Row],[CONVÊNIO]]="AMOR SAÚDE"),'Tabela de Preços'!$E$12,IF(AND(Tabela8I2122232425262728[[#This Row],[EXAME]]="US TRANSVAGINAL NUCAL",Tabela8I2122232425262728[[#This Row],[CONVÊNIO]]="PARTICULAR"),'Tabela de Preços'!$C$13,IF(AND(Tabela8I2122232425262728[[#This Row],[EXAME]]="US TRANSVAGINAL NUCAL",Tabela8I2122232425262728[[#This Row],[CONVÊNIO]]="AMOR SAÚDE"),'Tabela de Preços'!$E$13,IF(AND(Tabela8I2122232425262728[[#This Row],[EXAME]]="US PARTES MOLES",Tabela8I2122232425262728[[#This Row],[CONVÊNIO]]="PARTICULAR"),'Tabela de Preços'!$C$14,IF(AND(Tabela8I2122232425262728[[#This Row],[EXAME]]="US PARTES MOLES",Tabela8I2122232425262728[[#This Row],[CONVÊNIO]]="AMOR SAÚDE"),'Tabela de Preços'!$E$14,IF(AND(Tabela8I2122232425262728[[#This Row],[EXAME]]="US BOLSA ESCROTAL",Tabela8I2122232425262728[[#This Row],[CONVÊNIO]]="PARTICULAR"),'Tabela de Preços'!$C$15,IF(AND(Tabela8I2122232425262728[[#This Row],[EXAME]]="US BOLSA ESCROTAL",Tabela8I2122232425262728[[#This Row],[CONVÊNIO]]="AMOR SAÚDE"),'Tabela de Preços'!$E$15,IF(AND(Tabela8I2122232425262728[[#This Row],[EXAME]]="US PRÓSTATA",Tabela8I2122232425262728[[#This Row],[CONVÊNIO]]="PARTICULAR"),'Tabela de Preços'!$C$16,IF(AND(Tabela8I2122232425262728[[#This Row],[EXAME]]="US PRÓSTATA",Tabela8I2122232425262728[[#This Row],[CONVÊNIO]]="AMOR SAÚDE"),'Tabela de Preços'!$E$16,IF(AND(Tabela8I2122232425262728[[#This Row],[EXAME]]="US FONTANELA",Tabela8I2122232425262728[[#This Row],[CONVÊNIO]]="PARTICULAR"),'Tabela de Preços'!$C$17,IF(AND(Tabela8I2122232425262728[[#This Row],[EXAME]]="US FONTANELA",Tabela8I2122232425262728[[#This Row],[CONVÊNIO]]="AMOR SAÚDE"),'Tabela de Preços'!$E$17,IF(AND(Tabela8I2122232425262728[[#This Row],[EXAME]]="US INGUINAL (CADA LADO)",Tabela8I2122232425262728[[#This Row],[CONVÊNIO]]="PARTICULAR"),'Tabela de Preços'!$C$18,IF(AND(Tabela8I2122232425262728[[#This Row],[EXAME]]="US INGUINAL (CADA LADO)",Tabela8I2122232425262728[[#This Row],[CONVÊNIO]]="AMOR SAÚDE"),'Tabela de Preços'!$E$18,IF(AND(Tabela8I2122232425262728[[#This Row],[EXAME]]="US MORFOLÓGICO GEMELAR",Tabela8I2122232425262728[[#This Row],[CONVÊNIO]]="PARTICULAR"),0,IF(AND(Tabela8I2122232425262728[[#This Row],[EXAME]]="US MORFOLÓGICO",Tabela8I2122232425262728[[#This Row],[CONVÊNIO]]="AMOR SAÚDE"),0,IF(AND(Tabela8I2122232425262728[[#This Row],[EXAME]]="US TÓRAX",Tabela8I2122232425262728[[#This Row],[CONVÊNIO]]="PARTICULAR"),'Tabela de Preços'!$C$20,IF(AND(Tabela8I2122232425262728[[#This Row],[EXAME]]="US TÓRAX",Tabela8I2122232425262728[[#This Row],[CONVÊNIO]]="AMOR SAÚDE"),'Tabela de Preços'!$E$20,""))))))))))))))))))))))))))))))))))))</f>
        <v/>
      </c>
      <c r="I46" t="str">
        <f>IF(Tabela8I2122232425262728[[#This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SUBTOTAL(103,Tabela8I2122232425262728[NOME])</f>
        <v>0</v>
      </c>
    </row>
  </sheetData>
  <sheetProtection sheet="1" objects="1" scenarios="1" sort="0" autoFilter="0"/>
  <conditionalFormatting sqref="K6:L46">
    <cfRule type="containsText" dxfId="167" priority="1" operator="containsText" text="Não confirmado">
      <formula>NOT(ISERROR(SEARCH("Não confirmado",K6)))</formula>
    </cfRule>
    <cfRule type="containsText" dxfId="16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18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45064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6" t="str">
        <f>IF(Tabela8I212223242526[[#This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7" t="str">
        <f>IF(Tabela8I212223242526[[#This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8" t="str">
        <f>IF(Tabela8I212223242526[[#This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9" t="str">
        <f>IF(Tabela8I212223242526[[#This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0" t="str">
        <f>IF(Tabela8I212223242526[[#This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1" t="str">
        <f>IF(Tabela8I212223242526[[#This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2" t="str">
        <f>IF(Tabela8I212223242526[[#This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3" t="str">
        <f>IF(Tabela8I212223242526[[#This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4" t="str">
        <f>IF(Tabela8I212223242526[[#This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5" t="str">
        <f>IF(Tabela8I212223242526[[#This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6" t="str">
        <f>IF(Tabela8I212223242526[[#This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7" t="str">
        <f>IF(Tabela8I212223242526[[#This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8" t="str">
        <f>IF(Tabela8I212223242526[[#This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19" t="str">
        <f>IF(Tabela8I212223242526[[#This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0" t="str">
        <f>IF(Tabela8I212223242526[[#This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1" t="str">
        <f>IF(Tabela8I212223242526[[#This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2" t="str">
        <f>IF(Tabela8I212223242526[[#This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3" t="str">
        <f>IF(Tabela8I212223242526[[#This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4" t="str">
        <f>IF(Tabela8I212223242526[[#This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5" t="str">
        <f>IF(Tabela8I212223242526[[#This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6" t="str">
        <f>IF(Tabela8I212223242526[[#This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7" t="str">
        <f>IF(Tabela8I212223242526[[#This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8" t="str">
        <f>IF(Tabela8I212223242526[[#This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29" t="str">
        <f>IF(Tabela8I212223242526[[#This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0" t="str">
        <f>IF(Tabela8I212223242526[[#This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49"/>
      <c r="D31" s="12"/>
      <c r="E31" s="12"/>
      <c r="F31" s="12"/>
      <c r="G31" s="12"/>
      <c r="H3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1" t="str">
        <f>IF(Tabela8I212223242526[[#This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2" t="str">
        <f>IF(Tabela8I212223242526[[#This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3" t="str">
        <f>IF(Tabela8I212223242526[[#This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4" t="str">
        <f>IF(Tabela8I212223242526[[#This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5" t="str">
        <f>IF(Tabela8I212223242526[[#This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6" t="str">
        <f>IF(Tabela8I212223242526[[#This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7" t="str">
        <f>IF(Tabela8I212223242526[[#This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8" t="str">
        <f>IF(Tabela8I212223242526[[#This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39" t="str">
        <f>IF(Tabela8I212223242526[[#This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0" t="str">
        <f>IF(Tabela8I212223242526[[#This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1" t="str">
        <f>IF(Tabela8I212223242526[[#This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2" t="str">
        <f>IF(Tabela8I212223242526[[#This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3" t="str">
        <f>IF(Tabela8I212223242526[[#This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4" t="str">
        <f>IF(Tabela8I212223242526[[#This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5" t="str">
        <f>IF(Tabela8I212223242526[[#This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IF(AND(Tabela8I212223242526[[#This Row],[EXAME]]="US PERNA",Tabela8I212223242526[[#This Row],[CONVÊNIO]]="PARTICULAR"),0,IF(AND(Tabela8I212223242526[[#This Row],[EXAME]]="US PERNA", Tabela8I212223242526[[#This Row],[CONVÊNIO]]="AMOR SAÚDE"),0,IF(AND(Tabela8I212223242526[[#This Row],[EXAME]]="US TRANSVAGINAL",Tabela8I212223242526[[#This Row],[CONVÊNIO]]="PARTICULAR"),'Tabela de Preços'!$C$4,IF(AND(Tabela8I212223242526[[#This Row],[EXAME]]="US TRANSVAGINAL",Tabela8I212223242526[[#This Row],[CONVÊNIO]]="AMOR SAÚDE"),'Tabela de Preços'!$E$4,IF(AND(Tabela8I212223242526[[#This Row],[EXAME]]="US ABD TOTAL/SUPERIOR",Tabela8I212223242526[[#This Row],[CONVÊNIO]]="PARTICULAR"),'Tabela de Preços'!$C$5,IF(AND(Tabela8I212223242526[[#This Row],[EXAME]]="US ABD TOTAL/SUPERIOR",Tabela8I212223242526[[#This Row],[CONVÊNIO]]="AMOR SAÚDE"),'Tabela de Preços'!$E$5,IF(AND(Tabela8I212223242526[[#This Row],[EXAME]]="US TIREÓIDE", Tabela8I212223242526[[#This Row],[CONVÊNIO]]="PARTICULAR"),'Tabela de Preços'!$C$6,IF(AND(Tabela8I212223242526[[#This Row],[EXAME]]="US TIREÓIDE", Tabela8I212223242526[[#This Row],[CONVÊNIO]]="AMOR SAÚDE"),'Tabela de Preços'!$E$6,IF(AND(Tabela8I212223242526[[#This Row],[EXAME]]="US CERVICAL", Tabela8I212223242526[[#This Row],[CONVÊNIO]]="PARTICULAR"),'Tabela de Preços'!$C$7,IF(AND(Tabela8I212223242526[[#This Row],[EXAME]]="US CERVICAL",Tabela8I212223242526[[#This Row],[CONVÊNIO]]="AMOR SAÚDE"),'Tabela de Preços'!$E$7,IF(AND(Tabela8I212223242526[[#This Row],[EXAME]]="US PÉLVICO",Tabela8I212223242526[[#This Row],[CONVÊNIO]]="PARTICULAR"),'Tabela de Preços'!$C$8,IF(AND(Tabela8I212223242526[[#This Row],[EXAME]]="US PÉLVICO",Tabela8I212223242526[[#This Row],[CONVÊNIO]]="AMOR SAÚDE"),'Tabela de Preços'!$E$8,IF(AND(Tabela8I212223242526[[#This Row],[EXAME]]="US ABD INFERIOR",Tabela8I212223242526[[#This Row],[CONVÊNIO]]="PARTICULAR"),'Tabela de Preços'!$C$9,IF(AND(Tabela8I212223242526[[#This Row],[EXAME]]="US ABD INFERIOR",Tabela8I212223242526[[#This Row],[CONVÊNIO]]="AMOR SAÚDE"),'Tabela de Preços'!$E$9,IF(AND(Tabela8I212223242526[[#This Row],[EXAME]]="US VIAS URINÁRIAS/ RENAIS",Tabela8I212223242526[[#This Row],[CONVÊNIO]]="PARTICULAR"),'Tabela de Preços'!$C$10,IF(AND(Tabela8I212223242526[[#This Row],[EXAME]]="US VIAS URINÁRIAS/ RENAIS",Tabela8I212223242526[[#This Row],[CONVÊNIO]]="AMOR SAÚDE"),'Tabela de Preços'!$E$10,IF(AND(Tabela8I212223242526[[#This Row],[EXAME]]="US OBSTÉTRICO",Tabela8I212223242526[[#This Row],[CONVÊNIO]]="PARTICULAR"),'Tabela de Preços'!$C$11,IF(AND(Tabela8I212223242526[[#This Row],[EXAME]]="US OBSTÉTRICO", Tabela8I212223242526[[#This Row],[CONVÊNIO]]="AMOR SAÚDE"),'Tabela de Preços'!$E$11,IF(AND(Tabela8I212223242526[[#This Row],[EXAME]]="US MORFOLÓGICO",Tabela8I212223242526[[#This Row],[CONVÊNIO]]="PARTICULAR"),'Tabela de Preços'!$C$12,IF(AND(Tabela8I212223242526[[#This Row],[EXAME]]="US MORFOLÓGICO",Tabela8I212223242526[[#This Row],[CONVÊNIO]]="AMOR SAÚDE"),'Tabela de Preços'!$E$12,IF(AND(Tabela8I212223242526[[#This Row],[EXAME]]="US TRANSVAGINAL NUCAL",Tabela8I212223242526[[#This Row],[CONVÊNIO]]="PARTICULAR"),'Tabela de Preços'!$C$13,IF(AND(Tabela8I212223242526[[#This Row],[EXAME]]="US TRANSVAGINAL NUCAL",Tabela8I212223242526[[#This Row],[CONVÊNIO]]="AMOR SAÚDE"),'Tabela de Preços'!$E$13,IF(AND(Tabela8I212223242526[[#This Row],[EXAME]]="US PARTES MOLES",Tabela8I212223242526[[#This Row],[CONVÊNIO]]="PARTICULAR"),'Tabela de Preços'!$C$14,IF(AND(Tabela8I212223242526[[#This Row],[EXAME]]="US PARTES MOLES",Tabela8I212223242526[[#This Row],[CONVÊNIO]]="AMOR SAÚDE"),'Tabela de Preços'!$E$14,IF(AND(Tabela8I212223242526[[#This Row],[EXAME]]="US BOLSA ESCROTAL",Tabela8I212223242526[[#This Row],[CONVÊNIO]]="PARTICULAR"),'Tabela de Preços'!$C$15,IF(AND(Tabela8I212223242526[[#This Row],[EXAME]]="US BOLSA ESCROTAL",Tabela8I212223242526[[#This Row],[CONVÊNIO]]="AMOR SAÚDE"),'Tabela de Preços'!$E$15,IF(AND(Tabela8I212223242526[[#This Row],[EXAME]]="US PRÓSTATA",Tabela8I212223242526[[#This Row],[CONVÊNIO]]="PARTICULAR"),'Tabela de Preços'!$C$16,IF(AND(Tabela8I212223242526[[#This Row],[EXAME]]="US PRÓSTATA",Tabela8I212223242526[[#This Row],[CONVÊNIO]]="AMOR SAÚDE"),'Tabela de Preços'!$E$16,IF(AND(Tabela8I212223242526[[#This Row],[EXAME]]="US FONTANELA",Tabela8I212223242526[[#This Row],[CONVÊNIO]]="PARTICULAR"),'Tabela de Preços'!$C$17,IF(AND(Tabela8I212223242526[[#This Row],[EXAME]]="US FONTANELA",Tabela8I212223242526[[#This Row],[CONVÊNIO]]="AMOR SAÚDE"),'Tabela de Preços'!$E$17,IF(AND(Tabela8I212223242526[[#This Row],[EXAME]]="US INGUINAL (CADA LADO)",Tabela8I212223242526[[#This Row],[CONVÊNIO]]="PARTICULAR"),'Tabela de Preços'!$C$18,IF(AND(Tabela8I212223242526[[#This Row],[EXAME]]="US INGUINAL (CADA LADO)",Tabela8I212223242526[[#This Row],[CONVÊNIO]]="AMOR SAÚDE"),'Tabela de Preços'!$E$18,IF(AND(Tabela8I212223242526[[#This Row],[EXAME]]="US MORFOLÓGICO GEMELAR",Tabela8I212223242526[[#This Row],[CONVÊNIO]]="PARTICULAR"),0,IF(AND(Tabela8I212223242526[[#This Row],[EXAME]]="US MORFOLÓGICO",Tabela8I212223242526[[#This Row],[CONVÊNIO]]="AMOR SAÚDE"),0,IF(AND(Tabela8I212223242526[[#This Row],[EXAME]]="US TÓRAX",Tabela8I212223242526[[#This Row],[CONVÊNIO]]="PARTICULAR"),'Tabela de Preços'!$C$20,IF(AND(Tabela8I212223242526[[#This Row],[EXAME]]="US TÓRAX",Tabela8I212223242526[[#This Row],[CONVÊNIO]]="AMOR SAÚDE"),'Tabela de Preços'!$E$20,""))))))))))))))))))))))))))))))))))))</f>
        <v/>
      </c>
      <c r="I46" t="str">
        <f>IF(Tabela8I212223242526[[#This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SUBTOTAL(103,Tabela8I212223242526[NOME])</f>
        <v>0</v>
      </c>
    </row>
  </sheetData>
  <sheetProtection sheet="1" objects="1" scenarios="1" sort="0" autoFilter="0"/>
  <conditionalFormatting sqref="K6:L46">
    <cfRule type="containsText" dxfId="152" priority="1" operator="containsText" text="Não confirmado">
      <formula>NOT(ISERROR(SEARCH("Não confirmado",K6)))</formula>
    </cfRule>
    <cfRule type="containsText" dxfId="15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19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45065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6" t="str">
        <f>IF(Tabela8I21222324252627[[#This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7" t="str">
        <f>IF(Tabela8I21222324252627[[#This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8" t="str">
        <f>IF(Tabela8I21222324252627[[#This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9" t="str">
        <f>IF(Tabela8I21222324252627[[#This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36"/>
      <c r="D10" s="12"/>
      <c r="E10" s="12"/>
      <c r="F10" s="12"/>
      <c r="G10" s="12"/>
      <c r="H1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0" t="str">
        <f>IF(Tabela8I21222324252627[[#This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1" t="str">
        <f>IF(Tabela8I21222324252627[[#This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2" t="str">
        <f>IF(Tabela8I21222324252627[[#This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3" t="str">
        <f>IF(Tabela8I21222324252627[[#This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4" t="str">
        <f>IF(Tabela8I21222324252627[[#This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5" t="str">
        <f>IF(Tabela8I21222324252627[[#This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6" t="str">
        <f>IF(Tabela8I21222324252627[[#This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7" t="str">
        <f>IF(Tabela8I21222324252627[[#This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8" t="str">
        <f>IF(Tabela8I21222324252627[[#This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19" t="str">
        <f>IF(Tabela8I21222324252627[[#This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0" t="str">
        <f>IF(Tabela8I21222324252627[[#This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1" t="str">
        <f>IF(Tabela8I21222324252627[[#This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2" t="str">
        <f>IF(Tabela8I21222324252627[[#This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3" t="str">
        <f>IF(Tabela8I21222324252627[[#This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4" t="str">
        <f>IF(Tabela8I21222324252627[[#This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5" t="str">
        <f>IF(Tabela8I21222324252627[[#This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6" t="str">
        <f>IF(Tabela8I21222324252627[[#This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49"/>
      <c r="D27" s="12"/>
      <c r="E27" s="12"/>
      <c r="F27" s="12"/>
      <c r="G27" s="12"/>
      <c r="H2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7" t="str">
        <f>IF(Tabela8I21222324252627[[#This Row],[EXAME]]&lt;&gt;"","Dra. Ilca","")</f>
        <v/>
      </c>
      <c r="J27" s="50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8" t="str">
        <f>IF(Tabela8I21222324252627[[#This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49"/>
      <c r="D29" s="12"/>
      <c r="E29" s="12"/>
      <c r="F29" s="12"/>
      <c r="G29" s="12"/>
      <c r="H2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29" t="str">
        <f>IF(Tabela8I21222324252627[[#This Row],[EXAME]]&lt;&gt;"","Dra. Ilca","")</f>
        <v/>
      </c>
      <c r="J29" s="50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0" t="str">
        <f>IF(Tabela8I21222324252627[[#This Row],[EXAME]]&lt;&gt;"","Dra. Ilca","")</f>
        <v/>
      </c>
      <c r="J30" s="50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1" t="str">
        <f>IF(Tabela8I21222324252627[[#This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2" t="str">
        <f>IF(Tabela8I21222324252627[[#This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3" t="str">
        <f>IF(Tabela8I21222324252627[[#This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49"/>
      <c r="D34" s="12"/>
      <c r="E34" s="12"/>
      <c r="F34" s="12"/>
      <c r="G34" s="12"/>
      <c r="H3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4" t="str">
        <f>IF(Tabela8I21222324252627[[#This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5" t="str">
        <f>IF(Tabela8I21222324252627[[#This Row],[EXAME]]&lt;&gt;"","Dra. Ilca","")</f>
        <v/>
      </c>
      <c r="J35" s="50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6" t="str">
        <f>IF(Tabela8I21222324252627[[#This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7" t="str">
        <f>IF(Tabela8I21222324252627[[#This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8" t="str">
        <f>IF(Tabela8I21222324252627[[#This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39" t="str">
        <f>IF(Tabela8I21222324252627[[#This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0" t="str">
        <f>IF(Tabela8I21222324252627[[#This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1" t="str">
        <f>IF(Tabela8I21222324252627[[#This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2" t="str">
        <f>IF(Tabela8I21222324252627[[#This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3" t="str">
        <f>IF(Tabela8I21222324252627[[#This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4" t="str">
        <f>IF(Tabela8I21222324252627[[#This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5" t="str">
        <f>IF(Tabela8I21222324252627[[#This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IF(AND(Tabela8I21222324252627[[#This Row],[EXAME]]="US PERNA",Tabela8I21222324252627[[#This Row],[CONVÊNIO]]="PARTICULAR"),0,IF(AND(Tabela8I21222324252627[[#This Row],[EXAME]]="US PERNA", Tabela8I21222324252627[[#This Row],[CONVÊNIO]]="AMOR SAÚDE"),0,IF(AND(Tabela8I21222324252627[[#This Row],[EXAME]]="US TRANSVAGINAL",Tabela8I21222324252627[[#This Row],[CONVÊNIO]]="PARTICULAR"),'Tabela de Preços'!$C$4,IF(AND(Tabela8I21222324252627[[#This Row],[EXAME]]="US TRANSVAGINAL",Tabela8I21222324252627[[#This Row],[CONVÊNIO]]="AMOR SAÚDE"),'Tabela de Preços'!$E$4,IF(AND(Tabela8I21222324252627[[#This Row],[EXAME]]="US ABD TOTAL/SUPERIOR",Tabela8I21222324252627[[#This Row],[CONVÊNIO]]="PARTICULAR"),'Tabela de Preços'!$C$5,IF(AND(Tabela8I21222324252627[[#This Row],[EXAME]]="US ABD TOTAL/SUPERIOR",Tabela8I21222324252627[[#This Row],[CONVÊNIO]]="AMOR SAÚDE"),'Tabela de Preços'!$E$5,IF(AND(Tabela8I21222324252627[[#This Row],[EXAME]]="US TIREÓIDE", Tabela8I21222324252627[[#This Row],[CONVÊNIO]]="PARTICULAR"),'Tabela de Preços'!$C$6,IF(AND(Tabela8I21222324252627[[#This Row],[EXAME]]="US TIREÓIDE", Tabela8I21222324252627[[#This Row],[CONVÊNIO]]="AMOR SAÚDE"),'Tabela de Preços'!$E$6,IF(AND(Tabela8I21222324252627[[#This Row],[EXAME]]="US CERVICAL", Tabela8I21222324252627[[#This Row],[CONVÊNIO]]="PARTICULAR"),'Tabela de Preços'!$C$7,IF(AND(Tabela8I21222324252627[[#This Row],[EXAME]]="US CERVICAL",Tabela8I21222324252627[[#This Row],[CONVÊNIO]]="AMOR SAÚDE"),'Tabela de Preços'!$E$7,IF(AND(Tabela8I21222324252627[[#This Row],[EXAME]]="US PÉLVICO",Tabela8I21222324252627[[#This Row],[CONVÊNIO]]="PARTICULAR"),'Tabela de Preços'!$C$8,IF(AND(Tabela8I21222324252627[[#This Row],[EXAME]]="US PÉLVICO",Tabela8I21222324252627[[#This Row],[CONVÊNIO]]="AMOR SAÚDE"),'Tabela de Preços'!$E$8,IF(AND(Tabela8I21222324252627[[#This Row],[EXAME]]="US ABD INFERIOR",Tabela8I21222324252627[[#This Row],[CONVÊNIO]]="PARTICULAR"),'Tabela de Preços'!$C$9,IF(AND(Tabela8I21222324252627[[#This Row],[EXAME]]="US ABD INFERIOR",Tabela8I21222324252627[[#This Row],[CONVÊNIO]]="AMOR SAÚDE"),'Tabela de Preços'!$E$9,IF(AND(Tabela8I21222324252627[[#This Row],[EXAME]]="US VIAS URINÁRIAS/ RENAIS",Tabela8I21222324252627[[#This Row],[CONVÊNIO]]="PARTICULAR"),'Tabela de Preços'!$C$10,IF(AND(Tabela8I21222324252627[[#This Row],[EXAME]]="US VIAS URINÁRIAS/ RENAIS",Tabela8I21222324252627[[#This Row],[CONVÊNIO]]="AMOR SAÚDE"),'Tabela de Preços'!$E$10,IF(AND(Tabela8I21222324252627[[#This Row],[EXAME]]="US OBSTÉTRICO",Tabela8I21222324252627[[#This Row],[CONVÊNIO]]="PARTICULAR"),'Tabela de Preços'!$C$11,IF(AND(Tabela8I21222324252627[[#This Row],[EXAME]]="US OBSTÉTRICO", Tabela8I21222324252627[[#This Row],[CONVÊNIO]]="AMOR SAÚDE"),'Tabela de Preços'!$E$11,IF(AND(Tabela8I21222324252627[[#This Row],[EXAME]]="US MORFOLÓGICO",Tabela8I21222324252627[[#This Row],[CONVÊNIO]]="PARTICULAR"),'Tabela de Preços'!$C$12,IF(AND(Tabela8I21222324252627[[#This Row],[EXAME]]="US MORFOLÓGICO",Tabela8I21222324252627[[#This Row],[CONVÊNIO]]="AMOR SAÚDE"),'Tabela de Preços'!$E$12,IF(AND(Tabela8I21222324252627[[#This Row],[EXAME]]="US TRANSVAGINAL NUCAL",Tabela8I21222324252627[[#This Row],[CONVÊNIO]]="PARTICULAR"),'Tabela de Preços'!$C$13,IF(AND(Tabela8I21222324252627[[#This Row],[EXAME]]="US TRANSVAGINAL NUCAL",Tabela8I21222324252627[[#This Row],[CONVÊNIO]]="AMOR SAÚDE"),'Tabela de Preços'!$E$13,IF(AND(Tabela8I21222324252627[[#This Row],[EXAME]]="US PARTES MOLES",Tabela8I21222324252627[[#This Row],[CONVÊNIO]]="PARTICULAR"),'Tabela de Preços'!$C$14,IF(AND(Tabela8I21222324252627[[#This Row],[EXAME]]="US PARTES MOLES",Tabela8I21222324252627[[#This Row],[CONVÊNIO]]="AMOR SAÚDE"),'Tabela de Preços'!$E$14,IF(AND(Tabela8I21222324252627[[#This Row],[EXAME]]="US BOLSA ESCROTAL",Tabela8I21222324252627[[#This Row],[CONVÊNIO]]="PARTICULAR"),'Tabela de Preços'!$C$15,IF(AND(Tabela8I21222324252627[[#This Row],[EXAME]]="US BOLSA ESCROTAL",Tabela8I21222324252627[[#This Row],[CONVÊNIO]]="AMOR SAÚDE"),'Tabela de Preços'!$E$15,IF(AND(Tabela8I21222324252627[[#This Row],[EXAME]]="US PRÓSTATA",Tabela8I21222324252627[[#This Row],[CONVÊNIO]]="PARTICULAR"),'Tabela de Preços'!$C$16,IF(AND(Tabela8I21222324252627[[#This Row],[EXAME]]="US PRÓSTATA",Tabela8I21222324252627[[#This Row],[CONVÊNIO]]="AMOR SAÚDE"),'Tabela de Preços'!$E$16,IF(AND(Tabela8I21222324252627[[#This Row],[EXAME]]="US FONTANELA",Tabela8I21222324252627[[#This Row],[CONVÊNIO]]="PARTICULAR"),'Tabela de Preços'!$C$17,IF(AND(Tabela8I21222324252627[[#This Row],[EXAME]]="US FONTANELA",Tabela8I21222324252627[[#This Row],[CONVÊNIO]]="AMOR SAÚDE"),'Tabela de Preços'!$E$17,IF(AND(Tabela8I21222324252627[[#This Row],[EXAME]]="US INGUINAL (CADA LADO)",Tabela8I21222324252627[[#This Row],[CONVÊNIO]]="PARTICULAR"),'Tabela de Preços'!$C$18,IF(AND(Tabela8I21222324252627[[#This Row],[EXAME]]="US INGUINAL (CADA LADO)",Tabela8I21222324252627[[#This Row],[CONVÊNIO]]="AMOR SAÚDE"),'Tabela de Preços'!$E$18,IF(AND(Tabela8I21222324252627[[#This Row],[EXAME]]="US MORFOLÓGICO GEMELAR",Tabela8I21222324252627[[#This Row],[CONVÊNIO]]="PARTICULAR"),0,IF(AND(Tabela8I21222324252627[[#This Row],[EXAME]]="US MORFOLÓGICO",Tabela8I21222324252627[[#This Row],[CONVÊNIO]]="AMOR SAÚDE"),0,IF(AND(Tabela8I21222324252627[[#This Row],[EXAME]]="US TÓRAX",Tabela8I21222324252627[[#This Row],[CONVÊNIO]]="PARTICULAR"),'Tabela de Preços'!$C$20,IF(AND(Tabela8I21222324252627[[#This Row],[EXAME]]="US TÓRAX",Tabela8I21222324252627[[#This Row],[CONVÊNIO]]="AMOR SAÚDE"),'Tabela de Preços'!$E$20,""))))))))))))))))))))))))))))))))))))</f>
        <v/>
      </c>
      <c r="I46" t="str">
        <f>IF(Tabela8I21222324252627[[#This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SUBTOTAL(103,Tabela8I21222324252627[NOME])</f>
        <v>0</v>
      </c>
    </row>
  </sheetData>
  <sheetProtection sheet="1" objects="1" scenarios="1" sort="0" autoFilter="0"/>
  <conditionalFormatting sqref="K6:L46">
    <cfRule type="containsText" dxfId="137" priority="1" operator="containsText" text="Não confirmado">
      <formula>NOT(ISERROR(SEARCH("Não confirmado",K6)))</formula>
    </cfRule>
    <cfRule type="containsText" dxfId="13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42" sqref="C42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3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45049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6" t="str">
        <f>IF(Tabela8J14383940[[#This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7" t="str">
        <f>IF(Tabela8J14383940[[#This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8" t="str">
        <f>IF(Tabela8J14383940[[#This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9" t="str">
        <f>IF(Tabela8J14383940[[#This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0" t="str">
        <f>IF(Tabela8J14383940[[#This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1" t="str">
        <f>IF(Tabela8J14383940[[#This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2" t="str">
        <f>IF(Tabela8J14383940[[#This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3" t="str">
        <f>IF(Tabela8J14383940[[#This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4" t="str">
        <f>IF(Tabela8J14383940[[#This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5" t="str">
        <f>IF(Tabela8J14383940[[#This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6" t="str">
        <f>IF(Tabela8J14383940[[#This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7" t="str">
        <f>IF(Tabela8J14383940[[#This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8" t="str">
        <f>IF(Tabela8J14383940[[#This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19" t="str">
        <f>IF(Tabela8J14383940[[#This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0" t="str">
        <f>IF(Tabela8J14383940[[#This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1" t="str">
        <f>IF(Tabela8J14383940[[#This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2" t="str">
        <f>IF(Tabela8J14383940[[#This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3" t="str">
        <f>IF(Tabela8J14383940[[#This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4" t="str">
        <f>IF(Tabela8J14383940[[#This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5" t="str">
        <f>IF(Tabela8J14383940[[#This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6" t="str">
        <f>IF(Tabela8J14383940[[#This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7" t="str">
        <f>IF(Tabela8J14383940[[#This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8" t="str">
        <f>IF(Tabela8J14383940[[#This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29" t="str">
        <f>IF(Tabela8J14383940[[#This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0" t="str">
        <f>IF(Tabela8J14383940[[#This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1" t="str">
        <f>IF(Tabela8J14383940[[#This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2" t="str">
        <f>IF(Tabela8J14383940[[#This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3" t="str">
        <f>IF(Tabela8J14383940[[#This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4" t="str">
        <f>IF(Tabela8J14383940[[#This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5" t="str">
        <f>IF(Tabela8J14383940[[#This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6" t="str">
        <f>IF(Tabela8J14383940[[#This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7" t="str">
        <f>IF(Tabela8J14383940[[#This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8" t="str">
        <f>IF(Tabela8J14383940[[#This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39" t="str">
        <f>IF(Tabela8J14383940[[#This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0" t="str">
        <f>IF(Tabela8J14383940[[#This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1" t="str">
        <f>IF(Tabela8J14383940[[#This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2" t="str">
        <f>IF(Tabela8J14383940[[#This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3" t="str">
        <f>IF(Tabela8J14383940[[#This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4" t="str">
        <f>IF(Tabela8J14383940[[#This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5" t="str">
        <f>IF(Tabela8J14383940[[#This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Preços'!$E$23,""))))))</f>
        <v/>
      </c>
      <c r="I46" t="str">
        <f>IF(Tabela8J14383940[[#This Row],[EXAME]]&lt;&gt;"","Dra. Joizeanne","")</f>
        <v/>
      </c>
      <c r="J46" s="13"/>
    </row>
    <row r="47" spans="2:13">
      <c r="C47">
        <f>SUBTOTAL(103,Tabela8J14383940[NOME])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63" priority="1" operator="containsText" text="Não confirmado">
      <formula>NOT(ISERROR(SEARCH("Não confirmado",K6)))</formula>
    </cfRule>
    <cfRule type="containsText" dxfId="66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J8" sqref="J8"/>
      <selection pane="topRight" activeCell="J8" sqref="J8"/>
      <selection pane="bottomLeft" activeCell="J8" sqref="J8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22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45068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6" t="str">
        <f>IF(Tabela8I2122232425262728293031323334[[#This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7" t="str">
        <f>IF(Tabela8I2122232425262728293031323334[[#This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8" t="str">
        <f>IF(Tabela8I2122232425262728293031323334[[#This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49"/>
      <c r="D9" s="12"/>
      <c r="E9" s="12"/>
      <c r="F9" s="12"/>
      <c r="G9" s="12"/>
      <c r="H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9" t="str">
        <f>IF(Tabela8I2122232425262728293031323334[[#This Row],[EXAME]]&lt;&gt;"","Dra. Ilca","")</f>
        <v/>
      </c>
      <c r="J9" s="50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0" t="str">
        <f>IF(Tabela8I2122232425262728293031323334[[#This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1" t="str">
        <f>IF(Tabela8I2122232425262728293031323334[[#This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2" t="str">
        <f>IF(Tabela8I2122232425262728293031323334[[#This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3" t="str">
        <f>IF(Tabela8I2122232425262728293031323334[[#This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4" t="str">
        <f>IF(Tabela8I2122232425262728293031323334[[#This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5" t="str">
        <f>IF(Tabela8I2122232425262728293031323334[[#This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6" t="str">
        <f>IF(Tabela8I2122232425262728293031323334[[#This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7" t="str">
        <f>IF(Tabela8I2122232425262728293031323334[[#This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8" t="str">
        <f>IF(Tabela8I2122232425262728293031323334[[#This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19" t="str">
        <f>IF(Tabela8I2122232425262728293031323334[[#This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0" t="str">
        <f>IF(Tabela8I2122232425262728293031323334[[#This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1" t="str">
        <f>IF(Tabela8I2122232425262728293031323334[[#This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2" t="str">
        <f>IF(Tabela8I2122232425262728293031323334[[#This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3" t="str">
        <f>IF(Tabela8I2122232425262728293031323334[[#This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4" t="str">
        <f>IF(Tabela8I2122232425262728293031323334[[#This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5" t="str">
        <f>IF(Tabela8I2122232425262728293031323334[[#This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6" t="str">
        <f>IF(Tabela8I2122232425262728293031323334[[#This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7" t="str">
        <f>IF(Tabela8I2122232425262728293031323334[[#This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8" t="str">
        <f>IF(Tabela8I2122232425262728293031323334[[#This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29" t="str">
        <f>IF(Tabela8I2122232425262728293031323334[[#This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0" t="str">
        <f>IF(Tabela8I2122232425262728293031323334[[#This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1" t="str">
        <f>IF(Tabela8I2122232425262728293031323334[[#This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2" t="str">
        <f>IF(Tabela8I2122232425262728293031323334[[#This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3" t="str">
        <f>IF(Tabela8I2122232425262728293031323334[[#This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4" t="str">
        <f>IF(Tabela8I2122232425262728293031323334[[#This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5" t="str">
        <f>IF(Tabela8I2122232425262728293031323334[[#This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6" t="str">
        <f>IF(Tabela8I2122232425262728293031323334[[#This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7" t="str">
        <f>IF(Tabela8I2122232425262728293031323334[[#This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8" t="str">
        <f>IF(Tabela8I2122232425262728293031323334[[#This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39" t="str">
        <f>IF(Tabela8I2122232425262728293031323334[[#This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0" t="str">
        <f>IF(Tabela8I2122232425262728293031323334[[#This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1" t="str">
        <f>IF(Tabela8I2122232425262728293031323334[[#This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2" t="str">
        <f>IF(Tabela8I2122232425262728293031323334[[#This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3" t="str">
        <f>IF(Tabela8I2122232425262728293031323334[[#This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4" t="str">
        <f>IF(Tabela8I2122232425262728293031323334[[#This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5" t="str">
        <f>IF(Tabela8I2122232425262728293031323334[[#This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IF(AND(Tabela8I2122232425262728293031323334[[#This Row],[EXAME]]="US PERNA",Tabela8I2122232425262728293031323334[[#This Row],[CONVÊNIO]]="PARTICULAR"),0,IF(AND(Tabela8I2122232425262728293031323334[[#This Row],[EXAME]]="US PERNA", Tabela8I2122232425262728293031323334[[#This Row],[CONVÊNIO]]="AMOR SAÚDE"),0,IF(AND(Tabela8I2122232425262728293031323334[[#This Row],[EXAME]]="US TRANSVAGINAL",Tabela8I2122232425262728293031323334[[#This Row],[CONVÊNIO]]="PARTICULAR"),'Tabela de Preços'!$C$4,IF(AND(Tabela8I2122232425262728293031323334[[#This Row],[EXAME]]="US TRANSVAGINAL",Tabela8I2122232425262728293031323334[[#This Row],[CONVÊNIO]]="AMOR SAÚDE"),'Tabela de Preços'!$E$4,IF(AND(Tabela8I2122232425262728293031323334[[#This Row],[EXAME]]="US ABD TOTAL/SUPERIOR",Tabela8I2122232425262728293031323334[[#This Row],[CONVÊNIO]]="PARTICULAR"),'Tabela de Preços'!$C$5,IF(AND(Tabela8I2122232425262728293031323334[[#This Row],[EXAME]]="US ABD TOTAL/SUPERIOR",Tabela8I2122232425262728293031323334[[#This Row],[CONVÊNIO]]="AMOR SAÚDE"),'Tabela de Preços'!$E$5,IF(AND(Tabela8I2122232425262728293031323334[[#This Row],[EXAME]]="US TIREÓIDE", Tabela8I2122232425262728293031323334[[#This Row],[CONVÊNIO]]="PARTICULAR"),'Tabela de Preços'!$C$6,IF(AND(Tabela8I2122232425262728293031323334[[#This Row],[EXAME]]="US TIREÓIDE", Tabela8I2122232425262728293031323334[[#This Row],[CONVÊNIO]]="AMOR SAÚDE"),'Tabela de Preços'!$E$6,IF(AND(Tabela8I2122232425262728293031323334[[#This Row],[EXAME]]="US CERVICAL", Tabela8I2122232425262728293031323334[[#This Row],[CONVÊNIO]]="PARTICULAR"),'Tabela de Preços'!$C$7,IF(AND(Tabela8I2122232425262728293031323334[[#This Row],[EXAME]]="US CERVICAL",Tabela8I2122232425262728293031323334[[#This Row],[CONVÊNIO]]="AMOR SAÚDE"),'Tabela de Preços'!$E$7,IF(AND(Tabela8I2122232425262728293031323334[[#This Row],[EXAME]]="US PÉLVICO",Tabela8I2122232425262728293031323334[[#This Row],[CONVÊNIO]]="PARTICULAR"),'Tabela de Preços'!$C$8,IF(AND(Tabela8I2122232425262728293031323334[[#This Row],[EXAME]]="US PÉLVICO",Tabela8I2122232425262728293031323334[[#This Row],[CONVÊNIO]]="AMOR SAÚDE"),'Tabela de Preços'!$E$8,IF(AND(Tabela8I2122232425262728293031323334[[#This Row],[EXAME]]="US ABD INFERIOR",Tabela8I2122232425262728293031323334[[#This Row],[CONVÊNIO]]="PARTICULAR"),'Tabela de Preços'!$C$9,IF(AND(Tabela8I2122232425262728293031323334[[#This Row],[EXAME]]="US ABD INFERIOR",Tabela8I2122232425262728293031323334[[#This Row],[CONVÊNIO]]="AMOR SAÚDE"),'Tabela de Preços'!$E$9,IF(AND(Tabela8I2122232425262728293031323334[[#This Row],[EXAME]]="US VIAS URINÁRIAS/ RENAIS",Tabela8I2122232425262728293031323334[[#This Row],[CONVÊNIO]]="PARTICULAR"),'Tabela de Preços'!$C$10,IF(AND(Tabela8I2122232425262728293031323334[[#This Row],[EXAME]]="US VIAS URINÁRIAS/ RENAIS",Tabela8I2122232425262728293031323334[[#This Row],[CONVÊNIO]]="AMOR SAÚDE"),'Tabela de Preços'!$E$10,IF(AND(Tabela8I2122232425262728293031323334[[#This Row],[EXAME]]="US OBSTÉTRICO",Tabela8I2122232425262728293031323334[[#This Row],[CONVÊNIO]]="PARTICULAR"),'Tabela de Preços'!$C$11,IF(AND(Tabela8I2122232425262728293031323334[[#This Row],[EXAME]]="US OBSTÉTRICO", Tabela8I2122232425262728293031323334[[#This Row],[CONVÊNIO]]="AMOR SAÚDE"),'Tabela de Preços'!$E$11,IF(AND(Tabela8I2122232425262728293031323334[[#This Row],[EXAME]]="US MORFOLÓGICO",Tabela8I2122232425262728293031323334[[#This Row],[CONVÊNIO]]="PARTICULAR"),'Tabela de Preços'!$C$12,IF(AND(Tabela8I2122232425262728293031323334[[#This Row],[EXAME]]="US MORFOLÓGICO",Tabela8I2122232425262728293031323334[[#This Row],[CONVÊNIO]]="AMOR SAÚDE"),'Tabela de Preços'!$E$12,IF(AND(Tabela8I2122232425262728293031323334[[#This Row],[EXAME]]="US TRANSVAGINAL NUCAL",Tabela8I2122232425262728293031323334[[#This Row],[CONVÊNIO]]="PARTICULAR"),'Tabela de Preços'!$C$13,IF(AND(Tabela8I2122232425262728293031323334[[#This Row],[EXAME]]="US TRANSVAGINAL NUCAL",Tabela8I2122232425262728293031323334[[#This Row],[CONVÊNIO]]="AMOR SAÚDE"),'Tabela de Preços'!$E$13,IF(AND(Tabela8I2122232425262728293031323334[[#This Row],[EXAME]]="US PARTES MOLES",Tabela8I2122232425262728293031323334[[#This Row],[CONVÊNIO]]="PARTICULAR"),'Tabela de Preços'!$C$14,IF(AND(Tabela8I2122232425262728293031323334[[#This Row],[EXAME]]="US PARTES MOLES",Tabela8I2122232425262728293031323334[[#This Row],[CONVÊNIO]]="AMOR SAÚDE"),'Tabela de Preços'!$E$14,IF(AND(Tabela8I2122232425262728293031323334[[#This Row],[EXAME]]="US BOLSA ESCROTAL",Tabela8I2122232425262728293031323334[[#This Row],[CONVÊNIO]]="PARTICULAR"),'Tabela de Preços'!$C$15,IF(AND(Tabela8I2122232425262728293031323334[[#This Row],[EXAME]]="US BOLSA ESCROTAL",Tabela8I2122232425262728293031323334[[#This Row],[CONVÊNIO]]="AMOR SAÚDE"),'Tabela de Preços'!$E$15,IF(AND(Tabela8I2122232425262728293031323334[[#This Row],[EXAME]]="US PRÓSTATA",Tabela8I2122232425262728293031323334[[#This Row],[CONVÊNIO]]="PARTICULAR"),'Tabela de Preços'!$C$16,IF(AND(Tabela8I2122232425262728293031323334[[#This Row],[EXAME]]="US PRÓSTATA",Tabela8I2122232425262728293031323334[[#This Row],[CONVÊNIO]]="AMOR SAÚDE"),'Tabela de Preços'!$E$16,IF(AND(Tabela8I2122232425262728293031323334[[#This Row],[EXAME]]="US FONTANELA",Tabela8I2122232425262728293031323334[[#This Row],[CONVÊNIO]]="PARTICULAR"),'Tabela de Preços'!$C$17,IF(AND(Tabela8I2122232425262728293031323334[[#This Row],[EXAME]]="US FONTANELA",Tabela8I2122232425262728293031323334[[#This Row],[CONVÊNIO]]="AMOR SAÚDE"),'Tabela de Preços'!$E$17,IF(AND(Tabela8I2122232425262728293031323334[[#This Row],[EXAME]]="US INGUINAL (CADA LADO)",Tabela8I2122232425262728293031323334[[#This Row],[CONVÊNIO]]="PARTICULAR"),'Tabela de Preços'!$C$18,IF(AND(Tabela8I2122232425262728293031323334[[#This Row],[EXAME]]="US INGUINAL (CADA LADO)",Tabela8I2122232425262728293031323334[[#This Row],[CONVÊNIO]]="AMOR SAÚDE"),'Tabela de Preços'!$E$18,IF(AND(Tabela8I2122232425262728293031323334[[#This Row],[EXAME]]="US MORFOLÓGICO GEMELAR",Tabela8I2122232425262728293031323334[[#This Row],[CONVÊNIO]]="PARTICULAR"),0,IF(AND(Tabela8I2122232425262728293031323334[[#This Row],[EXAME]]="US MORFOLÓGICO",Tabela8I2122232425262728293031323334[[#This Row],[CONVÊNIO]]="AMOR SAÚDE"),0,IF(AND(Tabela8I2122232425262728293031323334[[#This Row],[EXAME]]="US TÓRAX",Tabela8I2122232425262728293031323334[[#This Row],[CONVÊNIO]]="PARTICULAR"),'Tabela de Preços'!$C$20,IF(AND(Tabela8I2122232425262728293031323334[[#This Row],[EXAME]]="US TÓRAX",Tabela8I2122232425262728293031323334[[#This Row],[CONVÊNIO]]="AMOR SAÚDE"),'Tabela de Preços'!$E$20,""))))))))))))))))))))))))))))))))))))</f>
        <v/>
      </c>
      <c r="I46" t="str">
        <f>IF(Tabela8I2122232425262728293031323334[[#This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SUBTOTAL(103,Tabela8I2122232425262728293031323334[NOME])</f>
        <v>0</v>
      </c>
    </row>
  </sheetData>
  <sheetProtection sheet="1" objects="1" scenarios="1" sort="0" autoFilter="0"/>
  <conditionalFormatting sqref="K6:L46">
    <cfRule type="containsText" dxfId="122" priority="1" operator="containsText" text="Não confirmado">
      <formula>NOT(ISERROR(SEARCH("Não confirmado",K6)))</formula>
    </cfRule>
    <cfRule type="containsText" dxfId="12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/>
  <dimension ref="A1:AD47"/>
  <sheetViews>
    <sheetView showGridLines="0" showRowColHeaders="0" zoomScale="80" zoomScaleNormal="80" workbookViewId="0">
      <pane xSplit="2" ySplit="5" topLeftCell="C6" activePane="bottomRight" state="frozen"/>
      <selection activeCell="J8" sqref="J8"/>
      <selection pane="topRight" activeCell="J8" sqref="J8"/>
      <selection pane="bottomLeft" activeCell="J8" sqref="J8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23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45069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6" t="str">
        <f>IF(Tabela8I212223242526272829303132333435[[#This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7" t="str">
        <f>IF(Tabela8I212223242526272829303132333435[[#This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8" t="str">
        <f>IF(Tabela8I212223242526272829303132333435[[#This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9" t="str">
        <f>IF(Tabela8I212223242526272829303132333435[[#This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0" t="str">
        <f>IF(Tabela8I212223242526272829303132333435[[#This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1" t="str">
        <f>IF(Tabela8I212223242526272829303132333435[[#This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2" t="str">
        <f>IF(Tabela8I212223242526272829303132333435[[#This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3" t="str">
        <f>IF(Tabela8I212223242526272829303132333435[[#This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4" t="str">
        <f>IF(Tabela8I212223242526272829303132333435[[#This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5" t="str">
        <f>IF(Tabela8I212223242526272829303132333435[[#This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6" t="str">
        <f>IF(Tabela8I212223242526272829303132333435[[#This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7" t="str">
        <f>IF(Tabela8I212223242526272829303132333435[[#This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8" t="str">
        <f>IF(Tabela8I212223242526272829303132333435[[#This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19" t="str">
        <f>IF(Tabela8I212223242526272829303132333435[[#This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0" t="str">
        <f>IF(Tabela8I212223242526272829303132333435[[#This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1" t="str">
        <f>IF(Tabela8I212223242526272829303132333435[[#This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2" t="str">
        <f>IF(Tabela8I212223242526272829303132333435[[#This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3" t="str">
        <f>IF(Tabela8I212223242526272829303132333435[[#This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4" t="str">
        <f>IF(Tabela8I212223242526272829303132333435[[#This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5" t="str">
        <f>IF(Tabela8I212223242526272829303132333435[[#This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6" t="str">
        <f>IF(Tabela8I212223242526272829303132333435[[#This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7" t="str">
        <f>IF(Tabela8I212223242526272829303132333435[[#This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8" t="str">
        <f>IF(Tabela8I212223242526272829303132333435[[#This Row],[EXAME]]&lt;&gt;"","Dra. Ilca","")</f>
        <v/>
      </c>
      <c r="J28" s="26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29" t="str">
        <f>IF(Tabela8I212223242526272829303132333435[[#This Row],[EXAME]]&lt;&gt;"","Dra. Ilca","")</f>
        <v/>
      </c>
      <c r="J29" s="26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0" t="str">
        <f>IF(Tabela8I212223242526272829303132333435[[#This Row],[EXAME]]&lt;&gt;"","Dra. Ilca","")</f>
        <v/>
      </c>
      <c r="J30" s="26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1" t="str">
        <f>IF(Tabela8I212223242526272829303132333435[[#This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2" t="str">
        <f>IF(Tabela8I212223242526272829303132333435[[#This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3" t="str">
        <f>IF(Tabela8I212223242526272829303132333435[[#This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4" t="str">
        <f>IF(Tabela8I212223242526272829303132333435[[#This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5" t="str">
        <f>IF(Tabela8I212223242526272829303132333435[[#This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6" t="str">
        <f>IF(Tabela8I212223242526272829303132333435[[#This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7" t="str">
        <f>IF(Tabela8I212223242526272829303132333435[[#This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8" t="str">
        <f>IF(Tabela8I212223242526272829303132333435[[#This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39" t="str">
        <f>IF(Tabela8I212223242526272829303132333435[[#This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0" t="str">
        <f>IF(Tabela8I212223242526272829303132333435[[#This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1" t="str">
        <f>IF(Tabela8I212223242526272829303132333435[[#This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2" t="str">
        <f>IF(Tabela8I212223242526272829303132333435[[#This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3" t="str">
        <f>IF(Tabela8I212223242526272829303132333435[[#This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4" t="str">
        <f>IF(Tabela8I212223242526272829303132333435[[#This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5" t="str">
        <f>IF(Tabela8I212223242526272829303132333435[[#This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IF(AND(Tabela8I212223242526272829303132333435[[#This Row],[EXAME]]="US PERNA",Tabela8I212223242526272829303132333435[[#This Row],[CONVÊNIO]]="PARTICULAR"),0,IF(AND(Tabela8I212223242526272829303132333435[[#This Row],[EXAME]]="US PERNA", Tabela8I212223242526272829303132333435[[#This Row],[CONVÊNIO]]="AMOR SAÚDE"),0,IF(AND(Tabela8I212223242526272829303132333435[[#This Row],[EXAME]]="US TRANSVAGINAL",Tabela8I212223242526272829303132333435[[#This Row],[CONVÊNIO]]="PARTICULAR"),'Tabela de Preços'!$C$4,IF(AND(Tabela8I212223242526272829303132333435[[#This Row],[EXAME]]="US TRANSVAGINAL",Tabela8I212223242526272829303132333435[[#This Row],[CONVÊNIO]]="AMOR SAÚDE"),'Tabela de Preços'!$E$4,IF(AND(Tabela8I212223242526272829303132333435[[#This Row],[EXAME]]="US ABD TOTAL/SUPERIOR",Tabela8I212223242526272829303132333435[[#This Row],[CONVÊNIO]]="PARTICULAR"),'Tabela de Preços'!$C$5,IF(AND(Tabela8I212223242526272829303132333435[[#This Row],[EXAME]]="US ABD TOTAL/SUPERIOR",Tabela8I212223242526272829303132333435[[#This Row],[CONVÊNIO]]="AMOR SAÚDE"),'Tabela de Preços'!$E$5,IF(AND(Tabela8I212223242526272829303132333435[[#This Row],[EXAME]]="US TIREÓIDE", Tabela8I212223242526272829303132333435[[#This Row],[CONVÊNIO]]="PARTICULAR"),'Tabela de Preços'!$C$6,IF(AND(Tabela8I212223242526272829303132333435[[#This Row],[EXAME]]="US TIREÓIDE", Tabela8I212223242526272829303132333435[[#This Row],[CONVÊNIO]]="AMOR SAÚDE"),'Tabela de Preços'!$E$6,IF(AND(Tabela8I212223242526272829303132333435[[#This Row],[EXAME]]="US CERVICAL", Tabela8I212223242526272829303132333435[[#This Row],[CONVÊNIO]]="PARTICULAR"),'Tabela de Preços'!$C$7,IF(AND(Tabela8I212223242526272829303132333435[[#This Row],[EXAME]]="US CERVICAL",Tabela8I212223242526272829303132333435[[#This Row],[CONVÊNIO]]="AMOR SAÚDE"),'Tabela de Preços'!$E$7,IF(AND(Tabela8I212223242526272829303132333435[[#This Row],[EXAME]]="US PÉLVICO",Tabela8I212223242526272829303132333435[[#This Row],[CONVÊNIO]]="PARTICULAR"),'Tabela de Preços'!$C$8,IF(AND(Tabela8I212223242526272829303132333435[[#This Row],[EXAME]]="US PÉLVICO",Tabela8I212223242526272829303132333435[[#This Row],[CONVÊNIO]]="AMOR SAÚDE"),'Tabela de Preços'!$E$8,IF(AND(Tabela8I212223242526272829303132333435[[#This Row],[EXAME]]="US ABD INFERIOR",Tabela8I212223242526272829303132333435[[#This Row],[CONVÊNIO]]="PARTICULAR"),'Tabela de Preços'!$C$9,IF(AND(Tabela8I212223242526272829303132333435[[#This Row],[EXAME]]="US ABD INFERIOR",Tabela8I212223242526272829303132333435[[#This Row],[CONVÊNIO]]="AMOR SAÚDE"),'Tabela de Preços'!$E$9,IF(AND(Tabela8I212223242526272829303132333435[[#This Row],[EXAME]]="US VIAS URINÁRIAS/ RENAIS",Tabela8I212223242526272829303132333435[[#This Row],[CONVÊNIO]]="PARTICULAR"),'Tabela de Preços'!$C$10,IF(AND(Tabela8I212223242526272829303132333435[[#This Row],[EXAME]]="US VIAS URINÁRIAS/ RENAIS",Tabela8I212223242526272829303132333435[[#This Row],[CONVÊNIO]]="AMOR SAÚDE"),'Tabela de Preços'!$E$10,IF(AND(Tabela8I212223242526272829303132333435[[#This Row],[EXAME]]="US OBSTÉTRICO",Tabela8I212223242526272829303132333435[[#This Row],[CONVÊNIO]]="PARTICULAR"),'Tabela de Preços'!$C$11,IF(AND(Tabela8I212223242526272829303132333435[[#This Row],[EXAME]]="US OBSTÉTRICO", Tabela8I212223242526272829303132333435[[#This Row],[CONVÊNIO]]="AMOR SAÚDE"),'Tabela de Preços'!$E$11,IF(AND(Tabela8I212223242526272829303132333435[[#This Row],[EXAME]]="US MORFOLÓGICO",Tabela8I212223242526272829303132333435[[#This Row],[CONVÊNIO]]="PARTICULAR"),'Tabela de Preços'!$C$12,IF(AND(Tabela8I212223242526272829303132333435[[#This Row],[EXAME]]="US MORFOLÓGICO",Tabela8I212223242526272829303132333435[[#This Row],[CONVÊNIO]]="AMOR SAÚDE"),'Tabela de Preços'!$E$12,IF(AND(Tabela8I212223242526272829303132333435[[#This Row],[EXAME]]="US TRANSVAGINAL NUCAL",Tabela8I212223242526272829303132333435[[#This Row],[CONVÊNIO]]="PARTICULAR"),'Tabela de Preços'!$C$13,IF(AND(Tabela8I212223242526272829303132333435[[#This Row],[EXAME]]="US TRANSVAGINAL NUCAL",Tabela8I212223242526272829303132333435[[#This Row],[CONVÊNIO]]="AMOR SAÚDE"),'Tabela de Preços'!$E$13,IF(AND(Tabela8I212223242526272829303132333435[[#This Row],[EXAME]]="US PARTES MOLES",Tabela8I212223242526272829303132333435[[#This Row],[CONVÊNIO]]="PARTICULAR"),'Tabela de Preços'!$C$14,IF(AND(Tabela8I212223242526272829303132333435[[#This Row],[EXAME]]="US PARTES MOLES",Tabela8I212223242526272829303132333435[[#This Row],[CONVÊNIO]]="AMOR SAÚDE"),'Tabela de Preços'!$E$14,IF(AND(Tabela8I212223242526272829303132333435[[#This Row],[EXAME]]="US BOLSA ESCROTAL",Tabela8I212223242526272829303132333435[[#This Row],[CONVÊNIO]]="PARTICULAR"),'Tabela de Preços'!$C$15,IF(AND(Tabela8I212223242526272829303132333435[[#This Row],[EXAME]]="US BOLSA ESCROTAL",Tabela8I212223242526272829303132333435[[#This Row],[CONVÊNIO]]="AMOR SAÚDE"),'Tabela de Preços'!$E$15,IF(AND(Tabela8I212223242526272829303132333435[[#This Row],[EXAME]]="US PRÓSTATA",Tabela8I212223242526272829303132333435[[#This Row],[CONVÊNIO]]="PARTICULAR"),'Tabela de Preços'!$C$16,IF(AND(Tabela8I212223242526272829303132333435[[#This Row],[EXAME]]="US PRÓSTATA",Tabela8I212223242526272829303132333435[[#This Row],[CONVÊNIO]]="AMOR SAÚDE"),'Tabela de Preços'!$E$16,IF(AND(Tabela8I212223242526272829303132333435[[#This Row],[EXAME]]="US FONTANELA",Tabela8I212223242526272829303132333435[[#This Row],[CONVÊNIO]]="PARTICULAR"),'Tabela de Preços'!$C$17,IF(AND(Tabela8I212223242526272829303132333435[[#This Row],[EXAME]]="US FONTANELA",Tabela8I212223242526272829303132333435[[#This Row],[CONVÊNIO]]="AMOR SAÚDE"),'Tabela de Preços'!$E$17,IF(AND(Tabela8I212223242526272829303132333435[[#This Row],[EXAME]]="US INGUINAL (CADA LADO)",Tabela8I212223242526272829303132333435[[#This Row],[CONVÊNIO]]="PARTICULAR"),'Tabela de Preços'!$C$18,IF(AND(Tabela8I212223242526272829303132333435[[#This Row],[EXAME]]="US INGUINAL (CADA LADO)",Tabela8I212223242526272829303132333435[[#This Row],[CONVÊNIO]]="AMOR SAÚDE"),'Tabela de Preços'!$E$18,IF(AND(Tabela8I212223242526272829303132333435[[#This Row],[EXAME]]="US MORFOLÓGICO GEMELAR",Tabela8I212223242526272829303132333435[[#This Row],[CONVÊNIO]]="PARTICULAR"),0,IF(AND(Tabela8I212223242526272829303132333435[[#This Row],[EXAME]]="US MORFOLÓGICO",Tabela8I212223242526272829303132333435[[#This Row],[CONVÊNIO]]="AMOR SAÚDE"),0,IF(AND(Tabela8I212223242526272829303132333435[[#This Row],[EXAME]]="US TÓRAX",Tabela8I212223242526272829303132333435[[#This Row],[CONVÊNIO]]="PARTICULAR"),'Tabela de Preços'!$C$20,IF(AND(Tabela8I212223242526272829303132333435[[#This Row],[EXAME]]="US TÓRAX",Tabela8I212223242526272829303132333435[[#This Row],[CONVÊNIO]]="AMOR SAÚDE"),'Tabela de Preços'!$E$20,""))))))))))))))))))))))))))))))))))))</f>
        <v/>
      </c>
      <c r="I46" t="str">
        <f>IF(Tabela8I212223242526272829303132333435[[#This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SUBTOTAL(103,Tabela8I212223242526272829303132333435[NOME])</f>
        <v>0</v>
      </c>
    </row>
  </sheetData>
  <sheetProtection sheet="1" objects="1" scenarios="1" sort="0" autoFilter="0"/>
  <conditionalFormatting sqref="K6:L46">
    <cfRule type="containsText" dxfId="107" priority="1" operator="containsText" text="Não confirmado">
      <formula>NOT(ISERROR(SEARCH("Não confirmado",K6)))</formula>
    </cfRule>
    <cfRule type="containsText" dxfId="10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24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45070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6" t="str">
        <f>IF(Tabela8I21222324252627282930313233[[#This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7" t="str">
        <f>IF(Tabela8I21222324252627282930313233[[#This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8" t="str">
        <f>IF(Tabela8I21222324252627282930313233[[#This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9" t="str">
        <f>IF(Tabela8I21222324252627282930313233[[#This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0" t="str">
        <f>IF(Tabela8I21222324252627282930313233[[#This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1" t="str">
        <f>IF(Tabela8I21222324252627282930313233[[#This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2" t="str">
        <f>IF(Tabela8I21222324252627282930313233[[#This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3" t="str">
        <f>IF(Tabela8I21222324252627282930313233[[#This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4" t="str">
        <f>IF(Tabela8I21222324252627282930313233[[#This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5" t="str">
        <f>IF(Tabela8I21222324252627282930313233[[#This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6" t="str">
        <f>IF(Tabela8I21222324252627282930313233[[#This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7" t="str">
        <f>IF(Tabela8I21222324252627282930313233[[#This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8" t="str">
        <f>IF(Tabela8I21222324252627282930313233[[#This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19" t="str">
        <f>IF(Tabela8I21222324252627282930313233[[#This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0" t="str">
        <f>IF(Tabela8I21222324252627282930313233[[#This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1" t="str">
        <f>IF(Tabela8I21222324252627282930313233[[#This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2" t="str">
        <f>IF(Tabela8I21222324252627282930313233[[#This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3" t="str">
        <f>IF(Tabela8I21222324252627282930313233[[#This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4" t="str">
        <f>IF(Tabela8I21222324252627282930313233[[#This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5" t="str">
        <f>IF(Tabela8I21222324252627282930313233[[#This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6" t="str">
        <f>IF(Tabela8I21222324252627282930313233[[#This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7" t="str">
        <f>IF(Tabela8I21222324252627282930313233[[#This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8" t="str">
        <f>IF(Tabela8I21222324252627282930313233[[#This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29" t="str">
        <f>IF(Tabela8I21222324252627282930313233[[#This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0" t="str">
        <f>IF(Tabela8I21222324252627282930313233[[#This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1" t="str">
        <f>IF(Tabela8I21222324252627282930313233[[#This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2" t="str">
        <f>IF(Tabela8I21222324252627282930313233[[#This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3" t="str">
        <f>IF(Tabela8I21222324252627282930313233[[#This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4" t="str">
        <f>IF(Tabela8I21222324252627282930313233[[#This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5" t="str">
        <f>IF(Tabela8I21222324252627282930313233[[#This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6" t="str">
        <f>IF(Tabela8I21222324252627282930313233[[#This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7" t="str">
        <f>IF(Tabela8I21222324252627282930313233[[#This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8" t="str">
        <f>IF(Tabela8I21222324252627282930313233[[#This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39" t="str">
        <f>IF(Tabela8I21222324252627282930313233[[#This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0" t="str">
        <f>IF(Tabela8I21222324252627282930313233[[#This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1" t="str">
        <f>IF(Tabela8I21222324252627282930313233[[#This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2" t="str">
        <f>IF(Tabela8I21222324252627282930313233[[#This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3" t="str">
        <f>IF(Tabela8I21222324252627282930313233[[#This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4" t="str">
        <f>IF(Tabela8I21222324252627282930313233[[#This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5" t="str">
        <f>IF(Tabela8I21222324252627282930313233[[#This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IF(AND(Tabela8I21222324252627282930313233[[#This Row],[EXAME]]="US PERNA",Tabela8I21222324252627282930313233[[#This Row],[CONVÊNIO]]="PARTICULAR"),0,IF(AND(Tabela8I21222324252627282930313233[[#This Row],[EXAME]]="US PERNA", Tabela8I21222324252627282930313233[[#This Row],[CONVÊNIO]]="AMOR SAÚDE"),0,IF(AND(Tabela8I21222324252627282930313233[[#This Row],[EXAME]]="US TRANSVAGINAL",Tabela8I21222324252627282930313233[[#This Row],[CONVÊNIO]]="PARTICULAR"),'Tabela de Preços'!$C$4,IF(AND(Tabela8I21222324252627282930313233[[#This Row],[EXAME]]="US TRANSVAGINAL",Tabela8I21222324252627282930313233[[#This Row],[CONVÊNIO]]="AMOR SAÚDE"),'Tabela de Preços'!$E$4,IF(AND(Tabela8I21222324252627282930313233[[#This Row],[EXAME]]="US ABD TOTAL/SUPERIOR",Tabela8I21222324252627282930313233[[#This Row],[CONVÊNIO]]="PARTICULAR"),'Tabela de Preços'!$C$5,IF(AND(Tabela8I21222324252627282930313233[[#This Row],[EXAME]]="US ABD TOTAL/SUPERIOR",Tabela8I21222324252627282930313233[[#This Row],[CONVÊNIO]]="AMOR SAÚDE"),'Tabela de Preços'!$E$5,IF(AND(Tabela8I21222324252627282930313233[[#This Row],[EXAME]]="US TIREÓIDE", Tabela8I21222324252627282930313233[[#This Row],[CONVÊNIO]]="PARTICULAR"),'Tabela de Preços'!$C$6,IF(AND(Tabela8I21222324252627282930313233[[#This Row],[EXAME]]="US TIREÓIDE", Tabela8I21222324252627282930313233[[#This Row],[CONVÊNIO]]="AMOR SAÚDE"),'Tabela de Preços'!$E$6,IF(AND(Tabela8I21222324252627282930313233[[#This Row],[EXAME]]="US CERVICAL", Tabela8I21222324252627282930313233[[#This Row],[CONVÊNIO]]="PARTICULAR"),'Tabela de Preços'!$C$7,IF(AND(Tabela8I21222324252627282930313233[[#This Row],[EXAME]]="US CERVICAL",Tabela8I21222324252627282930313233[[#This Row],[CONVÊNIO]]="AMOR SAÚDE"),'Tabela de Preços'!$E$7,IF(AND(Tabela8I21222324252627282930313233[[#This Row],[EXAME]]="US PÉLVICO",Tabela8I21222324252627282930313233[[#This Row],[CONVÊNIO]]="PARTICULAR"),'Tabela de Preços'!$C$8,IF(AND(Tabela8I21222324252627282930313233[[#This Row],[EXAME]]="US PÉLVICO",Tabela8I21222324252627282930313233[[#This Row],[CONVÊNIO]]="AMOR SAÚDE"),'Tabela de Preços'!$E$8,IF(AND(Tabela8I21222324252627282930313233[[#This Row],[EXAME]]="US ABD INFERIOR",Tabela8I21222324252627282930313233[[#This Row],[CONVÊNIO]]="PARTICULAR"),'Tabela de Preços'!$C$9,IF(AND(Tabela8I21222324252627282930313233[[#This Row],[EXAME]]="US ABD INFERIOR",Tabela8I21222324252627282930313233[[#This Row],[CONVÊNIO]]="AMOR SAÚDE"),'Tabela de Preços'!$E$9,IF(AND(Tabela8I21222324252627282930313233[[#This Row],[EXAME]]="US VIAS URINÁRIAS/ RENAIS",Tabela8I21222324252627282930313233[[#This Row],[CONVÊNIO]]="PARTICULAR"),'Tabela de Preços'!$C$10,IF(AND(Tabela8I21222324252627282930313233[[#This Row],[EXAME]]="US VIAS URINÁRIAS/ RENAIS",Tabela8I21222324252627282930313233[[#This Row],[CONVÊNIO]]="AMOR SAÚDE"),'Tabela de Preços'!$E$10,IF(AND(Tabela8I21222324252627282930313233[[#This Row],[EXAME]]="US OBSTÉTRICO",Tabela8I21222324252627282930313233[[#This Row],[CONVÊNIO]]="PARTICULAR"),'Tabela de Preços'!$C$11,IF(AND(Tabela8I21222324252627282930313233[[#This Row],[EXAME]]="US OBSTÉTRICO", Tabela8I21222324252627282930313233[[#This Row],[CONVÊNIO]]="AMOR SAÚDE"),'Tabela de Preços'!$E$11,IF(AND(Tabela8I21222324252627282930313233[[#This Row],[EXAME]]="US MORFOLÓGICO",Tabela8I21222324252627282930313233[[#This Row],[CONVÊNIO]]="PARTICULAR"),'Tabela de Preços'!$C$12,IF(AND(Tabela8I21222324252627282930313233[[#This Row],[EXAME]]="US MORFOLÓGICO",Tabela8I21222324252627282930313233[[#This Row],[CONVÊNIO]]="AMOR SAÚDE"),'Tabela de Preços'!$E$12,IF(AND(Tabela8I21222324252627282930313233[[#This Row],[EXAME]]="US TRANSVAGINAL NUCAL",Tabela8I21222324252627282930313233[[#This Row],[CONVÊNIO]]="PARTICULAR"),'Tabela de Preços'!$C$13,IF(AND(Tabela8I21222324252627282930313233[[#This Row],[EXAME]]="US TRANSVAGINAL NUCAL",Tabela8I21222324252627282930313233[[#This Row],[CONVÊNIO]]="AMOR SAÚDE"),'Tabela de Preços'!$E$13,IF(AND(Tabela8I21222324252627282930313233[[#This Row],[EXAME]]="US PARTES MOLES",Tabela8I21222324252627282930313233[[#This Row],[CONVÊNIO]]="PARTICULAR"),'Tabela de Preços'!$C$14,IF(AND(Tabela8I21222324252627282930313233[[#This Row],[EXAME]]="US PARTES MOLES",Tabela8I21222324252627282930313233[[#This Row],[CONVÊNIO]]="AMOR SAÚDE"),'Tabela de Preços'!$E$14,IF(AND(Tabela8I21222324252627282930313233[[#This Row],[EXAME]]="US BOLSA ESCROTAL",Tabela8I21222324252627282930313233[[#This Row],[CONVÊNIO]]="PARTICULAR"),'Tabela de Preços'!$C$15,IF(AND(Tabela8I21222324252627282930313233[[#This Row],[EXAME]]="US BOLSA ESCROTAL",Tabela8I21222324252627282930313233[[#This Row],[CONVÊNIO]]="AMOR SAÚDE"),'Tabela de Preços'!$E$15,IF(AND(Tabela8I21222324252627282930313233[[#This Row],[EXAME]]="US PRÓSTATA",Tabela8I21222324252627282930313233[[#This Row],[CONVÊNIO]]="PARTICULAR"),'Tabela de Preços'!$C$16,IF(AND(Tabela8I21222324252627282930313233[[#This Row],[EXAME]]="US PRÓSTATA",Tabela8I21222324252627282930313233[[#This Row],[CONVÊNIO]]="AMOR SAÚDE"),'Tabela de Preços'!$E$16,IF(AND(Tabela8I21222324252627282930313233[[#This Row],[EXAME]]="US FONTANELA",Tabela8I21222324252627282930313233[[#This Row],[CONVÊNIO]]="PARTICULAR"),'Tabela de Preços'!$C$17,IF(AND(Tabela8I21222324252627282930313233[[#This Row],[EXAME]]="US FONTANELA",Tabela8I21222324252627282930313233[[#This Row],[CONVÊNIO]]="AMOR SAÚDE"),'Tabela de Preços'!$E$17,IF(AND(Tabela8I21222324252627282930313233[[#This Row],[EXAME]]="US INGUINAL (CADA LADO)",Tabela8I21222324252627282930313233[[#This Row],[CONVÊNIO]]="PARTICULAR"),'Tabela de Preços'!$C$18,IF(AND(Tabela8I21222324252627282930313233[[#This Row],[EXAME]]="US INGUINAL (CADA LADO)",Tabela8I21222324252627282930313233[[#This Row],[CONVÊNIO]]="AMOR SAÚDE"),'Tabela de Preços'!$E$18,IF(AND(Tabela8I21222324252627282930313233[[#This Row],[EXAME]]="US MORFOLÓGICO GEMELAR",Tabela8I21222324252627282930313233[[#This Row],[CONVÊNIO]]="PARTICULAR"),0,IF(AND(Tabela8I21222324252627282930313233[[#This Row],[EXAME]]="US MORFOLÓGICO",Tabela8I21222324252627282930313233[[#This Row],[CONVÊNIO]]="AMOR SAÚDE"),0,IF(AND(Tabela8I21222324252627282930313233[[#This Row],[EXAME]]="US TÓRAX",Tabela8I21222324252627282930313233[[#This Row],[CONVÊNIO]]="PARTICULAR"),'Tabela de Preços'!$C$20,IF(AND(Tabela8I21222324252627282930313233[[#This Row],[EXAME]]="US TÓRAX",Tabela8I21222324252627282930313233[[#This Row],[CONVÊNIO]]="AMOR SAÚDE"),'Tabela de Preços'!$E$20,""))))))))))))))))))))))))))))))))))))</f>
        <v/>
      </c>
      <c r="I46" t="str">
        <f>IF(Tabela8I21222324252627282930313233[[#This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SUBTOTAL(103,Tabela8I21222324252627282930313233[NOME])</f>
        <v>0</v>
      </c>
    </row>
  </sheetData>
  <sheetProtection sheet="1" objects="1" scenarios="1" sort="0" autoFilter="0"/>
  <conditionalFormatting sqref="K6:L46">
    <cfRule type="containsText" dxfId="92" priority="1" operator="containsText" text="Não confirmado">
      <formula>NOT(ISERROR(SEARCH("Não confirmado",K6)))</formula>
    </cfRule>
    <cfRule type="containsText" dxfId="9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25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45071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6" t="str">
        <f>IF(Tabela8I2122232425262728293031[[#This Row],[EXAME]]&lt;&gt;"","Dra. Ilca","")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7" t="str">
        <f>IF(Tabela8I2122232425262728293031[[#This Row],[EXAME]]&lt;&gt;"","Dra. Ilca","")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8" t="str">
        <f>IF(Tabela8I2122232425262728293031[[#This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9" t="str">
        <f>IF(Tabela8I2122232425262728293031[[#This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0" t="str">
        <f>IF(Tabela8I2122232425262728293031[[#This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1" t="str">
        <f>IF(Tabela8I2122232425262728293031[[#This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2" t="str">
        <f>IF(Tabela8I2122232425262728293031[[#This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3" t="str">
        <f>IF(Tabela8I2122232425262728293031[[#This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4" t="str">
        <f>IF(Tabela8I2122232425262728293031[[#This Row],[EXAME]]&lt;&gt;"","Dra. Ilca","")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5" t="str">
        <f>IF(Tabela8I2122232425262728293031[[#This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6" t="str">
        <f>IF(Tabela8I2122232425262728293031[[#This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7" t="str">
        <f>IF(Tabela8I2122232425262728293031[[#This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8" t="str">
        <f>IF(Tabela8I2122232425262728293031[[#This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19" t="str">
        <f>IF(Tabela8I2122232425262728293031[[#This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0" t="str">
        <f>IF(Tabela8I2122232425262728293031[[#This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1" t="str">
        <f>IF(Tabela8I2122232425262728293031[[#This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2" t="str">
        <f>IF(Tabela8I2122232425262728293031[[#This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3" t="str">
        <f>IF(Tabela8I2122232425262728293031[[#This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4" t="str">
        <f>IF(Tabela8I2122232425262728293031[[#This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5" t="str">
        <f>IF(Tabela8I2122232425262728293031[[#This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6" t="str">
        <f>IF(Tabela8I2122232425262728293031[[#This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49"/>
      <c r="D27" s="12"/>
      <c r="E27" s="12"/>
      <c r="F27" s="12"/>
      <c r="G27" s="12"/>
      <c r="H2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7" t="str">
        <f>IF(Tabela8I2122232425262728293031[[#This Row],[EXAME]]&lt;&gt;"","Dra. Ilca","")</f>
        <v/>
      </c>
      <c r="J27" s="50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8" t="str">
        <f>IF(Tabela8I2122232425262728293031[[#This Row],[EXAME]]&lt;&gt;"","Dra. Ilca","")</f>
        <v/>
      </c>
      <c r="J28" s="50"/>
      <c r="K28" s="12"/>
      <c r="L28" s="12"/>
      <c r="M28" s="12"/>
    </row>
    <row r="29" spans="2:13">
      <c r="B29" s="9">
        <v>0.57291666666666696</v>
      </c>
      <c r="C29" s="53"/>
      <c r="D29" s="12"/>
      <c r="E29" s="12"/>
      <c r="F29" s="12"/>
      <c r="G29" s="12"/>
      <c r="H2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29" t="str">
        <f>IF(Tabela8I2122232425262728293031[[#This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53"/>
      <c r="D30" s="12"/>
      <c r="E30" s="12"/>
      <c r="F30" s="12"/>
      <c r="G30" s="12"/>
      <c r="H3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0" t="str">
        <f>IF(Tabela8I2122232425262728293031[[#This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1" t="str">
        <f>IF(Tabela8I2122232425262728293031[[#This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2" t="str">
        <f>IF(Tabela8I2122232425262728293031[[#This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3" t="str">
        <f>IF(Tabela8I2122232425262728293031[[#This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4" t="str">
        <f>IF(Tabela8I2122232425262728293031[[#This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5" t="str">
        <f>IF(Tabela8I2122232425262728293031[[#This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6" t="str">
        <f>IF(Tabela8I2122232425262728293031[[#This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7" t="str">
        <f>IF(Tabela8I2122232425262728293031[[#This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8" t="str">
        <f>IF(Tabela8I2122232425262728293031[[#This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39" t="str">
        <f>IF(Tabela8I2122232425262728293031[[#This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0" t="str">
        <f>IF(Tabela8I2122232425262728293031[[#This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1" t="str">
        <f>IF(Tabela8I2122232425262728293031[[#This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2" t="str">
        <f>IF(Tabela8I2122232425262728293031[[#This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3" t="str">
        <f>IF(Tabela8I2122232425262728293031[[#This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4" t="str">
        <f>IF(Tabela8I2122232425262728293031[[#This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5" t="str">
        <f>IF(Tabela8I2122232425262728293031[[#This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IF(AND(Tabela8I2122232425262728293031[[#This Row],[EXAME]]="US PERNA",Tabela8I2122232425262728293031[[#This Row],[CONVÊNIO]]="PARTICULAR"),0,IF(AND(Tabela8I2122232425262728293031[[#This Row],[EXAME]]="US PERNA", Tabela8I2122232425262728293031[[#This Row],[CONVÊNIO]]="AMOR SAÚDE"),0,IF(AND(Tabela8I2122232425262728293031[[#This Row],[EXAME]]="US TRANSVAGINAL",Tabela8I2122232425262728293031[[#This Row],[CONVÊNIO]]="PARTICULAR"),'Tabela de Preços'!$C$4,IF(AND(Tabela8I2122232425262728293031[[#This Row],[EXAME]]="US TRANSVAGINAL",Tabela8I2122232425262728293031[[#This Row],[CONVÊNIO]]="AMOR SAÚDE"),'Tabela de Preços'!$E$4,IF(AND(Tabela8I2122232425262728293031[[#This Row],[EXAME]]="US ABD TOTAL/SUPERIOR",Tabela8I2122232425262728293031[[#This Row],[CONVÊNIO]]="PARTICULAR"),'Tabela de Preços'!$C$5,IF(AND(Tabela8I2122232425262728293031[[#This Row],[EXAME]]="US ABD TOTAL/SUPERIOR",Tabela8I2122232425262728293031[[#This Row],[CONVÊNIO]]="AMOR SAÚDE"),'Tabela de Preços'!$E$5,IF(AND(Tabela8I2122232425262728293031[[#This Row],[EXAME]]="US TIREÓIDE", Tabela8I2122232425262728293031[[#This Row],[CONVÊNIO]]="PARTICULAR"),'Tabela de Preços'!$C$6,IF(AND(Tabela8I2122232425262728293031[[#This Row],[EXAME]]="US TIREÓIDE", Tabela8I2122232425262728293031[[#This Row],[CONVÊNIO]]="AMOR SAÚDE"),'Tabela de Preços'!$E$6,IF(AND(Tabela8I2122232425262728293031[[#This Row],[EXAME]]="US CERVICAL", Tabela8I2122232425262728293031[[#This Row],[CONVÊNIO]]="PARTICULAR"),'Tabela de Preços'!$C$7,IF(AND(Tabela8I2122232425262728293031[[#This Row],[EXAME]]="US CERVICAL",Tabela8I2122232425262728293031[[#This Row],[CONVÊNIO]]="AMOR SAÚDE"),'Tabela de Preços'!$E$7,IF(AND(Tabela8I2122232425262728293031[[#This Row],[EXAME]]="US PÉLVICO",Tabela8I2122232425262728293031[[#This Row],[CONVÊNIO]]="PARTICULAR"),'Tabela de Preços'!$C$8,IF(AND(Tabela8I2122232425262728293031[[#This Row],[EXAME]]="US PÉLVICO",Tabela8I2122232425262728293031[[#This Row],[CONVÊNIO]]="AMOR SAÚDE"),'Tabela de Preços'!$E$8,IF(AND(Tabela8I2122232425262728293031[[#This Row],[EXAME]]="US ABD INFERIOR",Tabela8I2122232425262728293031[[#This Row],[CONVÊNIO]]="PARTICULAR"),'Tabela de Preços'!$C$9,IF(AND(Tabela8I2122232425262728293031[[#This Row],[EXAME]]="US ABD INFERIOR",Tabela8I2122232425262728293031[[#This Row],[CONVÊNIO]]="AMOR SAÚDE"),'Tabela de Preços'!$E$9,IF(AND(Tabela8I2122232425262728293031[[#This Row],[EXAME]]="US VIAS URINÁRIAS/ RENAIS",Tabela8I2122232425262728293031[[#This Row],[CONVÊNIO]]="PARTICULAR"),'Tabela de Preços'!$C$10,IF(AND(Tabela8I2122232425262728293031[[#This Row],[EXAME]]="US VIAS URINÁRIAS/ RENAIS",Tabela8I2122232425262728293031[[#This Row],[CONVÊNIO]]="AMOR SAÚDE"),'Tabela de Preços'!$E$10,IF(AND(Tabela8I2122232425262728293031[[#This Row],[EXAME]]="US OBSTÉTRICO",Tabela8I2122232425262728293031[[#This Row],[CONVÊNIO]]="PARTICULAR"),'Tabela de Preços'!$C$11,IF(AND(Tabela8I2122232425262728293031[[#This Row],[EXAME]]="US OBSTÉTRICO", Tabela8I2122232425262728293031[[#This Row],[CONVÊNIO]]="AMOR SAÚDE"),'Tabela de Preços'!$E$11,IF(AND(Tabela8I2122232425262728293031[[#This Row],[EXAME]]="US MORFOLÓGICO",Tabela8I2122232425262728293031[[#This Row],[CONVÊNIO]]="PARTICULAR"),'Tabela de Preços'!$C$12,IF(AND(Tabela8I2122232425262728293031[[#This Row],[EXAME]]="US MORFOLÓGICO",Tabela8I2122232425262728293031[[#This Row],[CONVÊNIO]]="AMOR SAÚDE"),'Tabela de Preços'!$E$12,IF(AND(Tabela8I2122232425262728293031[[#This Row],[EXAME]]="US TRANSVAGINAL NUCAL",Tabela8I2122232425262728293031[[#This Row],[CONVÊNIO]]="PARTICULAR"),'Tabela de Preços'!$C$13,IF(AND(Tabela8I2122232425262728293031[[#This Row],[EXAME]]="US TRANSVAGINAL NUCAL",Tabela8I2122232425262728293031[[#This Row],[CONVÊNIO]]="AMOR SAÚDE"),'Tabela de Preços'!$E$13,IF(AND(Tabela8I2122232425262728293031[[#This Row],[EXAME]]="US PARTES MOLES",Tabela8I2122232425262728293031[[#This Row],[CONVÊNIO]]="PARTICULAR"),'Tabela de Preços'!$C$14,IF(AND(Tabela8I2122232425262728293031[[#This Row],[EXAME]]="US PARTES MOLES",Tabela8I2122232425262728293031[[#This Row],[CONVÊNIO]]="AMOR SAÚDE"),'Tabela de Preços'!$E$14,IF(AND(Tabela8I2122232425262728293031[[#This Row],[EXAME]]="US BOLSA ESCROTAL",Tabela8I2122232425262728293031[[#This Row],[CONVÊNIO]]="PARTICULAR"),'Tabela de Preços'!$C$15,IF(AND(Tabela8I2122232425262728293031[[#This Row],[EXAME]]="US BOLSA ESCROTAL",Tabela8I2122232425262728293031[[#This Row],[CONVÊNIO]]="AMOR SAÚDE"),'Tabela de Preços'!$E$15,IF(AND(Tabela8I2122232425262728293031[[#This Row],[EXAME]]="US PRÓSTATA",Tabela8I2122232425262728293031[[#This Row],[CONVÊNIO]]="PARTICULAR"),'Tabela de Preços'!$C$16,IF(AND(Tabela8I2122232425262728293031[[#This Row],[EXAME]]="US PRÓSTATA",Tabela8I2122232425262728293031[[#This Row],[CONVÊNIO]]="AMOR SAÚDE"),'Tabela de Preços'!$E$16,IF(AND(Tabela8I2122232425262728293031[[#This Row],[EXAME]]="US FONTANELA",Tabela8I2122232425262728293031[[#This Row],[CONVÊNIO]]="PARTICULAR"),'Tabela de Preços'!$C$17,IF(AND(Tabela8I2122232425262728293031[[#This Row],[EXAME]]="US FONTANELA",Tabela8I2122232425262728293031[[#This Row],[CONVÊNIO]]="AMOR SAÚDE"),'Tabela de Preços'!$E$17,IF(AND(Tabela8I2122232425262728293031[[#This Row],[EXAME]]="US INGUINAL (CADA LADO)",Tabela8I2122232425262728293031[[#This Row],[CONVÊNIO]]="PARTICULAR"),'Tabela de Preços'!$C$18,IF(AND(Tabela8I2122232425262728293031[[#This Row],[EXAME]]="US INGUINAL (CADA LADO)",Tabela8I2122232425262728293031[[#This Row],[CONVÊNIO]]="AMOR SAÚDE"),'Tabela de Preços'!$E$18,IF(AND(Tabela8I2122232425262728293031[[#This Row],[EXAME]]="US MORFOLÓGICO GEMELAR",Tabela8I2122232425262728293031[[#This Row],[CONVÊNIO]]="PARTICULAR"),0,IF(AND(Tabela8I2122232425262728293031[[#This Row],[EXAME]]="US MORFOLÓGICO",Tabela8I2122232425262728293031[[#This Row],[CONVÊNIO]]="AMOR SAÚDE"),0,IF(AND(Tabela8I2122232425262728293031[[#This Row],[EXAME]]="US TÓRAX",Tabela8I2122232425262728293031[[#This Row],[CONVÊNIO]]="PARTICULAR"),'Tabela de Preços'!$C$20,IF(AND(Tabela8I2122232425262728293031[[#This Row],[EXAME]]="US TÓRAX",Tabela8I2122232425262728293031[[#This Row],[CONVÊNIO]]="AMOR SAÚDE"),'Tabela de Preços'!$E$20,""))))))))))))))))))))))))))))))))))))</f>
        <v/>
      </c>
      <c r="I46" t="str">
        <f>IF(Tabela8I2122232425262728293031[[#This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SUBTOTAL(103,Tabela8I2122232425262728293031[NOME])</f>
        <v>0</v>
      </c>
    </row>
  </sheetData>
  <sheetProtection sheet="1" objects="1" scenarios="1" sort="0" autoFilter="0"/>
  <conditionalFormatting sqref="K6:L46">
    <cfRule type="containsText" dxfId="77" priority="1" operator="containsText" text="Não confirmado">
      <formula>NOT(ISERROR(SEARCH("Não confirmado",K6)))</formula>
    </cfRule>
    <cfRule type="containsText" dxfId="7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26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45072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6" t="str">
        <f>IF(Tabela8I212223242526272829303132[[#This Row],[EXAME]]&lt;&gt;"","Dra. Ilca","")</f>
        <v/>
      </c>
      <c r="J6" s="13"/>
      <c r="K6" s="12"/>
      <c r="L6" s="12"/>
      <c r="M6" s="12"/>
    </row>
    <row r="7" spans="1:30" ht="16.5">
      <c r="B7" s="9">
        <v>0.34375</v>
      </c>
      <c r="C7" s="12"/>
      <c r="D7" s="12"/>
      <c r="E7" s="12"/>
      <c r="F7" s="12"/>
      <c r="G7" s="12"/>
      <c r="H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7" t="str">
        <f>IF(Tabela8I212223242526272829303132[[#This Row],[EXAME]]&lt;&gt;"","Dra. Ilca","")</f>
        <v/>
      </c>
      <c r="J7" s="51"/>
      <c r="K7" s="12"/>
      <c r="L7" s="12"/>
      <c r="M7" s="12"/>
    </row>
    <row r="8" spans="1:30">
      <c r="B8" s="8">
        <v>0.35416666666666702</v>
      </c>
      <c r="C8" s="49"/>
      <c r="D8" s="12"/>
      <c r="E8" s="12"/>
      <c r="F8" s="12"/>
      <c r="G8" s="12"/>
      <c r="H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8" t="str">
        <f>IF(Tabela8I212223242526272829303132[[#This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9" t="str">
        <f>IF(Tabela8I212223242526272829303132[[#This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0" t="str">
        <f>IF(Tabela8I212223242526272829303132[[#This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1" t="str">
        <f>IF(Tabela8I212223242526272829303132[[#This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2" t="str">
        <f>IF(Tabela8I212223242526272829303132[[#This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3" t="str">
        <f>IF(Tabela8I212223242526272829303132[[#This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4" t="str">
        <f>IF(Tabela8I212223242526272829303132[[#This Row],[EXAME]]&lt;&gt;"","Dra. Ilca","")</f>
        <v/>
      </c>
      <c r="J14" s="39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5" t="str">
        <f>IF(Tabela8I212223242526272829303132[[#This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6" t="str">
        <f>IF(Tabela8I212223242526272829303132[[#This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7" t="str">
        <f>IF(Tabela8I212223242526272829303132[[#This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8" t="str">
        <f>IF(Tabela8I212223242526272829303132[[#This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19" t="str">
        <f>IF(Tabela8I212223242526272829303132[[#This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0" t="str">
        <f>IF(Tabela8I212223242526272829303132[[#This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1" t="str">
        <f>IF(Tabela8I212223242526272829303132[[#This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2" t="str">
        <f>IF(Tabela8I212223242526272829303132[[#This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3" t="str">
        <f>IF(Tabela8I212223242526272829303132[[#This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4" t="str">
        <f>IF(Tabela8I212223242526272829303132[[#This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5" t="str">
        <f>IF(Tabela8I212223242526272829303132[[#This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6" t="str">
        <f>IF(Tabela8I212223242526272829303132[[#This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7" t="str">
        <f>IF(Tabela8I212223242526272829303132[[#This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9"/>
      <c r="E28" s="12"/>
      <c r="F28" s="12"/>
      <c r="G28" s="12"/>
      <c r="H2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8" t="str">
        <f>IF(Tabela8I212223242526272829303132[[#This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29" t="str">
        <f>IF(Tabela8I212223242526272829303132[[#This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0" t="str">
        <f>IF(Tabela8I212223242526272829303132[[#This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1" t="str">
        <f>IF(Tabela8I212223242526272829303132[[#This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2" t="str">
        <f>IF(Tabela8I212223242526272829303132[[#This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3" t="str">
        <f>IF(Tabela8I212223242526272829303132[[#This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4" t="str">
        <f>IF(Tabela8I212223242526272829303132[[#This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5" t="str">
        <f>IF(Tabela8I212223242526272829303132[[#This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6" t="str">
        <f>IF(Tabela8I212223242526272829303132[[#This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7" t="str">
        <f>IF(Tabela8I212223242526272829303132[[#This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8" t="str">
        <f>IF(Tabela8I212223242526272829303132[[#This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39" t="str">
        <f>IF(Tabela8I212223242526272829303132[[#This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0" t="str">
        <f>IF(Tabela8I212223242526272829303132[[#This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1" t="str">
        <f>IF(Tabela8I212223242526272829303132[[#This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2" t="str">
        <f>IF(Tabela8I212223242526272829303132[[#This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3" t="str">
        <f>IF(Tabela8I212223242526272829303132[[#This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4" t="str">
        <f>IF(Tabela8I212223242526272829303132[[#This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5" t="str">
        <f>IF(Tabela8I212223242526272829303132[[#This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IF(AND(Tabela8I212223242526272829303132[[#This Row],[EXAME]]="US PERNA",Tabela8I212223242526272829303132[[#This Row],[CONVÊNIO]]="PARTICULAR"),0,IF(AND(Tabela8I212223242526272829303132[[#This Row],[EXAME]]="US PERNA", Tabela8I212223242526272829303132[[#This Row],[CONVÊNIO]]="AMOR SAÚDE"),0,IF(AND(Tabela8I212223242526272829303132[[#This Row],[EXAME]]="US TRANSVAGINAL",Tabela8I212223242526272829303132[[#This Row],[CONVÊNIO]]="PARTICULAR"),'Tabela de Preços'!$C$4,IF(AND(Tabela8I212223242526272829303132[[#This Row],[EXAME]]="US TRANSVAGINAL",Tabela8I212223242526272829303132[[#This Row],[CONVÊNIO]]="AMOR SAÚDE"),'Tabela de Preços'!$E$4,IF(AND(Tabela8I212223242526272829303132[[#This Row],[EXAME]]="US ABD TOTAL/SUPERIOR",Tabela8I212223242526272829303132[[#This Row],[CONVÊNIO]]="PARTICULAR"),'Tabela de Preços'!$C$5,IF(AND(Tabela8I212223242526272829303132[[#This Row],[EXAME]]="US ABD TOTAL/SUPERIOR",Tabela8I212223242526272829303132[[#This Row],[CONVÊNIO]]="AMOR SAÚDE"),'Tabela de Preços'!$E$5,IF(AND(Tabela8I212223242526272829303132[[#This Row],[EXAME]]="US TIREÓIDE", Tabela8I212223242526272829303132[[#This Row],[CONVÊNIO]]="PARTICULAR"),'Tabela de Preços'!$C$6,IF(AND(Tabela8I212223242526272829303132[[#This Row],[EXAME]]="US TIREÓIDE", Tabela8I212223242526272829303132[[#This Row],[CONVÊNIO]]="AMOR SAÚDE"),'Tabela de Preços'!$E$6,IF(AND(Tabela8I212223242526272829303132[[#This Row],[EXAME]]="US CERVICAL", Tabela8I212223242526272829303132[[#This Row],[CONVÊNIO]]="PARTICULAR"),'Tabela de Preços'!$C$7,IF(AND(Tabela8I212223242526272829303132[[#This Row],[EXAME]]="US CERVICAL",Tabela8I212223242526272829303132[[#This Row],[CONVÊNIO]]="AMOR SAÚDE"),'Tabela de Preços'!$E$7,IF(AND(Tabela8I212223242526272829303132[[#This Row],[EXAME]]="US PÉLVICO",Tabela8I212223242526272829303132[[#This Row],[CONVÊNIO]]="PARTICULAR"),'Tabela de Preços'!$C$8,IF(AND(Tabela8I212223242526272829303132[[#This Row],[EXAME]]="US PÉLVICO",Tabela8I212223242526272829303132[[#This Row],[CONVÊNIO]]="AMOR SAÚDE"),'Tabela de Preços'!$E$8,IF(AND(Tabela8I212223242526272829303132[[#This Row],[EXAME]]="US ABD INFERIOR",Tabela8I212223242526272829303132[[#This Row],[CONVÊNIO]]="PARTICULAR"),'Tabela de Preços'!$C$9,IF(AND(Tabela8I212223242526272829303132[[#This Row],[EXAME]]="US ABD INFERIOR",Tabela8I212223242526272829303132[[#This Row],[CONVÊNIO]]="AMOR SAÚDE"),'Tabela de Preços'!$E$9,IF(AND(Tabela8I212223242526272829303132[[#This Row],[EXAME]]="US VIAS URINÁRIAS/ RENAIS",Tabela8I212223242526272829303132[[#This Row],[CONVÊNIO]]="PARTICULAR"),'Tabela de Preços'!$C$10,IF(AND(Tabela8I212223242526272829303132[[#This Row],[EXAME]]="US VIAS URINÁRIAS/ RENAIS",Tabela8I212223242526272829303132[[#This Row],[CONVÊNIO]]="AMOR SAÚDE"),'Tabela de Preços'!$E$10,IF(AND(Tabela8I212223242526272829303132[[#This Row],[EXAME]]="US OBSTÉTRICO",Tabela8I212223242526272829303132[[#This Row],[CONVÊNIO]]="PARTICULAR"),'Tabela de Preços'!$C$11,IF(AND(Tabela8I212223242526272829303132[[#This Row],[EXAME]]="US OBSTÉTRICO", Tabela8I212223242526272829303132[[#This Row],[CONVÊNIO]]="AMOR SAÚDE"),'Tabela de Preços'!$E$11,IF(AND(Tabela8I212223242526272829303132[[#This Row],[EXAME]]="US MORFOLÓGICO",Tabela8I212223242526272829303132[[#This Row],[CONVÊNIO]]="PARTICULAR"),'Tabela de Preços'!$C$12,IF(AND(Tabela8I212223242526272829303132[[#This Row],[EXAME]]="US MORFOLÓGICO",Tabela8I212223242526272829303132[[#This Row],[CONVÊNIO]]="AMOR SAÚDE"),'Tabela de Preços'!$E$12,IF(AND(Tabela8I212223242526272829303132[[#This Row],[EXAME]]="US TRANSVAGINAL NUCAL",Tabela8I212223242526272829303132[[#This Row],[CONVÊNIO]]="PARTICULAR"),'Tabela de Preços'!$C$13,IF(AND(Tabela8I212223242526272829303132[[#This Row],[EXAME]]="US TRANSVAGINAL NUCAL",Tabela8I212223242526272829303132[[#This Row],[CONVÊNIO]]="AMOR SAÚDE"),'Tabela de Preços'!$E$13,IF(AND(Tabela8I212223242526272829303132[[#This Row],[EXAME]]="US PARTES MOLES",Tabela8I212223242526272829303132[[#This Row],[CONVÊNIO]]="PARTICULAR"),'Tabela de Preços'!$C$14,IF(AND(Tabela8I212223242526272829303132[[#This Row],[EXAME]]="US PARTES MOLES",Tabela8I212223242526272829303132[[#This Row],[CONVÊNIO]]="AMOR SAÚDE"),'Tabela de Preços'!$E$14,IF(AND(Tabela8I212223242526272829303132[[#This Row],[EXAME]]="US BOLSA ESCROTAL",Tabela8I212223242526272829303132[[#This Row],[CONVÊNIO]]="PARTICULAR"),'Tabela de Preços'!$C$15,IF(AND(Tabela8I212223242526272829303132[[#This Row],[EXAME]]="US BOLSA ESCROTAL",Tabela8I212223242526272829303132[[#This Row],[CONVÊNIO]]="AMOR SAÚDE"),'Tabela de Preços'!$E$15,IF(AND(Tabela8I212223242526272829303132[[#This Row],[EXAME]]="US PRÓSTATA",Tabela8I212223242526272829303132[[#This Row],[CONVÊNIO]]="PARTICULAR"),'Tabela de Preços'!$C$16,IF(AND(Tabela8I212223242526272829303132[[#This Row],[EXAME]]="US PRÓSTATA",Tabela8I212223242526272829303132[[#This Row],[CONVÊNIO]]="AMOR SAÚDE"),'Tabela de Preços'!$E$16,IF(AND(Tabela8I212223242526272829303132[[#This Row],[EXAME]]="US FONTANELA",Tabela8I212223242526272829303132[[#This Row],[CONVÊNIO]]="PARTICULAR"),'Tabela de Preços'!$C$17,IF(AND(Tabela8I212223242526272829303132[[#This Row],[EXAME]]="US FONTANELA",Tabela8I212223242526272829303132[[#This Row],[CONVÊNIO]]="AMOR SAÚDE"),'Tabela de Preços'!$E$17,IF(AND(Tabela8I212223242526272829303132[[#This Row],[EXAME]]="US INGUINAL (CADA LADO)",Tabela8I212223242526272829303132[[#This Row],[CONVÊNIO]]="PARTICULAR"),'Tabela de Preços'!$C$18,IF(AND(Tabela8I212223242526272829303132[[#This Row],[EXAME]]="US INGUINAL (CADA LADO)",Tabela8I212223242526272829303132[[#This Row],[CONVÊNIO]]="AMOR SAÚDE"),'Tabela de Preços'!$E$18,IF(AND(Tabela8I212223242526272829303132[[#This Row],[EXAME]]="US MORFOLÓGICO GEMELAR",Tabela8I212223242526272829303132[[#This Row],[CONVÊNIO]]="PARTICULAR"),0,IF(AND(Tabela8I212223242526272829303132[[#This Row],[EXAME]]="US MORFOLÓGICO",Tabela8I212223242526272829303132[[#This Row],[CONVÊNIO]]="AMOR SAÚDE"),0,IF(AND(Tabela8I212223242526272829303132[[#This Row],[EXAME]]="US TÓRAX",Tabela8I212223242526272829303132[[#This Row],[CONVÊNIO]]="PARTICULAR"),'Tabela de Preços'!$C$20,IF(AND(Tabela8I212223242526272829303132[[#This Row],[EXAME]]="US TÓRAX",Tabela8I212223242526272829303132[[#This Row],[CONVÊNIO]]="AMOR SAÚDE"),'Tabela de Preços'!$E$20,""))))))))))))))))))))))))))))))))))))</f>
        <v/>
      </c>
      <c r="I46" t="str">
        <f>IF(Tabela8I212223242526272829303132[[#This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SUBTOTAL(103,Tabela8I212223242526272829303132[NOME])</f>
        <v>0</v>
      </c>
    </row>
  </sheetData>
  <sheetProtection sheet="1" objects="1" scenarios="1" sort="0" autoFilter="0"/>
  <conditionalFormatting sqref="K6:L46">
    <cfRule type="containsText" dxfId="62" priority="1" operator="containsText" text="Não confirmado">
      <formula>NOT(ISERROR(SEARCH("Não confirmado",K6)))</formula>
    </cfRule>
    <cfRule type="containsText" dxfId="6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29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45075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6" t="str">
        <f>IF(Tabela8I21222324252627282930313237[[#This Row],[EXAME]]&lt;&gt;"","Dra. Ilca","")</f>
        <v/>
      </c>
      <c r="J6" s="13"/>
      <c r="K6" s="12"/>
      <c r="L6" s="12"/>
      <c r="M6" s="12"/>
    </row>
    <row r="7" spans="1:30" ht="16.5">
      <c r="B7" s="9">
        <v>0.34375</v>
      </c>
      <c r="C7" s="12"/>
      <c r="D7" s="12"/>
      <c r="E7" s="12"/>
      <c r="F7" s="12"/>
      <c r="G7" s="12"/>
      <c r="H7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7" t="str">
        <f>IF(Tabela8I21222324252627282930313237[[#This Row],[EXAME]]&lt;&gt;"","Dra. Ilca","")</f>
        <v/>
      </c>
      <c r="J7" s="51"/>
      <c r="K7" s="12"/>
      <c r="L7" s="12"/>
      <c r="M7" s="12"/>
    </row>
    <row r="8" spans="1:30">
      <c r="B8" s="8">
        <v>0.35416666666666702</v>
      </c>
      <c r="C8" s="49"/>
      <c r="D8" s="12"/>
      <c r="E8" s="12"/>
      <c r="F8" s="12"/>
      <c r="G8" s="12"/>
      <c r="H8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8" t="str">
        <f>IF(Tabela8I21222324252627282930313237[[#This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9" t="str">
        <f>IF(Tabela8I21222324252627282930313237[[#This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0" t="str">
        <f>IF(Tabela8I21222324252627282930313237[[#This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1" t="str">
        <f>IF(Tabela8I21222324252627282930313237[[#This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2" t="str">
        <f>IF(Tabela8I21222324252627282930313237[[#This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3" t="str">
        <f>IF(Tabela8I21222324252627282930313237[[#This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4" t="str">
        <f>IF(Tabela8I21222324252627282930313237[[#This Row],[EXAME]]&lt;&gt;"","Dra. Ilca","")</f>
        <v/>
      </c>
      <c r="J14" s="39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5" t="str">
        <f>IF(Tabela8I21222324252627282930313237[[#This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6" t="str">
        <f>IF(Tabela8I21222324252627282930313237[[#This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7" t="str">
        <f>IF(Tabela8I21222324252627282930313237[[#This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8" t="str">
        <f>IF(Tabela8I21222324252627282930313237[[#This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19" t="str">
        <f>IF(Tabela8I21222324252627282930313237[[#This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0" t="str">
        <f>IF(Tabela8I21222324252627282930313237[[#This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1" t="str">
        <f>IF(Tabela8I21222324252627282930313237[[#This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2" t="str">
        <f>IF(Tabela8I21222324252627282930313237[[#This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3" t="str">
        <f>IF(Tabela8I21222324252627282930313237[[#This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4" t="str">
        <f>IF(Tabela8I21222324252627282930313237[[#This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5" t="str">
        <f>IF(Tabela8I21222324252627282930313237[[#This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6" t="str">
        <f>IF(Tabela8I21222324252627282930313237[[#This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7" t="str">
        <f>IF(Tabela8I21222324252627282930313237[[#This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9"/>
      <c r="E28" s="12"/>
      <c r="F28" s="12"/>
      <c r="G28" s="12"/>
      <c r="H28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8" t="str">
        <f>IF(Tabela8I21222324252627282930313237[[#This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29" t="str">
        <f>IF(Tabela8I21222324252627282930313237[[#This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0" t="str">
        <f>IF(Tabela8I21222324252627282930313237[[#This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1" t="str">
        <f>IF(Tabela8I21222324252627282930313237[[#This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2" t="str">
        <f>IF(Tabela8I21222324252627282930313237[[#This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3" t="str">
        <f>IF(Tabela8I21222324252627282930313237[[#This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4" t="str">
        <f>IF(Tabela8I21222324252627282930313237[[#This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5" t="str">
        <f>IF(Tabela8I21222324252627282930313237[[#This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6" t="str">
        <f>IF(Tabela8I21222324252627282930313237[[#This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7" t="str">
        <f>IF(Tabela8I21222324252627282930313237[[#This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8" t="str">
        <f>IF(Tabela8I21222324252627282930313237[[#This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39" t="str">
        <f>IF(Tabela8I21222324252627282930313237[[#This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0" t="str">
        <f>IF(Tabela8I21222324252627282930313237[[#This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1" t="str">
        <f>IF(Tabela8I21222324252627282930313237[[#This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2" t="str">
        <f>IF(Tabela8I21222324252627282930313237[[#This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3" t="str">
        <f>IF(Tabela8I21222324252627282930313237[[#This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4" t="str">
        <f>IF(Tabela8I21222324252627282930313237[[#This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5" t="str">
        <f>IF(Tabela8I21222324252627282930313237[[#This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IF(AND(Tabela8I21222324252627282930313237[[#This Row],[EXAME]]="US PERNA",Tabela8I21222324252627282930313237[[#This Row],[CONVÊNIO]]="PARTICULAR"),0,IF(AND(Tabela8I21222324252627282930313237[[#This Row],[EXAME]]="US PERNA", Tabela8I21222324252627282930313237[[#This Row],[CONVÊNIO]]="AMOR SAÚDE"),0,IF(AND(Tabela8I21222324252627282930313237[[#This Row],[EXAME]]="US TRANSVAGINAL",Tabela8I21222324252627282930313237[[#This Row],[CONVÊNIO]]="PARTICULAR"),'Tabela de Preços'!$C$4,IF(AND(Tabela8I21222324252627282930313237[[#This Row],[EXAME]]="US TRANSVAGINAL",Tabela8I21222324252627282930313237[[#This Row],[CONVÊNIO]]="AMOR SAÚDE"),'Tabela de Preços'!$E$4,IF(AND(Tabela8I21222324252627282930313237[[#This Row],[EXAME]]="US ABD TOTAL/SUPERIOR",Tabela8I21222324252627282930313237[[#This Row],[CONVÊNIO]]="PARTICULAR"),'Tabela de Preços'!$C$5,IF(AND(Tabela8I21222324252627282930313237[[#This Row],[EXAME]]="US ABD TOTAL/SUPERIOR",Tabela8I21222324252627282930313237[[#This Row],[CONVÊNIO]]="AMOR SAÚDE"),'Tabela de Preços'!$E$5,IF(AND(Tabela8I21222324252627282930313237[[#This Row],[EXAME]]="US TIREÓIDE", Tabela8I21222324252627282930313237[[#This Row],[CONVÊNIO]]="PARTICULAR"),'Tabela de Preços'!$C$6,IF(AND(Tabela8I21222324252627282930313237[[#This Row],[EXAME]]="US TIREÓIDE", Tabela8I21222324252627282930313237[[#This Row],[CONVÊNIO]]="AMOR SAÚDE"),'Tabela de Preços'!$E$6,IF(AND(Tabela8I21222324252627282930313237[[#This Row],[EXAME]]="US CERVICAL", Tabela8I21222324252627282930313237[[#This Row],[CONVÊNIO]]="PARTICULAR"),'Tabela de Preços'!$C$7,IF(AND(Tabela8I21222324252627282930313237[[#This Row],[EXAME]]="US CERVICAL",Tabela8I21222324252627282930313237[[#This Row],[CONVÊNIO]]="AMOR SAÚDE"),'Tabela de Preços'!$E$7,IF(AND(Tabela8I21222324252627282930313237[[#This Row],[EXAME]]="US PÉLVICO",Tabela8I21222324252627282930313237[[#This Row],[CONVÊNIO]]="PARTICULAR"),'Tabela de Preços'!$C$8,IF(AND(Tabela8I21222324252627282930313237[[#This Row],[EXAME]]="US PÉLVICO",Tabela8I21222324252627282930313237[[#This Row],[CONVÊNIO]]="AMOR SAÚDE"),'Tabela de Preços'!$E$8,IF(AND(Tabela8I21222324252627282930313237[[#This Row],[EXAME]]="US ABD INFERIOR",Tabela8I21222324252627282930313237[[#This Row],[CONVÊNIO]]="PARTICULAR"),'Tabela de Preços'!$C$9,IF(AND(Tabela8I21222324252627282930313237[[#This Row],[EXAME]]="US ABD INFERIOR",Tabela8I21222324252627282930313237[[#This Row],[CONVÊNIO]]="AMOR SAÚDE"),'Tabela de Preços'!$E$9,IF(AND(Tabela8I21222324252627282930313237[[#This Row],[EXAME]]="US VIAS URINÁRIAS/ RENAIS",Tabela8I21222324252627282930313237[[#This Row],[CONVÊNIO]]="PARTICULAR"),'Tabela de Preços'!$C$10,IF(AND(Tabela8I21222324252627282930313237[[#This Row],[EXAME]]="US VIAS URINÁRIAS/ RENAIS",Tabela8I21222324252627282930313237[[#This Row],[CONVÊNIO]]="AMOR SAÚDE"),'Tabela de Preços'!$E$10,IF(AND(Tabela8I21222324252627282930313237[[#This Row],[EXAME]]="US OBSTÉTRICO",Tabela8I21222324252627282930313237[[#This Row],[CONVÊNIO]]="PARTICULAR"),'Tabela de Preços'!$C$11,IF(AND(Tabela8I21222324252627282930313237[[#This Row],[EXAME]]="US OBSTÉTRICO", Tabela8I21222324252627282930313237[[#This Row],[CONVÊNIO]]="AMOR SAÚDE"),'Tabela de Preços'!$E$11,IF(AND(Tabela8I21222324252627282930313237[[#This Row],[EXAME]]="US MORFOLÓGICO",Tabela8I21222324252627282930313237[[#This Row],[CONVÊNIO]]="PARTICULAR"),'Tabela de Preços'!$C$12,IF(AND(Tabela8I21222324252627282930313237[[#This Row],[EXAME]]="US MORFOLÓGICO",Tabela8I21222324252627282930313237[[#This Row],[CONVÊNIO]]="AMOR SAÚDE"),'Tabela de Preços'!$E$12,IF(AND(Tabela8I21222324252627282930313237[[#This Row],[EXAME]]="US TRANSVAGINAL NUCAL",Tabela8I21222324252627282930313237[[#This Row],[CONVÊNIO]]="PARTICULAR"),'Tabela de Preços'!$C$13,IF(AND(Tabela8I21222324252627282930313237[[#This Row],[EXAME]]="US TRANSVAGINAL NUCAL",Tabela8I21222324252627282930313237[[#This Row],[CONVÊNIO]]="AMOR SAÚDE"),'Tabela de Preços'!$E$13,IF(AND(Tabela8I21222324252627282930313237[[#This Row],[EXAME]]="US PARTES MOLES",Tabela8I21222324252627282930313237[[#This Row],[CONVÊNIO]]="PARTICULAR"),'Tabela de Preços'!$C$14,IF(AND(Tabela8I21222324252627282930313237[[#This Row],[EXAME]]="US PARTES MOLES",Tabela8I21222324252627282930313237[[#This Row],[CONVÊNIO]]="AMOR SAÚDE"),'Tabela de Preços'!$E$14,IF(AND(Tabela8I21222324252627282930313237[[#This Row],[EXAME]]="US BOLSA ESCROTAL",Tabela8I21222324252627282930313237[[#This Row],[CONVÊNIO]]="PARTICULAR"),'Tabela de Preços'!$C$15,IF(AND(Tabela8I21222324252627282930313237[[#This Row],[EXAME]]="US BOLSA ESCROTAL",Tabela8I21222324252627282930313237[[#This Row],[CONVÊNIO]]="AMOR SAÚDE"),'Tabela de Preços'!$E$15,IF(AND(Tabela8I21222324252627282930313237[[#This Row],[EXAME]]="US PRÓSTATA",Tabela8I21222324252627282930313237[[#This Row],[CONVÊNIO]]="PARTICULAR"),'Tabela de Preços'!$C$16,IF(AND(Tabela8I21222324252627282930313237[[#This Row],[EXAME]]="US PRÓSTATA",Tabela8I21222324252627282930313237[[#This Row],[CONVÊNIO]]="AMOR SAÚDE"),'Tabela de Preços'!$E$16,IF(AND(Tabela8I21222324252627282930313237[[#This Row],[EXAME]]="US FONTANELA",Tabela8I21222324252627282930313237[[#This Row],[CONVÊNIO]]="PARTICULAR"),'Tabela de Preços'!$C$17,IF(AND(Tabela8I21222324252627282930313237[[#This Row],[EXAME]]="US FONTANELA",Tabela8I21222324252627282930313237[[#This Row],[CONVÊNIO]]="AMOR SAÚDE"),'Tabela de Preços'!$E$17,IF(AND(Tabela8I21222324252627282930313237[[#This Row],[EXAME]]="US INGUINAL (CADA LADO)",Tabela8I21222324252627282930313237[[#This Row],[CONVÊNIO]]="PARTICULAR"),'Tabela de Preços'!$C$18,IF(AND(Tabela8I21222324252627282930313237[[#This Row],[EXAME]]="US INGUINAL (CADA LADO)",Tabela8I21222324252627282930313237[[#This Row],[CONVÊNIO]]="AMOR SAÚDE"),'Tabela de Preços'!$E$18,IF(AND(Tabela8I21222324252627282930313237[[#This Row],[EXAME]]="US MORFOLÓGICO GEMELAR",Tabela8I21222324252627282930313237[[#This Row],[CONVÊNIO]]="PARTICULAR"),0,IF(AND(Tabela8I21222324252627282930313237[[#This Row],[EXAME]]="US MORFOLÓGICO",Tabela8I21222324252627282930313237[[#This Row],[CONVÊNIO]]="AMOR SAÚDE"),0,IF(AND(Tabela8I21222324252627282930313237[[#This Row],[EXAME]]="US TÓRAX",Tabela8I21222324252627282930313237[[#This Row],[CONVÊNIO]]="PARTICULAR"),'Tabela de Preços'!$C$20,IF(AND(Tabela8I21222324252627282930313237[[#This Row],[EXAME]]="US TÓRAX",Tabela8I21222324252627282930313237[[#This Row],[CONVÊNIO]]="AMOR SAÚDE"),'Tabela de Preços'!$E$20,""))))))))))))))))))))))))))))))))))))</f>
        <v/>
      </c>
      <c r="I46" t="str">
        <f>IF(Tabela8I21222324252627282930313237[[#This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SUBTOTAL(103,Tabela8I21222324252627282930313237[NOME])</f>
        <v>0</v>
      </c>
    </row>
  </sheetData>
  <sheetProtection sheet="1" objects="1" scenarios="1" sort="0" autoFilter="0"/>
  <conditionalFormatting sqref="K6:L46">
    <cfRule type="containsText" dxfId="47" priority="1" operator="containsText" text="Não confirmado">
      <formula>NOT(ISERROR(SEARCH("Não confirmado",K6)))</formula>
    </cfRule>
    <cfRule type="containsText" dxfId="4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30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45076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6" t="str">
        <f>IF(Tabela8I2122232425262728293031323743[[#This Row],[EXAME]]&lt;&gt;"","Dra. Ilca","")</f>
        <v/>
      </c>
      <c r="J6" s="13"/>
      <c r="K6" s="12"/>
      <c r="L6" s="12"/>
      <c r="M6" s="12"/>
    </row>
    <row r="7" spans="1:30" ht="16.5">
      <c r="B7" s="9">
        <v>0.34375</v>
      </c>
      <c r="C7" s="12"/>
      <c r="D7" s="12"/>
      <c r="E7" s="12"/>
      <c r="F7" s="12"/>
      <c r="G7" s="12"/>
      <c r="H7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7" t="str">
        <f>IF(Tabela8I2122232425262728293031323743[[#This Row],[EXAME]]&lt;&gt;"","Dra. Ilca","")</f>
        <v/>
      </c>
      <c r="J7" s="51"/>
      <c r="K7" s="12"/>
      <c r="L7" s="12"/>
      <c r="M7" s="12"/>
    </row>
    <row r="8" spans="1:30">
      <c r="B8" s="8">
        <v>0.35416666666666702</v>
      </c>
      <c r="C8" s="49"/>
      <c r="D8" s="12"/>
      <c r="E8" s="12"/>
      <c r="F8" s="12"/>
      <c r="G8" s="12"/>
      <c r="H8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8" t="str">
        <f>IF(Tabela8I2122232425262728293031323743[[#This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9" t="str">
        <f>IF(Tabela8I2122232425262728293031323743[[#This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0" t="str">
        <f>IF(Tabela8I2122232425262728293031323743[[#This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1" t="str">
        <f>IF(Tabela8I2122232425262728293031323743[[#This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2" t="str">
        <f>IF(Tabela8I2122232425262728293031323743[[#This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3" t="str">
        <f>IF(Tabela8I2122232425262728293031323743[[#This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4" t="str">
        <f>IF(Tabela8I2122232425262728293031323743[[#This Row],[EXAME]]&lt;&gt;"","Dra. Ilca","")</f>
        <v/>
      </c>
      <c r="J14" s="39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5" t="str">
        <f>IF(Tabela8I2122232425262728293031323743[[#This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6" t="str">
        <f>IF(Tabela8I2122232425262728293031323743[[#This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7" t="str">
        <f>IF(Tabela8I2122232425262728293031323743[[#This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8" t="str">
        <f>IF(Tabela8I2122232425262728293031323743[[#This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19" t="str">
        <f>IF(Tabela8I2122232425262728293031323743[[#This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0" t="str">
        <f>IF(Tabela8I2122232425262728293031323743[[#This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1" t="str">
        <f>IF(Tabela8I2122232425262728293031323743[[#This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2" t="str">
        <f>IF(Tabela8I2122232425262728293031323743[[#This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3" t="str">
        <f>IF(Tabela8I2122232425262728293031323743[[#This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4" t="str">
        <f>IF(Tabela8I2122232425262728293031323743[[#This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5" t="str">
        <f>IF(Tabela8I2122232425262728293031323743[[#This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6" t="str">
        <f>IF(Tabela8I2122232425262728293031323743[[#This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7" t="str">
        <f>IF(Tabela8I2122232425262728293031323743[[#This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9"/>
      <c r="E28" s="12"/>
      <c r="F28" s="12"/>
      <c r="G28" s="12"/>
      <c r="H28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8" t="str">
        <f>IF(Tabela8I2122232425262728293031323743[[#This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29" t="str">
        <f>IF(Tabela8I2122232425262728293031323743[[#This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0" t="str">
        <f>IF(Tabela8I2122232425262728293031323743[[#This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1" t="str">
        <f>IF(Tabela8I2122232425262728293031323743[[#This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2" t="str">
        <f>IF(Tabela8I2122232425262728293031323743[[#This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3" t="str">
        <f>IF(Tabela8I2122232425262728293031323743[[#This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4" t="str">
        <f>IF(Tabela8I2122232425262728293031323743[[#This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5" t="str">
        <f>IF(Tabela8I2122232425262728293031323743[[#This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6" t="str">
        <f>IF(Tabela8I2122232425262728293031323743[[#This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7" t="str">
        <f>IF(Tabela8I2122232425262728293031323743[[#This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8" t="str">
        <f>IF(Tabela8I2122232425262728293031323743[[#This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39" t="str">
        <f>IF(Tabela8I2122232425262728293031323743[[#This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0" t="str">
        <f>IF(Tabela8I2122232425262728293031323743[[#This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1" t="str">
        <f>IF(Tabela8I2122232425262728293031323743[[#This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2" t="str">
        <f>IF(Tabela8I2122232425262728293031323743[[#This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3" t="str">
        <f>IF(Tabela8I2122232425262728293031323743[[#This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4" t="str">
        <f>IF(Tabela8I2122232425262728293031323743[[#This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5" t="str">
        <f>IF(Tabela8I2122232425262728293031323743[[#This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IF(AND(Tabela8I2122232425262728293031323743[[#This Row],[EXAME]]="US PERNA",Tabela8I2122232425262728293031323743[[#This Row],[CONVÊNIO]]="PARTICULAR"),0,IF(AND(Tabela8I2122232425262728293031323743[[#This Row],[EXAME]]="US PERNA", Tabela8I2122232425262728293031323743[[#This Row],[CONVÊNIO]]="AMOR SAÚDE"),0,IF(AND(Tabela8I2122232425262728293031323743[[#This Row],[EXAME]]="US TRANSVAGINAL",Tabela8I2122232425262728293031323743[[#This Row],[CONVÊNIO]]="PARTICULAR"),'Tabela de Preços'!$C$4,IF(AND(Tabela8I2122232425262728293031323743[[#This Row],[EXAME]]="US TRANSVAGINAL",Tabela8I2122232425262728293031323743[[#This Row],[CONVÊNIO]]="AMOR SAÚDE"),'Tabela de Preços'!$E$4,IF(AND(Tabela8I2122232425262728293031323743[[#This Row],[EXAME]]="US ABD TOTAL/SUPERIOR",Tabela8I2122232425262728293031323743[[#This Row],[CONVÊNIO]]="PARTICULAR"),'Tabela de Preços'!$C$5,IF(AND(Tabela8I2122232425262728293031323743[[#This Row],[EXAME]]="US ABD TOTAL/SUPERIOR",Tabela8I2122232425262728293031323743[[#This Row],[CONVÊNIO]]="AMOR SAÚDE"),'Tabela de Preços'!$E$5,IF(AND(Tabela8I2122232425262728293031323743[[#This Row],[EXAME]]="US TIREÓIDE", Tabela8I2122232425262728293031323743[[#This Row],[CONVÊNIO]]="PARTICULAR"),'Tabela de Preços'!$C$6,IF(AND(Tabela8I2122232425262728293031323743[[#This Row],[EXAME]]="US TIREÓIDE", Tabela8I2122232425262728293031323743[[#This Row],[CONVÊNIO]]="AMOR SAÚDE"),'Tabela de Preços'!$E$6,IF(AND(Tabela8I2122232425262728293031323743[[#This Row],[EXAME]]="US CERVICAL", Tabela8I2122232425262728293031323743[[#This Row],[CONVÊNIO]]="PARTICULAR"),'Tabela de Preços'!$C$7,IF(AND(Tabela8I2122232425262728293031323743[[#This Row],[EXAME]]="US CERVICAL",Tabela8I2122232425262728293031323743[[#This Row],[CONVÊNIO]]="AMOR SAÚDE"),'Tabela de Preços'!$E$7,IF(AND(Tabela8I2122232425262728293031323743[[#This Row],[EXAME]]="US PÉLVICO",Tabela8I2122232425262728293031323743[[#This Row],[CONVÊNIO]]="PARTICULAR"),'Tabela de Preços'!$C$8,IF(AND(Tabela8I2122232425262728293031323743[[#This Row],[EXAME]]="US PÉLVICO",Tabela8I2122232425262728293031323743[[#This Row],[CONVÊNIO]]="AMOR SAÚDE"),'Tabela de Preços'!$E$8,IF(AND(Tabela8I2122232425262728293031323743[[#This Row],[EXAME]]="US ABD INFERIOR",Tabela8I2122232425262728293031323743[[#This Row],[CONVÊNIO]]="PARTICULAR"),'Tabela de Preços'!$C$9,IF(AND(Tabela8I2122232425262728293031323743[[#This Row],[EXAME]]="US ABD INFERIOR",Tabela8I2122232425262728293031323743[[#This Row],[CONVÊNIO]]="AMOR SAÚDE"),'Tabela de Preços'!$E$9,IF(AND(Tabela8I2122232425262728293031323743[[#This Row],[EXAME]]="US VIAS URINÁRIAS/ RENAIS",Tabela8I2122232425262728293031323743[[#This Row],[CONVÊNIO]]="PARTICULAR"),'Tabela de Preços'!$C$10,IF(AND(Tabela8I2122232425262728293031323743[[#This Row],[EXAME]]="US VIAS URINÁRIAS/ RENAIS",Tabela8I2122232425262728293031323743[[#This Row],[CONVÊNIO]]="AMOR SAÚDE"),'Tabela de Preços'!$E$10,IF(AND(Tabela8I2122232425262728293031323743[[#This Row],[EXAME]]="US OBSTÉTRICO",Tabela8I2122232425262728293031323743[[#This Row],[CONVÊNIO]]="PARTICULAR"),'Tabela de Preços'!$C$11,IF(AND(Tabela8I2122232425262728293031323743[[#This Row],[EXAME]]="US OBSTÉTRICO", Tabela8I2122232425262728293031323743[[#This Row],[CONVÊNIO]]="AMOR SAÚDE"),'Tabela de Preços'!$E$11,IF(AND(Tabela8I2122232425262728293031323743[[#This Row],[EXAME]]="US MORFOLÓGICO",Tabela8I2122232425262728293031323743[[#This Row],[CONVÊNIO]]="PARTICULAR"),'Tabela de Preços'!$C$12,IF(AND(Tabela8I2122232425262728293031323743[[#This Row],[EXAME]]="US MORFOLÓGICO",Tabela8I2122232425262728293031323743[[#This Row],[CONVÊNIO]]="AMOR SAÚDE"),'Tabela de Preços'!$E$12,IF(AND(Tabela8I2122232425262728293031323743[[#This Row],[EXAME]]="US TRANSVAGINAL NUCAL",Tabela8I2122232425262728293031323743[[#This Row],[CONVÊNIO]]="PARTICULAR"),'Tabela de Preços'!$C$13,IF(AND(Tabela8I2122232425262728293031323743[[#This Row],[EXAME]]="US TRANSVAGINAL NUCAL",Tabela8I2122232425262728293031323743[[#This Row],[CONVÊNIO]]="AMOR SAÚDE"),'Tabela de Preços'!$E$13,IF(AND(Tabela8I2122232425262728293031323743[[#This Row],[EXAME]]="US PARTES MOLES",Tabela8I2122232425262728293031323743[[#This Row],[CONVÊNIO]]="PARTICULAR"),'Tabela de Preços'!$C$14,IF(AND(Tabela8I2122232425262728293031323743[[#This Row],[EXAME]]="US PARTES MOLES",Tabela8I2122232425262728293031323743[[#This Row],[CONVÊNIO]]="AMOR SAÚDE"),'Tabela de Preços'!$E$14,IF(AND(Tabela8I2122232425262728293031323743[[#This Row],[EXAME]]="US BOLSA ESCROTAL",Tabela8I2122232425262728293031323743[[#This Row],[CONVÊNIO]]="PARTICULAR"),'Tabela de Preços'!$C$15,IF(AND(Tabela8I2122232425262728293031323743[[#This Row],[EXAME]]="US BOLSA ESCROTAL",Tabela8I2122232425262728293031323743[[#This Row],[CONVÊNIO]]="AMOR SAÚDE"),'Tabela de Preços'!$E$15,IF(AND(Tabela8I2122232425262728293031323743[[#This Row],[EXAME]]="US PRÓSTATA",Tabela8I2122232425262728293031323743[[#This Row],[CONVÊNIO]]="PARTICULAR"),'Tabela de Preços'!$C$16,IF(AND(Tabela8I2122232425262728293031323743[[#This Row],[EXAME]]="US PRÓSTATA",Tabela8I2122232425262728293031323743[[#This Row],[CONVÊNIO]]="AMOR SAÚDE"),'Tabela de Preços'!$E$16,IF(AND(Tabela8I2122232425262728293031323743[[#This Row],[EXAME]]="US FONTANELA",Tabela8I2122232425262728293031323743[[#This Row],[CONVÊNIO]]="PARTICULAR"),'Tabela de Preços'!$C$17,IF(AND(Tabela8I2122232425262728293031323743[[#This Row],[EXAME]]="US FONTANELA",Tabela8I2122232425262728293031323743[[#This Row],[CONVÊNIO]]="AMOR SAÚDE"),'Tabela de Preços'!$E$17,IF(AND(Tabela8I2122232425262728293031323743[[#This Row],[EXAME]]="US INGUINAL (CADA LADO)",Tabela8I2122232425262728293031323743[[#This Row],[CONVÊNIO]]="PARTICULAR"),'Tabela de Preços'!$C$18,IF(AND(Tabela8I2122232425262728293031323743[[#This Row],[EXAME]]="US INGUINAL (CADA LADO)",Tabela8I2122232425262728293031323743[[#This Row],[CONVÊNIO]]="AMOR SAÚDE"),'Tabela de Preços'!$E$18,IF(AND(Tabela8I2122232425262728293031323743[[#This Row],[EXAME]]="US MORFOLÓGICO GEMELAR",Tabela8I2122232425262728293031323743[[#This Row],[CONVÊNIO]]="PARTICULAR"),0,IF(AND(Tabela8I2122232425262728293031323743[[#This Row],[EXAME]]="US MORFOLÓGICO",Tabela8I2122232425262728293031323743[[#This Row],[CONVÊNIO]]="AMOR SAÚDE"),0,IF(AND(Tabela8I2122232425262728293031323743[[#This Row],[EXAME]]="US TÓRAX",Tabela8I2122232425262728293031323743[[#This Row],[CONVÊNIO]]="PARTICULAR"),'Tabela de Preços'!$C$20,IF(AND(Tabela8I2122232425262728293031323743[[#This Row],[EXAME]]="US TÓRAX",Tabela8I2122232425262728293031323743[[#This Row],[CONVÊNIO]]="AMOR SAÚDE"),'Tabela de Preços'!$E$20,""))))))))))))))))))))))))))))))))))))</f>
        <v/>
      </c>
      <c r="I46" t="str">
        <f>IF(Tabela8I2122232425262728293031323743[[#This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SUBTOTAL(103,Tabela8I2122232425262728293031323743[NOME])</f>
        <v>0</v>
      </c>
    </row>
  </sheetData>
  <sheetProtection sheet="1" objects="1" scenarios="1" sort="0" autoFilter="0"/>
  <conditionalFormatting sqref="K6:L46">
    <cfRule type="containsText" dxfId="32" priority="1" operator="containsText" text="Não confirmado">
      <formula>NOT(ISERROR(SEARCH("Não confirmado",K6)))</formula>
    </cfRule>
    <cfRule type="containsText" dxfId="31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  <x14:dataValidation type="list" allowBlank="1" showInputMessage="1" showErrorMessage="1">
          <x14:formula1>
            <xm:f>'Tabela de Preços'!$B$3:$B$20</xm:f>
          </x14:formula1>
          <xm:sqref>E6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31</v>
      </c>
      <c r="E2" s="34">
        <v>31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45077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6" t="str">
        <f>IF(Tabela8I212223242526272829303132374344[[#This Row],[EXAME]]&lt;&gt;"","Dra. Ilca","")</f>
        <v/>
      </c>
      <c r="J6" s="13"/>
      <c r="K6" s="12"/>
      <c r="L6" s="12"/>
      <c r="M6" s="12"/>
    </row>
    <row r="7" spans="1:30" ht="16.5">
      <c r="B7" s="9">
        <v>0.34375</v>
      </c>
      <c r="C7" s="12"/>
      <c r="D7" s="12"/>
      <c r="E7" s="12"/>
      <c r="F7" s="12"/>
      <c r="G7" s="12"/>
      <c r="H7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7" t="str">
        <f>IF(Tabela8I212223242526272829303132374344[[#This Row],[EXAME]]&lt;&gt;"","Dra. Ilca","")</f>
        <v/>
      </c>
      <c r="J7" s="51"/>
      <c r="K7" s="12"/>
      <c r="L7" s="12"/>
      <c r="M7" s="12"/>
    </row>
    <row r="8" spans="1:30">
      <c r="B8" s="8">
        <v>0.35416666666666702</v>
      </c>
      <c r="C8" s="49"/>
      <c r="D8" s="12"/>
      <c r="E8" s="12"/>
      <c r="F8" s="12"/>
      <c r="G8" s="12"/>
      <c r="H8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8" t="str">
        <f>IF(Tabela8I212223242526272829303132374344[[#This Row],[EXAME]]&lt;&gt;"","Dra. Ilca","")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9" t="str">
        <f>IF(Tabela8I212223242526272829303132374344[[#This Row],[EXAME]]&lt;&gt;"","Dra. Ilca","")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0" t="str">
        <f>IF(Tabela8I212223242526272829303132374344[[#This Row],[EXAME]]&lt;&gt;"","Dra. Ilca","")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1" t="str">
        <f>IF(Tabela8I212223242526272829303132374344[[#This Row],[EXAME]]&lt;&gt;"","Dra. Ilca","")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2" t="str">
        <f>IF(Tabela8I212223242526272829303132374344[[#This Row],[EXAME]]&lt;&gt;"","Dra. Ilca","")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3" t="str">
        <f>IF(Tabela8I212223242526272829303132374344[[#This Row],[EXAME]]&lt;&gt;"","Dra. Ilca","")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4" t="str">
        <f>IF(Tabela8I212223242526272829303132374344[[#This Row],[EXAME]]&lt;&gt;"","Dra. Ilca","")</f>
        <v/>
      </c>
      <c r="J14" s="39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5" t="str">
        <f>IF(Tabela8I212223242526272829303132374344[[#This Row],[EXAME]]&lt;&gt;"","Dra. Ilca","")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6" t="str">
        <f>IF(Tabela8I212223242526272829303132374344[[#This Row],[EXAME]]&lt;&gt;"","Dra. Ilca","")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7" t="str">
        <f>IF(Tabela8I212223242526272829303132374344[[#This Row],[EXAME]]&lt;&gt;"","Dra. Ilca","")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8" t="str">
        <f>IF(Tabela8I212223242526272829303132374344[[#This Row],[EXAME]]&lt;&gt;"","Dra. Ilca","")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19" t="str">
        <f>IF(Tabela8I212223242526272829303132374344[[#This Row],[EXAME]]&lt;&gt;"","Dra. Ilca","")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0" t="str">
        <f>IF(Tabela8I212223242526272829303132374344[[#This Row],[EXAME]]&lt;&gt;"","Dra. Ilca","")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1" t="str">
        <f>IF(Tabela8I212223242526272829303132374344[[#This Row],[EXAME]]&lt;&gt;"","Dra. Ilca","")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2" t="str">
        <f>IF(Tabela8I212223242526272829303132374344[[#This Row],[EXAME]]&lt;&gt;"","Dra. Ilca","")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3" t="str">
        <f>IF(Tabela8I212223242526272829303132374344[[#This Row],[EXAME]]&lt;&gt;"","Dra. Ilca","")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4" t="str">
        <f>IF(Tabela8I212223242526272829303132374344[[#This Row],[EXAME]]&lt;&gt;"","Dra. Ilca","")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5" t="str">
        <f>IF(Tabela8I212223242526272829303132374344[[#This Row],[EXAME]]&lt;&gt;"","Dra. Ilca","")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6" t="str">
        <f>IF(Tabela8I212223242526272829303132374344[[#This Row],[EXAME]]&lt;&gt;"","Dra. Ilca","")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7" t="str">
        <f>IF(Tabela8I212223242526272829303132374344[[#This Row],[EXAME]]&lt;&gt;"","Dra. Ilca","")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29"/>
      <c r="E28" s="12"/>
      <c r="F28" s="12"/>
      <c r="G28" s="12"/>
      <c r="H28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8" t="str">
        <f>IF(Tabela8I212223242526272829303132374344[[#This Row],[EXAME]]&lt;&gt;"","Dra. Ilca","")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29" t="str">
        <f>IF(Tabela8I212223242526272829303132374344[[#This Row],[EXAME]]&lt;&gt;"","Dra. Ilca","")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0" t="str">
        <f>IF(Tabela8I212223242526272829303132374344[[#This Row],[EXAME]]&lt;&gt;"","Dra. Ilca","")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1" t="str">
        <f>IF(Tabela8I212223242526272829303132374344[[#This Row],[EXAME]]&lt;&gt;"","Dra. Ilca","")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2" t="str">
        <f>IF(Tabela8I212223242526272829303132374344[[#This Row],[EXAME]]&lt;&gt;"","Dra. Ilca","")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3" t="str">
        <f>IF(Tabela8I212223242526272829303132374344[[#This Row],[EXAME]]&lt;&gt;"","Dra. Ilca","")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4" t="str">
        <f>IF(Tabela8I212223242526272829303132374344[[#This Row],[EXAME]]&lt;&gt;"","Dra. Ilca","")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5" t="str">
        <f>IF(Tabela8I212223242526272829303132374344[[#This Row],[EXAME]]&lt;&gt;"","Dra. Ilca","")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6" t="str">
        <f>IF(Tabela8I212223242526272829303132374344[[#This Row],[EXAME]]&lt;&gt;"","Dra. Ilca","")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7" t="str">
        <f>IF(Tabela8I212223242526272829303132374344[[#This Row],[EXAME]]&lt;&gt;"","Dra. Ilca","")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8" t="str">
        <f>IF(Tabela8I212223242526272829303132374344[[#This Row],[EXAME]]&lt;&gt;"","Dra. Ilca","")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39" t="str">
        <f>IF(Tabela8I212223242526272829303132374344[[#This Row],[EXAME]]&lt;&gt;"","Dra. Ilca","")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0" t="str">
        <f>IF(Tabela8I212223242526272829303132374344[[#This Row],[EXAME]]&lt;&gt;"","Dra. Ilca","")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1" t="str">
        <f>IF(Tabela8I212223242526272829303132374344[[#This Row],[EXAME]]&lt;&gt;"","Dra. Ilca","")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2" t="str">
        <f>IF(Tabela8I212223242526272829303132374344[[#This Row],[EXAME]]&lt;&gt;"","Dra. Ilca","")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3" t="str">
        <f>IF(Tabela8I212223242526272829303132374344[[#This Row],[EXAME]]&lt;&gt;"","Dra. Ilca","")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4" t="str">
        <f>IF(Tabela8I212223242526272829303132374344[[#This Row],[EXAME]]&lt;&gt;"","Dra. Ilca","")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5" t="str">
        <f>IF(Tabela8I212223242526272829303132374344[[#This Row],[EXAME]]&lt;&gt;"","Dra. Ilca","")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IF(AND(Tabela8I212223242526272829303132374344[[#This Row],[EXAME]]="US PERNA",Tabela8I212223242526272829303132374344[[#This Row],[CONVÊNIO]]="PARTICULAR"),0,IF(AND(Tabela8I212223242526272829303132374344[[#This Row],[EXAME]]="US PERNA", Tabela8I212223242526272829303132374344[[#This Row],[CONVÊNIO]]="AMOR SAÚDE"),0,IF(AND(Tabela8I212223242526272829303132374344[[#This Row],[EXAME]]="US TRANSVAGINAL",Tabela8I212223242526272829303132374344[[#This Row],[CONVÊNIO]]="PARTICULAR"),'Tabela de Preços'!$C$4,IF(AND(Tabela8I212223242526272829303132374344[[#This Row],[EXAME]]="US TRANSVAGINAL",Tabela8I212223242526272829303132374344[[#This Row],[CONVÊNIO]]="AMOR SAÚDE"),'Tabela de Preços'!$E$4,IF(AND(Tabela8I212223242526272829303132374344[[#This Row],[EXAME]]="US ABD TOTAL/SUPERIOR",Tabela8I212223242526272829303132374344[[#This Row],[CONVÊNIO]]="PARTICULAR"),'Tabela de Preços'!$C$5,IF(AND(Tabela8I212223242526272829303132374344[[#This Row],[EXAME]]="US ABD TOTAL/SUPERIOR",Tabela8I212223242526272829303132374344[[#This Row],[CONVÊNIO]]="AMOR SAÚDE"),'Tabela de Preços'!$E$5,IF(AND(Tabela8I212223242526272829303132374344[[#This Row],[EXAME]]="US TIREÓIDE", Tabela8I212223242526272829303132374344[[#This Row],[CONVÊNIO]]="PARTICULAR"),'Tabela de Preços'!$C$6,IF(AND(Tabela8I212223242526272829303132374344[[#This Row],[EXAME]]="US TIREÓIDE", Tabela8I212223242526272829303132374344[[#This Row],[CONVÊNIO]]="AMOR SAÚDE"),'Tabela de Preços'!$E$6,IF(AND(Tabela8I212223242526272829303132374344[[#This Row],[EXAME]]="US CERVICAL", Tabela8I212223242526272829303132374344[[#This Row],[CONVÊNIO]]="PARTICULAR"),'Tabela de Preços'!$C$7,IF(AND(Tabela8I212223242526272829303132374344[[#This Row],[EXAME]]="US CERVICAL",Tabela8I212223242526272829303132374344[[#This Row],[CONVÊNIO]]="AMOR SAÚDE"),'Tabela de Preços'!$E$7,IF(AND(Tabela8I212223242526272829303132374344[[#This Row],[EXAME]]="US PÉLVICO",Tabela8I212223242526272829303132374344[[#This Row],[CONVÊNIO]]="PARTICULAR"),'Tabela de Preços'!$C$8,IF(AND(Tabela8I212223242526272829303132374344[[#This Row],[EXAME]]="US PÉLVICO",Tabela8I212223242526272829303132374344[[#This Row],[CONVÊNIO]]="AMOR SAÚDE"),'Tabela de Preços'!$E$8,IF(AND(Tabela8I212223242526272829303132374344[[#This Row],[EXAME]]="US ABD INFERIOR",Tabela8I212223242526272829303132374344[[#This Row],[CONVÊNIO]]="PARTICULAR"),'Tabela de Preços'!$C$9,IF(AND(Tabela8I212223242526272829303132374344[[#This Row],[EXAME]]="US ABD INFERIOR",Tabela8I212223242526272829303132374344[[#This Row],[CONVÊNIO]]="AMOR SAÚDE"),'Tabela de Preços'!$E$9,IF(AND(Tabela8I212223242526272829303132374344[[#This Row],[EXAME]]="US VIAS URINÁRIAS/ RENAIS",Tabela8I212223242526272829303132374344[[#This Row],[CONVÊNIO]]="PARTICULAR"),'Tabela de Preços'!$C$10,IF(AND(Tabela8I212223242526272829303132374344[[#This Row],[EXAME]]="US VIAS URINÁRIAS/ RENAIS",Tabela8I212223242526272829303132374344[[#This Row],[CONVÊNIO]]="AMOR SAÚDE"),'Tabela de Preços'!$E$10,IF(AND(Tabela8I212223242526272829303132374344[[#This Row],[EXAME]]="US OBSTÉTRICO",Tabela8I212223242526272829303132374344[[#This Row],[CONVÊNIO]]="PARTICULAR"),'Tabela de Preços'!$C$11,IF(AND(Tabela8I212223242526272829303132374344[[#This Row],[EXAME]]="US OBSTÉTRICO", Tabela8I212223242526272829303132374344[[#This Row],[CONVÊNIO]]="AMOR SAÚDE"),'Tabela de Preços'!$E$11,IF(AND(Tabela8I212223242526272829303132374344[[#This Row],[EXAME]]="US MORFOLÓGICO",Tabela8I212223242526272829303132374344[[#This Row],[CONVÊNIO]]="PARTICULAR"),'Tabela de Preços'!$C$12,IF(AND(Tabela8I212223242526272829303132374344[[#This Row],[EXAME]]="US MORFOLÓGICO",Tabela8I212223242526272829303132374344[[#This Row],[CONVÊNIO]]="AMOR SAÚDE"),'Tabela de Preços'!$E$12,IF(AND(Tabela8I212223242526272829303132374344[[#This Row],[EXAME]]="US TRANSVAGINAL NUCAL",Tabela8I212223242526272829303132374344[[#This Row],[CONVÊNIO]]="PARTICULAR"),'Tabela de Preços'!$C$13,IF(AND(Tabela8I212223242526272829303132374344[[#This Row],[EXAME]]="US TRANSVAGINAL NUCAL",Tabela8I212223242526272829303132374344[[#This Row],[CONVÊNIO]]="AMOR SAÚDE"),'Tabela de Preços'!$E$13,IF(AND(Tabela8I212223242526272829303132374344[[#This Row],[EXAME]]="US PARTES MOLES",Tabela8I212223242526272829303132374344[[#This Row],[CONVÊNIO]]="PARTICULAR"),'Tabela de Preços'!$C$14,IF(AND(Tabela8I212223242526272829303132374344[[#This Row],[EXAME]]="US PARTES MOLES",Tabela8I212223242526272829303132374344[[#This Row],[CONVÊNIO]]="AMOR SAÚDE"),'Tabela de Preços'!$E$14,IF(AND(Tabela8I212223242526272829303132374344[[#This Row],[EXAME]]="US BOLSA ESCROTAL",Tabela8I212223242526272829303132374344[[#This Row],[CONVÊNIO]]="PARTICULAR"),'Tabela de Preços'!$C$15,IF(AND(Tabela8I212223242526272829303132374344[[#This Row],[EXAME]]="US BOLSA ESCROTAL",Tabela8I212223242526272829303132374344[[#This Row],[CONVÊNIO]]="AMOR SAÚDE"),'Tabela de Preços'!$E$15,IF(AND(Tabela8I212223242526272829303132374344[[#This Row],[EXAME]]="US PRÓSTATA",Tabela8I212223242526272829303132374344[[#This Row],[CONVÊNIO]]="PARTICULAR"),'Tabela de Preços'!$C$16,IF(AND(Tabela8I212223242526272829303132374344[[#This Row],[EXAME]]="US PRÓSTATA",Tabela8I212223242526272829303132374344[[#This Row],[CONVÊNIO]]="AMOR SAÚDE"),'Tabela de Preços'!$E$16,IF(AND(Tabela8I212223242526272829303132374344[[#This Row],[EXAME]]="US FONTANELA",Tabela8I212223242526272829303132374344[[#This Row],[CONVÊNIO]]="PARTICULAR"),'Tabela de Preços'!$C$17,IF(AND(Tabela8I212223242526272829303132374344[[#This Row],[EXAME]]="US FONTANELA",Tabela8I212223242526272829303132374344[[#This Row],[CONVÊNIO]]="AMOR SAÚDE"),'Tabela de Preços'!$E$17,IF(AND(Tabela8I212223242526272829303132374344[[#This Row],[EXAME]]="US INGUINAL (CADA LADO)",Tabela8I212223242526272829303132374344[[#This Row],[CONVÊNIO]]="PARTICULAR"),'Tabela de Preços'!$C$18,IF(AND(Tabela8I212223242526272829303132374344[[#This Row],[EXAME]]="US INGUINAL (CADA LADO)",Tabela8I212223242526272829303132374344[[#This Row],[CONVÊNIO]]="AMOR SAÚDE"),'Tabela de Preços'!$E$18,IF(AND(Tabela8I212223242526272829303132374344[[#This Row],[EXAME]]="US MORFOLÓGICO GEMELAR",Tabela8I212223242526272829303132374344[[#This Row],[CONVÊNIO]]="PARTICULAR"),0,IF(AND(Tabela8I212223242526272829303132374344[[#This Row],[EXAME]]="US MORFOLÓGICO",Tabela8I212223242526272829303132374344[[#This Row],[CONVÊNIO]]="AMOR SAÚDE"),0,IF(AND(Tabela8I212223242526272829303132374344[[#This Row],[EXAME]]="US TÓRAX",Tabela8I212223242526272829303132374344[[#This Row],[CONVÊNIO]]="PARTICULAR"),'Tabela de Preços'!$C$20,IF(AND(Tabela8I212223242526272829303132374344[[#This Row],[EXAME]]="US TÓRAX",Tabela8I212223242526272829303132374344[[#This Row],[CONVÊNIO]]="AMOR SAÚDE"),'Tabela de Preços'!$E$20,""))))))))))))))))))))))))))))))))))))</f>
        <v/>
      </c>
      <c r="I46" t="str">
        <f>IF(Tabela8I212223242526272829303132374344[[#This Row],[EXAME]]&lt;&gt;"","Dra. Ilca","")</f>
        <v/>
      </c>
      <c r="J46" s="13"/>
      <c r="K46" s="12"/>
      <c r="L46" s="12"/>
      <c r="M46" s="12"/>
    </row>
    <row r="47" spans="2:13">
      <c r="C47">
        <f>SUBTOTAL(103,Tabela8I212223242526272829303132374344[NOME])</f>
        <v>0</v>
      </c>
    </row>
  </sheetData>
  <sheetProtection sheet="1" objects="1" scenarios="1" sort="0" autoFilter="0"/>
  <conditionalFormatting sqref="K6:L46">
    <cfRule type="containsText" dxfId="17" priority="1" operator="containsText" text="Não confirmado">
      <formula>NOT(ISERROR(SEARCH("Não confirmado",K6)))</formula>
    </cfRule>
    <cfRule type="containsText" dxfId="16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'Tabela de Preços'!$B$3:$B$20</xm:f>
          </x14:formula1>
          <xm:sqref>E6</xm:sqref>
        </x14:dataValidation>
        <x14:dataValidation type="list" allowBlank="1" showInputMessage="1" showErrorMessage="1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23"/>
  <sheetViews>
    <sheetView showGridLines="0" showRowColHeaders="0" workbookViewId="0">
      <selection activeCell="B15" sqref="B15"/>
    </sheetView>
  </sheetViews>
  <sheetFormatPr defaultRowHeight="1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>
      <c r="B2" s="11" t="s">
        <v>19</v>
      </c>
      <c r="C2" s="11" t="s">
        <v>41</v>
      </c>
      <c r="D2" s="11" t="s">
        <v>20</v>
      </c>
      <c r="E2" s="11" t="s">
        <v>42</v>
      </c>
    </row>
    <row r="3" spans="2:5">
      <c r="C3" s="10"/>
      <c r="E3" s="10"/>
    </row>
    <row r="4" spans="2:5">
      <c r="B4" t="s">
        <v>32</v>
      </c>
      <c r="C4" s="10">
        <v>290</v>
      </c>
      <c r="D4" t="s">
        <v>30</v>
      </c>
      <c r="E4" s="10">
        <v>200</v>
      </c>
    </row>
    <row r="5" spans="2:5">
      <c r="B5" t="s">
        <v>35</v>
      </c>
      <c r="C5" s="10">
        <v>320</v>
      </c>
      <c r="D5" t="s">
        <v>30</v>
      </c>
      <c r="E5" s="10">
        <v>200</v>
      </c>
    </row>
    <row r="6" spans="2:5">
      <c r="B6" t="s">
        <v>39</v>
      </c>
      <c r="C6" s="10">
        <v>290</v>
      </c>
      <c r="D6" t="s">
        <v>30</v>
      </c>
      <c r="E6" s="10">
        <v>200</v>
      </c>
    </row>
    <row r="7" spans="2:5">
      <c r="B7" t="s">
        <v>43</v>
      </c>
      <c r="C7" s="10">
        <v>320</v>
      </c>
      <c r="D7" t="s">
        <v>30</v>
      </c>
      <c r="E7" s="10">
        <v>270</v>
      </c>
    </row>
    <row r="8" spans="2:5">
      <c r="B8" t="s">
        <v>36</v>
      </c>
      <c r="C8" s="10">
        <v>290</v>
      </c>
      <c r="D8" t="s">
        <v>30</v>
      </c>
      <c r="E8" s="10">
        <v>200</v>
      </c>
    </row>
    <row r="9" spans="2:5">
      <c r="B9" t="s">
        <v>44</v>
      </c>
      <c r="C9" s="10">
        <v>320</v>
      </c>
      <c r="D9" t="s">
        <v>30</v>
      </c>
      <c r="E9" s="10">
        <v>200</v>
      </c>
    </row>
    <row r="10" spans="2:5">
      <c r="B10" t="s">
        <v>40</v>
      </c>
      <c r="C10" s="10">
        <v>290</v>
      </c>
      <c r="D10" t="s">
        <v>30</v>
      </c>
      <c r="E10" s="10">
        <v>200</v>
      </c>
    </row>
    <row r="11" spans="2:5">
      <c r="B11" t="s">
        <v>33</v>
      </c>
      <c r="C11" s="10">
        <v>290</v>
      </c>
      <c r="D11" t="s">
        <v>30</v>
      </c>
      <c r="E11" s="10">
        <v>200</v>
      </c>
    </row>
    <row r="12" spans="2:5">
      <c r="B12" t="s">
        <v>37</v>
      </c>
      <c r="C12" s="10">
        <v>320</v>
      </c>
      <c r="D12" t="s">
        <v>30</v>
      </c>
      <c r="E12" s="10">
        <v>270</v>
      </c>
    </row>
    <row r="13" spans="2:5">
      <c r="B13" t="s">
        <v>45</v>
      </c>
      <c r="C13" s="10">
        <v>290</v>
      </c>
      <c r="D13" t="s">
        <v>30</v>
      </c>
      <c r="E13" s="10">
        <v>200</v>
      </c>
    </row>
    <row r="14" spans="2:5">
      <c r="B14" t="s">
        <v>46</v>
      </c>
      <c r="C14" s="10">
        <v>290</v>
      </c>
      <c r="D14" t="s">
        <v>30</v>
      </c>
      <c r="E14" s="10">
        <v>200</v>
      </c>
    </row>
    <row r="15" spans="2:5">
      <c r="B15" t="s">
        <v>34</v>
      </c>
      <c r="C15" s="10">
        <v>290</v>
      </c>
      <c r="D15" t="s">
        <v>30</v>
      </c>
      <c r="E15" s="10">
        <v>200</v>
      </c>
    </row>
    <row r="16" spans="2:5">
      <c r="B16" t="s">
        <v>47</v>
      </c>
      <c r="C16" s="10">
        <v>290</v>
      </c>
      <c r="D16" t="s">
        <v>30</v>
      </c>
      <c r="E16" s="10">
        <v>200</v>
      </c>
    </row>
    <row r="17" spans="2:5">
      <c r="B17" t="s">
        <v>48</v>
      </c>
      <c r="C17" s="10">
        <v>320</v>
      </c>
      <c r="D17" t="s">
        <v>30</v>
      </c>
      <c r="E17" s="10">
        <v>200</v>
      </c>
    </row>
    <row r="18" spans="2:5">
      <c r="B18" t="s">
        <v>49</v>
      </c>
      <c r="C18" s="10">
        <v>390</v>
      </c>
      <c r="D18" t="s">
        <v>30</v>
      </c>
      <c r="E18" s="10">
        <v>200</v>
      </c>
    </row>
    <row r="19" spans="2:5">
      <c r="C19" s="10"/>
      <c r="E19" s="10"/>
    </row>
    <row r="20" spans="2:5">
      <c r="B20" t="s">
        <v>38</v>
      </c>
      <c r="C20" s="10">
        <v>320</v>
      </c>
      <c r="D20" t="s">
        <v>30</v>
      </c>
      <c r="E20" s="10">
        <v>250</v>
      </c>
    </row>
    <row r="21" spans="2:5">
      <c r="B21" t="s">
        <v>27</v>
      </c>
      <c r="C21" s="10">
        <v>300</v>
      </c>
      <c r="D21" t="s">
        <v>30</v>
      </c>
      <c r="E21" s="10">
        <v>250</v>
      </c>
    </row>
    <row r="22" spans="2:5">
      <c r="B22" t="s">
        <v>50</v>
      </c>
      <c r="C22" s="10">
        <v>800</v>
      </c>
      <c r="D22" t="s">
        <v>29</v>
      </c>
      <c r="E22" s="10">
        <v>600</v>
      </c>
    </row>
    <row r="23" spans="2:5">
      <c r="B23" t="s">
        <v>28</v>
      </c>
      <c r="C23" s="10">
        <v>1500</v>
      </c>
      <c r="D23" t="s">
        <v>29</v>
      </c>
      <c r="E23" s="10">
        <v>800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4</v>
      </c>
      <c r="F2" s="21" t="str">
        <f>IF(H2=1,"DOMINGO",IF(H2=2,"SEGUNDA-FEIRA",IF(H2=3,"TERÇA-FEIRA",IF(H2=4,"QUARTA-FEIRA",IF(H2=5,"QUINTA-FEIRA",IF(H2=6,"SEXTA-FEIRA",IF(H2=7,"SÁBADO","")))))))</f>
        <v>QUINTA-FEIRA</v>
      </c>
      <c r="G2" s="23">
        <f>DATE(Calendario!E5,Calendario!C5,E2)</f>
        <v>45050</v>
      </c>
      <c r="H2" s="22">
        <f>WEEKDAY(G2,1)</f>
        <v>5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6" t="str">
        <f>IF(Tabela8J1438[[#This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7" t="str">
        <f>IF(Tabela8J1438[[#This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8" t="str">
        <f>IF(Tabela8J1438[[#This Row],[EXAME]]&lt;&gt;"","Dra. Joizeanne","")</f>
        <v/>
      </c>
      <c r="J8" s="13"/>
    </row>
    <row r="9" spans="1:30">
      <c r="B9" s="9">
        <v>0.36458333333333298</v>
      </c>
      <c r="C9" s="12"/>
      <c r="D9" s="29"/>
      <c r="E9" s="12"/>
      <c r="F9" s="12"/>
      <c r="G9" s="12"/>
      <c r="H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9" t="str">
        <f>IF(Tabela8J1438[[#This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0" t="str">
        <f>IF(Tabela8J1438[[#This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1" t="str">
        <f>IF(Tabela8J1438[[#This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2" t="str">
        <f>IF(Tabela8J1438[[#This Row],[EXAME]]&lt;&gt;"","Dra. Joizeanne","")</f>
        <v/>
      </c>
      <c r="J12" s="13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3" t="str">
        <f>IF(Tabela8J1438[[#This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4" t="str">
        <f>IF(Tabela8J1438[[#This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5" t="str">
        <f>IF(Tabela8J1438[[#This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6" t="str">
        <f>IF(Tabela8J1438[[#This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7" t="str">
        <f>IF(Tabela8J1438[[#This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8" t="str">
        <f>IF(Tabela8J1438[[#This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19" t="str">
        <f>IF(Tabela8J1438[[#This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0" t="str">
        <f>IF(Tabela8J1438[[#This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1" t="str">
        <f>IF(Tabela8J1438[[#This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2" t="str">
        <f>IF(Tabela8J1438[[#This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3" t="str">
        <f>IF(Tabela8J1438[[#This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4" t="str">
        <f>IF(Tabela8J1438[[#This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5" t="str">
        <f>IF(Tabela8J1438[[#This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6" t="str">
        <f>IF(Tabela8J1438[[#This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7" t="str">
        <f>IF(Tabela8J1438[[#This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8" t="str">
        <f>IF(Tabela8J1438[[#This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29" t="str">
        <f>IF(Tabela8J1438[[#This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0" t="str">
        <f>IF(Tabela8J1438[[#This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1" t="str">
        <f>IF(Tabela8J1438[[#This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2" t="str">
        <f>IF(Tabela8J1438[[#This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3" t="str">
        <f>IF(Tabela8J1438[[#This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4" t="str">
        <f>IF(Tabela8J1438[[#This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5" t="str">
        <f>IF(Tabela8J1438[[#This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6" t="str">
        <f>IF(Tabela8J1438[[#This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7" t="str">
        <f>IF(Tabela8J1438[[#This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8" t="str">
        <f>IF(Tabela8J1438[[#This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39" t="str">
        <f>IF(Tabela8J1438[[#This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0" t="str">
        <f>IF(Tabela8J1438[[#This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1" t="str">
        <f>IF(Tabela8J1438[[#This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2" t="str">
        <f>IF(Tabela8J1438[[#This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3" t="str">
        <f>IF(Tabela8J1438[[#This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4" t="str">
        <f>IF(Tabela8J1438[[#This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5" t="str">
        <f>IF(Tabela8J1438[[#This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Preços'!$E$23,""))))))</f>
        <v/>
      </c>
      <c r="I46" t="str">
        <f>IF(Tabela8J1438[[#This Row],[EXAME]]&lt;&gt;"","Dra. Joizeanne","")</f>
        <v/>
      </c>
      <c r="J46" s="13"/>
    </row>
    <row r="47" spans="2:13">
      <c r="C47">
        <f>SUBTOTAL(103,Tabela8J1438[NOME])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48" priority="1" operator="containsText" text="Não confirmado">
      <formula>NOT(ISERROR(SEARCH("Não confirmado",K6)))</formula>
    </cfRule>
    <cfRule type="containsText" dxfId="64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  <dataValidation type="list" allowBlank="1" showInputMessage="1" showErrorMessage="1" sqref="F6:F24 F26:F46 E25">
      <formula1>"UNIMED, PARTICULAR, FUSEX, AMOR SAÚDE, SUS, CORTESIA"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pageSetUpPr fitToPage="1"/>
  </sheetPr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I45" sqref="I45"/>
      <selection pane="bottomLeft" activeCell="I45" sqref="I45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style="12" customWidth="1"/>
    <col min="11" max="12" width="19.140625" style="12" customWidth="1"/>
    <col min="13" max="13" width="19.85546875" style="12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4">
        <v>5</v>
      </c>
      <c r="F2" s="21" t="str">
        <f>IF(H2=1,"DOMINGO",IF(H2=2,"SEGUNDA-FEIRA",IF(H2=3,"TERÇA-FEIRA",IF(H2=4,"QUARTA-FEIRA",IF(H2=5,"QUINTA-FEIRA",IF(H2=6,"SEXTA-FEIRA",IF(H2=7,"SÁBADO","")))))))</f>
        <v>SEXTA-FEIRA</v>
      </c>
      <c r="G2" s="23">
        <f>DATE(Calendario!E5,Calendario!C5,E2)</f>
        <v>45051</v>
      </c>
      <c r="H2" s="22">
        <f>WEEKDAY(G2,1)</f>
        <v>6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>
      <c r="J4"/>
      <c r="K4"/>
      <c r="L4"/>
      <c r="M4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6" t="str">
        <f>IF(Tabela8J143839[[#This Row],[EXAME]]&lt;&gt;"","Dra. Joizeanne","")</f>
        <v/>
      </c>
      <c r="J6" s="13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7" t="str">
        <f>IF(Tabela8J143839[[#This Row],[EXAME]]&lt;&gt;"","Dra. Joizeanne","")</f>
        <v/>
      </c>
      <c r="J7" s="13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8" t="str">
        <f>IF(Tabela8J143839[[#This Row],[EXAME]]&lt;&gt;"","Dra. Joizeanne","")</f>
        <v/>
      </c>
      <c r="J8" s="13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9" t="str">
        <f>IF(Tabela8J143839[[#This Row],[EXAME]]&lt;&gt;"","Dra. Joizeanne","")</f>
        <v/>
      </c>
      <c r="J9" s="13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0" t="str">
        <f>IF(Tabela8J143839[[#This Row],[EXAME]]&lt;&gt;"","Dra. Joizeanne","")</f>
        <v/>
      </c>
      <c r="J10" s="13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1" t="str">
        <f>IF(Tabela8J143839[[#This Row],[EXAME]]&lt;&gt;"","Dra. Joizeanne","")</f>
        <v/>
      </c>
      <c r="J11" s="13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2" t="str">
        <f>IF(Tabela8J143839[[#This Row],[EXAME]]&lt;&gt;"","Dra. Joizeanne","")</f>
        <v/>
      </c>
      <c r="J12" s="26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Preços'!E29,IF(AND(Tabela8J143839[[#This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3" t="str">
        <f>IF(Tabela8J143839[[#This Row],[EXAME]]&lt;&gt;"","Dra. Joizeanne","")</f>
        <v/>
      </c>
      <c r="J13" s="13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4" t="str">
        <f>IF(Tabela8J143839[[#This Row],[EXAME]]&lt;&gt;"","Dra. Joizeanne","")</f>
        <v/>
      </c>
      <c r="J14" s="13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5" t="str">
        <f>IF(Tabela8J143839[[#This Row],[EXAME]]&lt;&gt;"","Dra. Joizeanne","")</f>
        <v/>
      </c>
      <c r="J15" s="13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6" t="str">
        <f>IF(Tabela8J143839[[#This Row],[EXAME]]&lt;&gt;"","Dra. Joizeanne","")</f>
        <v/>
      </c>
      <c r="J16" s="13"/>
    </row>
    <row r="17" spans="2:10">
      <c r="B17" s="9">
        <v>0.44791666666666702</v>
      </c>
      <c r="C17" s="12"/>
      <c r="D17" s="12"/>
      <c r="E17" s="12"/>
      <c r="F17" s="12"/>
      <c r="G17" s="12"/>
      <c r="H1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7" t="str">
        <f>IF(Tabela8J143839[[#This Row],[EXAME]]&lt;&gt;"","Dra. Joizeanne","")</f>
        <v/>
      </c>
      <c r="J17" s="13"/>
    </row>
    <row r="18" spans="2:10">
      <c r="B18" s="8">
        <v>0.45833333333333298</v>
      </c>
      <c r="C18" s="12"/>
      <c r="D18" s="12"/>
      <c r="E18" s="12"/>
      <c r="F18" s="12"/>
      <c r="G18" s="12"/>
      <c r="H1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8" t="str">
        <f>IF(Tabela8J143839[[#This Row],[EXAME]]&lt;&gt;"","Dra. Joizeanne","")</f>
        <v/>
      </c>
      <c r="J18" s="13"/>
    </row>
    <row r="19" spans="2:10">
      <c r="B19" s="9">
        <v>0.46875</v>
      </c>
      <c r="C19" s="12"/>
      <c r="D19" s="12"/>
      <c r="E19" s="12"/>
      <c r="F19" s="12"/>
      <c r="G19" s="12"/>
      <c r="H1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19" t="str">
        <f>IF(Tabela8J143839[[#This Row],[EXAME]]&lt;&gt;"","Dra. Joizeanne","")</f>
        <v/>
      </c>
      <c r="J19" s="13"/>
    </row>
    <row r="20" spans="2:10">
      <c r="B20" s="8">
        <v>0.47916666666666702</v>
      </c>
      <c r="C20" s="12"/>
      <c r="D20" s="12"/>
      <c r="E20" s="12"/>
      <c r="F20" s="12"/>
      <c r="G20" s="12"/>
      <c r="H2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0" t="str">
        <f>IF(Tabela8J143839[[#This Row],[EXAME]]&lt;&gt;"","Dra. Joizeanne","")</f>
        <v/>
      </c>
      <c r="J20" s="13"/>
    </row>
    <row r="21" spans="2:10">
      <c r="B21" s="9">
        <v>0.48958333333333298</v>
      </c>
      <c r="C21" s="12"/>
      <c r="D21" s="12"/>
      <c r="E21" s="12"/>
      <c r="F21" s="12"/>
      <c r="G21" s="12"/>
      <c r="H2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1" t="str">
        <f>IF(Tabela8J143839[[#This Row],[EXAME]]&lt;&gt;"","Dra. Joizeanne","")</f>
        <v/>
      </c>
      <c r="J21" s="13"/>
    </row>
    <row r="22" spans="2:10">
      <c r="B22" s="8">
        <v>0.5</v>
      </c>
      <c r="C22" s="12"/>
      <c r="D22" s="12"/>
      <c r="E22" s="12"/>
      <c r="F22" s="12"/>
      <c r="G22" s="12"/>
      <c r="H2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2" t="str">
        <f>IF(Tabela8J143839[[#This Row],[EXAME]]&lt;&gt;"","Dra. Joizeanne","")</f>
        <v/>
      </c>
      <c r="J22" s="13"/>
    </row>
    <row r="23" spans="2:10">
      <c r="B23" s="9">
        <v>0.51041666666666696</v>
      </c>
      <c r="C23" s="12"/>
      <c r="D23" s="12"/>
      <c r="E23" s="12"/>
      <c r="F23" s="12"/>
      <c r="G23" s="12"/>
      <c r="H2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Preços'!E39,IF(AND(Tabela8J143839[[#This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3" t="str">
        <f>IF(Tabela8J143839[[#This Row],[EXAME]]&lt;&gt;"","Dra. Joizeanne","")</f>
        <v/>
      </c>
      <c r="J23" s="13"/>
    </row>
    <row r="24" spans="2:10">
      <c r="B24" s="8">
        <v>0.52083333333333304</v>
      </c>
      <c r="C24" s="12"/>
      <c r="D24" s="12"/>
      <c r="E24" s="12"/>
      <c r="F24" s="12"/>
      <c r="G24" s="12"/>
      <c r="H2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4" t="str">
        <f>IF(Tabela8J143839[[#This Row],[EXAME]]&lt;&gt;"","Dra. Joizeanne","")</f>
        <v/>
      </c>
      <c r="J24" s="13"/>
    </row>
    <row r="25" spans="2:10">
      <c r="B25" s="9">
        <v>0.53125</v>
      </c>
      <c r="C25" s="12"/>
      <c r="D25" s="12"/>
      <c r="E25" s="12"/>
      <c r="F25" s="12"/>
      <c r="G25" s="12"/>
      <c r="H2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5" t="str">
        <f>IF(Tabela8J143839[[#This Row],[EXAME]]&lt;&gt;"","Dra. Joizeanne","")</f>
        <v/>
      </c>
      <c r="J25" s="13"/>
    </row>
    <row r="26" spans="2:10">
      <c r="B26" s="8">
        <v>0.54166666666666696</v>
      </c>
      <c r="C26" s="12"/>
      <c r="D26" s="12"/>
      <c r="E26" s="12"/>
      <c r="F26" s="12"/>
      <c r="G26" s="12"/>
      <c r="H2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6" t="str">
        <f>IF(Tabela8J143839[[#This Row],[EXAME]]&lt;&gt;"","Dra. Joizeanne","")</f>
        <v/>
      </c>
      <c r="J26" s="13"/>
    </row>
    <row r="27" spans="2:10">
      <c r="B27" s="9">
        <v>0.55208333333333304</v>
      </c>
      <c r="C27" s="12"/>
      <c r="D27" s="12"/>
      <c r="E27" s="12"/>
      <c r="F27" s="12"/>
      <c r="G27" s="12"/>
      <c r="H2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7" t="str">
        <f>IF(Tabela8J143839[[#This Row],[EXAME]]&lt;&gt;"","Dra. Joizeanne","")</f>
        <v/>
      </c>
      <c r="J27" s="13"/>
    </row>
    <row r="28" spans="2:10">
      <c r="B28" s="8">
        <v>0.5625</v>
      </c>
      <c r="C28" s="12"/>
      <c r="D28" s="12"/>
      <c r="E28" s="12"/>
      <c r="F28" s="12"/>
      <c r="G28" s="12"/>
      <c r="H2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8" t="str">
        <f>IF(Tabela8J143839[[#This Row],[EXAME]]&lt;&gt;"","Dra. Joizeanne","")</f>
        <v/>
      </c>
      <c r="J28" s="13"/>
    </row>
    <row r="29" spans="2:10">
      <c r="B29" s="9">
        <v>0.57291666666666696</v>
      </c>
      <c r="C29" s="12"/>
      <c r="D29" s="12"/>
      <c r="E29" s="12"/>
      <c r="F29" s="12"/>
      <c r="G29" s="12"/>
      <c r="H2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29" t="str">
        <f>IF(Tabela8J143839[[#This Row],[EXAME]]&lt;&gt;"","Dra. Joizeanne","")</f>
        <v/>
      </c>
      <c r="J29" s="13"/>
    </row>
    <row r="30" spans="2:10">
      <c r="B30" s="8">
        <v>0.58333333333333304</v>
      </c>
      <c r="C30" s="12"/>
      <c r="D30" s="12"/>
      <c r="E30" s="12"/>
      <c r="F30" s="12"/>
      <c r="G30" s="12"/>
      <c r="H3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0" t="str">
        <f>IF(Tabela8J143839[[#This Row],[EXAME]]&lt;&gt;"","Dra. Joizeanne","")</f>
        <v/>
      </c>
      <c r="J30" s="13"/>
    </row>
    <row r="31" spans="2:10">
      <c r="B31" s="9">
        <v>0.59375</v>
      </c>
      <c r="C31" s="12"/>
      <c r="D31" s="12"/>
      <c r="E31" s="12"/>
      <c r="F31" s="12"/>
      <c r="G31" s="12"/>
      <c r="H3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1" t="str">
        <f>IF(Tabela8J143839[[#This Row],[EXAME]]&lt;&gt;"","Dra. Joizeanne","")</f>
        <v/>
      </c>
      <c r="J31" s="13"/>
    </row>
    <row r="32" spans="2:10">
      <c r="B32" s="8">
        <v>0.60416666666666696</v>
      </c>
      <c r="C32" s="12"/>
      <c r="D32" s="12"/>
      <c r="E32" s="12"/>
      <c r="F32" s="12"/>
      <c r="G32" s="12"/>
      <c r="H3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2" t="str">
        <f>IF(Tabela8J143839[[#This Row],[EXAME]]&lt;&gt;"","Dra. Joizeanne","")</f>
        <v/>
      </c>
      <c r="J32" s="13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Preços'!E49,IF(AND(Tabela8J143839[[#This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3" t="str">
        <f>IF(Tabela8J143839[[#This Row],[EXAME]]&lt;&gt;"","Dra. Joizeanne","")</f>
        <v/>
      </c>
      <c r="J33" s="13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4" t="str">
        <f>IF(Tabela8J143839[[#This Row],[EXAME]]&lt;&gt;"","Dra. Joizeanne","")</f>
        <v/>
      </c>
      <c r="J34" s="13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5" t="str">
        <f>IF(Tabela8J143839[[#This Row],[EXAME]]&lt;&gt;"","Dra. Joizeanne","")</f>
        <v/>
      </c>
      <c r="J35" s="13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6" t="str">
        <f>IF(Tabela8J143839[[#This Row],[EXAME]]&lt;&gt;"","Dra. Joizeanne","")</f>
        <v/>
      </c>
      <c r="J36" s="13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Preços'!E53,IF(AND(Tabela8J143839[[#This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7" t="str">
        <f>IF(Tabela8J143839[[#This Row],[EXAME]]&lt;&gt;"","Dra. Joizeanne","")</f>
        <v/>
      </c>
      <c r="J37" s="13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Preços'!E54,IF(AND(Tabela8J143839[[#This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8" t="str">
        <f>IF(Tabela8J143839[[#This Row],[EXAME]]&lt;&gt;"","Dra. Joizeanne","")</f>
        <v/>
      </c>
      <c r="J38" s="13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Preços'!E55,IF(AND(Tabela8J143839[[#This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39" t="str">
        <f>IF(Tabela8J143839[[#This Row],[EXAME]]&lt;&gt;"","Dra. Joizeanne","")</f>
        <v/>
      </c>
      <c r="J39" s="13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Preços'!E56,IF(AND(Tabela8J143839[[#This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0" t="str">
        <f>IF(Tabela8J143839[[#This Row],[EXAME]]&lt;&gt;"","Dra. Joizeanne","")</f>
        <v/>
      </c>
      <c r="J40" s="13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Preços'!E57,IF(AND(Tabela8J143839[[#This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1" t="str">
        <f>IF(Tabela8J143839[[#This Row],[EXAME]]&lt;&gt;"","Dra. Joizeanne","")</f>
        <v/>
      </c>
      <c r="J41" s="13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Preços'!E58,IF(AND(Tabela8J143839[[#This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2" t="str">
        <f>IF(Tabela8J143839[[#This Row],[EXAME]]&lt;&gt;"","Dra. Joizeanne","")</f>
        <v/>
      </c>
      <c r="J42" s="13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Preços'!E59,IF(AND(Tabela8J143839[[#This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3" t="str">
        <f>IF(Tabela8J143839[[#This Row],[EXAME]]&lt;&gt;"","Dra. Joizeanne","")</f>
        <v/>
      </c>
      <c r="J43" s="13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Preços'!E60,IF(AND(Tabela8J143839[[#This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4" t="str">
        <f>IF(Tabela8J143839[[#This Row],[EXAME]]&lt;&gt;"","Dra. Joizeanne","")</f>
        <v/>
      </c>
      <c r="J44" s="13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Preços'!E61,IF(AND(Tabela8J143839[[#This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5" t="str">
        <f>IF(Tabela8J143839[[#This Row],[EXAME]]&lt;&gt;"","Dra. Joizeanne","")</f>
        <v/>
      </c>
      <c r="J45" s="13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IF(AND(Tabela8J143839[[#This Row],[EXAME]]="US DE MAMAS E AXILAS",Tabela8J143839[[#This Row],[CONVÊNIO]]="PARTICULAR"),'Tabela de Preços'!$C$21,IF(AND(Tabela8J143839[[#This Row],[EXAME]]="US DE MAMAS E AXILAS",Tabela8J143839[[#This Row],[CONVÊNIO]]="AMOR SAÚDE"),'Tabela de Preços'!$E$21,IF(AND(Tabela8J143839[[#This Row],[EXAME]]="PAAF DE MAMAS",Tabela8J143839[[#This Row],[CONVÊNIO]]="PARTICULAR"),'Tabela de Preços'!$C$22,IF(AND(Tabela8J143839[[#This Row],[EXAME]]="PAAF DE MAMAS",Tabela8J143839[[#This Row],[CONVÊNIO]]="SUS"),'Tabela de Preços'!E62,IF(AND(Tabela8J143839[[#This Row],[EXAME]]="CORE BIOPSY",Tabela8J143839[[#This Row],[CONVÊNIO]]="PARTICULAR"),'Tabela de Preços'!$C$23,IF(AND(Tabela8J143839[[#This Row],[EXAME]]="CORE BIOPSY",Tabela8J143839[[#This Row],[CONVÊNIO]]="SUS"),'Tabela de Preços'!$E$23,""))))))</f>
        <v/>
      </c>
      <c r="I46" t="str">
        <f>IF(Tabela8J143839[[#This Row],[EXAME]]&lt;&gt;"","Dra. Joizeanne","")</f>
        <v/>
      </c>
      <c r="J46" s="13"/>
    </row>
    <row r="47" spans="2:13">
      <c r="C47">
        <f>SUBTOTAL(103,Tabela8J143839[NOME])</f>
        <v>0</v>
      </c>
      <c r="J47"/>
      <c r="K47"/>
      <c r="L47"/>
      <c r="M47"/>
    </row>
  </sheetData>
  <sheetProtection sheet="1" objects="1" scenarios="1" sort="0" autoFilter="0"/>
  <conditionalFormatting sqref="K6:L46">
    <cfRule type="containsText" dxfId="633" priority="1" operator="containsText" text="Não confirmado">
      <formula>NOT(ISERROR(SEARCH("Não confirmado",K6)))</formula>
    </cfRule>
    <cfRule type="containsText" dxfId="63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L6:L46">
      <formula1>"Sim, Não"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E6" sqref="E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8</v>
      </c>
      <c r="F2" s="21" t="str">
        <f>IF(H2=1,"DOMINGO",IF(H2=2,"SEGUNDA-FEIRA",IF(H2=3,"TERÇA-FEIRA",IF(H2=4,"QUARTA-FEIRA",IF(H2=5,"QUINTA-FEIRA",IF(H2=6,"SEXTA-FEIRA",IF(H2=7,"SÁBADO","")))))))</f>
        <v>SEGUNDA-FEIRA</v>
      </c>
      <c r="G2" s="23">
        <f>DATE(Calendario!E5,Calendario!C5,E2)</f>
        <v>45054</v>
      </c>
      <c r="H2" s="22">
        <f>WEEKDAY(G2,1)</f>
        <v>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6" t="str">
        <f>IF(Tabela8J5678910111213141516[[#This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7" t="str">
        <f>IF(Tabela8J5678910111213141516[[#This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8" t="str">
        <f>IF(Tabela8J5678910111213141516[[#This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9" t="str">
        <f>IF(Tabela8J5678910111213141516[[#This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0" t="str">
        <f>IF(Tabela8J5678910111213141516[[#This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1" t="str">
        <f>IF(Tabela8J5678910111213141516[[#This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2" t="str">
        <f>IF(Tabela8J5678910111213141516[[#This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3" t="str">
        <f>IF(Tabela8J5678910111213141516[[#This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4" t="str">
        <f>IF(Tabela8J5678910111213141516[[#This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5" t="str">
        <f>IF(Tabela8J5678910111213141516[[#This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6" t="str">
        <f>IF(Tabela8J5678910111213141516[[#This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7" t="str">
        <f>IF(Tabela8J5678910111213141516[[#This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8" t="str">
        <f>IF(Tabela8J5678910111213141516[[#This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19" t="str">
        <f>IF(Tabela8J5678910111213141516[[#This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0" t="str">
        <f>IF(Tabela8J5678910111213141516[[#This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1" t="str">
        <f>IF(Tabela8J5678910111213141516[[#This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2" t="str">
        <f>IF(Tabela8J5678910111213141516[[#This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3" t="str">
        <f>IF(Tabela8J5678910111213141516[[#This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4" t="str">
        <f>IF(Tabela8J5678910111213141516[[#This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5" t="str">
        <f>IF(Tabela8J5678910111213141516[[#This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6" t="str">
        <f>IF(Tabela8J5678910111213141516[[#This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7" t="str">
        <f>IF(Tabela8J5678910111213141516[[#This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8" t="str">
        <f>IF(Tabela8J5678910111213141516[[#This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29" t="str">
        <f>IF(Tabela8J5678910111213141516[[#This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0" t="str">
        <f>IF(Tabela8J5678910111213141516[[#This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1" t="str">
        <f>IF(Tabela8J5678910111213141516[[#This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2" t="str">
        <f>IF(Tabela8J5678910111213141516[[#This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3" t="str">
        <f>IF(Tabela8J5678910111213141516[[#This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4" t="str">
        <f>IF(Tabela8J5678910111213141516[[#This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5" t="str">
        <f>IF(Tabela8J5678910111213141516[[#This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6" t="str">
        <f>IF(Tabela8J5678910111213141516[[#This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7" t="str">
        <f>IF(Tabela8J5678910111213141516[[#This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8" t="str">
        <f>IF(Tabela8J5678910111213141516[[#This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39" t="str">
        <f>IF(Tabela8J5678910111213141516[[#This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0" t="str">
        <f>IF(Tabela8J5678910111213141516[[#This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1" t="str">
        <f>IF(Tabela8J5678910111213141516[[#This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2" t="str">
        <f>IF(Tabela8J5678910111213141516[[#This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3" t="str">
        <f>IF(Tabela8J5678910111213141516[[#This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4" t="str">
        <f>IF(Tabela8J5678910111213141516[[#This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5" t="str">
        <f>IF(Tabela8J5678910111213141516[[#This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Preços'!$E$23,""))))))</f>
        <v/>
      </c>
      <c r="I46" t="str">
        <f>IF(Tabela8J5678910111213141516[[#This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SUBTOTAL(103,Tabela8J5678910111213141516[NOME])</f>
        <v>0</v>
      </c>
    </row>
  </sheetData>
  <sheetProtection sheet="1" objects="1" scenarios="1" sort="0" autoFilter="0"/>
  <conditionalFormatting sqref="K6:L46">
    <cfRule type="containsText" dxfId="618" priority="1" operator="containsText" text="Não confirmado">
      <formula>NOT(ISERROR(SEARCH("Não confirmado",K6)))</formula>
    </cfRule>
    <cfRule type="containsText" dxfId="61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11" sqref="C11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9</v>
      </c>
      <c r="F2" s="21" t="str">
        <f>IF(H2=1,"DOMINGO",IF(H2=2,"SEGUNDA-FEIRA",IF(H2=3,"TERÇA-FEIRA",IF(H2=4,"QUARTA-FEIRA",IF(H2=5,"QUINTA-FEIRA",IF(H2=6,"SEXTA-FEIRA",IF(H2=7,"SÁBADO","")))))))</f>
        <v>TERÇA-FEIRA</v>
      </c>
      <c r="G2" s="23">
        <f>DATE(Calendario!E5,Calendario!C5,E2)</f>
        <v>45055</v>
      </c>
      <c r="H2" s="22">
        <f>WEEKDAY(G2,1)</f>
        <v>3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6" t="str">
        <f>IF(Tabela8J567891011121314151617[[#This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7" t="str">
        <f>IF(Tabela8J567891011121314151617[[#This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8" t="str">
        <f>IF(Tabela8J567891011121314151617[[#This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9" t="str">
        <f>IF(Tabela8J567891011121314151617[[#This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0" t="str">
        <f>IF(Tabela8J567891011121314151617[[#This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1" t="str">
        <f>IF(Tabela8J567891011121314151617[[#This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2" t="str">
        <f>IF(Tabela8J567891011121314151617[[#This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3" t="str">
        <f>IF(Tabela8J567891011121314151617[[#This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4" t="str">
        <f>IF(Tabela8J567891011121314151617[[#This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5" t="str">
        <f>IF(Tabela8J567891011121314151617[[#This Row],[EXAME]]&lt;&gt;"","Dra. Joizeanne","")</f>
        <v/>
      </c>
      <c r="J15" s="26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6" t="str">
        <f>IF(Tabela8J567891011121314151617[[#This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7" t="str">
        <f>IF(Tabela8J567891011121314151617[[#This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8" t="str">
        <f>IF(Tabela8J567891011121314151617[[#This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19" t="str">
        <f>IF(Tabela8J567891011121314151617[[#This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0" t="str">
        <f>IF(Tabela8J567891011121314151617[[#This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1" t="str">
        <f>IF(Tabela8J567891011121314151617[[#This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2" t="str">
        <f>IF(Tabela8J567891011121314151617[[#This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3" t="str">
        <f>IF(Tabela8J567891011121314151617[[#This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4" t="str">
        <f>IF(Tabela8J567891011121314151617[[#This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5" t="str">
        <f>IF(Tabela8J567891011121314151617[[#This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6" t="str">
        <f>IF(Tabela8J567891011121314151617[[#This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7" t="str">
        <f>IF(Tabela8J567891011121314151617[[#This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8" t="str">
        <f>IF(Tabela8J567891011121314151617[[#This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29" t="str">
        <f>IF(Tabela8J567891011121314151617[[#This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0" t="str">
        <f>IF(Tabela8J567891011121314151617[[#This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1" t="str">
        <f>IF(Tabela8J567891011121314151617[[#This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2" t="str">
        <f>IF(Tabela8J567891011121314151617[[#This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3" t="str">
        <f>IF(Tabela8J567891011121314151617[[#This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4" t="str">
        <f>IF(Tabela8J567891011121314151617[[#This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5" t="str">
        <f>IF(Tabela8J567891011121314151617[[#This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6" t="str">
        <f>IF(Tabela8J567891011121314151617[[#This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7" t="str">
        <f>IF(Tabela8J567891011121314151617[[#This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8" t="str">
        <f>IF(Tabela8J567891011121314151617[[#This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39" t="str">
        <f>IF(Tabela8J567891011121314151617[[#This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0" t="str">
        <f>IF(Tabela8J567891011121314151617[[#This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1" t="str">
        <f>IF(Tabela8J567891011121314151617[[#This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2" t="str">
        <f>IF(Tabela8J567891011121314151617[[#This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3" t="str">
        <f>IF(Tabela8J567891011121314151617[[#This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4" t="str">
        <f>IF(Tabela8J567891011121314151617[[#This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5" t="str">
        <f>IF(Tabela8J567891011121314151617[[#This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Preços'!$E$23,""))))))</f>
        <v/>
      </c>
      <c r="I46" t="str">
        <f>IF(Tabela8J567891011121314151617[[#This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SUBTOTAL(103,Tabela8J567891011121314151617[NOME])</f>
        <v>0</v>
      </c>
    </row>
  </sheetData>
  <sheetProtection sheet="1" objects="1" scenarios="1" sort="0" autoFilter="0"/>
  <conditionalFormatting sqref="K6:L46">
    <cfRule type="containsText" dxfId="603" priority="1" operator="containsText" text="Não confirmado">
      <formula>NOT(ISERROR(SEARCH("Não confirmado",K6)))</formula>
    </cfRule>
    <cfRule type="containsText" dxfId="602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D47"/>
  <sheetViews>
    <sheetView showGridLines="0" showRowColHeaders="0" zoomScale="80" zoomScaleNormal="80" workbookViewId="0">
      <pane xSplit="2" ySplit="5" topLeftCell="C6" activePane="bottomRight" state="frozen"/>
      <selection pane="topRight" activeCell="H6" sqref="H6"/>
      <selection pane="bottomLeft" activeCell="H6" sqref="H6"/>
      <selection pane="bottomRight" activeCell="C6" sqref="C6"/>
    </sheetView>
  </sheetViews>
  <sheetFormatPr defaultRowHeight="1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8" width="15.140625" customWidth="1"/>
    <col min="9" max="9" width="20.140625" customWidth="1"/>
    <col min="10" max="10" width="20.5703125" customWidth="1"/>
    <col min="11" max="12" width="19.140625" customWidth="1"/>
    <col min="13" max="13" width="19.85546875" customWidth="1"/>
  </cols>
  <sheetData>
    <row r="1" spans="1:30" ht="5.0999999999999996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ht="24.95" customHeight="1">
      <c r="A2" s="16"/>
      <c r="B2" s="16"/>
      <c r="C2" s="17" t="s">
        <v>14</v>
      </c>
      <c r="D2" s="17" t="s">
        <v>15</v>
      </c>
      <c r="E2" s="35">
        <v>10</v>
      </c>
      <c r="F2" s="21" t="str">
        <f>IF(H2=1,"DOMINGO",IF(H2=2,"SEGUNDA-FEIRA",IF(H2=3,"TERÇA-FEIRA",IF(H2=4,"QUARTA-FEIRA",IF(H2=5,"QUINTA-FEIRA",IF(H2=6,"SEXTA-FEIRA",IF(H2=7,"SÁBADO","")))))))</f>
        <v>QUARTA-FEIRA</v>
      </c>
      <c r="G2" s="23">
        <f>DATE(Calendario!E5,Calendario!C5,E2)</f>
        <v>45056</v>
      </c>
      <c r="H2" s="22">
        <f>WEEKDAY(G2,1)</f>
        <v>4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ht="5.0999999999999996" customHeight="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5" spans="1:30" s="18" customFormat="1">
      <c r="B5" s="15" t="s">
        <v>16</v>
      </c>
      <c r="C5" s="18" t="s">
        <v>17</v>
      </c>
      <c r="D5" s="18" t="s">
        <v>18</v>
      </c>
      <c r="E5" s="18" t="s">
        <v>19</v>
      </c>
      <c r="F5" s="18" t="s">
        <v>20</v>
      </c>
      <c r="G5" s="18" t="s">
        <v>21</v>
      </c>
      <c r="H5" s="18" t="s">
        <v>22</v>
      </c>
      <c r="I5" s="18" t="s">
        <v>14</v>
      </c>
      <c r="J5" s="18" t="s">
        <v>23</v>
      </c>
      <c r="K5" s="18" t="s">
        <v>24</v>
      </c>
      <c r="L5" s="18" t="s">
        <v>25</v>
      </c>
      <c r="M5" s="18" t="s">
        <v>26</v>
      </c>
    </row>
    <row r="6" spans="1:30">
      <c r="B6" s="8">
        <v>0.33333333333333331</v>
      </c>
      <c r="C6" s="12"/>
      <c r="D6" s="12"/>
      <c r="E6" s="12"/>
      <c r="F6" s="12"/>
      <c r="G6" s="12"/>
      <c r="H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6" t="str">
        <f>IF(Tabela8J56789101112131415[[#This Row],[EXAME]]&lt;&gt;"","Dra. Joizeanne","")</f>
        <v/>
      </c>
      <c r="J6" s="13"/>
      <c r="K6" s="12"/>
      <c r="L6" s="12"/>
      <c r="M6" s="12"/>
    </row>
    <row r="7" spans="1:30">
      <c r="B7" s="9">
        <v>0.34375</v>
      </c>
      <c r="C7" s="12"/>
      <c r="D7" s="12"/>
      <c r="E7" s="12"/>
      <c r="F7" s="12"/>
      <c r="G7" s="12"/>
      <c r="H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7" t="str">
        <f>IF(Tabela8J56789101112131415[[#This Row],[EXAME]]&lt;&gt;"","Dra. Joizeanne","")</f>
        <v/>
      </c>
      <c r="J7" s="13"/>
      <c r="K7" s="12"/>
      <c r="L7" s="12"/>
      <c r="M7" s="12"/>
    </row>
    <row r="8" spans="1:30">
      <c r="B8" s="8">
        <v>0.35416666666666702</v>
      </c>
      <c r="C8" s="12"/>
      <c r="D8" s="12"/>
      <c r="E8" s="12"/>
      <c r="F8" s="12"/>
      <c r="G8" s="12"/>
      <c r="H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8" t="str">
        <f>IF(Tabela8J56789101112131415[[#This Row],[EXAME]]&lt;&gt;"","Dra. Joizeanne","")</f>
        <v/>
      </c>
      <c r="J8" s="13"/>
      <c r="K8" s="12"/>
      <c r="L8" s="12"/>
      <c r="M8" s="12"/>
    </row>
    <row r="9" spans="1:30">
      <c r="B9" s="9">
        <v>0.36458333333333298</v>
      </c>
      <c r="C9" s="12"/>
      <c r="D9" s="12"/>
      <c r="E9" s="12"/>
      <c r="F9" s="12"/>
      <c r="G9" s="12"/>
      <c r="H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9" t="str">
        <f>IF(Tabela8J56789101112131415[[#This Row],[EXAME]]&lt;&gt;"","Dra. Joizeanne","")</f>
        <v/>
      </c>
      <c r="J9" s="13"/>
      <c r="K9" s="12"/>
      <c r="L9" s="12"/>
      <c r="M9" s="12"/>
    </row>
    <row r="10" spans="1:30">
      <c r="B10" s="8">
        <v>0.375</v>
      </c>
      <c r="C10" s="12"/>
      <c r="D10" s="12"/>
      <c r="E10" s="12"/>
      <c r="F10" s="12"/>
      <c r="G10" s="12"/>
      <c r="H1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0" t="str">
        <f>IF(Tabela8J56789101112131415[[#This Row],[EXAME]]&lt;&gt;"","Dra. Joizeanne","")</f>
        <v/>
      </c>
      <c r="J10" s="13"/>
      <c r="K10" s="12"/>
      <c r="L10" s="12"/>
      <c r="M10" s="12"/>
    </row>
    <row r="11" spans="1:30">
      <c r="B11" s="9">
        <v>0.38541666666666702</v>
      </c>
      <c r="C11" s="12"/>
      <c r="D11" s="12"/>
      <c r="E11" s="12"/>
      <c r="F11" s="12"/>
      <c r="G11" s="12"/>
      <c r="H1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1" t="str">
        <f>IF(Tabela8J56789101112131415[[#This Row],[EXAME]]&lt;&gt;"","Dra. Joizeanne","")</f>
        <v/>
      </c>
      <c r="J11" s="13"/>
      <c r="K11" s="12"/>
      <c r="L11" s="12"/>
      <c r="M11" s="12"/>
    </row>
    <row r="12" spans="1:30">
      <c r="B12" s="8">
        <v>0.39583333333333298</v>
      </c>
      <c r="C12" s="12"/>
      <c r="D12" s="12"/>
      <c r="E12" s="12"/>
      <c r="F12" s="12"/>
      <c r="G12" s="12"/>
      <c r="H1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2" t="str">
        <f>IF(Tabela8J56789101112131415[[#This Row],[EXAME]]&lt;&gt;"","Dra. Joizeanne","")</f>
        <v/>
      </c>
      <c r="J12" s="13"/>
      <c r="K12" s="12"/>
      <c r="L12" s="12"/>
      <c r="M12" s="12"/>
    </row>
    <row r="13" spans="1:30">
      <c r="B13" s="9">
        <v>0.40625</v>
      </c>
      <c r="C13" s="12"/>
      <c r="D13" s="12"/>
      <c r="E13" s="12"/>
      <c r="F13" s="12"/>
      <c r="G13" s="12"/>
      <c r="H1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3" t="str">
        <f>IF(Tabela8J56789101112131415[[#This Row],[EXAME]]&lt;&gt;"","Dra. Joizeanne","")</f>
        <v/>
      </c>
      <c r="J13" s="13"/>
      <c r="K13" s="12"/>
      <c r="L13" s="12"/>
      <c r="M13" s="12"/>
    </row>
    <row r="14" spans="1:30">
      <c r="B14" s="8">
        <v>0.41666666666666702</v>
      </c>
      <c r="C14" s="12"/>
      <c r="D14" s="12"/>
      <c r="E14" s="12"/>
      <c r="F14" s="12"/>
      <c r="G14" s="12"/>
      <c r="H1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4" t="str">
        <f>IF(Tabela8J56789101112131415[[#This Row],[EXAME]]&lt;&gt;"","Dra. Joizeanne","")</f>
        <v/>
      </c>
      <c r="J14" s="13"/>
      <c r="K14" s="12"/>
      <c r="L14" s="12"/>
      <c r="M14" s="12"/>
    </row>
    <row r="15" spans="1:30">
      <c r="B15" s="9">
        <v>0.42708333333333298</v>
      </c>
      <c r="C15" s="12"/>
      <c r="D15" s="12"/>
      <c r="E15" s="12"/>
      <c r="F15" s="12"/>
      <c r="G15" s="12"/>
      <c r="H1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5" t="str">
        <f>IF(Tabela8J56789101112131415[[#This Row],[EXAME]]&lt;&gt;"","Dra. Joizeanne","")</f>
        <v/>
      </c>
      <c r="J15" s="13"/>
      <c r="K15" s="12"/>
      <c r="L15" s="12"/>
      <c r="M15" s="12"/>
    </row>
    <row r="16" spans="1:30">
      <c r="B16" s="8">
        <v>0.4375</v>
      </c>
      <c r="C16" s="12"/>
      <c r="D16" s="12"/>
      <c r="E16" s="12"/>
      <c r="F16" s="12"/>
      <c r="G16" s="12"/>
      <c r="H1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6" t="str">
        <f>IF(Tabela8J56789101112131415[[#This Row],[EXAME]]&lt;&gt;"","Dra. Joizeanne","")</f>
        <v/>
      </c>
      <c r="J16" s="13"/>
      <c r="K16" s="12"/>
      <c r="L16" s="12"/>
      <c r="M16" s="12"/>
    </row>
    <row r="17" spans="2:13">
      <c r="B17" s="9">
        <v>0.44791666666666702</v>
      </c>
      <c r="C17" s="12"/>
      <c r="D17" s="12"/>
      <c r="E17" s="12"/>
      <c r="F17" s="12"/>
      <c r="G17" s="12"/>
      <c r="H1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7" t="str">
        <f>IF(Tabela8J56789101112131415[[#This Row],[EXAME]]&lt;&gt;"","Dra. Joizeanne","")</f>
        <v/>
      </c>
      <c r="J17" s="13"/>
      <c r="K17" s="12"/>
      <c r="L17" s="12"/>
      <c r="M17" s="12"/>
    </row>
    <row r="18" spans="2:13">
      <c r="B18" s="8">
        <v>0.45833333333333298</v>
      </c>
      <c r="C18" s="12"/>
      <c r="D18" s="12"/>
      <c r="E18" s="12"/>
      <c r="F18" s="12"/>
      <c r="G18" s="12"/>
      <c r="H1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8" t="str">
        <f>IF(Tabela8J56789101112131415[[#This Row],[EXAME]]&lt;&gt;"","Dra. Joizeanne","")</f>
        <v/>
      </c>
      <c r="J18" s="13"/>
      <c r="K18" s="12"/>
      <c r="L18" s="12"/>
      <c r="M18" s="12"/>
    </row>
    <row r="19" spans="2:13">
      <c r="B19" s="9">
        <v>0.46875</v>
      </c>
      <c r="C19" s="12"/>
      <c r="D19" s="12"/>
      <c r="E19" s="12"/>
      <c r="F19" s="12"/>
      <c r="G19" s="12"/>
      <c r="H1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19" t="str">
        <f>IF(Tabela8J56789101112131415[[#This Row],[EXAME]]&lt;&gt;"","Dra. Joizeanne","")</f>
        <v/>
      </c>
      <c r="J19" s="13"/>
      <c r="K19" s="12"/>
      <c r="L19" s="12"/>
      <c r="M19" s="12"/>
    </row>
    <row r="20" spans="2:13">
      <c r="B20" s="8">
        <v>0.47916666666666702</v>
      </c>
      <c r="C20" s="12"/>
      <c r="D20" s="12"/>
      <c r="E20" s="12"/>
      <c r="F20" s="12"/>
      <c r="G20" s="12"/>
      <c r="H2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0" t="str">
        <f>IF(Tabela8J56789101112131415[[#This Row],[EXAME]]&lt;&gt;"","Dra. Joizeanne","")</f>
        <v/>
      </c>
      <c r="J20" s="13"/>
      <c r="K20" s="12"/>
      <c r="L20" s="12"/>
      <c r="M20" s="12"/>
    </row>
    <row r="21" spans="2:13">
      <c r="B21" s="9">
        <v>0.48958333333333298</v>
      </c>
      <c r="C21" s="12"/>
      <c r="D21" s="12"/>
      <c r="E21" s="12"/>
      <c r="F21" s="12"/>
      <c r="G21" s="12"/>
      <c r="H2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1" t="str">
        <f>IF(Tabela8J56789101112131415[[#This Row],[EXAME]]&lt;&gt;"","Dra. Joizeanne","")</f>
        <v/>
      </c>
      <c r="J21" s="13"/>
      <c r="K21" s="12"/>
      <c r="L21" s="12"/>
      <c r="M21" s="12"/>
    </row>
    <row r="22" spans="2:13">
      <c r="B22" s="8">
        <v>0.5</v>
      </c>
      <c r="C22" s="12"/>
      <c r="D22" s="12"/>
      <c r="E22" s="12"/>
      <c r="F22" s="12"/>
      <c r="G22" s="12"/>
      <c r="H2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2" t="str">
        <f>IF(Tabela8J56789101112131415[[#This Row],[EXAME]]&lt;&gt;"","Dra. Joizeanne","")</f>
        <v/>
      </c>
      <c r="J22" s="13"/>
      <c r="K22" s="12"/>
      <c r="L22" s="12"/>
      <c r="M22" s="12"/>
    </row>
    <row r="23" spans="2:13">
      <c r="B23" s="9">
        <v>0.51041666666666696</v>
      </c>
      <c r="C23" s="12"/>
      <c r="D23" s="12"/>
      <c r="E23" s="12"/>
      <c r="F23" s="12"/>
      <c r="G23" s="12"/>
      <c r="H2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3" t="str">
        <f>IF(Tabela8J56789101112131415[[#This Row],[EXAME]]&lt;&gt;"","Dra. Joizeanne","")</f>
        <v/>
      </c>
      <c r="J23" s="13"/>
      <c r="K23" s="12"/>
      <c r="L23" s="12"/>
      <c r="M23" s="12"/>
    </row>
    <row r="24" spans="2:13">
      <c r="B24" s="8">
        <v>0.52083333333333304</v>
      </c>
      <c r="C24" s="12"/>
      <c r="D24" s="12"/>
      <c r="E24" s="12"/>
      <c r="F24" s="12"/>
      <c r="G24" s="12"/>
      <c r="H2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4" t="str">
        <f>IF(Tabela8J56789101112131415[[#This Row],[EXAME]]&lt;&gt;"","Dra. Joizeanne","")</f>
        <v/>
      </c>
      <c r="J24" s="13"/>
      <c r="K24" s="12"/>
      <c r="L24" s="12"/>
      <c r="M24" s="12"/>
    </row>
    <row r="25" spans="2:13">
      <c r="B25" s="9">
        <v>0.53125</v>
      </c>
      <c r="C25" s="12"/>
      <c r="D25" s="12"/>
      <c r="E25" s="12"/>
      <c r="F25" s="12"/>
      <c r="G25" s="12"/>
      <c r="H2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5" t="str">
        <f>IF(Tabela8J56789101112131415[[#This Row],[EXAME]]&lt;&gt;"","Dra. Joizeanne","")</f>
        <v/>
      </c>
      <c r="J25" s="13"/>
      <c r="K25" s="12"/>
      <c r="L25" s="12"/>
      <c r="M25" s="12"/>
    </row>
    <row r="26" spans="2:13">
      <c r="B26" s="8">
        <v>0.54166666666666696</v>
      </c>
      <c r="C26" s="12"/>
      <c r="D26" s="12"/>
      <c r="E26" s="12"/>
      <c r="F26" s="12"/>
      <c r="G26" s="12"/>
      <c r="H2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6" t="str">
        <f>IF(Tabela8J56789101112131415[[#This Row],[EXAME]]&lt;&gt;"","Dra. Joizeanne","")</f>
        <v/>
      </c>
      <c r="J26" s="13"/>
      <c r="K26" s="12"/>
      <c r="L26" s="12"/>
      <c r="M26" s="12"/>
    </row>
    <row r="27" spans="2:13">
      <c r="B27" s="9">
        <v>0.55208333333333304</v>
      </c>
      <c r="C27" s="12"/>
      <c r="D27" s="12"/>
      <c r="E27" s="12"/>
      <c r="F27" s="12"/>
      <c r="G27" s="12"/>
      <c r="H2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7" t="str">
        <f>IF(Tabela8J56789101112131415[[#This Row],[EXAME]]&lt;&gt;"","Dra. Joizeanne","")</f>
        <v/>
      </c>
      <c r="J27" s="13"/>
      <c r="K27" s="12"/>
      <c r="L27" s="12"/>
      <c r="M27" s="12"/>
    </row>
    <row r="28" spans="2:13">
      <c r="B28" s="8">
        <v>0.5625</v>
      </c>
      <c r="C28" s="12"/>
      <c r="D28" s="12"/>
      <c r="E28" s="12"/>
      <c r="F28" s="12"/>
      <c r="G28" s="12"/>
      <c r="H2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8" t="str">
        <f>IF(Tabela8J56789101112131415[[#This Row],[EXAME]]&lt;&gt;"","Dra. Joizeanne","")</f>
        <v/>
      </c>
      <c r="J28" s="13"/>
      <c r="K28" s="12"/>
      <c r="L28" s="12"/>
      <c r="M28" s="12"/>
    </row>
    <row r="29" spans="2:13">
      <c r="B29" s="9">
        <v>0.57291666666666696</v>
      </c>
      <c r="C29" s="12"/>
      <c r="D29" s="12"/>
      <c r="E29" s="12"/>
      <c r="F29" s="12"/>
      <c r="G29" s="12"/>
      <c r="H2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29" t="str">
        <f>IF(Tabela8J56789101112131415[[#This Row],[EXAME]]&lt;&gt;"","Dra. Joizeanne","")</f>
        <v/>
      </c>
      <c r="J29" s="13"/>
      <c r="K29" s="12"/>
      <c r="L29" s="12"/>
      <c r="M29" s="12"/>
    </row>
    <row r="30" spans="2:13">
      <c r="B30" s="8">
        <v>0.58333333333333304</v>
      </c>
      <c r="C30" s="12"/>
      <c r="D30" s="12"/>
      <c r="E30" s="12"/>
      <c r="F30" s="12"/>
      <c r="G30" s="12"/>
      <c r="H3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0" t="str">
        <f>IF(Tabela8J56789101112131415[[#This Row],[EXAME]]&lt;&gt;"","Dra. Joizeanne","")</f>
        <v/>
      </c>
      <c r="J30" s="13"/>
      <c r="K30" s="12"/>
      <c r="L30" s="12"/>
      <c r="M30" s="12"/>
    </row>
    <row r="31" spans="2:13">
      <c r="B31" s="9">
        <v>0.59375</v>
      </c>
      <c r="C31" s="12"/>
      <c r="D31" s="12"/>
      <c r="E31" s="12"/>
      <c r="F31" s="12"/>
      <c r="G31" s="12"/>
      <c r="H3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1" t="str">
        <f>IF(Tabela8J56789101112131415[[#This Row],[EXAME]]&lt;&gt;"","Dra. Joizeanne","")</f>
        <v/>
      </c>
      <c r="J31" s="13"/>
      <c r="K31" s="12"/>
      <c r="L31" s="12"/>
      <c r="M31" s="12"/>
    </row>
    <row r="32" spans="2:13">
      <c r="B32" s="8">
        <v>0.60416666666666696</v>
      </c>
      <c r="C32" s="12"/>
      <c r="D32" s="12"/>
      <c r="E32" s="12"/>
      <c r="F32" s="12"/>
      <c r="G32" s="12"/>
      <c r="H3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2" t="str">
        <f>IF(Tabela8J56789101112131415[[#This Row],[EXAME]]&lt;&gt;"","Dra. Joizeanne","")</f>
        <v/>
      </c>
      <c r="J32" s="13"/>
      <c r="K32" s="12"/>
      <c r="L32" s="12"/>
      <c r="M32" s="12"/>
    </row>
    <row r="33" spans="2:13">
      <c r="B33" s="9">
        <v>0.61458333333333304</v>
      </c>
      <c r="C33" s="12"/>
      <c r="D33" s="12"/>
      <c r="E33" s="12"/>
      <c r="F33" s="12"/>
      <c r="G33" s="12"/>
      <c r="H3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3" t="str">
        <f>IF(Tabela8J56789101112131415[[#This Row],[EXAME]]&lt;&gt;"","Dra. Joizeanne","")</f>
        <v/>
      </c>
      <c r="J33" s="13"/>
      <c r="K33" s="12"/>
      <c r="L33" s="12"/>
      <c r="M33" s="12"/>
    </row>
    <row r="34" spans="2:13">
      <c r="B34" s="8">
        <v>0.625</v>
      </c>
      <c r="C34" s="12"/>
      <c r="D34" s="12"/>
      <c r="E34" s="12"/>
      <c r="F34" s="12"/>
      <c r="G34" s="12"/>
      <c r="H3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4" t="str">
        <f>IF(Tabela8J56789101112131415[[#This Row],[EXAME]]&lt;&gt;"","Dra. Joizeanne","")</f>
        <v/>
      </c>
      <c r="J34" s="13"/>
      <c r="K34" s="12"/>
      <c r="L34" s="12"/>
      <c r="M34" s="12"/>
    </row>
    <row r="35" spans="2:13">
      <c r="B35" s="9">
        <v>0.63541666666666696</v>
      </c>
      <c r="C35" s="12"/>
      <c r="D35" s="12"/>
      <c r="E35" s="12"/>
      <c r="F35" s="12"/>
      <c r="G35" s="12"/>
      <c r="H3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5" t="str">
        <f>IF(Tabela8J56789101112131415[[#This Row],[EXAME]]&lt;&gt;"","Dra. Joizeanne","")</f>
        <v/>
      </c>
      <c r="J35" s="13"/>
      <c r="K35" s="12"/>
      <c r="L35" s="12"/>
      <c r="M35" s="12"/>
    </row>
    <row r="36" spans="2:13">
      <c r="B36" s="8">
        <v>0.64583333333333404</v>
      </c>
      <c r="C36" s="12"/>
      <c r="D36" s="12"/>
      <c r="E36" s="12"/>
      <c r="F36" s="12"/>
      <c r="G36" s="12"/>
      <c r="H3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6" t="str">
        <f>IF(Tabela8J56789101112131415[[#This Row],[EXAME]]&lt;&gt;"","Dra. Joizeanne","")</f>
        <v/>
      </c>
      <c r="J36" s="13"/>
      <c r="K36" s="12"/>
      <c r="L36" s="12"/>
      <c r="M36" s="12"/>
    </row>
    <row r="37" spans="2:13">
      <c r="B37" s="9">
        <v>0.65625</v>
      </c>
      <c r="C37" s="12"/>
      <c r="D37" s="12"/>
      <c r="E37" s="12"/>
      <c r="F37" s="12"/>
      <c r="G37" s="12"/>
      <c r="H37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7" t="str">
        <f>IF(Tabela8J56789101112131415[[#This Row],[EXAME]]&lt;&gt;"","Dra. Joizeanne","")</f>
        <v/>
      </c>
      <c r="J37" s="13"/>
      <c r="K37" s="12"/>
      <c r="L37" s="12"/>
      <c r="M37" s="12"/>
    </row>
    <row r="38" spans="2:13">
      <c r="B38" s="8">
        <v>0.66666666666666696</v>
      </c>
      <c r="C38" s="12"/>
      <c r="D38" s="12"/>
      <c r="E38" s="12"/>
      <c r="F38" s="12"/>
      <c r="G38" s="12"/>
      <c r="H38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8" t="str">
        <f>IF(Tabela8J56789101112131415[[#This Row],[EXAME]]&lt;&gt;"","Dra. Joizeanne","")</f>
        <v/>
      </c>
      <c r="J38" s="13"/>
      <c r="K38" s="12"/>
      <c r="L38" s="12"/>
      <c r="M38" s="12"/>
    </row>
    <row r="39" spans="2:13">
      <c r="B39" s="9">
        <v>0.67708333333333404</v>
      </c>
      <c r="C39" s="12"/>
      <c r="D39" s="12"/>
      <c r="E39" s="12"/>
      <c r="F39" s="12"/>
      <c r="G39" s="12"/>
      <c r="H39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39" t="str">
        <f>IF(Tabela8J56789101112131415[[#This Row],[EXAME]]&lt;&gt;"","Dra. Joizeanne","")</f>
        <v/>
      </c>
      <c r="J39" s="13"/>
      <c r="K39" s="12"/>
      <c r="L39" s="12"/>
      <c r="M39" s="12"/>
    </row>
    <row r="40" spans="2:13">
      <c r="B40" s="8">
        <v>0.6875</v>
      </c>
      <c r="C40" s="12"/>
      <c r="D40" s="12"/>
      <c r="E40" s="12"/>
      <c r="F40" s="12"/>
      <c r="G40" s="12"/>
      <c r="H40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0" t="str">
        <f>IF(Tabela8J56789101112131415[[#This Row],[EXAME]]&lt;&gt;"","Dra. Joizeanne","")</f>
        <v/>
      </c>
      <c r="J40" s="13"/>
      <c r="K40" s="12"/>
      <c r="L40" s="12"/>
      <c r="M40" s="12"/>
    </row>
    <row r="41" spans="2:13">
      <c r="B41" s="9">
        <v>0.69791666666666696</v>
      </c>
      <c r="C41" s="12"/>
      <c r="D41" s="12"/>
      <c r="E41" s="12"/>
      <c r="F41" s="12"/>
      <c r="G41" s="12"/>
      <c r="H41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1" t="str">
        <f>IF(Tabela8J56789101112131415[[#This Row],[EXAME]]&lt;&gt;"","Dra. Joizeanne","")</f>
        <v/>
      </c>
      <c r="J41" s="13"/>
      <c r="K41" s="12"/>
      <c r="L41" s="12"/>
      <c r="M41" s="12"/>
    </row>
    <row r="42" spans="2:13">
      <c r="B42" s="8">
        <v>0.70833333333333404</v>
      </c>
      <c r="C42" s="12"/>
      <c r="D42" s="12"/>
      <c r="E42" s="12"/>
      <c r="F42" s="12"/>
      <c r="G42" s="12"/>
      <c r="H42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2" t="str">
        <f>IF(Tabela8J56789101112131415[[#This Row],[EXAME]]&lt;&gt;"","Dra. Joizeanne","")</f>
        <v/>
      </c>
      <c r="J42" s="13"/>
      <c r="K42" s="12"/>
      <c r="L42" s="12"/>
      <c r="M42" s="12"/>
    </row>
    <row r="43" spans="2:13">
      <c r="B43" s="9">
        <v>0.71875</v>
      </c>
      <c r="C43" s="12"/>
      <c r="D43" s="12"/>
      <c r="E43" s="12"/>
      <c r="F43" s="12"/>
      <c r="G43" s="12"/>
      <c r="H43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3" t="str">
        <f>IF(Tabela8J56789101112131415[[#This Row],[EXAME]]&lt;&gt;"","Dra. Joizeanne","")</f>
        <v/>
      </c>
      <c r="J43" s="13"/>
      <c r="K43" s="12"/>
      <c r="L43" s="12"/>
      <c r="M43" s="12"/>
    </row>
    <row r="44" spans="2:13">
      <c r="B44" s="8">
        <v>0.72916666666666696</v>
      </c>
      <c r="C44" s="12"/>
      <c r="D44" s="12"/>
      <c r="E44" s="12"/>
      <c r="F44" s="12"/>
      <c r="G44" s="12"/>
      <c r="H44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4" t="str">
        <f>IF(Tabela8J56789101112131415[[#This Row],[EXAME]]&lt;&gt;"","Dra. Joizeanne","")</f>
        <v/>
      </c>
      <c r="J44" s="13"/>
      <c r="K44" s="12"/>
      <c r="L44" s="12"/>
      <c r="M44" s="12"/>
    </row>
    <row r="45" spans="2:13">
      <c r="B45" s="9">
        <v>0.73958333333333404</v>
      </c>
      <c r="C45" s="12"/>
      <c r="D45" s="12"/>
      <c r="E45" s="12"/>
      <c r="F45" s="12"/>
      <c r="G45" s="12"/>
      <c r="H45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5" t="str">
        <f>IF(Tabela8J56789101112131415[[#This Row],[EXAME]]&lt;&gt;"","Dra. Joizeanne","")</f>
        <v/>
      </c>
      <c r="J45" s="13"/>
      <c r="K45" s="12"/>
      <c r="L45" s="12"/>
      <c r="M45" s="12"/>
    </row>
    <row r="46" spans="2:13">
      <c r="B46" s="8">
        <v>0.75</v>
      </c>
      <c r="C46" s="12"/>
      <c r="D46" s="12"/>
      <c r="E46" s="12"/>
      <c r="F46" s="12"/>
      <c r="G46" s="12"/>
      <c r="H46" s="10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Preços'!$E$23,""))))))</f>
        <v/>
      </c>
      <c r="I46" t="str">
        <f>IF(Tabela8J56789101112131415[[#This Row],[EXAME]]&lt;&gt;"","Dra. Joizeanne","")</f>
        <v/>
      </c>
      <c r="J46" s="13"/>
      <c r="K46" s="12"/>
      <c r="L46" s="12"/>
      <c r="M46" s="12"/>
    </row>
    <row r="47" spans="2:13">
      <c r="C47">
        <f>SUBTOTAL(103,Tabela8J56789101112131415[NOME])</f>
        <v>0</v>
      </c>
    </row>
  </sheetData>
  <sheetProtection sheet="1" objects="1" scenarios="1" sort="0" autoFilter="0"/>
  <conditionalFormatting sqref="K6:L46">
    <cfRule type="containsText" dxfId="588" priority="1" operator="containsText" text="Não confirmado">
      <formula>NOT(ISERROR(SEARCH("Não confirmado",K6)))</formula>
    </cfRule>
    <cfRule type="containsText" dxfId="587" priority="2" operator="containsText" text="Confirmado">
      <formula>NOT(ISERROR(SEARCH("Confirmado",K6)))</formula>
    </cfRule>
  </conditionalFormatting>
  <dataValidations count="4">
    <dataValidation type="list" allowBlank="1" showInputMessage="1" showErrorMessage="1" sqref="F6:F46">
      <formula1>"UNIMED, PARTICULAR, FUSEX, AMOR SAÚDE, SUS, CORTESIA"</formula1>
    </dataValidation>
    <dataValidation type="list" allowBlank="1" showInputMessage="1" showErrorMessage="1" sqref="M6:M44">
      <formula1>"Sim"</formula1>
    </dataValidation>
    <dataValidation type="list" allowBlank="1" showInputMessage="1" showErrorMessage="1" sqref="K6:K46">
      <formula1>"Confirmado, Não confirmado"</formula1>
    </dataValidation>
    <dataValidation type="list" allowBlank="1" showInputMessage="1" showErrorMessage="1" sqref="L6:L46">
      <formula1>"Sim, 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'Tabela de Preços'!$B$21:$B$23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48</vt:i4>
      </vt:variant>
      <vt:variant>
        <vt:lpstr>Intervalos nomeados</vt:lpstr>
      </vt:variant>
      <vt:variant>
        <vt:i4>1</vt:i4>
      </vt:variant>
    </vt:vector>
  </HeadingPairs>
  <TitlesOfParts>
    <vt:vector size="49" baseType="lpstr">
      <vt:lpstr>Calendario</vt:lpstr>
      <vt:lpstr>1J</vt:lpstr>
      <vt:lpstr>2J</vt:lpstr>
      <vt:lpstr>3J</vt:lpstr>
      <vt:lpstr>4J</vt:lpstr>
      <vt:lpstr>5J</vt:lpstr>
      <vt:lpstr>8J</vt:lpstr>
      <vt:lpstr>9J</vt:lpstr>
      <vt:lpstr>10J</vt:lpstr>
      <vt:lpstr>11J</vt:lpstr>
      <vt:lpstr>12J</vt:lpstr>
      <vt:lpstr>15J</vt:lpstr>
      <vt:lpstr>16J</vt:lpstr>
      <vt:lpstr>17J</vt:lpstr>
      <vt:lpstr>18J</vt:lpstr>
      <vt:lpstr>19J</vt:lpstr>
      <vt:lpstr>22J</vt:lpstr>
      <vt:lpstr>23J</vt:lpstr>
      <vt:lpstr>24J</vt:lpstr>
      <vt:lpstr>25J</vt:lpstr>
      <vt:lpstr>26J</vt:lpstr>
      <vt:lpstr>29J</vt:lpstr>
      <vt:lpstr>30J</vt:lpstr>
      <vt:lpstr>31J</vt:lpstr>
      <vt:lpstr>1I</vt:lpstr>
      <vt:lpstr>2I</vt:lpstr>
      <vt:lpstr>3I</vt:lpstr>
      <vt:lpstr>4I</vt:lpstr>
      <vt:lpstr>5I</vt:lpstr>
      <vt:lpstr>8I</vt:lpstr>
      <vt:lpstr>9I</vt:lpstr>
      <vt:lpstr>10I</vt:lpstr>
      <vt:lpstr>11I</vt:lpstr>
      <vt:lpstr>12I</vt:lpstr>
      <vt:lpstr>15I</vt:lpstr>
      <vt:lpstr>16I</vt:lpstr>
      <vt:lpstr>17I</vt:lpstr>
      <vt:lpstr>18I</vt:lpstr>
      <vt:lpstr>19I</vt:lpstr>
      <vt:lpstr>22I</vt:lpstr>
      <vt:lpstr>23I</vt:lpstr>
      <vt:lpstr>24I</vt:lpstr>
      <vt:lpstr>25I</vt:lpstr>
      <vt:lpstr>26I</vt:lpstr>
      <vt:lpstr>29I</vt:lpstr>
      <vt:lpstr>30I</vt:lpstr>
      <vt:lpstr>31I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pc</cp:lastModifiedBy>
  <cp:revision/>
  <dcterms:created xsi:type="dcterms:W3CDTF">2015-06-05T18:19:34Z</dcterms:created>
  <dcterms:modified xsi:type="dcterms:W3CDTF">2023-04-24T18:48:30Z</dcterms:modified>
  <cp:category/>
  <cp:contentStatus/>
</cp:coreProperties>
</file>