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ADT501262\OneDrive - Anheuser-Busch InBev\Desktop\"/>
    </mc:Choice>
  </mc:AlternateContent>
  <xr:revisionPtr revIDLastSave="0" documentId="13_ncr:1_{3A64EF41-EA56-443D-ACE7-0B0C64B231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a de insumos" sheetId="1" r:id="rId1"/>
    <sheet name="Preparo de soluções" sheetId="2" r:id="rId2"/>
    <sheet name="Autologo R-Crio" sheetId="3" r:id="rId3"/>
    <sheet name="Simulad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G44" i="4"/>
  <c r="G43" i="4"/>
  <c r="G41" i="4" s="1"/>
  <c r="I41" i="4" s="1"/>
  <c r="L31" i="4"/>
  <c r="L30" i="4"/>
  <c r="L29" i="4"/>
  <c r="L28" i="4" s="1"/>
  <c r="N28" i="4" s="1"/>
  <c r="G28" i="4"/>
  <c r="G24" i="4" s="1"/>
  <c r="L14" i="4"/>
  <c r="L13" i="4"/>
  <c r="L12" i="4"/>
  <c r="L11" i="4"/>
  <c r="L10" i="4"/>
  <c r="L9" i="4"/>
  <c r="L8" i="4"/>
  <c r="L7" i="4"/>
  <c r="L6" i="4"/>
  <c r="L5" i="4"/>
  <c r="B1" i="4"/>
  <c r="B16" i="4" s="1"/>
  <c r="D16" i="4" s="1"/>
  <c r="G44" i="3"/>
  <c r="I43" i="3"/>
  <c r="I42" i="3"/>
  <c r="G42" i="3"/>
  <c r="I41" i="3"/>
  <c r="G41" i="3"/>
  <c r="G40" i="3"/>
  <c r="I40" i="3" s="1"/>
  <c r="I39" i="3"/>
  <c r="G39" i="3"/>
  <c r="G38" i="3"/>
  <c r="G37" i="3"/>
  <c r="I37" i="3" s="1"/>
  <c r="G36" i="3"/>
  <c r="G35" i="3"/>
  <c r="I35" i="3" s="1"/>
  <c r="G34" i="3"/>
  <c r="N29" i="3"/>
  <c r="L28" i="3"/>
  <c r="N28" i="3" s="1"/>
  <c r="I28" i="3"/>
  <c r="L27" i="3"/>
  <c r="N27" i="3" s="1"/>
  <c r="I27" i="3"/>
  <c r="G27" i="3"/>
  <c r="N26" i="3"/>
  <c r="L26" i="3"/>
  <c r="I26" i="3"/>
  <c r="G26" i="3"/>
  <c r="L25" i="3"/>
  <c r="N25" i="3" s="1"/>
  <c r="I25" i="3"/>
  <c r="G25" i="3"/>
  <c r="L24" i="3"/>
  <c r="I24" i="3"/>
  <c r="G24" i="3"/>
  <c r="L23" i="3"/>
  <c r="N23" i="3" s="1"/>
  <c r="G23" i="3"/>
  <c r="L22" i="3"/>
  <c r="I22" i="3"/>
  <c r="G22" i="3"/>
  <c r="L21" i="3"/>
  <c r="N21" i="3" s="1"/>
  <c r="G21" i="3"/>
  <c r="B21" i="3"/>
  <c r="D21" i="3" s="1"/>
  <c r="L20" i="3"/>
  <c r="G20" i="3"/>
  <c r="I20" i="3" s="1"/>
  <c r="B20" i="3"/>
  <c r="G19" i="3"/>
  <c r="B19" i="3"/>
  <c r="B18" i="3"/>
  <c r="D18" i="3" s="1"/>
  <c r="B17" i="3"/>
  <c r="D17" i="3" s="1"/>
  <c r="D16" i="3"/>
  <c r="B16" i="3"/>
  <c r="B15" i="3"/>
  <c r="D15" i="3" s="1"/>
  <c r="N14" i="3"/>
  <c r="D14" i="3"/>
  <c r="B14" i="3"/>
  <c r="N13" i="3"/>
  <c r="L13" i="3"/>
  <c r="G13" i="3"/>
  <c r="I13" i="3" s="1"/>
  <c r="B13" i="3"/>
  <c r="N12" i="3"/>
  <c r="L12" i="3"/>
  <c r="I12" i="3"/>
  <c r="G12" i="3"/>
  <c r="B12" i="3"/>
  <c r="D12" i="3" s="1"/>
  <c r="N11" i="3"/>
  <c r="L11" i="3"/>
  <c r="I11" i="3"/>
  <c r="G11" i="3"/>
  <c r="D11" i="3"/>
  <c r="B11" i="3"/>
  <c r="L10" i="3"/>
  <c r="N10" i="3" s="1"/>
  <c r="I10" i="3"/>
  <c r="G10" i="3"/>
  <c r="D10" i="3"/>
  <c r="B10" i="3"/>
  <c r="L9" i="3"/>
  <c r="G9" i="3"/>
  <c r="B9" i="3"/>
  <c r="N8" i="3"/>
  <c r="L8" i="3"/>
  <c r="I8" i="3"/>
  <c r="G8" i="3"/>
  <c r="L7" i="3"/>
  <c r="G7" i="3"/>
  <c r="N6" i="3"/>
  <c r="L6" i="3"/>
  <c r="I6" i="3"/>
  <c r="G6" i="3"/>
  <c r="L5" i="3"/>
  <c r="G5" i="3"/>
  <c r="B5" i="3"/>
  <c r="H73" i="2"/>
  <c r="H72" i="2"/>
  <c r="H71" i="2"/>
  <c r="H70" i="2"/>
  <c r="L38" i="4" s="1"/>
  <c r="H69" i="2"/>
  <c r="H68" i="2"/>
  <c r="H67" i="2"/>
  <c r="H61" i="2"/>
  <c r="Q60" i="2"/>
  <c r="Q61" i="2" s="1"/>
  <c r="H60" i="2"/>
  <c r="H59" i="2"/>
  <c r="H58" i="2"/>
  <c r="H57" i="2"/>
  <c r="H56" i="2"/>
  <c r="H55" i="2"/>
  <c r="H54" i="2"/>
  <c r="H53" i="2"/>
  <c r="Q52" i="2"/>
  <c r="Q53" i="2" s="1"/>
  <c r="H52" i="2"/>
  <c r="H51" i="2"/>
  <c r="H50" i="2"/>
  <c r="H45" i="2"/>
  <c r="Q44" i="2"/>
  <c r="H44" i="2"/>
  <c r="Q43" i="2"/>
  <c r="Q42" i="2"/>
  <c r="Q41" i="2"/>
  <c r="O41" i="2"/>
  <c r="O40" i="2"/>
  <c r="Q40" i="2" s="1"/>
  <c r="H39" i="2"/>
  <c r="I38" i="3" s="1"/>
  <c r="Q33" i="2"/>
  <c r="O33" i="2"/>
  <c r="H33" i="2"/>
  <c r="O32" i="2"/>
  <c r="H24" i="2" s="1"/>
  <c r="H32" i="2"/>
  <c r="Q31" i="2"/>
  <c r="O31" i="2"/>
  <c r="H31" i="2"/>
  <c r="H34" i="2" s="1"/>
  <c r="Q25" i="2"/>
  <c r="Q24" i="2"/>
  <c r="Q23" i="2"/>
  <c r="H23" i="2"/>
  <c r="Q17" i="2"/>
  <c r="Q16" i="2"/>
  <c r="H16" i="2"/>
  <c r="F16" i="2"/>
  <c r="Q15" i="2"/>
  <c r="F15" i="2"/>
  <c r="H15" i="2" s="1"/>
  <c r="F9" i="2"/>
  <c r="H9" i="2" s="1"/>
  <c r="F8" i="2"/>
  <c r="H7" i="2"/>
  <c r="Q6" i="2"/>
  <c r="H6" i="2"/>
  <c r="F6" i="2"/>
  <c r="O5" i="2"/>
  <c r="O4" i="2" s="1"/>
  <c r="F5" i="2"/>
  <c r="H5" i="2" s="1"/>
  <c r="H4" i="2"/>
  <c r="F4" i="2"/>
  <c r="H18" i="2" l="1"/>
  <c r="I5" i="3" s="1"/>
  <c r="Q18" i="2"/>
  <c r="D19" i="4" s="1"/>
  <c r="H62" i="2"/>
  <c r="H46" i="2"/>
  <c r="Q45" i="2"/>
  <c r="N30" i="3" s="1"/>
  <c r="D13" i="3"/>
  <c r="Q26" i="2"/>
  <c r="I23" i="3"/>
  <c r="N24" i="3"/>
  <c r="N9" i="3"/>
  <c r="H25" i="2"/>
  <c r="B9" i="4"/>
  <c r="G12" i="4"/>
  <c r="I12" i="4" s="1"/>
  <c r="B14" i="4"/>
  <c r="D14" i="4" s="1"/>
  <c r="B18" i="4"/>
  <c r="D18" i="4" s="1"/>
  <c r="B21" i="4"/>
  <c r="D21" i="4" s="1"/>
  <c r="L23" i="4"/>
  <c r="N23" i="4" s="1"/>
  <c r="G27" i="4"/>
  <c r="N13" i="4" s="1"/>
  <c r="N29" i="4"/>
  <c r="B5" i="4"/>
  <c r="G8" i="4"/>
  <c r="I8" i="4" s="1"/>
  <c r="G10" i="4"/>
  <c r="I10" i="4" s="1"/>
  <c r="B12" i="4"/>
  <c r="D12" i="4" s="1"/>
  <c r="B17" i="4"/>
  <c r="D17" i="4" s="1"/>
  <c r="L22" i="4"/>
  <c r="L26" i="4"/>
  <c r="N26" i="4" s="1"/>
  <c r="G5" i="4"/>
  <c r="L20" i="4"/>
  <c r="G23" i="4"/>
  <c r="G6" i="4"/>
  <c r="I6" i="4" s="1"/>
  <c r="G9" i="4"/>
  <c r="I9" i="4" s="1"/>
  <c r="B11" i="4"/>
  <c r="D11" i="4" s="1"/>
  <c r="L24" i="4"/>
  <c r="N24" i="4" s="1"/>
  <c r="L27" i="4"/>
  <c r="N27" i="4" s="1"/>
  <c r="I23" i="4"/>
  <c r="G11" i="4"/>
  <c r="I11" i="4" s="1"/>
  <c r="B19" i="4"/>
  <c r="G21" i="4"/>
  <c r="G25" i="4"/>
  <c r="B13" i="4"/>
  <c r="D13" i="4" s="1"/>
  <c r="N14" i="4"/>
  <c r="G19" i="4"/>
  <c r="L21" i="4"/>
  <c r="N21" i="4" s="1"/>
  <c r="L25" i="4"/>
  <c r="N25" i="4" s="1"/>
  <c r="G7" i="4"/>
  <c r="B10" i="4"/>
  <c r="D10" i="4" s="1"/>
  <c r="B15" i="4"/>
  <c r="D15" i="4" s="1"/>
  <c r="B20" i="4"/>
  <c r="G26" i="4"/>
  <c r="I28" i="4"/>
  <c r="G13" i="4"/>
  <c r="I13" i="4" s="1"/>
  <c r="G20" i="4"/>
  <c r="G22" i="4"/>
  <c r="N8" i="4" s="1"/>
  <c r="L36" i="3"/>
  <c r="G51" i="3"/>
  <c r="D20" i="3"/>
  <c r="D20" i="4"/>
  <c r="D19" i="3"/>
  <c r="G52" i="3"/>
  <c r="L37" i="3"/>
  <c r="I24" i="4"/>
  <c r="N10" i="4"/>
  <c r="D9" i="3"/>
  <c r="D9" i="4"/>
  <c r="I44" i="4"/>
  <c r="N30" i="4"/>
  <c r="I44" i="3"/>
  <c r="N31" i="4"/>
  <c r="G35" i="4"/>
  <c r="I35" i="4" s="1"/>
  <c r="I9" i="3"/>
  <c r="N9" i="4"/>
  <c r="G42" i="4"/>
  <c r="I42" i="4" s="1"/>
  <c r="G36" i="4"/>
  <c r="G39" i="4"/>
  <c r="I39" i="4" s="1"/>
  <c r="Q5" i="2"/>
  <c r="Q32" i="2"/>
  <c r="Q34" i="2" s="1"/>
  <c r="H8" i="2" s="1"/>
  <c r="H10" i="2" s="1"/>
  <c r="G34" i="4"/>
  <c r="G37" i="4"/>
  <c r="I37" i="4" s="1"/>
  <c r="G40" i="4"/>
  <c r="I40" i="4" s="1"/>
  <c r="I43" i="4"/>
  <c r="G38" i="4"/>
  <c r="I38" i="4" s="1"/>
  <c r="Q4" i="2" l="1"/>
  <c r="N5" i="3"/>
  <c r="I34" i="3"/>
  <c r="I34" i="4"/>
  <c r="I19" i="3"/>
  <c r="N5" i="4"/>
  <c r="N20" i="4"/>
  <c r="I5" i="4"/>
  <c r="N20" i="3"/>
  <c r="I19" i="4"/>
  <c r="I52" i="3"/>
  <c r="I27" i="4"/>
  <c r="D23" i="4"/>
  <c r="I22" i="4"/>
  <c r="I26" i="4"/>
  <c r="N12" i="4"/>
  <c r="I25" i="4"/>
  <c r="N11" i="4"/>
  <c r="N6" i="4"/>
  <c r="I20" i="4"/>
  <c r="I36" i="3"/>
  <c r="I21" i="3"/>
  <c r="I30" i="3" s="1"/>
  <c r="I21" i="4"/>
  <c r="I7" i="4"/>
  <c r="N22" i="3"/>
  <c r="N32" i="3" s="1"/>
  <c r="I36" i="4"/>
  <c r="N22" i="4"/>
  <c r="H66" i="2"/>
  <c r="H74" i="2" s="1"/>
  <c r="N7" i="4"/>
  <c r="I7" i="3"/>
  <c r="I15" i="3" s="1"/>
  <c r="N7" i="3"/>
  <c r="D23" i="3"/>
  <c r="Q7" i="2"/>
  <c r="I15" i="4" l="1"/>
  <c r="I46" i="3"/>
  <c r="N33" i="4"/>
  <c r="I46" i="4"/>
  <c r="N16" i="3"/>
  <c r="I30" i="4"/>
  <c r="N16" i="4"/>
  <c r="L42" i="3"/>
  <c r="N37" i="3" s="1"/>
  <c r="L41" i="4"/>
  <c r="N38" i="4" s="1"/>
  <c r="D5" i="3"/>
  <c r="D5" i="4"/>
  <c r="C27" i="4" l="1"/>
  <c r="C30" i="4"/>
  <c r="C28" i="4"/>
  <c r="C26" i="4"/>
  <c r="C29" i="4"/>
  <c r="I57" i="3"/>
  <c r="N47" i="3" s="1"/>
  <c r="K58" i="3"/>
  <c r="B34" i="4" l="1"/>
  <c r="B33" i="4"/>
  <c r="B35" i="4"/>
  <c r="B36" i="4"/>
</calcChain>
</file>

<file path=xl/sharedStrings.xml><?xml version="1.0" encoding="utf-8"?>
<sst xmlns="http://schemas.openxmlformats.org/spreadsheetml/2006/main" count="919" uniqueCount="206">
  <si>
    <t>Insumo</t>
  </si>
  <si>
    <t>Apresentação</t>
  </si>
  <si>
    <t>Custo</t>
  </si>
  <si>
    <t>Fornecedor</t>
  </si>
  <si>
    <t>Data ultima compra</t>
  </si>
  <si>
    <t>Ácido Ascorbico</t>
  </si>
  <si>
    <t>g</t>
  </si>
  <si>
    <t>Sigma-Aldrich</t>
  </si>
  <si>
    <t>Agulha</t>
  </si>
  <si>
    <t>un/caixa</t>
  </si>
  <si>
    <t>Andreoli</t>
  </si>
  <si>
    <t>Alcian Blue</t>
  </si>
  <si>
    <t>mL</t>
  </si>
  <si>
    <t>Anfotericina B</t>
  </si>
  <si>
    <t>Nova Biotecnologia</t>
  </si>
  <si>
    <t>Bicarbonato de Sódio</t>
  </si>
  <si>
    <t>Sinergia</t>
  </si>
  <si>
    <t>CD-HLA-DR</t>
  </si>
  <si>
    <t>testes</t>
  </si>
  <si>
    <t>BD</t>
  </si>
  <si>
    <t>CD105 PE</t>
  </si>
  <si>
    <t>Testes</t>
  </si>
  <si>
    <t>CD142</t>
  </si>
  <si>
    <t>CD34</t>
  </si>
  <si>
    <t>CD45 FITC</t>
  </si>
  <si>
    <t>CD73 PE</t>
  </si>
  <si>
    <t>CD90 FITC</t>
  </si>
  <si>
    <t>Colagenase</t>
  </si>
  <si>
    <t>mg</t>
  </si>
  <si>
    <t>Criotubo 2mL</t>
  </si>
  <si>
    <t>un/pacote</t>
  </si>
  <si>
    <t>Inforlab</t>
  </si>
  <si>
    <t>DMEM</t>
  </si>
  <si>
    <t>DMSO</t>
  </si>
  <si>
    <t>Acts do Brasil</t>
  </si>
  <si>
    <t>Falcon 15mL</t>
  </si>
  <si>
    <t>Falcon 50mL</t>
  </si>
  <si>
    <t>CQA Quimica</t>
  </si>
  <si>
    <t>Filtro 70uM</t>
  </si>
  <si>
    <t>Spectrun</t>
  </si>
  <si>
    <t>Frasco Aerobio</t>
  </si>
  <si>
    <t>unidade</t>
  </si>
  <si>
    <t>Frasco Anaerobio</t>
  </si>
  <si>
    <t>Garrafa 175cm²</t>
  </si>
  <si>
    <t>Garrafa 25cm²</t>
  </si>
  <si>
    <t>Garrafa 75cm²</t>
  </si>
  <si>
    <t>Hipoclorito de Sódio  0,5 - 1%</t>
  </si>
  <si>
    <t>Isotipo FITC</t>
  </si>
  <si>
    <t>Isotipo PE</t>
  </si>
  <si>
    <t>Kit diferenciação Adipogenica</t>
  </si>
  <si>
    <t>Thermo Fisher</t>
  </si>
  <si>
    <t>Kit diferenciação Crondrogenica</t>
  </si>
  <si>
    <t>Kit diferenciação Osteogenica</t>
  </si>
  <si>
    <t>Kit Manutenção Bimestral</t>
  </si>
  <si>
    <t>unidades</t>
  </si>
  <si>
    <t>L-Glutamina</t>
  </si>
  <si>
    <t>Lâmina Bisturi</t>
  </si>
  <si>
    <t>CampMedical</t>
  </si>
  <si>
    <t>Lâmina Countess</t>
  </si>
  <si>
    <t>Life Tech</t>
  </si>
  <si>
    <t>Meio HM</t>
  </si>
  <si>
    <t>Micro Tubo 200µL</t>
  </si>
  <si>
    <t>ForlabExpress</t>
  </si>
  <si>
    <t>Oil Red</t>
  </si>
  <si>
    <t>DPBS</t>
  </si>
  <si>
    <t>GIBCO</t>
  </si>
  <si>
    <t>Penicilina + Estreptomicina</t>
  </si>
  <si>
    <t>Pipeta Pasteur 3mL</t>
  </si>
  <si>
    <t>Pipeta Sorologica 10mL</t>
  </si>
  <si>
    <t>Pipeta Sorologica 25mL</t>
  </si>
  <si>
    <t>Pipeta Sorológica 5mL</t>
  </si>
  <si>
    <t>Placa de 12 poços</t>
  </si>
  <si>
    <t>Placa de Petri</t>
  </si>
  <si>
    <t>Kasvi</t>
  </si>
  <si>
    <t>Ponteira 1000µL</t>
  </si>
  <si>
    <t>Ponteira 10µL</t>
  </si>
  <si>
    <t>Seringa 10mL</t>
  </si>
  <si>
    <t>Sistema de Filtração 500mL</t>
  </si>
  <si>
    <t>Merse</t>
  </si>
  <si>
    <t>Solução Bacteriostatica</t>
  </si>
  <si>
    <t>Foi substituído pela SOLUCAO ADITIVA PARA SALINA</t>
  </si>
  <si>
    <t>Solução Cleaning</t>
  </si>
  <si>
    <t>Foi substituído pelo HIPOCLORITO 0,5 - 1%</t>
  </si>
  <si>
    <t>Solução descontaminação</t>
  </si>
  <si>
    <t>Soro Humano</t>
  </si>
  <si>
    <t>Stain Buffer</t>
  </si>
  <si>
    <t>Trypan</t>
  </si>
  <si>
    <t>Tryple</t>
  </si>
  <si>
    <t>Tubo Citometria</t>
  </si>
  <si>
    <t>Tubo cônico 2ml tipo Eppendorf</t>
  </si>
  <si>
    <t>Tubo para meio de transporte</t>
  </si>
  <si>
    <t>Sarstedt</t>
  </si>
  <si>
    <t>Vermelho de alizarina</t>
  </si>
  <si>
    <t>Frasco Daikyo</t>
  </si>
  <si>
    <t>und</t>
  </si>
  <si>
    <t>West</t>
  </si>
  <si>
    <t>Tampa de borracha</t>
  </si>
  <si>
    <t>Lacre de aluminio</t>
  </si>
  <si>
    <t>Fluid Thioglycollate Medium</t>
  </si>
  <si>
    <t>Tryptic Soy Broth</t>
  </si>
  <si>
    <t>Bead Calibração 6 picos 2x4mL</t>
  </si>
  <si>
    <t>un</t>
  </si>
  <si>
    <t>Bead Calibração 8 picos</t>
  </si>
  <si>
    <t>Preparo meio HM para expansão</t>
  </si>
  <si>
    <t>Preparo meio de transporte</t>
  </si>
  <si>
    <t>Volume final</t>
  </si>
  <si>
    <t>Estoque</t>
  </si>
  <si>
    <t>Uso</t>
  </si>
  <si>
    <t>Preparo</t>
  </si>
  <si>
    <t>Human Mesenchymal Medium</t>
  </si>
  <si>
    <t>-</t>
  </si>
  <si>
    <t>qsp</t>
  </si>
  <si>
    <t>mM</t>
  </si>
  <si>
    <t>%</t>
  </si>
  <si>
    <t>Tubos Falcon 20mL</t>
  </si>
  <si>
    <t>uni</t>
  </si>
  <si>
    <t>Tubos Falcon 50mL</t>
  </si>
  <si>
    <t>Total</t>
  </si>
  <si>
    <t>Preparo DMEM</t>
  </si>
  <si>
    <t>Preparo Solução A</t>
  </si>
  <si>
    <t>g/L</t>
  </si>
  <si>
    <t>Água Ultra Pura</t>
  </si>
  <si>
    <t>PBS(1x) estéril pH 7,4</t>
  </si>
  <si>
    <t>Preparo Solução B</t>
  </si>
  <si>
    <t>Preparo Colagenase 3mg/mL</t>
  </si>
  <si>
    <t>Colagenase Tipo I</t>
  </si>
  <si>
    <t>mg/mL</t>
  </si>
  <si>
    <t>Preparo meio de criopreservação</t>
  </si>
  <si>
    <t>Preparo ácido ascorbico</t>
  </si>
  <si>
    <t>g/Mol</t>
  </si>
  <si>
    <t>M</t>
  </si>
  <si>
    <t>PBS</t>
  </si>
  <si>
    <t>Vial de CRIO</t>
  </si>
  <si>
    <t>CRIO (Frasco)</t>
  </si>
  <si>
    <t>Esterilidade</t>
  </si>
  <si>
    <t>Tampa borracha</t>
  </si>
  <si>
    <t>Lacre aluminio</t>
  </si>
  <si>
    <t>Imunofenotipagem</t>
  </si>
  <si>
    <t xml:space="preserve">Stain Buffer </t>
  </si>
  <si>
    <t>CD105</t>
  </si>
  <si>
    <t>Teste</t>
  </si>
  <si>
    <t>Água Ultrapurificada</t>
  </si>
  <si>
    <t>CD73</t>
  </si>
  <si>
    <t>Hipoclorito sódico 0,5 - 1%</t>
  </si>
  <si>
    <t>CD90</t>
  </si>
  <si>
    <t>CD45</t>
  </si>
  <si>
    <t>HLA-DR</t>
  </si>
  <si>
    <t>Solução Descontaminação</t>
  </si>
  <si>
    <t>Tubos Citometria</t>
  </si>
  <si>
    <t>unid</t>
  </si>
  <si>
    <t>Beads 6 picos</t>
  </si>
  <si>
    <t>Beads 8 picos</t>
  </si>
  <si>
    <t>Diferenciações</t>
  </si>
  <si>
    <t>Placa 12 poços</t>
  </si>
  <si>
    <t>Meio Osteogenico</t>
  </si>
  <si>
    <t>Meio Adipogenico</t>
  </si>
  <si>
    <t>Meio Condrogenico</t>
  </si>
  <si>
    <t>Alizatina Vermelha</t>
  </si>
  <si>
    <t>Total de amostras coletadas</t>
  </si>
  <si>
    <t>Estabelecimento do Banco Mestre</t>
  </si>
  <si>
    <t>Produzindo doses (Planos)</t>
  </si>
  <si>
    <t>Envio de material para coleta</t>
  </si>
  <si>
    <t>Acompanhamento por 20 dias até P01</t>
  </si>
  <si>
    <t>Acompanhamento por 08 dias até P03</t>
  </si>
  <si>
    <t>Quantidade utilizada</t>
  </si>
  <si>
    <t>Quantidade</t>
  </si>
  <si>
    <t>Tubos com meio de transporte</t>
  </si>
  <si>
    <t>Processamento da amostra - Digestão</t>
  </si>
  <si>
    <t>Micro Tubo 200uL</t>
  </si>
  <si>
    <t>Solução de digestão</t>
  </si>
  <si>
    <t>Ponteira 10uL</t>
  </si>
  <si>
    <t>Garrafa G175cm²</t>
  </si>
  <si>
    <t>Acompanhamento por 08 dias até P02</t>
  </si>
  <si>
    <t>Acompanhamento por 08 dias até CRIO (Doses PTA)</t>
  </si>
  <si>
    <t>Solução A</t>
  </si>
  <si>
    <t>Solução B</t>
  </si>
  <si>
    <t>Garrafa G25cm²</t>
  </si>
  <si>
    <t>Kit de Crio (meio + tubo)</t>
  </si>
  <si>
    <t>Acompanhamento por 08 dias até CRIO (Banco Mestre)</t>
  </si>
  <si>
    <t>Controle de Qualidade</t>
  </si>
  <si>
    <t>Mycoplasma</t>
  </si>
  <si>
    <t>Endotoxina</t>
  </si>
  <si>
    <t>Antibióticos</t>
  </si>
  <si>
    <t>Custo Plano</t>
  </si>
  <si>
    <t>milhões</t>
  </si>
  <si>
    <t>R$ 11.953,66</t>
  </si>
  <si>
    <t>Custo do Banco Mestre por amostra biológica</t>
  </si>
  <si>
    <t>Daniela Bueno</t>
  </si>
  <si>
    <t>Standard</t>
  </si>
  <si>
    <t>Acompanhamento por 08 dias até P04</t>
  </si>
  <si>
    <t>Acompanhamento por 08 dias até CRIO</t>
  </si>
  <si>
    <t>Planos</t>
  </si>
  <si>
    <t>Standart</t>
  </si>
  <si>
    <t>Essential</t>
  </si>
  <si>
    <t>Multi</t>
  </si>
  <si>
    <t>Atleta</t>
  </si>
  <si>
    <t>Multi+</t>
  </si>
  <si>
    <t>(P04)</t>
  </si>
  <si>
    <t>Dose</t>
  </si>
  <si>
    <t>Aditivos</t>
  </si>
  <si>
    <t>Controle de Qualidade (Doses)</t>
  </si>
  <si>
    <t>Controle de Qualidade (Standard)</t>
  </si>
  <si>
    <t>Data de vencimento</t>
  </si>
  <si>
    <t>Tempo para comprar</t>
  </si>
  <si>
    <t>teste1</t>
  </si>
  <si>
    <t>teste2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</si>
</sst>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/m/yyyy"/>
  </numFmts>
  <fonts count="12" x14ac:knownFonts="1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9BC2E6"/>
        <bgColor rgb="FF9BC2E6"/>
      </patternFill>
    </fill>
    <fill>
      <patternFill patternType="solid">
        <fgColor rgb="FFC6E0B4"/>
        <bgColor rgb="FFC6E0B4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3" borderId="6" xfId="0" applyFont="1" applyFill="1" applyBorder="1"/>
    <xf numFmtId="0" fontId="3" fillId="0" borderId="7" xfId="0" applyFont="1" applyBorder="1" applyAlignment="1">
      <alignment horizontal="right"/>
    </xf>
    <xf numFmtId="0" fontId="3" fillId="0" borderId="7" xfId="0" applyFont="1" applyBorder="1"/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right"/>
    </xf>
    <xf numFmtId="0" fontId="3" fillId="4" borderId="7" xfId="0" applyFont="1" applyFill="1" applyBorder="1"/>
    <xf numFmtId="164" fontId="3" fillId="4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4" fontId="3" fillId="4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" fillId="0" borderId="4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3" borderId="0" xfId="0" applyFont="1" applyFill="1"/>
    <xf numFmtId="0" fontId="6" fillId="6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right"/>
    </xf>
    <xf numFmtId="0" fontId="7" fillId="0" borderId="7" xfId="0" applyFont="1" applyBorder="1"/>
    <xf numFmtId="0" fontId="7" fillId="3" borderId="0" xfId="0" applyFont="1" applyFill="1" applyAlignment="1">
      <alignment horizontal="center"/>
    </xf>
    <xf numFmtId="0" fontId="7" fillId="0" borderId="8" xfId="0" applyFont="1" applyBorder="1" applyAlignment="1">
      <alignment horizontal="right"/>
    </xf>
    <xf numFmtId="0" fontId="7" fillId="0" borderId="5" xfId="0" applyFont="1" applyBorder="1"/>
    <xf numFmtId="0" fontId="4" fillId="0" borderId="0" xfId="0" applyFont="1"/>
    <xf numFmtId="0" fontId="6" fillId="6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right"/>
    </xf>
    <xf numFmtId="0" fontId="7" fillId="0" borderId="6" xfId="0" applyFont="1" applyBorder="1"/>
    <xf numFmtId="164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" xfId="0" applyFont="1" applyBorder="1" applyAlignment="1">
      <alignment horizontal="left"/>
    </xf>
    <xf numFmtId="0" fontId="7" fillId="0" borderId="11" xfId="0" applyFont="1" applyBorder="1"/>
    <xf numFmtId="0" fontId="7" fillId="0" borderId="12" xfId="0" applyFont="1" applyBorder="1"/>
    <xf numFmtId="0" fontId="7" fillId="0" borderId="4" xfId="0" applyFont="1" applyBorder="1"/>
    <xf numFmtId="1" fontId="7" fillId="0" borderId="7" xfId="0" applyNumberFormat="1" applyFont="1" applyBorder="1" applyAlignment="1">
      <alignment horizontal="right"/>
    </xf>
    <xf numFmtId="0" fontId="8" fillId="7" borderId="4" xfId="0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14" xfId="0" applyFont="1" applyBorder="1"/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7" xfId="0" applyNumberFormat="1" applyFont="1" applyBorder="1"/>
    <xf numFmtId="0" fontId="7" fillId="0" borderId="6" xfId="0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164" fontId="7" fillId="0" borderId="6" xfId="0" applyNumberFormat="1" applyFont="1" applyBorder="1"/>
    <xf numFmtId="164" fontId="7" fillId="0" borderId="4" xfId="0" applyNumberFormat="1" applyFont="1" applyBorder="1"/>
    <xf numFmtId="164" fontId="7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164" fontId="5" fillId="0" borderId="4" xfId="0" applyNumberFormat="1" applyFont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11" xfId="0" applyFont="1" applyFill="1" applyBorder="1" applyAlignment="1">
      <alignment horizontal="right"/>
    </xf>
    <xf numFmtId="0" fontId="4" fillId="3" borderId="7" xfId="0" applyFont="1" applyFill="1" applyBorder="1"/>
    <xf numFmtId="164" fontId="8" fillId="0" borderId="7" xfId="0" applyNumberFormat="1" applyFont="1" applyBorder="1" applyAlignment="1">
      <alignment horizontal="center"/>
    </xf>
    <xf numFmtId="0" fontId="4" fillId="3" borderId="5" xfId="0" applyFont="1" applyFill="1" applyBorder="1"/>
    <xf numFmtId="164" fontId="4" fillId="0" borderId="7" xfId="0" applyNumberFormat="1" applyFont="1" applyBorder="1"/>
    <xf numFmtId="0" fontId="4" fillId="3" borderId="6" xfId="0" applyFont="1" applyFill="1" applyBorder="1"/>
    <xf numFmtId="164" fontId="4" fillId="0" borderId="7" xfId="0" applyNumberFormat="1" applyFont="1" applyBorder="1" applyAlignment="1">
      <alignment horizontal="center"/>
    </xf>
    <xf numFmtId="0" fontId="8" fillId="3" borderId="6" xfId="0" applyFont="1" applyFill="1" applyBorder="1"/>
    <xf numFmtId="0" fontId="8" fillId="3" borderId="11" xfId="0" applyFont="1" applyFill="1" applyBorder="1" applyAlignment="1">
      <alignment horizontal="right"/>
    </xf>
    <xf numFmtId="0" fontId="8" fillId="6" borderId="4" xfId="0" applyFont="1" applyFill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3" fontId="4" fillId="3" borderId="11" xfId="0" applyNumberFormat="1" applyFont="1" applyFill="1" applyBorder="1" applyAlignment="1">
      <alignment horizontal="right"/>
    </xf>
    <xf numFmtId="164" fontId="4" fillId="0" borderId="4" xfId="0" applyNumberFormat="1" applyFont="1" applyBorder="1" applyAlignment="1">
      <alignment horizontal="center"/>
    </xf>
    <xf numFmtId="4" fontId="4" fillId="3" borderId="11" xfId="0" applyNumberFormat="1" applyFont="1" applyFill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center"/>
    </xf>
    <xf numFmtId="164" fontId="4" fillId="0" borderId="4" xfId="0" applyNumberFormat="1" applyFont="1" applyBorder="1"/>
    <xf numFmtId="164" fontId="9" fillId="7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/>
    <xf numFmtId="1" fontId="1" fillId="2" borderId="3" xfId="0" applyNumberFormat="1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7" fillId="0" borderId="8" xfId="0" applyFont="1" applyBorder="1" applyAlignment="1">
      <alignment horizontal="center"/>
    </xf>
    <xf numFmtId="0" fontId="2" fillId="0" borderId="5" xfId="0" applyFont="1" applyBorder="1"/>
    <xf numFmtId="9" fontId="7" fillId="0" borderId="11" xfId="0" applyNumberFormat="1" applyFont="1" applyBorder="1" applyAlignment="1">
      <alignment horizontal="center"/>
    </xf>
    <xf numFmtId="0" fontId="2" fillId="0" borderId="7" xfId="0" applyFont="1" applyBorder="1"/>
    <xf numFmtId="0" fontId="6" fillId="6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2" fillId="0" borderId="9" xfId="0" applyFont="1" applyBorder="1"/>
    <xf numFmtId="0" fontId="6" fillId="6" borderId="11" xfId="0" applyFont="1" applyFill="1" applyBorder="1" applyAlignment="1">
      <alignment horizontal="center"/>
    </xf>
    <xf numFmtId="0" fontId="0" fillId="0" borderId="0" xfId="0"/>
    <xf numFmtId="0" fontId="5" fillId="0" borderId="11" xfId="0" applyFont="1" applyBorder="1"/>
    <xf numFmtId="0" fontId="5" fillId="0" borderId="8" xfId="0" applyFont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2" fillId="0" borderId="11" xfId="0" applyFont="1" applyBorder="1"/>
    <xf numFmtId="0" fontId="9" fillId="8" borderId="8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topLeftCell="A50" workbookViewId="0">
      <selection activeCell="G71" sqref="G71"/>
    </sheetView>
  </sheetViews>
  <sheetFormatPr defaultColWidth="12.6640625" defaultRowHeight="15.75" customHeight="1" x14ac:dyDescent="0.25"/>
  <cols>
    <col min="1" max="1" width="29.44140625" customWidth="1"/>
    <col min="2" max="2" width="14.109375" customWidth="1"/>
    <col min="3" max="3" width="9.6640625" customWidth="1"/>
    <col min="4" max="4" width="18.6640625" customWidth="1"/>
    <col min="5" max="5" width="18.109375" customWidth="1"/>
    <col min="6" max="6" width="50.33203125" customWidth="1"/>
    <col min="7" max="7" width="30.33203125" style="101" customWidth="1"/>
    <col min="8" max="8" width="25.5546875" style="104" customWidth="1"/>
  </cols>
  <sheetData>
    <row r="1" spans="1:8" ht="15.6" x14ac:dyDescent="0.3">
      <c r="A1" s="1" t="s">
        <v>0</v>
      </c>
      <c r="B1" s="105" t="s">
        <v>1</v>
      </c>
      <c r="C1" s="106"/>
      <c r="D1" s="2" t="s">
        <v>2</v>
      </c>
      <c r="E1" s="2" t="s">
        <v>3</v>
      </c>
      <c r="F1" s="2" t="s">
        <v>4</v>
      </c>
      <c r="G1" s="2" t="s">
        <v>202</v>
      </c>
      <c r="H1" s="102" t="s">
        <v>203</v>
      </c>
    </row>
    <row r="2" spans="1:8" ht="15" x14ac:dyDescent="0.25">
      <c r="A2" s="3" t="s">
        <v>5</v>
      </c>
      <c r="B2" s="4">
        <v>5</v>
      </c>
      <c r="C2" s="5" t="s">
        <v>6</v>
      </c>
      <c r="D2" s="6">
        <v>624</v>
      </c>
      <c r="E2" s="7" t="s">
        <v>7</v>
      </c>
      <c r="F2" s="8">
        <v>44767</v>
      </c>
      <c r="G2" s="8">
        <v>45498</v>
      </c>
      <c r="H2" s="103">
        <v>30</v>
      </c>
    </row>
    <row r="3" spans="1:8" ht="15" x14ac:dyDescent="0.25">
      <c r="A3" s="9" t="s">
        <v>8</v>
      </c>
      <c r="B3" s="10">
        <v>100</v>
      </c>
      <c r="C3" s="11" t="s">
        <v>9</v>
      </c>
      <c r="D3" s="12">
        <v>30</v>
      </c>
      <c r="E3" s="13" t="s">
        <v>10</v>
      </c>
      <c r="F3" s="14">
        <v>45104</v>
      </c>
      <c r="G3" s="14">
        <v>45470</v>
      </c>
      <c r="H3" s="103">
        <v>30</v>
      </c>
    </row>
    <row r="4" spans="1:8" ht="15" x14ac:dyDescent="0.25">
      <c r="A4" s="15" t="s">
        <v>11</v>
      </c>
      <c r="B4" s="10">
        <v>250</v>
      </c>
      <c r="C4" s="11" t="s">
        <v>12</v>
      </c>
      <c r="D4" s="12">
        <v>641.35</v>
      </c>
      <c r="E4" s="13" t="s">
        <v>7</v>
      </c>
      <c r="F4" s="14">
        <v>44981</v>
      </c>
      <c r="G4" s="8">
        <v>45442</v>
      </c>
      <c r="H4" s="103">
        <v>30</v>
      </c>
    </row>
    <row r="5" spans="1:8" ht="15" x14ac:dyDescent="0.25">
      <c r="A5" s="16" t="s">
        <v>13</v>
      </c>
      <c r="B5" s="10">
        <v>50</v>
      </c>
      <c r="C5" s="11" t="s">
        <v>12</v>
      </c>
      <c r="D5" s="12">
        <v>391.6</v>
      </c>
      <c r="E5" s="13" t="s">
        <v>14</v>
      </c>
      <c r="F5" s="14">
        <v>44727</v>
      </c>
      <c r="G5" s="14">
        <v>45414</v>
      </c>
      <c r="H5" s="103">
        <v>60</v>
      </c>
    </row>
    <row r="6" spans="1:8" ht="15" x14ac:dyDescent="0.25">
      <c r="A6" s="15" t="s">
        <v>15</v>
      </c>
      <c r="B6" s="10">
        <v>500</v>
      </c>
      <c r="C6" s="11" t="s">
        <v>6</v>
      </c>
      <c r="D6" s="12">
        <v>21</v>
      </c>
      <c r="E6" s="13" t="s">
        <v>16</v>
      </c>
      <c r="F6" s="14">
        <v>44705</v>
      </c>
      <c r="G6" s="8">
        <v>45386</v>
      </c>
      <c r="H6" s="103">
        <v>60</v>
      </c>
    </row>
    <row r="7" spans="1:8" ht="15" x14ac:dyDescent="0.25">
      <c r="A7" s="9" t="s">
        <v>17</v>
      </c>
      <c r="B7" s="10">
        <v>100</v>
      </c>
      <c r="C7" s="11" t="s">
        <v>18</v>
      </c>
      <c r="D7" s="12">
        <v>1529.55</v>
      </c>
      <c r="E7" s="13" t="s">
        <v>19</v>
      </c>
      <c r="F7" s="14">
        <v>44795</v>
      </c>
      <c r="G7" s="14">
        <v>45358</v>
      </c>
      <c r="H7" s="103">
        <v>60</v>
      </c>
    </row>
    <row r="8" spans="1:8" ht="15" x14ac:dyDescent="0.25">
      <c r="A8" s="9" t="s">
        <v>20</v>
      </c>
      <c r="B8" s="10">
        <v>100</v>
      </c>
      <c r="C8" s="11" t="s">
        <v>21</v>
      </c>
      <c r="D8" s="12">
        <v>1334.29</v>
      </c>
      <c r="E8" s="13" t="s">
        <v>19</v>
      </c>
      <c r="F8" s="17">
        <v>45246</v>
      </c>
      <c r="G8" s="8">
        <v>45330</v>
      </c>
      <c r="H8" s="103">
        <v>60</v>
      </c>
    </row>
    <row r="9" spans="1:8" ht="15" x14ac:dyDescent="0.25">
      <c r="A9" s="9" t="s">
        <v>22</v>
      </c>
      <c r="B9" s="10">
        <v>100</v>
      </c>
      <c r="C9" s="11" t="s">
        <v>18</v>
      </c>
      <c r="D9" s="12">
        <v>1299.83</v>
      </c>
      <c r="E9" s="13" t="s">
        <v>19</v>
      </c>
      <c r="F9" s="14">
        <v>44830</v>
      </c>
      <c r="G9" s="14">
        <v>45302</v>
      </c>
      <c r="H9" s="103">
        <v>60</v>
      </c>
    </row>
    <row r="10" spans="1:8" ht="15" x14ac:dyDescent="0.25">
      <c r="A10" s="9" t="s">
        <v>23</v>
      </c>
      <c r="B10" s="10">
        <v>100</v>
      </c>
      <c r="C10" s="11" t="s">
        <v>18</v>
      </c>
      <c r="D10" s="12">
        <v>1674.62</v>
      </c>
      <c r="E10" s="13" t="s">
        <v>19</v>
      </c>
      <c r="F10" s="14">
        <v>44795</v>
      </c>
      <c r="G10" s="8">
        <v>45640</v>
      </c>
      <c r="H10" s="103">
        <v>60</v>
      </c>
    </row>
    <row r="11" spans="1:8" ht="15" x14ac:dyDescent="0.25">
      <c r="A11" s="9" t="s">
        <v>24</v>
      </c>
      <c r="B11" s="10">
        <v>100</v>
      </c>
      <c r="C11" s="11" t="s">
        <v>21</v>
      </c>
      <c r="D11" s="12">
        <v>1298.67</v>
      </c>
      <c r="E11" s="13" t="s">
        <v>19</v>
      </c>
      <c r="F11" s="17">
        <v>45246</v>
      </c>
      <c r="G11" s="8">
        <v>45330</v>
      </c>
      <c r="H11" s="103">
        <v>60</v>
      </c>
    </row>
    <row r="12" spans="1:8" ht="15" x14ac:dyDescent="0.25">
      <c r="A12" s="9" t="s">
        <v>25</v>
      </c>
      <c r="B12" s="10">
        <v>100</v>
      </c>
      <c r="C12" s="11" t="s">
        <v>21</v>
      </c>
      <c r="D12" s="12">
        <v>1735.38</v>
      </c>
      <c r="E12" s="13" t="s">
        <v>19</v>
      </c>
      <c r="F12" s="17">
        <v>45246</v>
      </c>
      <c r="G12" s="14">
        <v>45302</v>
      </c>
      <c r="H12" s="103">
        <v>60</v>
      </c>
    </row>
    <row r="13" spans="1:8" ht="15" x14ac:dyDescent="0.25">
      <c r="A13" s="9" t="s">
        <v>26</v>
      </c>
      <c r="B13" s="10">
        <v>100</v>
      </c>
      <c r="C13" s="11" t="s">
        <v>21</v>
      </c>
      <c r="D13" s="12">
        <v>1996.4</v>
      </c>
      <c r="E13" s="13" t="s">
        <v>19</v>
      </c>
      <c r="F13" s="14">
        <v>45134</v>
      </c>
      <c r="G13" s="8">
        <v>45640</v>
      </c>
      <c r="H13" s="103">
        <v>60</v>
      </c>
    </row>
    <row r="14" spans="1:8" ht="15" x14ac:dyDescent="0.25">
      <c r="A14" s="9" t="s">
        <v>27</v>
      </c>
      <c r="B14" s="10">
        <v>100</v>
      </c>
      <c r="C14" s="11" t="s">
        <v>28</v>
      </c>
      <c r="D14" s="12">
        <v>823</v>
      </c>
      <c r="E14" s="13" t="s">
        <v>7</v>
      </c>
      <c r="F14" s="17">
        <v>45258</v>
      </c>
      <c r="G14" s="8">
        <v>45330</v>
      </c>
      <c r="H14" s="103">
        <v>60</v>
      </c>
    </row>
    <row r="15" spans="1:8" ht="15" x14ac:dyDescent="0.25">
      <c r="A15" s="9" t="s">
        <v>29</v>
      </c>
      <c r="B15" s="10">
        <v>100</v>
      </c>
      <c r="C15" s="11" t="s">
        <v>30</v>
      </c>
      <c r="D15" s="12">
        <v>3.1</v>
      </c>
      <c r="E15" s="13" t="s">
        <v>31</v>
      </c>
      <c r="F15" s="14">
        <v>45184</v>
      </c>
      <c r="G15" s="14">
        <v>45302</v>
      </c>
      <c r="H15" s="103">
        <v>30</v>
      </c>
    </row>
    <row r="16" spans="1:8" ht="15" x14ac:dyDescent="0.25">
      <c r="A16" s="9" t="s">
        <v>32</v>
      </c>
      <c r="B16" s="10">
        <v>10</v>
      </c>
      <c r="C16" s="11" t="s">
        <v>6</v>
      </c>
      <c r="D16" s="12">
        <v>210</v>
      </c>
      <c r="E16" s="13" t="s">
        <v>7</v>
      </c>
      <c r="F16" s="14">
        <v>45014</v>
      </c>
      <c r="G16" s="8">
        <v>45386</v>
      </c>
      <c r="H16" s="103">
        <v>30</v>
      </c>
    </row>
    <row r="17" spans="1:8" ht="15" x14ac:dyDescent="0.25">
      <c r="A17" s="15" t="s">
        <v>33</v>
      </c>
      <c r="B17" s="10">
        <v>120</v>
      </c>
      <c r="C17" s="11" t="s">
        <v>12</v>
      </c>
      <c r="D17" s="12">
        <v>8016.72</v>
      </c>
      <c r="E17" s="13" t="s">
        <v>34</v>
      </c>
      <c r="F17" s="14">
        <v>45169</v>
      </c>
      <c r="G17" s="14">
        <v>45358</v>
      </c>
      <c r="H17" s="103">
        <v>30</v>
      </c>
    </row>
    <row r="18" spans="1:8" ht="15" x14ac:dyDescent="0.25">
      <c r="A18" s="9" t="s">
        <v>35</v>
      </c>
      <c r="B18" s="10">
        <v>100</v>
      </c>
      <c r="C18" s="11" t="s">
        <v>30</v>
      </c>
      <c r="D18" s="12">
        <v>57</v>
      </c>
      <c r="E18" s="13" t="s">
        <v>31</v>
      </c>
      <c r="F18" s="17">
        <v>45212</v>
      </c>
      <c r="G18" s="8">
        <v>45330</v>
      </c>
      <c r="H18" s="103">
        <v>60</v>
      </c>
    </row>
    <row r="19" spans="1:8" ht="15" x14ac:dyDescent="0.25">
      <c r="A19" s="9" t="s">
        <v>36</v>
      </c>
      <c r="B19" s="10">
        <v>25</v>
      </c>
      <c r="C19" s="11" t="s">
        <v>30</v>
      </c>
      <c r="D19" s="12">
        <v>27.51</v>
      </c>
      <c r="E19" s="13" t="s">
        <v>37</v>
      </c>
      <c r="F19" s="17">
        <v>45246</v>
      </c>
      <c r="G19" s="14">
        <v>45302</v>
      </c>
      <c r="H19" s="103">
        <v>60</v>
      </c>
    </row>
    <row r="20" spans="1:8" ht="15" x14ac:dyDescent="0.25">
      <c r="A20" s="9" t="s">
        <v>38</v>
      </c>
      <c r="B20" s="10">
        <v>50</v>
      </c>
      <c r="C20" s="11" t="s">
        <v>9</v>
      </c>
      <c r="D20" s="12">
        <v>500.5</v>
      </c>
      <c r="E20" s="13" t="s">
        <v>39</v>
      </c>
      <c r="F20" s="14">
        <v>45267</v>
      </c>
      <c r="G20" s="8">
        <v>45640</v>
      </c>
      <c r="H20" s="103">
        <v>60</v>
      </c>
    </row>
    <row r="21" spans="1:8" ht="15" x14ac:dyDescent="0.25">
      <c r="A21" s="9" t="s">
        <v>40</v>
      </c>
      <c r="B21" s="10">
        <v>1</v>
      </c>
      <c r="C21" s="11" t="s">
        <v>41</v>
      </c>
      <c r="D21" s="12">
        <v>24.3</v>
      </c>
      <c r="E21" s="13" t="s">
        <v>19</v>
      </c>
      <c r="F21" s="17">
        <v>45226</v>
      </c>
      <c r="G21" s="8">
        <v>45330</v>
      </c>
      <c r="H21" s="103">
        <v>60</v>
      </c>
    </row>
    <row r="22" spans="1:8" ht="15" x14ac:dyDescent="0.25">
      <c r="A22" s="9" t="s">
        <v>42</v>
      </c>
      <c r="B22" s="10">
        <v>1</v>
      </c>
      <c r="C22" s="11" t="s">
        <v>41</v>
      </c>
      <c r="D22" s="12">
        <v>24.3</v>
      </c>
      <c r="E22" s="13" t="s">
        <v>19</v>
      </c>
      <c r="F22" s="17">
        <v>45226</v>
      </c>
      <c r="G22" s="14">
        <v>45302</v>
      </c>
      <c r="H22" s="103">
        <v>60</v>
      </c>
    </row>
    <row r="23" spans="1:8" ht="15" x14ac:dyDescent="0.25">
      <c r="A23" s="9" t="s">
        <v>43</v>
      </c>
      <c r="B23" s="10">
        <v>5</v>
      </c>
      <c r="C23" s="11" t="s">
        <v>30</v>
      </c>
      <c r="D23" s="12">
        <v>85.3</v>
      </c>
      <c r="E23" s="13" t="s">
        <v>31</v>
      </c>
      <c r="F23" s="17">
        <v>45287</v>
      </c>
      <c r="G23" s="8">
        <v>45640</v>
      </c>
      <c r="H23" s="103">
        <v>60</v>
      </c>
    </row>
    <row r="24" spans="1:8" ht="15" x14ac:dyDescent="0.25">
      <c r="A24" s="9" t="s">
        <v>44</v>
      </c>
      <c r="B24" s="10">
        <v>10</v>
      </c>
      <c r="C24" s="11" t="s">
        <v>30</v>
      </c>
      <c r="D24" s="12">
        <v>65.3</v>
      </c>
      <c r="E24" s="13" t="s">
        <v>39</v>
      </c>
      <c r="F24" s="14">
        <v>45267</v>
      </c>
      <c r="G24" s="8">
        <v>45330</v>
      </c>
      <c r="H24" s="103">
        <v>60</v>
      </c>
    </row>
    <row r="25" spans="1:8" ht="15" x14ac:dyDescent="0.25">
      <c r="A25" s="9" t="s">
        <v>45</v>
      </c>
      <c r="B25" s="10">
        <v>5</v>
      </c>
      <c r="C25" s="11" t="s">
        <v>30</v>
      </c>
      <c r="D25" s="12">
        <v>56</v>
      </c>
      <c r="E25" s="13" t="s">
        <v>31</v>
      </c>
      <c r="F25" s="14">
        <v>45166</v>
      </c>
      <c r="G25" s="14">
        <v>45302</v>
      </c>
      <c r="H25" s="103">
        <v>60</v>
      </c>
    </row>
    <row r="26" spans="1:8" ht="15" x14ac:dyDescent="0.25">
      <c r="A26" s="18" t="s">
        <v>46</v>
      </c>
      <c r="B26" s="19">
        <v>5000</v>
      </c>
      <c r="C26" s="20" t="s">
        <v>12</v>
      </c>
      <c r="D26" s="21">
        <v>55.7</v>
      </c>
      <c r="E26" s="22" t="s">
        <v>16</v>
      </c>
      <c r="F26" s="23">
        <v>45314</v>
      </c>
      <c r="G26" s="23"/>
      <c r="H26" s="103">
        <v>60</v>
      </c>
    </row>
    <row r="27" spans="1:8" ht="15.6" x14ac:dyDescent="0.3">
      <c r="A27" s="15" t="s">
        <v>47</v>
      </c>
      <c r="B27" s="10">
        <v>100</v>
      </c>
      <c r="C27" s="11" t="s">
        <v>21</v>
      </c>
      <c r="D27" s="12">
        <v>1147.4000000000001</v>
      </c>
      <c r="E27" s="13" t="s">
        <v>19</v>
      </c>
      <c r="F27" s="24"/>
      <c r="G27" s="24"/>
      <c r="H27" s="103">
        <v>60</v>
      </c>
    </row>
    <row r="28" spans="1:8" ht="15.6" x14ac:dyDescent="0.3">
      <c r="A28" s="15" t="s">
        <v>48</v>
      </c>
      <c r="B28" s="10">
        <v>100</v>
      </c>
      <c r="C28" s="11" t="s">
        <v>21</v>
      </c>
      <c r="D28" s="12">
        <v>1260.5899999999999</v>
      </c>
      <c r="E28" s="13" t="s">
        <v>19</v>
      </c>
      <c r="F28" s="24"/>
      <c r="G28" s="24"/>
      <c r="H28" s="103">
        <v>60</v>
      </c>
    </row>
    <row r="29" spans="1:8" ht="15" x14ac:dyDescent="0.25">
      <c r="A29" s="15" t="s">
        <v>49</v>
      </c>
      <c r="B29" s="10">
        <v>100</v>
      </c>
      <c r="C29" s="11" t="s">
        <v>12</v>
      </c>
      <c r="D29" s="12">
        <v>1112.8</v>
      </c>
      <c r="E29" s="13" t="s">
        <v>50</v>
      </c>
      <c r="F29" s="14">
        <v>45142</v>
      </c>
      <c r="G29" s="14"/>
      <c r="H29" s="103">
        <v>60</v>
      </c>
    </row>
    <row r="30" spans="1:8" ht="15" x14ac:dyDescent="0.25">
      <c r="A30" s="15" t="s">
        <v>51</v>
      </c>
      <c r="B30" s="10">
        <v>100</v>
      </c>
      <c r="C30" s="11" t="s">
        <v>12</v>
      </c>
      <c r="D30" s="12">
        <v>1159.5999999999999</v>
      </c>
      <c r="E30" s="13" t="s">
        <v>50</v>
      </c>
      <c r="F30" s="14">
        <v>45142</v>
      </c>
      <c r="G30" s="14"/>
      <c r="H30" s="103">
        <v>60</v>
      </c>
    </row>
    <row r="31" spans="1:8" ht="15" x14ac:dyDescent="0.25">
      <c r="A31" s="15" t="s">
        <v>52</v>
      </c>
      <c r="B31" s="10">
        <v>100</v>
      </c>
      <c r="C31" s="11" t="s">
        <v>12</v>
      </c>
      <c r="D31" s="12">
        <v>1112.8</v>
      </c>
      <c r="E31" s="13" t="s">
        <v>50</v>
      </c>
      <c r="F31" s="14">
        <v>45142</v>
      </c>
      <c r="G31" s="14"/>
      <c r="H31" s="103">
        <v>60</v>
      </c>
    </row>
    <row r="32" spans="1:8" ht="15" x14ac:dyDescent="0.25">
      <c r="A32" s="9" t="s">
        <v>53</v>
      </c>
      <c r="B32" s="10">
        <v>1</v>
      </c>
      <c r="C32" s="11" t="s">
        <v>54</v>
      </c>
      <c r="D32" s="12">
        <v>765.5</v>
      </c>
      <c r="E32" s="13" t="s">
        <v>19</v>
      </c>
      <c r="F32" s="17">
        <v>45246</v>
      </c>
      <c r="G32" s="17"/>
      <c r="H32" s="103">
        <v>30</v>
      </c>
    </row>
    <row r="33" spans="1:8" ht="15" x14ac:dyDescent="0.25">
      <c r="A33" s="9" t="s">
        <v>55</v>
      </c>
      <c r="B33" s="10">
        <v>100</v>
      </c>
      <c r="C33" s="11" t="s">
        <v>12</v>
      </c>
      <c r="D33" s="12">
        <v>193</v>
      </c>
      <c r="E33" s="13" t="s">
        <v>7</v>
      </c>
      <c r="F33" s="14">
        <v>45012</v>
      </c>
      <c r="G33" s="14"/>
      <c r="H33" s="103">
        <v>30</v>
      </c>
    </row>
    <row r="34" spans="1:8" ht="15" x14ac:dyDescent="0.25">
      <c r="A34" s="9" t="s">
        <v>56</v>
      </c>
      <c r="B34" s="10">
        <v>100</v>
      </c>
      <c r="C34" s="11" t="s">
        <v>9</v>
      </c>
      <c r="D34" s="12">
        <v>39.9</v>
      </c>
      <c r="E34" s="13" t="s">
        <v>57</v>
      </c>
      <c r="F34" s="14">
        <v>45002</v>
      </c>
      <c r="G34" s="14"/>
      <c r="H34" s="103">
        <v>30</v>
      </c>
    </row>
    <row r="35" spans="1:8" ht="15" x14ac:dyDescent="0.25">
      <c r="A35" s="9" t="s">
        <v>58</v>
      </c>
      <c r="B35" s="10">
        <v>50</v>
      </c>
      <c r="C35" s="11" t="s">
        <v>9</v>
      </c>
      <c r="D35" s="12">
        <v>651.92999999999995</v>
      </c>
      <c r="E35" s="13" t="s">
        <v>59</v>
      </c>
      <c r="F35" s="14">
        <v>45078</v>
      </c>
      <c r="G35" s="14"/>
      <c r="H35" s="103">
        <v>30</v>
      </c>
    </row>
    <row r="36" spans="1:8" ht="15" x14ac:dyDescent="0.25">
      <c r="A36" s="9" t="s">
        <v>60</v>
      </c>
      <c r="B36" s="10">
        <v>500</v>
      </c>
      <c r="C36" s="11" t="s">
        <v>12</v>
      </c>
      <c r="D36" s="12">
        <v>1409</v>
      </c>
      <c r="E36" s="13" t="s">
        <v>7</v>
      </c>
      <c r="F36" s="14">
        <v>45104</v>
      </c>
      <c r="G36" s="14"/>
      <c r="H36" s="103">
        <v>30</v>
      </c>
    </row>
    <row r="37" spans="1:8" ht="15" x14ac:dyDescent="0.25">
      <c r="A37" s="9" t="s">
        <v>61</v>
      </c>
      <c r="B37" s="10">
        <v>1000</v>
      </c>
      <c r="C37" s="11" t="s">
        <v>30</v>
      </c>
      <c r="D37" s="12">
        <v>208</v>
      </c>
      <c r="E37" s="13" t="s">
        <v>62</v>
      </c>
      <c r="F37" s="17">
        <v>45224</v>
      </c>
      <c r="G37" s="17"/>
      <c r="H37" s="103">
        <v>30</v>
      </c>
    </row>
    <row r="38" spans="1:8" ht="15" x14ac:dyDescent="0.25">
      <c r="A38" s="15" t="s">
        <v>63</v>
      </c>
      <c r="B38" s="10">
        <v>250</v>
      </c>
      <c r="C38" s="11" t="s">
        <v>12</v>
      </c>
      <c r="D38" s="12">
        <v>322.89999999999998</v>
      </c>
      <c r="E38" s="13" t="s">
        <v>7</v>
      </c>
      <c r="F38" s="14">
        <v>44981</v>
      </c>
      <c r="G38" s="14"/>
      <c r="H38" s="103">
        <v>30</v>
      </c>
    </row>
    <row r="39" spans="1:8" ht="15" x14ac:dyDescent="0.25">
      <c r="A39" s="9" t="s">
        <v>64</v>
      </c>
      <c r="B39" s="10">
        <v>96</v>
      </c>
      <c r="C39" s="11" t="s">
        <v>6</v>
      </c>
      <c r="D39" s="12">
        <v>321.67680000000001</v>
      </c>
      <c r="E39" s="13" t="s">
        <v>65</v>
      </c>
      <c r="F39" s="17">
        <v>45212</v>
      </c>
      <c r="G39" s="17"/>
      <c r="H39" s="103">
        <v>30</v>
      </c>
    </row>
    <row r="40" spans="1:8" ht="15" x14ac:dyDescent="0.25">
      <c r="A40" s="9" t="s">
        <v>66</v>
      </c>
      <c r="B40" s="10">
        <v>100</v>
      </c>
      <c r="C40" s="11" t="s">
        <v>12</v>
      </c>
      <c r="D40" s="12">
        <v>134</v>
      </c>
      <c r="E40" s="13" t="s">
        <v>7</v>
      </c>
      <c r="F40" s="14">
        <v>44942</v>
      </c>
      <c r="G40" s="14"/>
      <c r="H40" s="103">
        <v>30</v>
      </c>
    </row>
    <row r="41" spans="1:8" ht="15" x14ac:dyDescent="0.25">
      <c r="A41" s="9" t="s">
        <v>67</v>
      </c>
      <c r="B41" s="10">
        <v>100</v>
      </c>
      <c r="C41" s="11" t="s">
        <v>9</v>
      </c>
      <c r="D41" s="12">
        <v>40</v>
      </c>
      <c r="E41" s="13" t="s">
        <v>16</v>
      </c>
      <c r="F41" s="14">
        <v>45175</v>
      </c>
      <c r="G41" s="14"/>
      <c r="H41" s="103">
        <v>30</v>
      </c>
    </row>
    <row r="42" spans="1:8" ht="15" x14ac:dyDescent="0.25">
      <c r="A42" s="9" t="s">
        <v>68</v>
      </c>
      <c r="B42" s="10">
        <v>200</v>
      </c>
      <c r="C42" s="11" t="s">
        <v>9</v>
      </c>
      <c r="D42" s="12">
        <v>350</v>
      </c>
      <c r="E42" s="13" t="s">
        <v>16</v>
      </c>
      <c r="F42" s="17">
        <v>45287</v>
      </c>
      <c r="G42" s="17"/>
      <c r="H42" s="103">
        <v>30</v>
      </c>
    </row>
    <row r="43" spans="1:8" ht="15" x14ac:dyDescent="0.25">
      <c r="A43" s="9" t="s">
        <v>69</v>
      </c>
      <c r="B43" s="10">
        <v>100</v>
      </c>
      <c r="C43" s="11" t="s">
        <v>9</v>
      </c>
      <c r="D43" s="12">
        <v>305.66000000000003</v>
      </c>
      <c r="E43" s="13" t="s">
        <v>62</v>
      </c>
      <c r="F43" s="17">
        <v>45218</v>
      </c>
      <c r="G43" s="17"/>
      <c r="H43" s="103">
        <v>30</v>
      </c>
    </row>
    <row r="44" spans="1:8" ht="15" x14ac:dyDescent="0.25">
      <c r="A44" s="9" t="s">
        <v>70</v>
      </c>
      <c r="B44" s="10">
        <v>200</v>
      </c>
      <c r="C44" s="11" t="s">
        <v>9</v>
      </c>
      <c r="D44" s="12">
        <v>290</v>
      </c>
      <c r="E44" s="13" t="s">
        <v>31</v>
      </c>
      <c r="F44" s="17">
        <v>45287</v>
      </c>
      <c r="G44" s="17"/>
      <c r="H44" s="103">
        <v>30</v>
      </c>
    </row>
    <row r="45" spans="1:8" ht="15" x14ac:dyDescent="0.25">
      <c r="A45" s="9" t="s">
        <v>71</v>
      </c>
      <c r="B45" s="10">
        <v>1</v>
      </c>
      <c r="C45" s="11" t="s">
        <v>41</v>
      </c>
      <c r="D45" s="12">
        <v>9.6999999999999993</v>
      </c>
      <c r="E45" s="13" t="s">
        <v>31</v>
      </c>
      <c r="F45" s="14">
        <v>45267</v>
      </c>
      <c r="G45" s="14"/>
      <c r="H45" s="103">
        <v>30</v>
      </c>
    </row>
    <row r="46" spans="1:8" ht="15" x14ac:dyDescent="0.25">
      <c r="A46" s="9" t="s">
        <v>72</v>
      </c>
      <c r="B46" s="10">
        <v>200</v>
      </c>
      <c r="C46" s="11" t="s">
        <v>9</v>
      </c>
      <c r="D46" s="12">
        <v>150</v>
      </c>
      <c r="E46" s="13" t="s">
        <v>73</v>
      </c>
      <c r="F46" s="14">
        <v>45267</v>
      </c>
      <c r="G46" s="14"/>
      <c r="H46" s="103">
        <v>30</v>
      </c>
    </row>
    <row r="47" spans="1:8" ht="15" x14ac:dyDescent="0.25">
      <c r="A47" s="9" t="s">
        <v>74</v>
      </c>
      <c r="B47" s="10">
        <v>96</v>
      </c>
      <c r="C47" s="11" t="s">
        <v>9</v>
      </c>
      <c r="D47" s="12">
        <v>43.49</v>
      </c>
      <c r="E47" s="13" t="s">
        <v>37</v>
      </c>
      <c r="F47" s="17">
        <v>45246</v>
      </c>
      <c r="G47" s="17"/>
      <c r="H47" s="103">
        <v>30</v>
      </c>
    </row>
    <row r="48" spans="1:8" ht="15" x14ac:dyDescent="0.25">
      <c r="A48" s="9" t="s">
        <v>75</v>
      </c>
      <c r="B48" s="10">
        <v>96</v>
      </c>
      <c r="C48" s="11" t="s">
        <v>9</v>
      </c>
      <c r="D48" s="12">
        <v>40</v>
      </c>
      <c r="E48" s="13" t="s">
        <v>31</v>
      </c>
      <c r="F48" s="17">
        <v>45212</v>
      </c>
      <c r="G48" s="17"/>
      <c r="H48" s="103">
        <v>30</v>
      </c>
    </row>
    <row r="49" spans="1:8" ht="15" x14ac:dyDescent="0.25">
      <c r="A49" s="9" t="s">
        <v>76</v>
      </c>
      <c r="B49" s="10">
        <v>100</v>
      </c>
      <c r="C49" s="11" t="s">
        <v>9</v>
      </c>
      <c r="D49" s="12">
        <v>90</v>
      </c>
      <c r="E49" s="13" t="s">
        <v>10</v>
      </c>
      <c r="F49" s="14">
        <v>45104</v>
      </c>
      <c r="G49" s="14"/>
      <c r="H49" s="103">
        <v>30</v>
      </c>
    </row>
    <row r="50" spans="1:8" ht="15" x14ac:dyDescent="0.25">
      <c r="A50" s="9" t="s">
        <v>77</v>
      </c>
      <c r="B50" s="10">
        <v>1</v>
      </c>
      <c r="C50" s="11" t="s">
        <v>41</v>
      </c>
      <c r="D50" s="12">
        <v>65.83</v>
      </c>
      <c r="E50" s="13" t="s">
        <v>78</v>
      </c>
      <c r="F50" s="17">
        <v>45291</v>
      </c>
      <c r="G50" s="17"/>
      <c r="H50" s="103">
        <v>30</v>
      </c>
    </row>
    <row r="51" spans="1:8" ht="15" x14ac:dyDescent="0.25">
      <c r="A51" s="18" t="s">
        <v>79</v>
      </c>
      <c r="B51" s="19">
        <v>1</v>
      </c>
      <c r="C51" s="20" t="s">
        <v>54</v>
      </c>
      <c r="D51" s="21">
        <v>650</v>
      </c>
      <c r="E51" s="22" t="s">
        <v>19</v>
      </c>
      <c r="F51" s="22" t="s">
        <v>80</v>
      </c>
      <c r="G51" s="22"/>
      <c r="H51" s="103">
        <v>30</v>
      </c>
    </row>
    <row r="52" spans="1:8" ht="15" x14ac:dyDescent="0.25">
      <c r="A52" s="18" t="s">
        <v>81</v>
      </c>
      <c r="B52" s="19">
        <v>1</v>
      </c>
      <c r="C52" s="20" t="s">
        <v>54</v>
      </c>
      <c r="D52" s="21">
        <v>180</v>
      </c>
      <c r="E52" s="22" t="s">
        <v>19</v>
      </c>
      <c r="F52" s="22" t="s">
        <v>82</v>
      </c>
      <c r="G52" s="22"/>
      <c r="H52" s="103">
        <v>30</v>
      </c>
    </row>
    <row r="53" spans="1:8" ht="15" x14ac:dyDescent="0.25">
      <c r="A53" s="18" t="s">
        <v>83</v>
      </c>
      <c r="B53" s="19">
        <v>1</v>
      </c>
      <c r="C53" s="20" t="s">
        <v>54</v>
      </c>
      <c r="D53" s="21">
        <v>485.67</v>
      </c>
      <c r="E53" s="22" t="s">
        <v>19</v>
      </c>
      <c r="F53" s="22" t="s">
        <v>82</v>
      </c>
      <c r="G53" s="22"/>
      <c r="H53" s="103">
        <v>30</v>
      </c>
    </row>
    <row r="54" spans="1:8" ht="15" x14ac:dyDescent="0.25">
      <c r="A54" s="15" t="s">
        <v>84</v>
      </c>
      <c r="B54" s="10">
        <v>100</v>
      </c>
      <c r="C54" s="11" t="s">
        <v>12</v>
      </c>
      <c r="D54" s="12">
        <v>1859.4</v>
      </c>
      <c r="E54" s="13" t="s">
        <v>7</v>
      </c>
      <c r="F54" s="17">
        <v>45274</v>
      </c>
      <c r="G54" s="17"/>
      <c r="H54" s="103">
        <v>60</v>
      </c>
    </row>
    <row r="55" spans="1:8" ht="15" x14ac:dyDescent="0.25">
      <c r="A55" s="9" t="s">
        <v>85</v>
      </c>
      <c r="B55" s="10">
        <v>500</v>
      </c>
      <c r="C55" s="11" t="s">
        <v>12</v>
      </c>
      <c r="D55" s="12">
        <v>726.55</v>
      </c>
      <c r="E55" s="13" t="s">
        <v>19</v>
      </c>
      <c r="F55" s="17">
        <v>45246</v>
      </c>
      <c r="G55" s="17"/>
      <c r="H55" s="103">
        <v>60</v>
      </c>
    </row>
    <row r="56" spans="1:8" ht="15" x14ac:dyDescent="0.25">
      <c r="A56" s="9" t="s">
        <v>86</v>
      </c>
      <c r="B56" s="10">
        <v>20</v>
      </c>
      <c r="C56" s="11" t="s">
        <v>12</v>
      </c>
      <c r="D56" s="12">
        <v>48</v>
      </c>
      <c r="E56" s="13" t="s">
        <v>7</v>
      </c>
      <c r="F56" s="14">
        <v>44139</v>
      </c>
      <c r="G56" s="14"/>
      <c r="H56" s="103">
        <v>60</v>
      </c>
    </row>
    <row r="57" spans="1:8" ht="15" x14ac:dyDescent="0.25">
      <c r="A57" s="9" t="s">
        <v>87</v>
      </c>
      <c r="B57" s="10">
        <v>500</v>
      </c>
      <c r="C57" s="11" t="s">
        <v>12</v>
      </c>
      <c r="D57" s="12">
        <v>539.85</v>
      </c>
      <c r="E57" s="13" t="s">
        <v>59</v>
      </c>
      <c r="F57" s="17">
        <v>45212</v>
      </c>
      <c r="G57" s="17"/>
      <c r="H57" s="103">
        <v>60</v>
      </c>
    </row>
    <row r="58" spans="1:8" ht="15" x14ac:dyDescent="0.25">
      <c r="A58" s="9" t="s">
        <v>88</v>
      </c>
      <c r="B58" s="10">
        <v>1000</v>
      </c>
      <c r="C58" s="11" t="s">
        <v>54</v>
      </c>
      <c r="D58" s="12">
        <v>125</v>
      </c>
      <c r="E58" s="13" t="s">
        <v>19</v>
      </c>
      <c r="F58" s="14">
        <v>45107</v>
      </c>
      <c r="G58" s="14"/>
      <c r="H58" s="103">
        <v>60</v>
      </c>
    </row>
    <row r="59" spans="1:8" ht="15" x14ac:dyDescent="0.25">
      <c r="A59" s="15" t="s">
        <v>89</v>
      </c>
      <c r="B59" s="10">
        <v>500</v>
      </c>
      <c r="C59" s="11" t="s">
        <v>30</v>
      </c>
      <c r="D59" s="12">
        <v>104</v>
      </c>
      <c r="E59" s="13" t="s">
        <v>62</v>
      </c>
      <c r="F59" s="17">
        <v>45224</v>
      </c>
      <c r="G59" s="17"/>
      <c r="H59" s="103">
        <v>60</v>
      </c>
    </row>
    <row r="60" spans="1:8" ht="15" x14ac:dyDescent="0.25">
      <c r="A60" s="15" t="s">
        <v>90</v>
      </c>
      <c r="B60" s="10">
        <v>500</v>
      </c>
      <c r="C60" s="11" t="s">
        <v>30</v>
      </c>
      <c r="D60" s="12">
        <v>920</v>
      </c>
      <c r="E60" s="13" t="s">
        <v>91</v>
      </c>
      <c r="F60" s="14">
        <v>45138</v>
      </c>
      <c r="G60" s="14"/>
      <c r="H60" s="103">
        <v>60</v>
      </c>
    </row>
    <row r="61" spans="1:8" ht="15" x14ac:dyDescent="0.25">
      <c r="A61" s="15" t="s">
        <v>92</v>
      </c>
      <c r="B61" s="10">
        <v>1000</v>
      </c>
      <c r="C61" s="11" t="s">
        <v>12</v>
      </c>
      <c r="D61" s="12">
        <v>199</v>
      </c>
      <c r="E61" s="13" t="s">
        <v>16</v>
      </c>
      <c r="F61" s="14">
        <v>45000</v>
      </c>
      <c r="G61" s="14"/>
      <c r="H61" s="103">
        <v>60</v>
      </c>
    </row>
    <row r="62" spans="1:8" ht="15" x14ac:dyDescent="0.25">
      <c r="A62" s="15" t="s">
        <v>93</v>
      </c>
      <c r="B62" s="25">
        <v>1</v>
      </c>
      <c r="C62" s="26" t="s">
        <v>94</v>
      </c>
      <c r="D62" s="12">
        <v>18.95</v>
      </c>
      <c r="E62" s="13" t="s">
        <v>95</v>
      </c>
      <c r="F62" s="14"/>
      <c r="G62" s="14"/>
      <c r="H62" s="103">
        <v>60</v>
      </c>
    </row>
    <row r="63" spans="1:8" ht="15" x14ac:dyDescent="0.25">
      <c r="A63" s="15" t="s">
        <v>96</v>
      </c>
      <c r="B63" s="10">
        <v>1</v>
      </c>
      <c r="C63" s="11" t="s">
        <v>94</v>
      </c>
      <c r="D63" s="12">
        <v>5.4</v>
      </c>
      <c r="E63" s="13"/>
      <c r="F63" s="14"/>
      <c r="G63" s="14"/>
      <c r="H63" s="103">
        <v>30</v>
      </c>
    </row>
    <row r="64" spans="1:8" ht="15" x14ac:dyDescent="0.25">
      <c r="A64" s="15" t="s">
        <v>97</v>
      </c>
      <c r="B64" s="10">
        <v>1</v>
      </c>
      <c r="C64" s="11" t="s">
        <v>94</v>
      </c>
      <c r="D64" s="12">
        <v>0.13</v>
      </c>
      <c r="E64" s="13"/>
      <c r="F64" s="14"/>
      <c r="G64" s="14"/>
      <c r="H64" s="103">
        <v>30</v>
      </c>
    </row>
    <row r="65" spans="1:8" ht="15" x14ac:dyDescent="0.25">
      <c r="A65" s="15" t="s">
        <v>98</v>
      </c>
      <c r="B65" s="10">
        <v>1000</v>
      </c>
      <c r="C65" s="11" t="s">
        <v>6</v>
      </c>
      <c r="D65" s="12">
        <v>760</v>
      </c>
      <c r="E65" s="13"/>
      <c r="F65" s="14"/>
      <c r="G65" s="14"/>
      <c r="H65" s="103">
        <v>30</v>
      </c>
    </row>
    <row r="66" spans="1:8" ht="15" x14ac:dyDescent="0.25">
      <c r="A66" s="15" t="s">
        <v>99</v>
      </c>
      <c r="B66" s="10">
        <v>1000</v>
      </c>
      <c r="C66" s="11" t="s">
        <v>6</v>
      </c>
      <c r="D66" s="12">
        <v>720</v>
      </c>
      <c r="E66" s="13"/>
      <c r="F66" s="14"/>
      <c r="G66" s="14"/>
      <c r="H66" s="103">
        <v>30</v>
      </c>
    </row>
    <row r="67" spans="1:8" ht="15" x14ac:dyDescent="0.25">
      <c r="A67" s="9" t="s">
        <v>100</v>
      </c>
      <c r="B67" s="10">
        <v>1</v>
      </c>
      <c r="C67" s="11" t="s">
        <v>101</v>
      </c>
      <c r="D67" s="12">
        <v>2088.96</v>
      </c>
      <c r="E67" s="13" t="s">
        <v>19</v>
      </c>
      <c r="F67" s="14">
        <v>45314</v>
      </c>
      <c r="G67" s="14"/>
      <c r="H67" s="103">
        <v>30</v>
      </c>
    </row>
    <row r="68" spans="1:8" ht="15" x14ac:dyDescent="0.25">
      <c r="A68" s="9" t="s">
        <v>102</v>
      </c>
      <c r="B68" s="10">
        <v>1</v>
      </c>
      <c r="C68" s="11" t="s">
        <v>101</v>
      </c>
      <c r="D68" s="12">
        <v>2108.66</v>
      </c>
      <c r="E68" s="13" t="s">
        <v>19</v>
      </c>
      <c r="F68" s="14">
        <v>45314</v>
      </c>
      <c r="G68" s="14"/>
      <c r="H68" s="103">
        <v>30</v>
      </c>
    </row>
    <row r="69" spans="1:8" ht="15.75" customHeight="1" x14ac:dyDescent="0.25">
      <c r="A69" s="9" t="s">
        <v>204</v>
      </c>
      <c r="B69" s="10">
        <v>1</v>
      </c>
      <c r="C69" s="11" t="s">
        <v>101</v>
      </c>
      <c r="D69" s="12">
        <v>500</v>
      </c>
      <c r="E69" s="13" t="s">
        <v>19</v>
      </c>
      <c r="F69" s="14">
        <v>45314</v>
      </c>
      <c r="G69" s="14">
        <v>45321</v>
      </c>
      <c r="H69" s="103">
        <v>30</v>
      </c>
    </row>
    <row r="70" spans="1:8" ht="15.75" customHeight="1" x14ac:dyDescent="0.25">
      <c r="A70" s="9" t="s">
        <v>205</v>
      </c>
      <c r="B70" s="10">
        <v>1</v>
      </c>
      <c r="C70" s="11" t="s">
        <v>101</v>
      </c>
      <c r="D70" s="12">
        <v>2108.66</v>
      </c>
      <c r="E70" s="13" t="s">
        <v>19</v>
      </c>
      <c r="F70" s="14">
        <v>45314</v>
      </c>
      <c r="G70" s="14">
        <v>45318</v>
      </c>
      <c r="H70" s="103">
        <v>30</v>
      </c>
    </row>
    <row r="71" spans="1:8" ht="15.75" customHeight="1" x14ac:dyDescent="0.25">
      <c r="D71" s="27"/>
    </row>
    <row r="72" spans="1:8" ht="15.75" customHeight="1" x14ac:dyDescent="0.25">
      <c r="D72" s="27"/>
    </row>
    <row r="73" spans="1:8" ht="15.75" customHeight="1" x14ac:dyDescent="0.25">
      <c r="D73" s="27"/>
    </row>
    <row r="74" spans="1:8" ht="15.75" customHeight="1" x14ac:dyDescent="0.25">
      <c r="D74" s="27"/>
    </row>
    <row r="75" spans="1:8" ht="15.75" customHeight="1" x14ac:dyDescent="0.25">
      <c r="D75" s="27"/>
    </row>
    <row r="76" spans="1:8" ht="15.75" customHeight="1" x14ac:dyDescent="0.25">
      <c r="D76" s="27"/>
    </row>
    <row r="77" spans="1:8" ht="15.75" customHeight="1" x14ac:dyDescent="0.25">
      <c r="D77" s="27"/>
    </row>
    <row r="78" spans="1:8" ht="15.75" customHeight="1" x14ac:dyDescent="0.25">
      <c r="D78" s="27"/>
    </row>
    <row r="79" spans="1:8" ht="15.75" customHeight="1" x14ac:dyDescent="0.25">
      <c r="D79" s="27"/>
    </row>
    <row r="80" spans="1:8" ht="15.75" customHeight="1" x14ac:dyDescent="0.25">
      <c r="D80" s="27"/>
    </row>
    <row r="81" spans="4:4" ht="15.75" customHeight="1" x14ac:dyDescent="0.25">
      <c r="D81" s="27"/>
    </row>
    <row r="82" spans="4:4" ht="15.75" customHeight="1" x14ac:dyDescent="0.25">
      <c r="D82" s="27"/>
    </row>
    <row r="83" spans="4:4" ht="15.75" customHeight="1" x14ac:dyDescent="0.25">
      <c r="D83" s="27"/>
    </row>
    <row r="84" spans="4:4" ht="15.75" customHeight="1" x14ac:dyDescent="0.25">
      <c r="D84" s="27"/>
    </row>
    <row r="85" spans="4:4" ht="15.75" customHeight="1" x14ac:dyDescent="0.25">
      <c r="D85" s="27"/>
    </row>
    <row r="86" spans="4:4" ht="15.75" customHeight="1" x14ac:dyDescent="0.25">
      <c r="D86" s="27"/>
    </row>
    <row r="87" spans="4:4" ht="15.75" customHeight="1" x14ac:dyDescent="0.25">
      <c r="D87" s="27"/>
    </row>
    <row r="88" spans="4:4" ht="15.75" customHeight="1" x14ac:dyDescent="0.25">
      <c r="D88" s="27"/>
    </row>
    <row r="89" spans="4:4" ht="15.75" customHeight="1" x14ac:dyDescent="0.25">
      <c r="D89" s="27"/>
    </row>
    <row r="90" spans="4:4" ht="15.75" customHeight="1" x14ac:dyDescent="0.25">
      <c r="D90" s="27"/>
    </row>
    <row r="91" spans="4:4" ht="15.75" customHeight="1" x14ac:dyDescent="0.25">
      <c r="D91" s="27"/>
    </row>
    <row r="92" spans="4:4" ht="15.75" customHeight="1" x14ac:dyDescent="0.25">
      <c r="D92" s="27"/>
    </row>
    <row r="93" spans="4:4" ht="15.75" customHeight="1" x14ac:dyDescent="0.25">
      <c r="D93" s="27"/>
    </row>
    <row r="94" spans="4:4" ht="15.75" customHeight="1" x14ac:dyDescent="0.25">
      <c r="D94" s="27"/>
    </row>
    <row r="95" spans="4:4" ht="15.75" customHeight="1" x14ac:dyDescent="0.25">
      <c r="D95" s="27"/>
    </row>
    <row r="96" spans="4:4" ht="15.75" customHeight="1" x14ac:dyDescent="0.25">
      <c r="D96" s="27"/>
    </row>
    <row r="97" spans="4:4" ht="15.75" customHeight="1" x14ac:dyDescent="0.25">
      <c r="D97" s="27"/>
    </row>
    <row r="98" spans="4:4" ht="15.75" customHeight="1" x14ac:dyDescent="0.25">
      <c r="D98" s="27"/>
    </row>
    <row r="99" spans="4:4" ht="15.75" customHeight="1" x14ac:dyDescent="0.25">
      <c r="D99" s="27"/>
    </row>
    <row r="100" spans="4:4" ht="15.75" customHeight="1" x14ac:dyDescent="0.25">
      <c r="D100" s="27"/>
    </row>
    <row r="101" spans="4:4" ht="15.75" customHeight="1" x14ac:dyDescent="0.25">
      <c r="D101" s="27"/>
    </row>
    <row r="102" spans="4:4" ht="15.75" customHeight="1" x14ac:dyDescent="0.25">
      <c r="D102" s="27"/>
    </row>
    <row r="103" spans="4:4" ht="15.75" customHeight="1" x14ac:dyDescent="0.25">
      <c r="D103" s="27"/>
    </row>
    <row r="104" spans="4:4" ht="15.75" customHeight="1" x14ac:dyDescent="0.25">
      <c r="D104" s="27"/>
    </row>
    <row r="105" spans="4:4" ht="15.75" customHeight="1" x14ac:dyDescent="0.25">
      <c r="D105" s="27"/>
    </row>
    <row r="106" spans="4:4" ht="15.75" customHeight="1" x14ac:dyDescent="0.25">
      <c r="D106" s="27"/>
    </row>
    <row r="107" spans="4:4" ht="15.75" customHeight="1" x14ac:dyDescent="0.25">
      <c r="D107" s="27"/>
    </row>
    <row r="108" spans="4:4" ht="15.75" customHeight="1" x14ac:dyDescent="0.25">
      <c r="D108" s="27"/>
    </row>
    <row r="109" spans="4:4" ht="15.75" customHeight="1" x14ac:dyDescent="0.25">
      <c r="D109" s="27"/>
    </row>
    <row r="110" spans="4:4" ht="15.75" customHeight="1" x14ac:dyDescent="0.25">
      <c r="D110" s="27"/>
    </row>
    <row r="111" spans="4:4" ht="15.75" customHeight="1" x14ac:dyDescent="0.25">
      <c r="D111" s="27"/>
    </row>
    <row r="112" spans="4:4" ht="15.75" customHeight="1" x14ac:dyDescent="0.25">
      <c r="D112" s="27"/>
    </row>
    <row r="113" spans="4:4" ht="15.75" customHeight="1" x14ac:dyDescent="0.25">
      <c r="D113" s="27"/>
    </row>
    <row r="114" spans="4:4" ht="15.75" customHeight="1" x14ac:dyDescent="0.25">
      <c r="D114" s="27"/>
    </row>
    <row r="115" spans="4:4" ht="15.75" customHeight="1" x14ac:dyDescent="0.25">
      <c r="D115" s="27"/>
    </row>
    <row r="116" spans="4:4" ht="15.75" customHeight="1" x14ac:dyDescent="0.25">
      <c r="D116" s="27"/>
    </row>
    <row r="117" spans="4:4" ht="15.75" customHeight="1" x14ac:dyDescent="0.25">
      <c r="D117" s="27"/>
    </row>
    <row r="118" spans="4:4" ht="15.75" customHeight="1" x14ac:dyDescent="0.25">
      <c r="D118" s="27"/>
    </row>
    <row r="119" spans="4:4" ht="15.75" customHeight="1" x14ac:dyDescent="0.25">
      <c r="D119" s="27"/>
    </row>
    <row r="120" spans="4:4" ht="15.75" customHeight="1" x14ac:dyDescent="0.25">
      <c r="D120" s="27"/>
    </row>
    <row r="121" spans="4:4" ht="15.75" customHeight="1" x14ac:dyDescent="0.25">
      <c r="D121" s="27"/>
    </row>
    <row r="122" spans="4:4" ht="15.75" customHeight="1" x14ac:dyDescent="0.25">
      <c r="D122" s="27"/>
    </row>
    <row r="123" spans="4:4" ht="15.75" customHeight="1" x14ac:dyDescent="0.25">
      <c r="D123" s="27"/>
    </row>
    <row r="124" spans="4:4" ht="15.75" customHeight="1" x14ac:dyDescent="0.25">
      <c r="D124" s="27"/>
    </row>
    <row r="125" spans="4:4" ht="15.75" customHeight="1" x14ac:dyDescent="0.25">
      <c r="D125" s="27"/>
    </row>
    <row r="126" spans="4:4" ht="15.75" customHeight="1" x14ac:dyDescent="0.25">
      <c r="D126" s="27"/>
    </row>
    <row r="127" spans="4:4" ht="15.75" customHeight="1" x14ac:dyDescent="0.25">
      <c r="D127" s="27"/>
    </row>
    <row r="128" spans="4:4" ht="15.75" customHeight="1" x14ac:dyDescent="0.25">
      <c r="D128" s="27"/>
    </row>
    <row r="129" spans="4:4" ht="15.75" customHeight="1" x14ac:dyDescent="0.25">
      <c r="D129" s="27"/>
    </row>
    <row r="130" spans="4:4" ht="15.75" customHeight="1" x14ac:dyDescent="0.25">
      <c r="D130" s="27"/>
    </row>
    <row r="131" spans="4:4" ht="15.75" customHeight="1" x14ac:dyDescent="0.25">
      <c r="D131" s="27"/>
    </row>
    <row r="132" spans="4:4" ht="15.75" customHeight="1" x14ac:dyDescent="0.25">
      <c r="D132" s="27"/>
    </row>
    <row r="133" spans="4:4" ht="15.75" customHeight="1" x14ac:dyDescent="0.25">
      <c r="D133" s="27"/>
    </row>
    <row r="134" spans="4:4" ht="15.75" customHeight="1" x14ac:dyDescent="0.25">
      <c r="D134" s="27"/>
    </row>
    <row r="135" spans="4:4" ht="15.75" customHeight="1" x14ac:dyDescent="0.25">
      <c r="D135" s="27"/>
    </row>
    <row r="136" spans="4:4" ht="15.75" customHeight="1" x14ac:dyDescent="0.25">
      <c r="D136" s="27"/>
    </row>
    <row r="137" spans="4:4" ht="15.75" customHeight="1" x14ac:dyDescent="0.25">
      <c r="D137" s="27"/>
    </row>
    <row r="138" spans="4:4" ht="15.75" customHeight="1" x14ac:dyDescent="0.25">
      <c r="D138" s="27"/>
    </row>
    <row r="139" spans="4:4" ht="15.75" customHeight="1" x14ac:dyDescent="0.25">
      <c r="D139" s="27"/>
    </row>
    <row r="140" spans="4:4" ht="15.75" customHeight="1" x14ac:dyDescent="0.25">
      <c r="D140" s="27"/>
    </row>
    <row r="141" spans="4:4" ht="15.75" customHeight="1" x14ac:dyDescent="0.25">
      <c r="D141" s="27"/>
    </row>
    <row r="142" spans="4:4" ht="15.75" customHeight="1" x14ac:dyDescent="0.25">
      <c r="D142" s="27"/>
    </row>
    <row r="143" spans="4:4" ht="15.75" customHeight="1" x14ac:dyDescent="0.25">
      <c r="D143" s="27"/>
    </row>
    <row r="144" spans="4:4" ht="15.75" customHeight="1" x14ac:dyDescent="0.25">
      <c r="D144" s="27"/>
    </row>
    <row r="145" spans="4:4" ht="15.75" customHeight="1" x14ac:dyDescent="0.25">
      <c r="D145" s="27"/>
    </row>
    <row r="146" spans="4:4" ht="15.75" customHeight="1" x14ac:dyDescent="0.25">
      <c r="D146" s="27"/>
    </row>
    <row r="147" spans="4:4" ht="15.75" customHeight="1" x14ac:dyDescent="0.25">
      <c r="D147" s="27"/>
    </row>
    <row r="148" spans="4:4" ht="15.75" customHeight="1" x14ac:dyDescent="0.25">
      <c r="D148" s="27"/>
    </row>
    <row r="149" spans="4:4" ht="15.75" customHeight="1" x14ac:dyDescent="0.25">
      <c r="D149" s="27"/>
    </row>
    <row r="150" spans="4:4" ht="15.75" customHeight="1" x14ac:dyDescent="0.25">
      <c r="D150" s="27"/>
    </row>
    <row r="151" spans="4:4" ht="15.75" customHeight="1" x14ac:dyDescent="0.25">
      <c r="D151" s="27"/>
    </row>
    <row r="152" spans="4:4" ht="15.75" customHeight="1" x14ac:dyDescent="0.25">
      <c r="D152" s="27"/>
    </row>
    <row r="153" spans="4:4" ht="15.75" customHeight="1" x14ac:dyDescent="0.25">
      <c r="D153" s="27"/>
    </row>
    <row r="154" spans="4:4" ht="15.75" customHeight="1" x14ac:dyDescent="0.25">
      <c r="D154" s="27"/>
    </row>
    <row r="155" spans="4:4" ht="15.75" customHeight="1" x14ac:dyDescent="0.25">
      <c r="D155" s="27"/>
    </row>
    <row r="156" spans="4:4" ht="15.75" customHeight="1" x14ac:dyDescent="0.25">
      <c r="D156" s="27"/>
    </row>
    <row r="157" spans="4:4" ht="15.75" customHeight="1" x14ac:dyDescent="0.25">
      <c r="D157" s="27"/>
    </row>
    <row r="158" spans="4:4" ht="15.75" customHeight="1" x14ac:dyDescent="0.25">
      <c r="D158" s="27"/>
    </row>
    <row r="159" spans="4:4" ht="15.75" customHeight="1" x14ac:dyDescent="0.25">
      <c r="D159" s="27"/>
    </row>
    <row r="160" spans="4:4" ht="15.75" customHeight="1" x14ac:dyDescent="0.25">
      <c r="D160" s="27"/>
    </row>
    <row r="161" spans="4:4" ht="15.75" customHeight="1" x14ac:dyDescent="0.25">
      <c r="D161" s="27"/>
    </row>
    <row r="162" spans="4:4" ht="15.75" customHeight="1" x14ac:dyDescent="0.25">
      <c r="D162" s="27"/>
    </row>
    <row r="163" spans="4:4" ht="15.75" customHeight="1" x14ac:dyDescent="0.25">
      <c r="D163" s="27"/>
    </row>
    <row r="164" spans="4:4" ht="15.75" customHeight="1" x14ac:dyDescent="0.25">
      <c r="D164" s="27"/>
    </row>
    <row r="165" spans="4:4" ht="15.75" customHeight="1" x14ac:dyDescent="0.25">
      <c r="D165" s="27"/>
    </row>
    <row r="166" spans="4:4" ht="15.75" customHeight="1" x14ac:dyDescent="0.25">
      <c r="D166" s="27"/>
    </row>
    <row r="167" spans="4:4" ht="15.75" customHeight="1" x14ac:dyDescent="0.25">
      <c r="D167" s="27"/>
    </row>
    <row r="168" spans="4:4" ht="15.75" customHeight="1" x14ac:dyDescent="0.25">
      <c r="D168" s="27"/>
    </row>
    <row r="169" spans="4:4" ht="15.75" customHeight="1" x14ac:dyDescent="0.25">
      <c r="D169" s="27"/>
    </row>
    <row r="170" spans="4:4" ht="15.75" customHeight="1" x14ac:dyDescent="0.25">
      <c r="D170" s="27"/>
    </row>
    <row r="171" spans="4:4" ht="15.75" customHeight="1" x14ac:dyDescent="0.25">
      <c r="D171" s="27"/>
    </row>
    <row r="172" spans="4:4" ht="15.75" customHeight="1" x14ac:dyDescent="0.25">
      <c r="D172" s="27"/>
    </row>
    <row r="173" spans="4:4" ht="15.75" customHeight="1" x14ac:dyDescent="0.25">
      <c r="D173" s="27"/>
    </row>
    <row r="174" spans="4:4" ht="15.75" customHeight="1" x14ac:dyDescent="0.25">
      <c r="D174" s="27"/>
    </row>
    <row r="175" spans="4:4" ht="15.75" customHeight="1" x14ac:dyDescent="0.25">
      <c r="D175" s="27"/>
    </row>
    <row r="176" spans="4:4" ht="15.75" customHeight="1" x14ac:dyDescent="0.25">
      <c r="D176" s="27"/>
    </row>
    <row r="177" spans="4:4" ht="15.75" customHeight="1" x14ac:dyDescent="0.25">
      <c r="D177" s="27"/>
    </row>
    <row r="178" spans="4:4" ht="15.75" customHeight="1" x14ac:dyDescent="0.25">
      <c r="D178" s="27"/>
    </row>
    <row r="179" spans="4:4" ht="15.75" customHeight="1" x14ac:dyDescent="0.25">
      <c r="D179" s="27"/>
    </row>
    <row r="180" spans="4:4" ht="15.75" customHeight="1" x14ac:dyDescent="0.25">
      <c r="D180" s="27"/>
    </row>
    <row r="181" spans="4:4" ht="15.75" customHeight="1" x14ac:dyDescent="0.25">
      <c r="D181" s="27"/>
    </row>
    <row r="182" spans="4:4" ht="15.75" customHeight="1" x14ac:dyDescent="0.25">
      <c r="D182" s="27"/>
    </row>
    <row r="183" spans="4:4" ht="15.75" customHeight="1" x14ac:dyDescent="0.25">
      <c r="D183" s="27"/>
    </row>
    <row r="184" spans="4:4" ht="15.75" customHeight="1" x14ac:dyDescent="0.25">
      <c r="D184" s="27"/>
    </row>
    <row r="185" spans="4:4" ht="15.75" customHeight="1" x14ac:dyDescent="0.25">
      <c r="D185" s="27"/>
    </row>
    <row r="186" spans="4:4" ht="15.75" customHeight="1" x14ac:dyDescent="0.25">
      <c r="D186" s="27"/>
    </row>
    <row r="187" spans="4:4" ht="15.75" customHeight="1" x14ac:dyDescent="0.25">
      <c r="D187" s="27"/>
    </row>
    <row r="188" spans="4:4" ht="15.75" customHeight="1" x14ac:dyDescent="0.25">
      <c r="D188" s="27"/>
    </row>
    <row r="189" spans="4:4" ht="15.75" customHeight="1" x14ac:dyDescent="0.25">
      <c r="D189" s="27"/>
    </row>
    <row r="190" spans="4:4" ht="15.75" customHeight="1" x14ac:dyDescent="0.25">
      <c r="D190" s="27"/>
    </row>
    <row r="191" spans="4:4" ht="15.75" customHeight="1" x14ac:dyDescent="0.25">
      <c r="D191" s="27"/>
    </row>
    <row r="192" spans="4:4" ht="15.75" customHeight="1" x14ac:dyDescent="0.25">
      <c r="D192" s="27"/>
    </row>
    <row r="193" spans="4:4" ht="15.75" customHeight="1" x14ac:dyDescent="0.25">
      <c r="D193" s="27"/>
    </row>
    <row r="194" spans="4:4" ht="15.75" customHeight="1" x14ac:dyDescent="0.25">
      <c r="D194" s="27"/>
    </row>
    <row r="195" spans="4:4" ht="15.75" customHeight="1" x14ac:dyDescent="0.25">
      <c r="D195" s="27"/>
    </row>
    <row r="196" spans="4:4" ht="15.75" customHeight="1" x14ac:dyDescent="0.25">
      <c r="D196" s="27"/>
    </row>
    <row r="197" spans="4:4" ht="15.75" customHeight="1" x14ac:dyDescent="0.25">
      <c r="D197" s="27"/>
    </row>
    <row r="198" spans="4:4" ht="15.75" customHeight="1" x14ac:dyDescent="0.25">
      <c r="D198" s="27"/>
    </row>
    <row r="199" spans="4:4" ht="15.75" customHeight="1" x14ac:dyDescent="0.25">
      <c r="D199" s="27"/>
    </row>
    <row r="200" spans="4:4" ht="15.75" customHeight="1" x14ac:dyDescent="0.25">
      <c r="D200" s="27"/>
    </row>
    <row r="201" spans="4:4" ht="15.75" customHeight="1" x14ac:dyDescent="0.25">
      <c r="D201" s="27"/>
    </row>
    <row r="202" spans="4:4" ht="15.75" customHeight="1" x14ac:dyDescent="0.25">
      <c r="D202" s="27"/>
    </row>
    <row r="203" spans="4:4" ht="15.75" customHeight="1" x14ac:dyDescent="0.25">
      <c r="D203" s="27"/>
    </row>
    <row r="204" spans="4:4" ht="15.75" customHeight="1" x14ac:dyDescent="0.25">
      <c r="D204" s="27"/>
    </row>
    <row r="205" spans="4:4" ht="15.75" customHeight="1" x14ac:dyDescent="0.25">
      <c r="D205" s="27"/>
    </row>
    <row r="206" spans="4:4" ht="15.75" customHeight="1" x14ac:dyDescent="0.25">
      <c r="D206" s="27"/>
    </row>
    <row r="207" spans="4:4" ht="15.75" customHeight="1" x14ac:dyDescent="0.25">
      <c r="D207" s="27"/>
    </row>
    <row r="208" spans="4:4" ht="15.75" customHeight="1" x14ac:dyDescent="0.25">
      <c r="D208" s="27"/>
    </row>
    <row r="209" spans="4:4" ht="15.75" customHeight="1" x14ac:dyDescent="0.25">
      <c r="D209" s="27"/>
    </row>
    <row r="210" spans="4:4" ht="15.75" customHeight="1" x14ac:dyDescent="0.25">
      <c r="D210" s="27"/>
    </row>
    <row r="211" spans="4:4" ht="15.75" customHeight="1" x14ac:dyDescent="0.25">
      <c r="D211" s="27"/>
    </row>
    <row r="212" spans="4:4" ht="15.75" customHeight="1" x14ac:dyDescent="0.25">
      <c r="D212" s="27"/>
    </row>
    <row r="213" spans="4:4" ht="15.75" customHeight="1" x14ac:dyDescent="0.25">
      <c r="D213" s="27"/>
    </row>
    <row r="214" spans="4:4" ht="15.75" customHeight="1" x14ac:dyDescent="0.25">
      <c r="D214" s="27"/>
    </row>
    <row r="215" spans="4:4" ht="15.75" customHeight="1" x14ac:dyDescent="0.25">
      <c r="D215" s="27"/>
    </row>
    <row r="216" spans="4:4" ht="15.75" customHeight="1" x14ac:dyDescent="0.25">
      <c r="D216" s="27"/>
    </row>
    <row r="217" spans="4:4" ht="15.75" customHeight="1" x14ac:dyDescent="0.25">
      <c r="D217" s="27"/>
    </row>
    <row r="218" spans="4:4" ht="15.75" customHeight="1" x14ac:dyDescent="0.25">
      <c r="D218" s="27"/>
    </row>
    <row r="219" spans="4:4" ht="15.75" customHeight="1" x14ac:dyDescent="0.25">
      <c r="D219" s="27"/>
    </row>
    <row r="220" spans="4:4" ht="15.75" customHeight="1" x14ac:dyDescent="0.25">
      <c r="D220" s="27"/>
    </row>
    <row r="221" spans="4:4" ht="15.75" customHeight="1" x14ac:dyDescent="0.25">
      <c r="D221" s="27"/>
    </row>
    <row r="222" spans="4:4" ht="15.75" customHeight="1" x14ac:dyDescent="0.25">
      <c r="D222" s="27"/>
    </row>
    <row r="223" spans="4:4" ht="15.75" customHeight="1" x14ac:dyDescent="0.25">
      <c r="D223" s="27"/>
    </row>
    <row r="224" spans="4:4" ht="15.75" customHeight="1" x14ac:dyDescent="0.25">
      <c r="D224" s="27"/>
    </row>
    <row r="225" spans="4:4" ht="15.75" customHeight="1" x14ac:dyDescent="0.25">
      <c r="D225" s="27"/>
    </row>
    <row r="226" spans="4:4" ht="15.75" customHeight="1" x14ac:dyDescent="0.25">
      <c r="D226" s="27"/>
    </row>
    <row r="227" spans="4:4" ht="15.75" customHeight="1" x14ac:dyDescent="0.25">
      <c r="D227" s="27"/>
    </row>
    <row r="228" spans="4:4" ht="15.75" customHeight="1" x14ac:dyDescent="0.25">
      <c r="D228" s="27"/>
    </row>
    <row r="229" spans="4:4" ht="15.75" customHeight="1" x14ac:dyDescent="0.25">
      <c r="D229" s="27"/>
    </row>
    <row r="230" spans="4:4" ht="15.75" customHeight="1" x14ac:dyDescent="0.25">
      <c r="D230" s="27"/>
    </row>
    <row r="231" spans="4:4" ht="15.75" customHeight="1" x14ac:dyDescent="0.25">
      <c r="D231" s="27"/>
    </row>
    <row r="232" spans="4:4" ht="15.75" customHeight="1" x14ac:dyDescent="0.25">
      <c r="D232" s="27"/>
    </row>
    <row r="233" spans="4:4" ht="15.75" customHeight="1" x14ac:dyDescent="0.25">
      <c r="D233" s="27"/>
    </row>
    <row r="234" spans="4:4" ht="15.75" customHeight="1" x14ac:dyDescent="0.25">
      <c r="D234" s="27"/>
    </row>
    <row r="235" spans="4:4" ht="15.75" customHeight="1" x14ac:dyDescent="0.25">
      <c r="D235" s="27"/>
    </row>
    <row r="236" spans="4:4" ht="15.75" customHeight="1" x14ac:dyDescent="0.25">
      <c r="D236" s="27"/>
    </row>
    <row r="237" spans="4:4" ht="15.75" customHeight="1" x14ac:dyDescent="0.25">
      <c r="D237" s="27"/>
    </row>
    <row r="238" spans="4:4" ht="15.75" customHeight="1" x14ac:dyDescent="0.25">
      <c r="D238" s="27"/>
    </row>
    <row r="239" spans="4:4" ht="15.75" customHeight="1" x14ac:dyDescent="0.25">
      <c r="D239" s="27"/>
    </row>
    <row r="240" spans="4:4" ht="15.75" customHeight="1" x14ac:dyDescent="0.25">
      <c r="D240" s="27"/>
    </row>
    <row r="241" spans="4:4" ht="15.75" customHeight="1" x14ac:dyDescent="0.25">
      <c r="D241" s="27"/>
    </row>
    <row r="242" spans="4:4" ht="15.75" customHeight="1" x14ac:dyDescent="0.25">
      <c r="D242" s="27"/>
    </row>
    <row r="243" spans="4:4" ht="15.75" customHeight="1" x14ac:dyDescent="0.25">
      <c r="D243" s="27"/>
    </row>
    <row r="244" spans="4:4" ht="15.75" customHeight="1" x14ac:dyDescent="0.25">
      <c r="D244" s="27"/>
    </row>
    <row r="245" spans="4:4" ht="15.75" customHeight="1" x14ac:dyDescent="0.25">
      <c r="D245" s="27"/>
    </row>
    <row r="246" spans="4:4" ht="15.75" customHeight="1" x14ac:dyDescent="0.25">
      <c r="D246" s="27"/>
    </row>
    <row r="247" spans="4:4" ht="15.75" customHeight="1" x14ac:dyDescent="0.25">
      <c r="D247" s="27"/>
    </row>
    <row r="248" spans="4:4" ht="15.75" customHeight="1" x14ac:dyDescent="0.25">
      <c r="D248" s="27"/>
    </row>
    <row r="249" spans="4:4" ht="15.75" customHeight="1" x14ac:dyDescent="0.25">
      <c r="D249" s="27"/>
    </row>
    <row r="250" spans="4:4" ht="15.75" customHeight="1" x14ac:dyDescent="0.25">
      <c r="D250" s="27"/>
    </row>
    <row r="251" spans="4:4" ht="15.75" customHeight="1" x14ac:dyDescent="0.25">
      <c r="D251" s="27"/>
    </row>
    <row r="252" spans="4:4" ht="15.75" customHeight="1" x14ac:dyDescent="0.25">
      <c r="D252" s="27"/>
    </row>
    <row r="253" spans="4:4" ht="15.75" customHeight="1" x14ac:dyDescent="0.25">
      <c r="D253" s="27"/>
    </row>
    <row r="254" spans="4:4" ht="15.75" customHeight="1" x14ac:dyDescent="0.25">
      <c r="D254" s="27"/>
    </row>
    <row r="255" spans="4:4" ht="15.75" customHeight="1" x14ac:dyDescent="0.25">
      <c r="D255" s="27"/>
    </row>
    <row r="256" spans="4:4" ht="15.75" customHeight="1" x14ac:dyDescent="0.25">
      <c r="D256" s="27"/>
    </row>
    <row r="257" spans="4:4" ht="15.75" customHeight="1" x14ac:dyDescent="0.25">
      <c r="D257" s="27"/>
    </row>
    <row r="258" spans="4:4" ht="15.75" customHeight="1" x14ac:dyDescent="0.25">
      <c r="D258" s="27"/>
    </row>
    <row r="259" spans="4:4" ht="15.75" customHeight="1" x14ac:dyDescent="0.25">
      <c r="D259" s="27"/>
    </row>
    <row r="260" spans="4:4" ht="15.75" customHeight="1" x14ac:dyDescent="0.25">
      <c r="D260" s="27"/>
    </row>
    <row r="261" spans="4:4" ht="15.75" customHeight="1" x14ac:dyDescent="0.25">
      <c r="D261" s="27"/>
    </row>
    <row r="262" spans="4:4" ht="15.75" customHeight="1" x14ac:dyDescent="0.25">
      <c r="D262" s="27"/>
    </row>
    <row r="263" spans="4:4" ht="15.75" customHeight="1" x14ac:dyDescent="0.25">
      <c r="D263" s="27"/>
    </row>
    <row r="264" spans="4:4" ht="15.75" customHeight="1" x14ac:dyDescent="0.25">
      <c r="D264" s="27"/>
    </row>
    <row r="265" spans="4:4" ht="15.75" customHeight="1" x14ac:dyDescent="0.25">
      <c r="D265" s="27"/>
    </row>
    <row r="266" spans="4:4" ht="15.75" customHeight="1" x14ac:dyDescent="0.25">
      <c r="D266" s="27"/>
    </row>
    <row r="267" spans="4:4" ht="15.75" customHeight="1" x14ac:dyDescent="0.25">
      <c r="D267" s="27"/>
    </row>
    <row r="268" spans="4:4" ht="15.75" customHeight="1" x14ac:dyDescent="0.25">
      <c r="D268" s="27"/>
    </row>
    <row r="269" spans="4:4" ht="15.75" customHeight="1" x14ac:dyDescent="0.25">
      <c r="D269" s="27"/>
    </row>
    <row r="270" spans="4:4" ht="15.75" customHeight="1" x14ac:dyDescent="0.25">
      <c r="D270" s="27"/>
    </row>
    <row r="271" spans="4:4" ht="15.75" customHeight="1" x14ac:dyDescent="0.25">
      <c r="D271" s="27"/>
    </row>
    <row r="272" spans="4:4" ht="15.75" customHeight="1" x14ac:dyDescent="0.25">
      <c r="D272" s="27"/>
    </row>
    <row r="273" spans="4:4" ht="15.75" customHeight="1" x14ac:dyDescent="0.25">
      <c r="D273" s="27"/>
    </row>
    <row r="274" spans="4:4" ht="15.75" customHeight="1" x14ac:dyDescent="0.25">
      <c r="D274" s="27"/>
    </row>
    <row r="275" spans="4:4" ht="15.75" customHeight="1" x14ac:dyDescent="0.25">
      <c r="D275" s="27"/>
    </row>
    <row r="276" spans="4:4" ht="15.75" customHeight="1" x14ac:dyDescent="0.25">
      <c r="D276" s="27"/>
    </row>
    <row r="277" spans="4:4" ht="15.75" customHeight="1" x14ac:dyDescent="0.25">
      <c r="D277" s="27"/>
    </row>
    <row r="278" spans="4:4" ht="15.75" customHeight="1" x14ac:dyDescent="0.25">
      <c r="D278" s="27"/>
    </row>
    <row r="279" spans="4:4" ht="15.75" customHeight="1" x14ac:dyDescent="0.25">
      <c r="D279" s="27"/>
    </row>
    <row r="280" spans="4:4" ht="15.75" customHeight="1" x14ac:dyDescent="0.25">
      <c r="D280" s="27"/>
    </row>
    <row r="281" spans="4:4" ht="15.75" customHeight="1" x14ac:dyDescent="0.25">
      <c r="D281" s="27"/>
    </row>
    <row r="282" spans="4:4" ht="15.75" customHeight="1" x14ac:dyDescent="0.25">
      <c r="D282" s="27"/>
    </row>
    <row r="283" spans="4:4" ht="15.75" customHeight="1" x14ac:dyDescent="0.25">
      <c r="D283" s="27"/>
    </row>
    <row r="284" spans="4:4" ht="15.75" customHeight="1" x14ac:dyDescent="0.25">
      <c r="D284" s="27"/>
    </row>
    <row r="285" spans="4:4" ht="15.75" customHeight="1" x14ac:dyDescent="0.25">
      <c r="D285" s="27"/>
    </row>
    <row r="286" spans="4:4" ht="15.75" customHeight="1" x14ac:dyDescent="0.25">
      <c r="D286" s="27"/>
    </row>
    <row r="287" spans="4:4" ht="15.75" customHeight="1" x14ac:dyDescent="0.25">
      <c r="D287" s="27"/>
    </row>
    <row r="288" spans="4:4" ht="15.75" customHeight="1" x14ac:dyDescent="0.25">
      <c r="D288" s="27"/>
    </row>
    <row r="289" spans="4:4" ht="15.75" customHeight="1" x14ac:dyDescent="0.25">
      <c r="D289" s="27"/>
    </row>
    <row r="290" spans="4:4" ht="15.75" customHeight="1" x14ac:dyDescent="0.25">
      <c r="D290" s="27"/>
    </row>
    <row r="291" spans="4:4" ht="15.75" customHeight="1" x14ac:dyDescent="0.25">
      <c r="D291" s="27"/>
    </row>
    <row r="292" spans="4:4" ht="15.75" customHeight="1" x14ac:dyDescent="0.25">
      <c r="D292" s="27"/>
    </row>
    <row r="293" spans="4:4" ht="15.75" customHeight="1" x14ac:dyDescent="0.25">
      <c r="D293" s="27"/>
    </row>
    <row r="294" spans="4:4" ht="15.75" customHeight="1" x14ac:dyDescent="0.25">
      <c r="D294" s="27"/>
    </row>
    <row r="295" spans="4:4" ht="15.75" customHeight="1" x14ac:dyDescent="0.25">
      <c r="D295" s="27"/>
    </row>
    <row r="296" spans="4:4" ht="15.75" customHeight="1" x14ac:dyDescent="0.25">
      <c r="D296" s="27"/>
    </row>
    <row r="297" spans="4:4" ht="15.75" customHeight="1" x14ac:dyDescent="0.25">
      <c r="D297" s="27"/>
    </row>
    <row r="298" spans="4:4" ht="15.75" customHeight="1" x14ac:dyDescent="0.25">
      <c r="D298" s="27"/>
    </row>
    <row r="299" spans="4:4" ht="15.75" customHeight="1" x14ac:dyDescent="0.25">
      <c r="D299" s="27"/>
    </row>
    <row r="300" spans="4:4" ht="15.75" customHeight="1" x14ac:dyDescent="0.25">
      <c r="D300" s="27"/>
    </row>
    <row r="301" spans="4:4" ht="15.75" customHeight="1" x14ac:dyDescent="0.25">
      <c r="D301" s="27"/>
    </row>
    <row r="302" spans="4:4" ht="15.75" customHeight="1" x14ac:dyDescent="0.25">
      <c r="D302" s="27"/>
    </row>
    <row r="303" spans="4:4" ht="15.75" customHeight="1" x14ac:dyDescent="0.25">
      <c r="D303" s="27"/>
    </row>
    <row r="304" spans="4:4" ht="15.75" customHeight="1" x14ac:dyDescent="0.25">
      <c r="D304" s="27"/>
    </row>
    <row r="305" spans="4:4" ht="15.75" customHeight="1" x14ac:dyDescent="0.25">
      <c r="D305" s="27"/>
    </row>
    <row r="306" spans="4:4" ht="15.75" customHeight="1" x14ac:dyDescent="0.25">
      <c r="D306" s="27"/>
    </row>
    <row r="307" spans="4:4" ht="15.75" customHeight="1" x14ac:dyDescent="0.25">
      <c r="D307" s="27"/>
    </row>
    <row r="308" spans="4:4" ht="15.75" customHeight="1" x14ac:dyDescent="0.25">
      <c r="D308" s="27"/>
    </row>
    <row r="309" spans="4:4" ht="15.75" customHeight="1" x14ac:dyDescent="0.25">
      <c r="D309" s="27"/>
    </row>
    <row r="310" spans="4:4" ht="15.75" customHeight="1" x14ac:dyDescent="0.25">
      <c r="D310" s="27"/>
    </row>
    <row r="311" spans="4:4" ht="15.75" customHeight="1" x14ac:dyDescent="0.25">
      <c r="D311" s="27"/>
    </row>
    <row r="312" spans="4:4" ht="15.75" customHeight="1" x14ac:dyDescent="0.25">
      <c r="D312" s="27"/>
    </row>
    <row r="313" spans="4:4" ht="15.75" customHeight="1" x14ac:dyDescent="0.25">
      <c r="D313" s="27"/>
    </row>
    <row r="314" spans="4:4" ht="15.75" customHeight="1" x14ac:dyDescent="0.25">
      <c r="D314" s="27"/>
    </row>
    <row r="315" spans="4:4" ht="15.75" customHeight="1" x14ac:dyDescent="0.25">
      <c r="D315" s="27"/>
    </row>
    <row r="316" spans="4:4" ht="15.75" customHeight="1" x14ac:dyDescent="0.25">
      <c r="D316" s="27"/>
    </row>
    <row r="317" spans="4:4" ht="15.75" customHeight="1" x14ac:dyDescent="0.25">
      <c r="D317" s="27"/>
    </row>
    <row r="318" spans="4:4" ht="15.75" customHeight="1" x14ac:dyDescent="0.25">
      <c r="D318" s="27"/>
    </row>
    <row r="319" spans="4:4" ht="15.75" customHeight="1" x14ac:dyDescent="0.25">
      <c r="D319" s="27"/>
    </row>
    <row r="320" spans="4:4" ht="15.75" customHeight="1" x14ac:dyDescent="0.25">
      <c r="D320" s="27"/>
    </row>
    <row r="321" spans="4:4" ht="15.75" customHeight="1" x14ac:dyDescent="0.25">
      <c r="D321" s="27"/>
    </row>
    <row r="322" spans="4:4" ht="15.75" customHeight="1" x14ac:dyDescent="0.25">
      <c r="D322" s="27"/>
    </row>
    <row r="323" spans="4:4" ht="15.75" customHeight="1" x14ac:dyDescent="0.25">
      <c r="D323" s="27"/>
    </row>
    <row r="324" spans="4:4" ht="15.75" customHeight="1" x14ac:dyDescent="0.25">
      <c r="D324" s="27"/>
    </row>
    <row r="325" spans="4:4" ht="15.75" customHeight="1" x14ac:dyDescent="0.25">
      <c r="D325" s="27"/>
    </row>
    <row r="326" spans="4:4" ht="15.75" customHeight="1" x14ac:dyDescent="0.25">
      <c r="D326" s="27"/>
    </row>
    <row r="327" spans="4:4" ht="15.75" customHeight="1" x14ac:dyDescent="0.25">
      <c r="D327" s="27"/>
    </row>
    <row r="328" spans="4:4" ht="15.75" customHeight="1" x14ac:dyDescent="0.25">
      <c r="D328" s="27"/>
    </row>
    <row r="329" spans="4:4" ht="15.75" customHeight="1" x14ac:dyDescent="0.25">
      <c r="D329" s="27"/>
    </row>
    <row r="330" spans="4:4" ht="15.75" customHeight="1" x14ac:dyDescent="0.25">
      <c r="D330" s="27"/>
    </row>
    <row r="331" spans="4:4" ht="15.75" customHeight="1" x14ac:dyDescent="0.25">
      <c r="D331" s="27"/>
    </row>
    <row r="332" spans="4:4" ht="15.75" customHeight="1" x14ac:dyDescent="0.25">
      <c r="D332" s="27"/>
    </row>
    <row r="333" spans="4:4" ht="15.75" customHeight="1" x14ac:dyDescent="0.25">
      <c r="D333" s="27"/>
    </row>
    <row r="334" spans="4:4" ht="15.75" customHeight="1" x14ac:dyDescent="0.25">
      <c r="D334" s="27"/>
    </row>
    <row r="335" spans="4:4" ht="15.75" customHeight="1" x14ac:dyDescent="0.25">
      <c r="D335" s="27"/>
    </row>
    <row r="336" spans="4:4" ht="15.75" customHeight="1" x14ac:dyDescent="0.25">
      <c r="D336" s="27"/>
    </row>
    <row r="337" spans="4:4" ht="15.75" customHeight="1" x14ac:dyDescent="0.25">
      <c r="D337" s="27"/>
    </row>
    <row r="338" spans="4:4" ht="15.75" customHeight="1" x14ac:dyDescent="0.25">
      <c r="D338" s="27"/>
    </row>
    <row r="339" spans="4:4" ht="15.75" customHeight="1" x14ac:dyDescent="0.25">
      <c r="D339" s="27"/>
    </row>
    <row r="340" spans="4:4" ht="15.75" customHeight="1" x14ac:dyDescent="0.25">
      <c r="D340" s="27"/>
    </row>
    <row r="341" spans="4:4" ht="15.75" customHeight="1" x14ac:dyDescent="0.25">
      <c r="D341" s="27"/>
    </row>
    <row r="342" spans="4:4" ht="15.75" customHeight="1" x14ac:dyDescent="0.25">
      <c r="D342" s="27"/>
    </row>
    <row r="343" spans="4:4" ht="15.75" customHeight="1" x14ac:dyDescent="0.25">
      <c r="D343" s="27"/>
    </row>
    <row r="344" spans="4:4" ht="15.75" customHeight="1" x14ac:dyDescent="0.25">
      <c r="D344" s="27"/>
    </row>
    <row r="345" spans="4:4" ht="15.75" customHeight="1" x14ac:dyDescent="0.25">
      <c r="D345" s="27"/>
    </row>
    <row r="346" spans="4:4" ht="15.75" customHeight="1" x14ac:dyDescent="0.25">
      <c r="D346" s="27"/>
    </row>
    <row r="347" spans="4:4" ht="15.75" customHeight="1" x14ac:dyDescent="0.25">
      <c r="D347" s="27"/>
    </row>
    <row r="348" spans="4:4" ht="15.75" customHeight="1" x14ac:dyDescent="0.25">
      <c r="D348" s="27"/>
    </row>
    <row r="349" spans="4:4" ht="15.75" customHeight="1" x14ac:dyDescent="0.25">
      <c r="D349" s="27"/>
    </row>
    <row r="350" spans="4:4" ht="15.75" customHeight="1" x14ac:dyDescent="0.25">
      <c r="D350" s="27"/>
    </row>
    <row r="351" spans="4:4" ht="15.75" customHeight="1" x14ac:dyDescent="0.25">
      <c r="D351" s="27"/>
    </row>
    <row r="352" spans="4:4" ht="15.75" customHeight="1" x14ac:dyDescent="0.25">
      <c r="D352" s="27"/>
    </row>
    <row r="353" spans="4:4" ht="15.75" customHeight="1" x14ac:dyDescent="0.25">
      <c r="D353" s="27"/>
    </row>
    <row r="354" spans="4:4" ht="15.75" customHeight="1" x14ac:dyDescent="0.25">
      <c r="D354" s="27"/>
    </row>
    <row r="355" spans="4:4" ht="15.75" customHeight="1" x14ac:dyDescent="0.25">
      <c r="D355" s="27"/>
    </row>
    <row r="356" spans="4:4" ht="15.75" customHeight="1" x14ac:dyDescent="0.25">
      <c r="D356" s="27"/>
    </row>
    <row r="357" spans="4:4" ht="15.75" customHeight="1" x14ac:dyDescent="0.25">
      <c r="D357" s="27"/>
    </row>
    <row r="358" spans="4:4" ht="15.75" customHeight="1" x14ac:dyDescent="0.25">
      <c r="D358" s="27"/>
    </row>
    <row r="359" spans="4:4" ht="15.75" customHeight="1" x14ac:dyDescent="0.25">
      <c r="D359" s="27"/>
    </row>
    <row r="360" spans="4:4" ht="15.75" customHeight="1" x14ac:dyDescent="0.25">
      <c r="D360" s="27"/>
    </row>
    <row r="361" spans="4:4" ht="15.75" customHeight="1" x14ac:dyDescent="0.25">
      <c r="D361" s="27"/>
    </row>
    <row r="362" spans="4:4" ht="15.75" customHeight="1" x14ac:dyDescent="0.25">
      <c r="D362" s="27"/>
    </row>
    <row r="363" spans="4:4" ht="15.75" customHeight="1" x14ac:dyDescent="0.25">
      <c r="D363" s="27"/>
    </row>
    <row r="364" spans="4:4" ht="15.75" customHeight="1" x14ac:dyDescent="0.25">
      <c r="D364" s="27"/>
    </row>
    <row r="365" spans="4:4" ht="15.75" customHeight="1" x14ac:dyDescent="0.25">
      <c r="D365" s="27"/>
    </row>
    <row r="366" spans="4:4" ht="15.75" customHeight="1" x14ac:dyDescent="0.25">
      <c r="D366" s="27"/>
    </row>
    <row r="367" spans="4:4" ht="15.75" customHeight="1" x14ac:dyDescent="0.25">
      <c r="D367" s="27"/>
    </row>
    <row r="368" spans="4:4" ht="15.75" customHeight="1" x14ac:dyDescent="0.25">
      <c r="D368" s="27"/>
    </row>
    <row r="369" spans="4:4" ht="15.75" customHeight="1" x14ac:dyDescent="0.25">
      <c r="D369" s="27"/>
    </row>
    <row r="370" spans="4:4" ht="15.75" customHeight="1" x14ac:dyDescent="0.25">
      <c r="D370" s="27"/>
    </row>
    <row r="371" spans="4:4" ht="15.75" customHeight="1" x14ac:dyDescent="0.25">
      <c r="D371" s="27"/>
    </row>
    <row r="372" spans="4:4" ht="15.75" customHeight="1" x14ac:dyDescent="0.25">
      <c r="D372" s="27"/>
    </row>
    <row r="373" spans="4:4" ht="15.75" customHeight="1" x14ac:dyDescent="0.25">
      <c r="D373" s="27"/>
    </row>
    <row r="374" spans="4:4" ht="15.75" customHeight="1" x14ac:dyDescent="0.25">
      <c r="D374" s="27"/>
    </row>
    <row r="375" spans="4:4" ht="15.75" customHeight="1" x14ac:dyDescent="0.25">
      <c r="D375" s="27"/>
    </row>
    <row r="376" spans="4:4" ht="15.75" customHeight="1" x14ac:dyDescent="0.25">
      <c r="D376" s="27"/>
    </row>
    <row r="377" spans="4:4" ht="15.75" customHeight="1" x14ac:dyDescent="0.25">
      <c r="D377" s="27"/>
    </row>
    <row r="378" spans="4:4" ht="15.75" customHeight="1" x14ac:dyDescent="0.25">
      <c r="D378" s="27"/>
    </row>
    <row r="379" spans="4:4" ht="15.75" customHeight="1" x14ac:dyDescent="0.25">
      <c r="D379" s="27"/>
    </row>
    <row r="380" spans="4:4" ht="15.75" customHeight="1" x14ac:dyDescent="0.25">
      <c r="D380" s="27"/>
    </row>
    <row r="381" spans="4:4" ht="15.75" customHeight="1" x14ac:dyDescent="0.25">
      <c r="D381" s="27"/>
    </row>
    <row r="382" spans="4:4" ht="15.75" customHeight="1" x14ac:dyDescent="0.25">
      <c r="D382" s="27"/>
    </row>
    <row r="383" spans="4:4" ht="15.75" customHeight="1" x14ac:dyDescent="0.25">
      <c r="D383" s="27"/>
    </row>
    <row r="384" spans="4:4" ht="15.75" customHeight="1" x14ac:dyDescent="0.25">
      <c r="D384" s="27"/>
    </row>
    <row r="385" spans="4:4" ht="15.75" customHeight="1" x14ac:dyDescent="0.25">
      <c r="D385" s="27"/>
    </row>
    <row r="386" spans="4:4" ht="15.75" customHeight="1" x14ac:dyDescent="0.25">
      <c r="D386" s="27"/>
    </row>
    <row r="387" spans="4:4" ht="15.75" customHeight="1" x14ac:dyDescent="0.25">
      <c r="D387" s="27"/>
    </row>
    <row r="388" spans="4:4" ht="15.75" customHeight="1" x14ac:dyDescent="0.25">
      <c r="D388" s="27"/>
    </row>
    <row r="389" spans="4:4" ht="15.75" customHeight="1" x14ac:dyDescent="0.25">
      <c r="D389" s="27"/>
    </row>
    <row r="390" spans="4:4" ht="15.75" customHeight="1" x14ac:dyDescent="0.25">
      <c r="D390" s="27"/>
    </row>
    <row r="391" spans="4:4" ht="15.75" customHeight="1" x14ac:dyDescent="0.25">
      <c r="D391" s="27"/>
    </row>
    <row r="392" spans="4:4" ht="15.75" customHeight="1" x14ac:dyDescent="0.25">
      <c r="D392" s="27"/>
    </row>
    <row r="393" spans="4:4" ht="15.75" customHeight="1" x14ac:dyDescent="0.25">
      <c r="D393" s="27"/>
    </row>
    <row r="394" spans="4:4" ht="15.75" customHeight="1" x14ac:dyDescent="0.25">
      <c r="D394" s="27"/>
    </row>
    <row r="395" spans="4:4" ht="15.75" customHeight="1" x14ac:dyDescent="0.25">
      <c r="D395" s="27"/>
    </row>
    <row r="396" spans="4:4" ht="15.75" customHeight="1" x14ac:dyDescent="0.25">
      <c r="D396" s="27"/>
    </row>
    <row r="397" spans="4:4" ht="15.75" customHeight="1" x14ac:dyDescent="0.25">
      <c r="D397" s="27"/>
    </row>
    <row r="398" spans="4:4" ht="15.75" customHeight="1" x14ac:dyDescent="0.25">
      <c r="D398" s="27"/>
    </row>
    <row r="399" spans="4:4" ht="15.75" customHeight="1" x14ac:dyDescent="0.25">
      <c r="D399" s="27"/>
    </row>
    <row r="400" spans="4:4" ht="15.75" customHeight="1" x14ac:dyDescent="0.25">
      <c r="D400" s="27"/>
    </row>
    <row r="401" spans="4:4" ht="15.75" customHeight="1" x14ac:dyDescent="0.25">
      <c r="D401" s="27"/>
    </row>
    <row r="402" spans="4:4" ht="15.75" customHeight="1" x14ac:dyDescent="0.25">
      <c r="D402" s="27"/>
    </row>
    <row r="403" spans="4:4" ht="15.75" customHeight="1" x14ac:dyDescent="0.25">
      <c r="D403" s="27"/>
    </row>
    <row r="404" spans="4:4" ht="15.75" customHeight="1" x14ac:dyDescent="0.25">
      <c r="D404" s="27"/>
    </row>
    <row r="405" spans="4:4" ht="15.75" customHeight="1" x14ac:dyDescent="0.25">
      <c r="D405" s="27"/>
    </row>
    <row r="406" spans="4:4" ht="15.75" customHeight="1" x14ac:dyDescent="0.25">
      <c r="D406" s="27"/>
    </row>
    <row r="407" spans="4:4" ht="15.75" customHeight="1" x14ac:dyDescent="0.25">
      <c r="D407" s="27"/>
    </row>
    <row r="408" spans="4:4" ht="15.75" customHeight="1" x14ac:dyDescent="0.25">
      <c r="D408" s="27"/>
    </row>
    <row r="409" spans="4:4" ht="15.75" customHeight="1" x14ac:dyDescent="0.25">
      <c r="D409" s="27"/>
    </row>
    <row r="410" spans="4:4" ht="15.75" customHeight="1" x14ac:dyDescent="0.25">
      <c r="D410" s="27"/>
    </row>
    <row r="411" spans="4:4" ht="15.75" customHeight="1" x14ac:dyDescent="0.25">
      <c r="D411" s="27"/>
    </row>
    <row r="412" spans="4:4" ht="15.75" customHeight="1" x14ac:dyDescent="0.25">
      <c r="D412" s="27"/>
    </row>
    <row r="413" spans="4:4" ht="15.75" customHeight="1" x14ac:dyDescent="0.25">
      <c r="D413" s="27"/>
    </row>
    <row r="414" spans="4:4" ht="15.75" customHeight="1" x14ac:dyDescent="0.25">
      <c r="D414" s="27"/>
    </row>
    <row r="415" spans="4:4" ht="15.75" customHeight="1" x14ac:dyDescent="0.25">
      <c r="D415" s="27"/>
    </row>
    <row r="416" spans="4:4" ht="15.75" customHeight="1" x14ac:dyDescent="0.25">
      <c r="D416" s="27"/>
    </row>
    <row r="417" spans="4:4" ht="15.75" customHeight="1" x14ac:dyDescent="0.25">
      <c r="D417" s="27"/>
    </row>
    <row r="418" spans="4:4" ht="15.75" customHeight="1" x14ac:dyDescent="0.25">
      <c r="D418" s="27"/>
    </row>
    <row r="419" spans="4:4" ht="15.75" customHeight="1" x14ac:dyDescent="0.25">
      <c r="D419" s="27"/>
    </row>
    <row r="420" spans="4:4" ht="15.75" customHeight="1" x14ac:dyDescent="0.25">
      <c r="D420" s="27"/>
    </row>
    <row r="421" spans="4:4" ht="15.75" customHeight="1" x14ac:dyDescent="0.25">
      <c r="D421" s="27"/>
    </row>
    <row r="422" spans="4:4" ht="15.75" customHeight="1" x14ac:dyDescent="0.25">
      <c r="D422" s="27"/>
    </row>
    <row r="423" spans="4:4" ht="15.75" customHeight="1" x14ac:dyDescent="0.25">
      <c r="D423" s="27"/>
    </row>
    <row r="424" spans="4:4" ht="15.75" customHeight="1" x14ac:dyDescent="0.25">
      <c r="D424" s="27"/>
    </row>
    <row r="425" spans="4:4" ht="15.75" customHeight="1" x14ac:dyDescent="0.25">
      <c r="D425" s="27"/>
    </row>
    <row r="426" spans="4:4" ht="15.75" customHeight="1" x14ac:dyDescent="0.25">
      <c r="D426" s="27"/>
    </row>
    <row r="427" spans="4:4" ht="15.75" customHeight="1" x14ac:dyDescent="0.25">
      <c r="D427" s="27"/>
    </row>
    <row r="428" spans="4:4" ht="15.75" customHeight="1" x14ac:dyDescent="0.25">
      <c r="D428" s="27"/>
    </row>
    <row r="429" spans="4:4" ht="15.75" customHeight="1" x14ac:dyDescent="0.25">
      <c r="D429" s="27"/>
    </row>
    <row r="430" spans="4:4" ht="15.75" customHeight="1" x14ac:dyDescent="0.25">
      <c r="D430" s="27"/>
    </row>
    <row r="431" spans="4:4" ht="15.75" customHeight="1" x14ac:dyDescent="0.25">
      <c r="D431" s="27"/>
    </row>
    <row r="432" spans="4:4" ht="15.75" customHeight="1" x14ac:dyDescent="0.25">
      <c r="D432" s="27"/>
    </row>
    <row r="433" spans="4:4" ht="15.75" customHeight="1" x14ac:dyDescent="0.25">
      <c r="D433" s="27"/>
    </row>
    <row r="434" spans="4:4" ht="15.75" customHeight="1" x14ac:dyDescent="0.25">
      <c r="D434" s="27"/>
    </row>
    <row r="435" spans="4:4" ht="15.75" customHeight="1" x14ac:dyDescent="0.25">
      <c r="D435" s="27"/>
    </row>
    <row r="436" spans="4:4" ht="15.75" customHeight="1" x14ac:dyDescent="0.25">
      <c r="D436" s="27"/>
    </row>
    <row r="437" spans="4:4" ht="15.75" customHeight="1" x14ac:dyDescent="0.25">
      <c r="D437" s="27"/>
    </row>
    <row r="438" spans="4:4" ht="15.75" customHeight="1" x14ac:dyDescent="0.25">
      <c r="D438" s="27"/>
    </row>
    <row r="439" spans="4:4" ht="15.75" customHeight="1" x14ac:dyDescent="0.25">
      <c r="D439" s="27"/>
    </row>
    <row r="440" spans="4:4" ht="15.75" customHeight="1" x14ac:dyDescent="0.25">
      <c r="D440" s="27"/>
    </row>
    <row r="441" spans="4:4" ht="15.75" customHeight="1" x14ac:dyDescent="0.25">
      <c r="D441" s="27"/>
    </row>
    <row r="442" spans="4:4" ht="15.75" customHeight="1" x14ac:dyDescent="0.25">
      <c r="D442" s="27"/>
    </row>
    <row r="443" spans="4:4" ht="15.75" customHeight="1" x14ac:dyDescent="0.25">
      <c r="D443" s="27"/>
    </row>
    <row r="444" spans="4:4" ht="15.75" customHeight="1" x14ac:dyDescent="0.25">
      <c r="D444" s="27"/>
    </row>
    <row r="445" spans="4:4" ht="15.75" customHeight="1" x14ac:dyDescent="0.25">
      <c r="D445" s="27"/>
    </row>
    <row r="446" spans="4:4" ht="15.75" customHeight="1" x14ac:dyDescent="0.25">
      <c r="D446" s="27"/>
    </row>
    <row r="447" spans="4:4" ht="15.75" customHeight="1" x14ac:dyDescent="0.25">
      <c r="D447" s="27"/>
    </row>
    <row r="448" spans="4:4" ht="15.75" customHeight="1" x14ac:dyDescent="0.25">
      <c r="D448" s="27"/>
    </row>
    <row r="449" spans="4:4" ht="15.75" customHeight="1" x14ac:dyDescent="0.25">
      <c r="D449" s="27"/>
    </row>
    <row r="450" spans="4:4" ht="15.75" customHeight="1" x14ac:dyDescent="0.25">
      <c r="D450" s="27"/>
    </row>
    <row r="451" spans="4:4" ht="15.75" customHeight="1" x14ac:dyDescent="0.25">
      <c r="D451" s="27"/>
    </row>
    <row r="452" spans="4:4" ht="15.75" customHeight="1" x14ac:dyDescent="0.25">
      <c r="D452" s="27"/>
    </row>
    <row r="453" spans="4:4" ht="15.75" customHeight="1" x14ac:dyDescent="0.25">
      <c r="D453" s="27"/>
    </row>
    <row r="454" spans="4:4" ht="15.75" customHeight="1" x14ac:dyDescent="0.25">
      <c r="D454" s="27"/>
    </row>
    <row r="455" spans="4:4" ht="15.75" customHeight="1" x14ac:dyDescent="0.25">
      <c r="D455" s="27"/>
    </row>
    <row r="456" spans="4:4" ht="15.75" customHeight="1" x14ac:dyDescent="0.25">
      <c r="D456" s="27"/>
    </row>
    <row r="457" spans="4:4" ht="15.75" customHeight="1" x14ac:dyDescent="0.25">
      <c r="D457" s="27"/>
    </row>
    <row r="458" spans="4:4" ht="15.75" customHeight="1" x14ac:dyDescent="0.25">
      <c r="D458" s="27"/>
    </row>
    <row r="459" spans="4:4" ht="15.75" customHeight="1" x14ac:dyDescent="0.25">
      <c r="D459" s="27"/>
    </row>
    <row r="460" spans="4:4" ht="15.75" customHeight="1" x14ac:dyDescent="0.25">
      <c r="D460" s="27"/>
    </row>
    <row r="461" spans="4:4" ht="15.75" customHeight="1" x14ac:dyDescent="0.25">
      <c r="D461" s="27"/>
    </row>
    <row r="462" spans="4:4" ht="15.75" customHeight="1" x14ac:dyDescent="0.25">
      <c r="D462" s="27"/>
    </row>
    <row r="463" spans="4:4" ht="15.75" customHeight="1" x14ac:dyDescent="0.25">
      <c r="D463" s="27"/>
    </row>
    <row r="464" spans="4:4" ht="15.75" customHeight="1" x14ac:dyDescent="0.25">
      <c r="D464" s="27"/>
    </row>
    <row r="465" spans="4:4" ht="15.75" customHeight="1" x14ac:dyDescent="0.25">
      <c r="D465" s="27"/>
    </row>
    <row r="466" spans="4:4" ht="15.75" customHeight="1" x14ac:dyDescent="0.25">
      <c r="D466" s="27"/>
    </row>
    <row r="467" spans="4:4" ht="15.75" customHeight="1" x14ac:dyDescent="0.25">
      <c r="D467" s="27"/>
    </row>
    <row r="468" spans="4:4" ht="15.75" customHeight="1" x14ac:dyDescent="0.25">
      <c r="D468" s="27"/>
    </row>
    <row r="469" spans="4:4" ht="15.75" customHeight="1" x14ac:dyDescent="0.25">
      <c r="D469" s="27"/>
    </row>
    <row r="470" spans="4:4" ht="15.75" customHeight="1" x14ac:dyDescent="0.25">
      <c r="D470" s="27"/>
    </row>
    <row r="471" spans="4:4" ht="15.75" customHeight="1" x14ac:dyDescent="0.25">
      <c r="D471" s="27"/>
    </row>
    <row r="472" spans="4:4" ht="15.75" customHeight="1" x14ac:dyDescent="0.25">
      <c r="D472" s="27"/>
    </row>
    <row r="473" spans="4:4" ht="15.75" customHeight="1" x14ac:dyDescent="0.25">
      <c r="D473" s="27"/>
    </row>
    <row r="474" spans="4:4" ht="15.75" customHeight="1" x14ac:dyDescent="0.25">
      <c r="D474" s="27"/>
    </row>
    <row r="475" spans="4:4" ht="15.75" customHeight="1" x14ac:dyDescent="0.25">
      <c r="D475" s="27"/>
    </row>
    <row r="476" spans="4:4" ht="15.75" customHeight="1" x14ac:dyDescent="0.25">
      <c r="D476" s="27"/>
    </row>
    <row r="477" spans="4:4" ht="15.75" customHeight="1" x14ac:dyDescent="0.25">
      <c r="D477" s="27"/>
    </row>
    <row r="478" spans="4:4" ht="15.75" customHeight="1" x14ac:dyDescent="0.25">
      <c r="D478" s="27"/>
    </row>
    <row r="479" spans="4:4" ht="15.75" customHeight="1" x14ac:dyDescent="0.25">
      <c r="D479" s="27"/>
    </row>
    <row r="480" spans="4:4" ht="15.75" customHeight="1" x14ac:dyDescent="0.25">
      <c r="D480" s="27"/>
    </row>
    <row r="481" spans="4:4" ht="15.75" customHeight="1" x14ac:dyDescent="0.25">
      <c r="D481" s="27"/>
    </row>
    <row r="482" spans="4:4" ht="15.75" customHeight="1" x14ac:dyDescent="0.25">
      <c r="D482" s="27"/>
    </row>
    <row r="483" spans="4:4" ht="15.75" customHeight="1" x14ac:dyDescent="0.25">
      <c r="D483" s="27"/>
    </row>
    <row r="484" spans="4:4" ht="15.75" customHeight="1" x14ac:dyDescent="0.25">
      <c r="D484" s="27"/>
    </row>
    <row r="485" spans="4:4" ht="15.75" customHeight="1" x14ac:dyDescent="0.25">
      <c r="D485" s="27"/>
    </row>
    <row r="486" spans="4:4" ht="15.75" customHeight="1" x14ac:dyDescent="0.25">
      <c r="D486" s="27"/>
    </row>
    <row r="487" spans="4:4" ht="15.75" customHeight="1" x14ac:dyDescent="0.25">
      <c r="D487" s="27"/>
    </row>
    <row r="488" spans="4:4" ht="15.75" customHeight="1" x14ac:dyDescent="0.25">
      <c r="D488" s="27"/>
    </row>
    <row r="489" spans="4:4" ht="15.75" customHeight="1" x14ac:dyDescent="0.25">
      <c r="D489" s="27"/>
    </row>
    <row r="490" spans="4:4" ht="15.75" customHeight="1" x14ac:dyDescent="0.25">
      <c r="D490" s="27"/>
    </row>
    <row r="491" spans="4:4" ht="15.75" customHeight="1" x14ac:dyDescent="0.25">
      <c r="D491" s="27"/>
    </row>
    <row r="492" spans="4:4" ht="15.75" customHeight="1" x14ac:dyDescent="0.25">
      <c r="D492" s="27"/>
    </row>
    <row r="493" spans="4:4" ht="15.75" customHeight="1" x14ac:dyDescent="0.25">
      <c r="D493" s="27"/>
    </row>
    <row r="494" spans="4:4" ht="15.75" customHeight="1" x14ac:dyDescent="0.25">
      <c r="D494" s="27"/>
    </row>
    <row r="495" spans="4:4" ht="15.75" customHeight="1" x14ac:dyDescent="0.25">
      <c r="D495" s="27"/>
    </row>
    <row r="496" spans="4:4" ht="15.75" customHeight="1" x14ac:dyDescent="0.25">
      <c r="D496" s="27"/>
    </row>
    <row r="497" spans="4:4" ht="15.75" customHeight="1" x14ac:dyDescent="0.25">
      <c r="D497" s="27"/>
    </row>
    <row r="498" spans="4:4" ht="15.75" customHeight="1" x14ac:dyDescent="0.25">
      <c r="D498" s="27"/>
    </row>
    <row r="499" spans="4:4" ht="15.75" customHeight="1" x14ac:dyDescent="0.25">
      <c r="D499" s="27"/>
    </row>
    <row r="500" spans="4:4" ht="15.75" customHeight="1" x14ac:dyDescent="0.25">
      <c r="D500" s="27"/>
    </row>
    <row r="501" spans="4:4" ht="15.75" customHeight="1" x14ac:dyDescent="0.25">
      <c r="D501" s="27"/>
    </row>
    <row r="502" spans="4:4" ht="15.75" customHeight="1" x14ac:dyDescent="0.25">
      <c r="D502" s="27"/>
    </row>
    <row r="503" spans="4:4" ht="15.75" customHeight="1" x14ac:dyDescent="0.25">
      <c r="D503" s="27"/>
    </row>
    <row r="504" spans="4:4" ht="15.75" customHeight="1" x14ac:dyDescent="0.25">
      <c r="D504" s="27"/>
    </row>
    <row r="505" spans="4:4" ht="15.75" customHeight="1" x14ac:dyDescent="0.25">
      <c r="D505" s="27"/>
    </row>
    <row r="506" spans="4:4" ht="15.75" customHeight="1" x14ac:dyDescent="0.25">
      <c r="D506" s="27"/>
    </row>
    <row r="507" spans="4:4" ht="15.75" customHeight="1" x14ac:dyDescent="0.25">
      <c r="D507" s="27"/>
    </row>
    <row r="508" spans="4:4" ht="15.75" customHeight="1" x14ac:dyDescent="0.25">
      <c r="D508" s="27"/>
    </row>
    <row r="509" spans="4:4" ht="15.75" customHeight="1" x14ac:dyDescent="0.25">
      <c r="D509" s="27"/>
    </row>
    <row r="510" spans="4:4" ht="15.75" customHeight="1" x14ac:dyDescent="0.25">
      <c r="D510" s="27"/>
    </row>
    <row r="511" spans="4:4" ht="15.75" customHeight="1" x14ac:dyDescent="0.25">
      <c r="D511" s="27"/>
    </row>
    <row r="512" spans="4:4" ht="15.75" customHeight="1" x14ac:dyDescent="0.25">
      <c r="D512" s="27"/>
    </row>
    <row r="513" spans="4:4" ht="15.75" customHeight="1" x14ac:dyDescent="0.25">
      <c r="D513" s="27"/>
    </row>
    <row r="514" spans="4:4" ht="15.75" customHeight="1" x14ac:dyDescent="0.25">
      <c r="D514" s="27"/>
    </row>
    <row r="515" spans="4:4" ht="15.75" customHeight="1" x14ac:dyDescent="0.25">
      <c r="D515" s="27"/>
    </row>
    <row r="516" spans="4:4" ht="15.75" customHeight="1" x14ac:dyDescent="0.25">
      <c r="D516" s="27"/>
    </row>
    <row r="517" spans="4:4" ht="15.75" customHeight="1" x14ac:dyDescent="0.25">
      <c r="D517" s="27"/>
    </row>
    <row r="518" spans="4:4" ht="15.75" customHeight="1" x14ac:dyDescent="0.25">
      <c r="D518" s="27"/>
    </row>
    <row r="519" spans="4:4" ht="15.75" customHeight="1" x14ac:dyDescent="0.25">
      <c r="D519" s="27"/>
    </row>
    <row r="520" spans="4:4" ht="15.75" customHeight="1" x14ac:dyDescent="0.25">
      <c r="D520" s="27"/>
    </row>
    <row r="521" spans="4:4" ht="15.75" customHeight="1" x14ac:dyDescent="0.25">
      <c r="D521" s="27"/>
    </row>
    <row r="522" spans="4:4" ht="15.75" customHeight="1" x14ac:dyDescent="0.25">
      <c r="D522" s="27"/>
    </row>
    <row r="523" spans="4:4" ht="15.75" customHeight="1" x14ac:dyDescent="0.25">
      <c r="D523" s="27"/>
    </row>
    <row r="524" spans="4:4" ht="15.75" customHeight="1" x14ac:dyDescent="0.25">
      <c r="D524" s="27"/>
    </row>
    <row r="525" spans="4:4" ht="15.75" customHeight="1" x14ac:dyDescent="0.25">
      <c r="D525" s="27"/>
    </row>
    <row r="526" spans="4:4" ht="15.75" customHeight="1" x14ac:dyDescent="0.25">
      <c r="D526" s="27"/>
    </row>
    <row r="527" spans="4:4" ht="15.75" customHeight="1" x14ac:dyDescent="0.25">
      <c r="D527" s="27"/>
    </row>
    <row r="528" spans="4:4" ht="15.75" customHeight="1" x14ac:dyDescent="0.25">
      <c r="D528" s="27"/>
    </row>
    <row r="529" spans="4:4" ht="15.75" customHeight="1" x14ac:dyDescent="0.25">
      <c r="D529" s="27"/>
    </row>
    <row r="530" spans="4:4" ht="15.75" customHeight="1" x14ac:dyDescent="0.25">
      <c r="D530" s="27"/>
    </row>
    <row r="531" spans="4:4" ht="15.75" customHeight="1" x14ac:dyDescent="0.25">
      <c r="D531" s="27"/>
    </row>
    <row r="532" spans="4:4" ht="15.75" customHeight="1" x14ac:dyDescent="0.25">
      <c r="D532" s="27"/>
    </row>
    <row r="533" spans="4:4" ht="15.75" customHeight="1" x14ac:dyDescent="0.25">
      <c r="D533" s="27"/>
    </row>
    <row r="534" spans="4:4" ht="15.75" customHeight="1" x14ac:dyDescent="0.25">
      <c r="D534" s="27"/>
    </row>
    <row r="535" spans="4:4" ht="15.75" customHeight="1" x14ac:dyDescent="0.25">
      <c r="D535" s="27"/>
    </row>
    <row r="536" spans="4:4" ht="15.75" customHeight="1" x14ac:dyDescent="0.25">
      <c r="D536" s="27"/>
    </row>
    <row r="537" spans="4:4" ht="15.75" customHeight="1" x14ac:dyDescent="0.25">
      <c r="D537" s="27"/>
    </row>
    <row r="538" spans="4:4" ht="15.75" customHeight="1" x14ac:dyDescent="0.25">
      <c r="D538" s="27"/>
    </row>
    <row r="539" spans="4:4" ht="15.75" customHeight="1" x14ac:dyDescent="0.25">
      <c r="D539" s="27"/>
    </row>
    <row r="540" spans="4:4" ht="15.75" customHeight="1" x14ac:dyDescent="0.25">
      <c r="D540" s="27"/>
    </row>
    <row r="541" spans="4:4" ht="15.75" customHeight="1" x14ac:dyDescent="0.25">
      <c r="D541" s="27"/>
    </row>
    <row r="542" spans="4:4" ht="15.75" customHeight="1" x14ac:dyDescent="0.25">
      <c r="D542" s="27"/>
    </row>
    <row r="543" spans="4:4" ht="15.75" customHeight="1" x14ac:dyDescent="0.25">
      <c r="D543" s="27"/>
    </row>
    <row r="544" spans="4:4" ht="15.75" customHeight="1" x14ac:dyDescent="0.25">
      <c r="D544" s="27"/>
    </row>
    <row r="545" spans="4:4" ht="15.75" customHeight="1" x14ac:dyDescent="0.25">
      <c r="D545" s="27"/>
    </row>
    <row r="546" spans="4:4" ht="15.75" customHeight="1" x14ac:dyDescent="0.25">
      <c r="D546" s="27"/>
    </row>
    <row r="547" spans="4:4" ht="15.75" customHeight="1" x14ac:dyDescent="0.25">
      <c r="D547" s="27"/>
    </row>
    <row r="548" spans="4:4" ht="15.75" customHeight="1" x14ac:dyDescent="0.25">
      <c r="D548" s="27"/>
    </row>
    <row r="549" spans="4:4" ht="15.75" customHeight="1" x14ac:dyDescent="0.25">
      <c r="D549" s="27"/>
    </row>
    <row r="550" spans="4:4" ht="15.75" customHeight="1" x14ac:dyDescent="0.25">
      <c r="D550" s="27"/>
    </row>
    <row r="551" spans="4:4" ht="15.75" customHeight="1" x14ac:dyDescent="0.25">
      <c r="D551" s="27"/>
    </row>
    <row r="552" spans="4:4" ht="15.75" customHeight="1" x14ac:dyDescent="0.25">
      <c r="D552" s="27"/>
    </row>
    <row r="553" spans="4:4" ht="15.75" customHeight="1" x14ac:dyDescent="0.25">
      <c r="D553" s="27"/>
    </row>
    <row r="554" spans="4:4" ht="15.75" customHeight="1" x14ac:dyDescent="0.25">
      <c r="D554" s="27"/>
    </row>
    <row r="555" spans="4:4" ht="15.75" customHeight="1" x14ac:dyDescent="0.25">
      <c r="D555" s="27"/>
    </row>
    <row r="556" spans="4:4" ht="15.75" customHeight="1" x14ac:dyDescent="0.25">
      <c r="D556" s="27"/>
    </row>
    <row r="557" spans="4:4" ht="15.75" customHeight="1" x14ac:dyDescent="0.25">
      <c r="D557" s="27"/>
    </row>
    <row r="558" spans="4:4" ht="15.75" customHeight="1" x14ac:dyDescent="0.25">
      <c r="D558" s="27"/>
    </row>
    <row r="559" spans="4:4" ht="15.75" customHeight="1" x14ac:dyDescent="0.25">
      <c r="D559" s="27"/>
    </row>
    <row r="560" spans="4:4" ht="15.75" customHeight="1" x14ac:dyDescent="0.25">
      <c r="D560" s="27"/>
    </row>
    <row r="561" spans="4:4" ht="15.75" customHeight="1" x14ac:dyDescent="0.25">
      <c r="D561" s="27"/>
    </row>
    <row r="562" spans="4:4" ht="15.75" customHeight="1" x14ac:dyDescent="0.25">
      <c r="D562" s="27"/>
    </row>
    <row r="563" spans="4:4" ht="15.75" customHeight="1" x14ac:dyDescent="0.25">
      <c r="D563" s="27"/>
    </row>
    <row r="564" spans="4:4" ht="15.75" customHeight="1" x14ac:dyDescent="0.25">
      <c r="D564" s="27"/>
    </row>
    <row r="565" spans="4:4" ht="15.75" customHeight="1" x14ac:dyDescent="0.25">
      <c r="D565" s="27"/>
    </row>
    <row r="566" spans="4:4" ht="15.75" customHeight="1" x14ac:dyDescent="0.25">
      <c r="D566" s="27"/>
    </row>
    <row r="567" spans="4:4" ht="15.75" customHeight="1" x14ac:dyDescent="0.25">
      <c r="D567" s="27"/>
    </row>
    <row r="568" spans="4:4" ht="15.75" customHeight="1" x14ac:dyDescent="0.25">
      <c r="D568" s="27"/>
    </row>
    <row r="569" spans="4:4" ht="15.75" customHeight="1" x14ac:dyDescent="0.25">
      <c r="D569" s="27"/>
    </row>
    <row r="570" spans="4:4" ht="15.75" customHeight="1" x14ac:dyDescent="0.25">
      <c r="D570" s="27"/>
    </row>
    <row r="571" spans="4:4" ht="15.75" customHeight="1" x14ac:dyDescent="0.25">
      <c r="D571" s="27"/>
    </row>
    <row r="572" spans="4:4" ht="15.75" customHeight="1" x14ac:dyDescent="0.25">
      <c r="D572" s="27"/>
    </row>
    <row r="573" spans="4:4" ht="15.75" customHeight="1" x14ac:dyDescent="0.25">
      <c r="D573" s="27"/>
    </row>
    <row r="574" spans="4:4" ht="15.75" customHeight="1" x14ac:dyDescent="0.25">
      <c r="D574" s="27"/>
    </row>
    <row r="575" spans="4:4" ht="15.75" customHeight="1" x14ac:dyDescent="0.25">
      <c r="D575" s="27"/>
    </row>
    <row r="576" spans="4:4" ht="15.75" customHeight="1" x14ac:dyDescent="0.25">
      <c r="D576" s="27"/>
    </row>
    <row r="577" spans="4:4" ht="15.75" customHeight="1" x14ac:dyDescent="0.25">
      <c r="D577" s="27"/>
    </row>
    <row r="578" spans="4:4" ht="15.75" customHeight="1" x14ac:dyDescent="0.25">
      <c r="D578" s="27"/>
    </row>
    <row r="579" spans="4:4" ht="15.75" customHeight="1" x14ac:dyDescent="0.25">
      <c r="D579" s="27"/>
    </row>
    <row r="580" spans="4:4" ht="15.75" customHeight="1" x14ac:dyDescent="0.25">
      <c r="D580" s="27"/>
    </row>
    <row r="581" spans="4:4" ht="15.75" customHeight="1" x14ac:dyDescent="0.25">
      <c r="D581" s="27"/>
    </row>
    <row r="582" spans="4:4" ht="15.75" customHeight="1" x14ac:dyDescent="0.25">
      <c r="D582" s="27"/>
    </row>
    <row r="583" spans="4:4" ht="15.75" customHeight="1" x14ac:dyDescent="0.25">
      <c r="D583" s="27"/>
    </row>
    <row r="584" spans="4:4" ht="15.75" customHeight="1" x14ac:dyDescent="0.25">
      <c r="D584" s="27"/>
    </row>
    <row r="585" spans="4:4" ht="15.75" customHeight="1" x14ac:dyDescent="0.25">
      <c r="D585" s="27"/>
    </row>
    <row r="586" spans="4:4" ht="15.75" customHeight="1" x14ac:dyDescent="0.25">
      <c r="D586" s="27"/>
    </row>
    <row r="587" spans="4:4" ht="15.75" customHeight="1" x14ac:dyDescent="0.25">
      <c r="D587" s="27"/>
    </row>
    <row r="588" spans="4:4" ht="15.75" customHeight="1" x14ac:dyDescent="0.25">
      <c r="D588" s="27"/>
    </row>
    <row r="589" spans="4:4" ht="15.75" customHeight="1" x14ac:dyDescent="0.25">
      <c r="D589" s="27"/>
    </row>
    <row r="590" spans="4:4" ht="15.75" customHeight="1" x14ac:dyDescent="0.25">
      <c r="D590" s="27"/>
    </row>
    <row r="591" spans="4:4" ht="15.75" customHeight="1" x14ac:dyDescent="0.25">
      <c r="D591" s="27"/>
    </row>
    <row r="592" spans="4:4" ht="15.75" customHeight="1" x14ac:dyDescent="0.25">
      <c r="D592" s="27"/>
    </row>
    <row r="593" spans="4:4" ht="15.75" customHeight="1" x14ac:dyDescent="0.25">
      <c r="D593" s="27"/>
    </row>
    <row r="594" spans="4:4" ht="15.75" customHeight="1" x14ac:dyDescent="0.25">
      <c r="D594" s="27"/>
    </row>
    <row r="595" spans="4:4" ht="15.75" customHeight="1" x14ac:dyDescent="0.25">
      <c r="D595" s="27"/>
    </row>
    <row r="596" spans="4:4" ht="15.75" customHeight="1" x14ac:dyDescent="0.25">
      <c r="D596" s="27"/>
    </row>
    <row r="597" spans="4:4" ht="15.75" customHeight="1" x14ac:dyDescent="0.25">
      <c r="D597" s="27"/>
    </row>
    <row r="598" spans="4:4" ht="15.75" customHeight="1" x14ac:dyDescent="0.25">
      <c r="D598" s="27"/>
    </row>
    <row r="599" spans="4:4" ht="15.75" customHeight="1" x14ac:dyDescent="0.25">
      <c r="D599" s="27"/>
    </row>
    <row r="600" spans="4:4" ht="15.75" customHeight="1" x14ac:dyDescent="0.25">
      <c r="D600" s="27"/>
    </row>
    <row r="601" spans="4:4" ht="15.75" customHeight="1" x14ac:dyDescent="0.25">
      <c r="D601" s="27"/>
    </row>
    <row r="602" spans="4:4" ht="15.75" customHeight="1" x14ac:dyDescent="0.25">
      <c r="D602" s="27"/>
    </row>
    <row r="603" spans="4:4" ht="15.75" customHeight="1" x14ac:dyDescent="0.25">
      <c r="D603" s="27"/>
    </row>
    <row r="604" spans="4:4" ht="15.75" customHeight="1" x14ac:dyDescent="0.25">
      <c r="D604" s="27"/>
    </row>
    <row r="605" spans="4:4" ht="15.75" customHeight="1" x14ac:dyDescent="0.25">
      <c r="D605" s="27"/>
    </row>
    <row r="606" spans="4:4" ht="15.75" customHeight="1" x14ac:dyDescent="0.25">
      <c r="D606" s="27"/>
    </row>
    <row r="607" spans="4:4" ht="15.75" customHeight="1" x14ac:dyDescent="0.25">
      <c r="D607" s="27"/>
    </row>
    <row r="608" spans="4:4" ht="15.75" customHeight="1" x14ac:dyDescent="0.25">
      <c r="D608" s="27"/>
    </row>
    <row r="609" spans="4:4" ht="15.75" customHeight="1" x14ac:dyDescent="0.25">
      <c r="D609" s="27"/>
    </row>
    <row r="610" spans="4:4" ht="15.75" customHeight="1" x14ac:dyDescent="0.25">
      <c r="D610" s="27"/>
    </row>
    <row r="611" spans="4:4" ht="15.75" customHeight="1" x14ac:dyDescent="0.25">
      <c r="D611" s="27"/>
    </row>
    <row r="612" spans="4:4" ht="15.75" customHeight="1" x14ac:dyDescent="0.25">
      <c r="D612" s="27"/>
    </row>
    <row r="613" spans="4:4" ht="15.75" customHeight="1" x14ac:dyDescent="0.25">
      <c r="D613" s="27"/>
    </row>
    <row r="614" spans="4:4" ht="15.75" customHeight="1" x14ac:dyDescent="0.25">
      <c r="D614" s="27"/>
    </row>
    <row r="615" spans="4:4" ht="15.75" customHeight="1" x14ac:dyDescent="0.25">
      <c r="D615" s="27"/>
    </row>
    <row r="616" spans="4:4" ht="15.75" customHeight="1" x14ac:dyDescent="0.25">
      <c r="D616" s="27"/>
    </row>
    <row r="617" spans="4:4" ht="15.75" customHeight="1" x14ac:dyDescent="0.25">
      <c r="D617" s="27"/>
    </row>
    <row r="618" spans="4:4" ht="15.75" customHeight="1" x14ac:dyDescent="0.25">
      <c r="D618" s="27"/>
    </row>
    <row r="619" spans="4:4" ht="15.75" customHeight="1" x14ac:dyDescent="0.25">
      <c r="D619" s="27"/>
    </row>
    <row r="620" spans="4:4" ht="15.75" customHeight="1" x14ac:dyDescent="0.25">
      <c r="D620" s="27"/>
    </row>
    <row r="621" spans="4:4" ht="15.75" customHeight="1" x14ac:dyDescent="0.25">
      <c r="D621" s="27"/>
    </row>
    <row r="622" spans="4:4" ht="15.75" customHeight="1" x14ac:dyDescent="0.25">
      <c r="D622" s="27"/>
    </row>
    <row r="623" spans="4:4" ht="15.75" customHeight="1" x14ac:dyDescent="0.25">
      <c r="D623" s="27"/>
    </row>
    <row r="624" spans="4:4" ht="15.75" customHeight="1" x14ac:dyDescent="0.25">
      <c r="D624" s="27"/>
    </row>
    <row r="625" spans="4:4" ht="15.75" customHeight="1" x14ac:dyDescent="0.25">
      <c r="D625" s="27"/>
    </row>
    <row r="626" spans="4:4" ht="15.75" customHeight="1" x14ac:dyDescent="0.25">
      <c r="D626" s="27"/>
    </row>
    <row r="627" spans="4:4" ht="15.75" customHeight="1" x14ac:dyDescent="0.25">
      <c r="D627" s="27"/>
    </row>
    <row r="628" spans="4:4" ht="15.75" customHeight="1" x14ac:dyDescent="0.25">
      <c r="D628" s="27"/>
    </row>
    <row r="629" spans="4:4" ht="15.75" customHeight="1" x14ac:dyDescent="0.25">
      <c r="D629" s="27"/>
    </row>
    <row r="630" spans="4:4" ht="15.75" customHeight="1" x14ac:dyDescent="0.25">
      <c r="D630" s="27"/>
    </row>
    <row r="631" spans="4:4" ht="15.75" customHeight="1" x14ac:dyDescent="0.25">
      <c r="D631" s="27"/>
    </row>
    <row r="632" spans="4:4" ht="15.75" customHeight="1" x14ac:dyDescent="0.25">
      <c r="D632" s="27"/>
    </row>
    <row r="633" spans="4:4" ht="15.75" customHeight="1" x14ac:dyDescent="0.25">
      <c r="D633" s="27"/>
    </row>
    <row r="634" spans="4:4" ht="15.75" customHeight="1" x14ac:dyDescent="0.25">
      <c r="D634" s="27"/>
    </row>
    <row r="635" spans="4:4" ht="15.75" customHeight="1" x14ac:dyDescent="0.25">
      <c r="D635" s="27"/>
    </row>
    <row r="636" spans="4:4" ht="15.75" customHeight="1" x14ac:dyDescent="0.25">
      <c r="D636" s="27"/>
    </row>
    <row r="637" spans="4:4" ht="15.75" customHeight="1" x14ac:dyDescent="0.25">
      <c r="D637" s="27"/>
    </row>
    <row r="638" spans="4:4" ht="15.75" customHeight="1" x14ac:dyDescent="0.25">
      <c r="D638" s="27"/>
    </row>
    <row r="639" spans="4:4" ht="15.75" customHeight="1" x14ac:dyDescent="0.25">
      <c r="D639" s="27"/>
    </row>
    <row r="640" spans="4:4" ht="15.75" customHeight="1" x14ac:dyDescent="0.25">
      <c r="D640" s="27"/>
    </row>
    <row r="641" spans="4:4" ht="15.75" customHeight="1" x14ac:dyDescent="0.25">
      <c r="D641" s="27"/>
    </row>
    <row r="642" spans="4:4" ht="15.75" customHeight="1" x14ac:dyDescent="0.25">
      <c r="D642" s="27"/>
    </row>
    <row r="643" spans="4:4" ht="15.75" customHeight="1" x14ac:dyDescent="0.25">
      <c r="D643" s="27"/>
    </row>
    <row r="644" spans="4:4" ht="15.75" customHeight="1" x14ac:dyDescent="0.25">
      <c r="D644" s="27"/>
    </row>
    <row r="645" spans="4:4" ht="15.75" customHeight="1" x14ac:dyDescent="0.25">
      <c r="D645" s="27"/>
    </row>
    <row r="646" spans="4:4" ht="15.75" customHeight="1" x14ac:dyDescent="0.25">
      <c r="D646" s="27"/>
    </row>
    <row r="647" spans="4:4" ht="15.75" customHeight="1" x14ac:dyDescent="0.25">
      <c r="D647" s="27"/>
    </row>
    <row r="648" spans="4:4" ht="15.75" customHeight="1" x14ac:dyDescent="0.25">
      <c r="D648" s="27"/>
    </row>
    <row r="649" spans="4:4" ht="15.75" customHeight="1" x14ac:dyDescent="0.25">
      <c r="D649" s="27"/>
    </row>
    <row r="650" spans="4:4" ht="15.75" customHeight="1" x14ac:dyDescent="0.25">
      <c r="D650" s="27"/>
    </row>
    <row r="651" spans="4:4" ht="15.75" customHeight="1" x14ac:dyDescent="0.25">
      <c r="D651" s="27"/>
    </row>
    <row r="652" spans="4:4" ht="15.75" customHeight="1" x14ac:dyDescent="0.25">
      <c r="D652" s="27"/>
    </row>
    <row r="653" spans="4:4" ht="15.75" customHeight="1" x14ac:dyDescent="0.25">
      <c r="D653" s="27"/>
    </row>
    <row r="654" spans="4:4" ht="15.75" customHeight="1" x14ac:dyDescent="0.25">
      <c r="D654" s="27"/>
    </row>
    <row r="655" spans="4:4" ht="15.75" customHeight="1" x14ac:dyDescent="0.25">
      <c r="D655" s="27"/>
    </row>
    <row r="656" spans="4:4" ht="15.75" customHeight="1" x14ac:dyDescent="0.25">
      <c r="D656" s="27"/>
    </row>
    <row r="657" spans="4:4" ht="15.75" customHeight="1" x14ac:dyDescent="0.25">
      <c r="D657" s="27"/>
    </row>
    <row r="658" spans="4:4" ht="15.75" customHeight="1" x14ac:dyDescent="0.25">
      <c r="D658" s="27"/>
    </row>
    <row r="659" spans="4:4" ht="15.75" customHeight="1" x14ac:dyDescent="0.25">
      <c r="D659" s="27"/>
    </row>
    <row r="660" spans="4:4" ht="15.75" customHeight="1" x14ac:dyDescent="0.25">
      <c r="D660" s="27"/>
    </row>
    <row r="661" spans="4:4" ht="15.75" customHeight="1" x14ac:dyDescent="0.25">
      <c r="D661" s="27"/>
    </row>
    <row r="662" spans="4:4" ht="15.75" customHeight="1" x14ac:dyDescent="0.25">
      <c r="D662" s="27"/>
    </row>
    <row r="663" spans="4:4" ht="15.75" customHeight="1" x14ac:dyDescent="0.25">
      <c r="D663" s="27"/>
    </row>
    <row r="664" spans="4:4" ht="15.75" customHeight="1" x14ac:dyDescent="0.25">
      <c r="D664" s="27"/>
    </row>
    <row r="665" spans="4:4" ht="15.75" customHeight="1" x14ac:dyDescent="0.25">
      <c r="D665" s="27"/>
    </row>
    <row r="666" spans="4:4" ht="15.75" customHeight="1" x14ac:dyDescent="0.25">
      <c r="D666" s="27"/>
    </row>
    <row r="667" spans="4:4" ht="15.75" customHeight="1" x14ac:dyDescent="0.25">
      <c r="D667" s="27"/>
    </row>
    <row r="668" spans="4:4" ht="15.75" customHeight="1" x14ac:dyDescent="0.25">
      <c r="D668" s="27"/>
    </row>
    <row r="669" spans="4:4" ht="15.75" customHeight="1" x14ac:dyDescent="0.25">
      <c r="D669" s="27"/>
    </row>
    <row r="670" spans="4:4" ht="15.75" customHeight="1" x14ac:dyDescent="0.25">
      <c r="D670" s="27"/>
    </row>
    <row r="671" spans="4:4" ht="15.75" customHeight="1" x14ac:dyDescent="0.25">
      <c r="D671" s="27"/>
    </row>
    <row r="672" spans="4:4" ht="15.75" customHeight="1" x14ac:dyDescent="0.25">
      <c r="D672" s="27"/>
    </row>
    <row r="673" spans="4:4" ht="15.75" customHeight="1" x14ac:dyDescent="0.25">
      <c r="D673" s="27"/>
    </row>
    <row r="674" spans="4:4" ht="15.75" customHeight="1" x14ac:dyDescent="0.25">
      <c r="D674" s="27"/>
    </row>
    <row r="675" spans="4:4" ht="15.75" customHeight="1" x14ac:dyDescent="0.25">
      <c r="D675" s="27"/>
    </row>
    <row r="676" spans="4:4" ht="15.75" customHeight="1" x14ac:dyDescent="0.25">
      <c r="D676" s="27"/>
    </row>
    <row r="677" spans="4:4" ht="15.75" customHeight="1" x14ac:dyDescent="0.25">
      <c r="D677" s="27"/>
    </row>
    <row r="678" spans="4:4" ht="15.75" customHeight="1" x14ac:dyDescent="0.25">
      <c r="D678" s="27"/>
    </row>
    <row r="679" spans="4:4" ht="15.75" customHeight="1" x14ac:dyDescent="0.25">
      <c r="D679" s="27"/>
    </row>
    <row r="680" spans="4:4" ht="15.75" customHeight="1" x14ac:dyDescent="0.25">
      <c r="D680" s="27"/>
    </row>
    <row r="681" spans="4:4" ht="15.75" customHeight="1" x14ac:dyDescent="0.25">
      <c r="D681" s="27"/>
    </row>
    <row r="682" spans="4:4" ht="15.75" customHeight="1" x14ac:dyDescent="0.25">
      <c r="D682" s="27"/>
    </row>
    <row r="683" spans="4:4" ht="15.75" customHeight="1" x14ac:dyDescent="0.25">
      <c r="D683" s="27"/>
    </row>
    <row r="684" spans="4:4" ht="15.75" customHeight="1" x14ac:dyDescent="0.25">
      <c r="D684" s="27"/>
    </row>
    <row r="685" spans="4:4" ht="15.75" customHeight="1" x14ac:dyDescent="0.25">
      <c r="D685" s="27"/>
    </row>
    <row r="686" spans="4:4" ht="15.75" customHeight="1" x14ac:dyDescent="0.25">
      <c r="D686" s="27"/>
    </row>
    <row r="687" spans="4:4" ht="15.75" customHeight="1" x14ac:dyDescent="0.25">
      <c r="D687" s="27"/>
    </row>
    <row r="688" spans="4:4" ht="15.75" customHeight="1" x14ac:dyDescent="0.25">
      <c r="D688" s="27"/>
    </row>
    <row r="689" spans="4:4" ht="15.75" customHeight="1" x14ac:dyDescent="0.25">
      <c r="D689" s="27"/>
    </row>
    <row r="690" spans="4:4" ht="15.75" customHeight="1" x14ac:dyDescent="0.25">
      <c r="D690" s="27"/>
    </row>
    <row r="691" spans="4:4" ht="15.75" customHeight="1" x14ac:dyDescent="0.25">
      <c r="D691" s="27"/>
    </row>
    <row r="692" spans="4:4" ht="15.75" customHeight="1" x14ac:dyDescent="0.25">
      <c r="D692" s="27"/>
    </row>
    <row r="693" spans="4:4" ht="15.75" customHeight="1" x14ac:dyDescent="0.25">
      <c r="D693" s="27"/>
    </row>
    <row r="694" spans="4:4" ht="15.75" customHeight="1" x14ac:dyDescent="0.25">
      <c r="D694" s="27"/>
    </row>
    <row r="695" spans="4:4" ht="15.75" customHeight="1" x14ac:dyDescent="0.25">
      <c r="D695" s="27"/>
    </row>
    <row r="696" spans="4:4" ht="15.75" customHeight="1" x14ac:dyDescent="0.25">
      <c r="D696" s="27"/>
    </row>
    <row r="697" spans="4:4" ht="15.75" customHeight="1" x14ac:dyDescent="0.25">
      <c r="D697" s="27"/>
    </row>
    <row r="698" spans="4:4" ht="15.75" customHeight="1" x14ac:dyDescent="0.25">
      <c r="D698" s="27"/>
    </row>
    <row r="699" spans="4:4" ht="15.75" customHeight="1" x14ac:dyDescent="0.25">
      <c r="D699" s="27"/>
    </row>
    <row r="700" spans="4:4" ht="15.75" customHeight="1" x14ac:dyDescent="0.25">
      <c r="D700" s="27"/>
    </row>
    <row r="701" spans="4:4" ht="15.75" customHeight="1" x14ac:dyDescent="0.25">
      <c r="D701" s="27"/>
    </row>
    <row r="702" spans="4:4" ht="15.75" customHeight="1" x14ac:dyDescent="0.25">
      <c r="D702" s="27"/>
    </row>
    <row r="703" spans="4:4" ht="15.75" customHeight="1" x14ac:dyDescent="0.25">
      <c r="D703" s="27"/>
    </row>
    <row r="704" spans="4:4" ht="15.75" customHeight="1" x14ac:dyDescent="0.25">
      <c r="D704" s="27"/>
    </row>
    <row r="705" spans="4:4" ht="15.75" customHeight="1" x14ac:dyDescent="0.25">
      <c r="D705" s="27"/>
    </row>
    <row r="706" spans="4:4" ht="15.75" customHeight="1" x14ac:dyDescent="0.25">
      <c r="D706" s="27"/>
    </row>
    <row r="707" spans="4:4" ht="15.75" customHeight="1" x14ac:dyDescent="0.25">
      <c r="D707" s="27"/>
    </row>
    <row r="708" spans="4:4" ht="15.75" customHeight="1" x14ac:dyDescent="0.25">
      <c r="D708" s="27"/>
    </row>
    <row r="709" spans="4:4" ht="15.75" customHeight="1" x14ac:dyDescent="0.25">
      <c r="D709" s="27"/>
    </row>
    <row r="710" spans="4:4" ht="15.75" customHeight="1" x14ac:dyDescent="0.25">
      <c r="D710" s="27"/>
    </row>
    <row r="711" spans="4:4" ht="15.75" customHeight="1" x14ac:dyDescent="0.25">
      <c r="D711" s="27"/>
    </row>
    <row r="712" spans="4:4" ht="15.75" customHeight="1" x14ac:dyDescent="0.25">
      <c r="D712" s="27"/>
    </row>
    <row r="713" spans="4:4" ht="15.75" customHeight="1" x14ac:dyDescent="0.25">
      <c r="D713" s="27"/>
    </row>
    <row r="714" spans="4:4" ht="15.75" customHeight="1" x14ac:dyDescent="0.25">
      <c r="D714" s="27"/>
    </row>
    <row r="715" spans="4:4" ht="15.75" customHeight="1" x14ac:dyDescent="0.25">
      <c r="D715" s="27"/>
    </row>
    <row r="716" spans="4:4" ht="15.75" customHeight="1" x14ac:dyDescent="0.25">
      <c r="D716" s="27"/>
    </row>
    <row r="717" spans="4:4" ht="15.75" customHeight="1" x14ac:dyDescent="0.25">
      <c r="D717" s="27"/>
    </row>
    <row r="718" spans="4:4" ht="15.75" customHeight="1" x14ac:dyDescent="0.25">
      <c r="D718" s="27"/>
    </row>
    <row r="719" spans="4:4" ht="15.75" customHeight="1" x14ac:dyDescent="0.25">
      <c r="D719" s="27"/>
    </row>
    <row r="720" spans="4:4" ht="15.75" customHeight="1" x14ac:dyDescent="0.25">
      <c r="D720" s="27"/>
    </row>
    <row r="721" spans="4:4" ht="15.75" customHeight="1" x14ac:dyDescent="0.25">
      <c r="D721" s="27"/>
    </row>
    <row r="722" spans="4:4" ht="15.75" customHeight="1" x14ac:dyDescent="0.25">
      <c r="D722" s="27"/>
    </row>
    <row r="723" spans="4:4" ht="15.75" customHeight="1" x14ac:dyDescent="0.25">
      <c r="D723" s="27"/>
    </row>
    <row r="724" spans="4:4" ht="15.75" customHeight="1" x14ac:dyDescent="0.25">
      <c r="D724" s="27"/>
    </row>
    <row r="725" spans="4:4" ht="15.75" customHeight="1" x14ac:dyDescent="0.25">
      <c r="D725" s="27"/>
    </row>
    <row r="726" spans="4:4" ht="15.75" customHeight="1" x14ac:dyDescent="0.25">
      <c r="D726" s="27"/>
    </row>
    <row r="727" spans="4:4" ht="15.75" customHeight="1" x14ac:dyDescent="0.25">
      <c r="D727" s="27"/>
    </row>
    <row r="728" spans="4:4" ht="15.75" customHeight="1" x14ac:dyDescent="0.25">
      <c r="D728" s="27"/>
    </row>
    <row r="729" spans="4:4" ht="15.75" customHeight="1" x14ac:dyDescent="0.25">
      <c r="D729" s="27"/>
    </row>
    <row r="730" spans="4:4" ht="15.75" customHeight="1" x14ac:dyDescent="0.25">
      <c r="D730" s="27"/>
    </row>
    <row r="731" spans="4:4" ht="15.75" customHeight="1" x14ac:dyDescent="0.25">
      <c r="D731" s="27"/>
    </row>
    <row r="732" spans="4:4" ht="15.75" customHeight="1" x14ac:dyDescent="0.25">
      <c r="D732" s="27"/>
    </row>
    <row r="733" spans="4:4" ht="15.75" customHeight="1" x14ac:dyDescent="0.25">
      <c r="D733" s="27"/>
    </row>
    <row r="734" spans="4:4" ht="15.75" customHeight="1" x14ac:dyDescent="0.25">
      <c r="D734" s="27"/>
    </row>
    <row r="735" spans="4:4" ht="15.75" customHeight="1" x14ac:dyDescent="0.25">
      <c r="D735" s="27"/>
    </row>
    <row r="736" spans="4:4" ht="15.75" customHeight="1" x14ac:dyDescent="0.25">
      <c r="D736" s="27"/>
    </row>
    <row r="737" spans="4:4" ht="15.75" customHeight="1" x14ac:dyDescent="0.25">
      <c r="D737" s="27"/>
    </row>
    <row r="738" spans="4:4" ht="15.75" customHeight="1" x14ac:dyDescent="0.25">
      <c r="D738" s="27"/>
    </row>
    <row r="739" spans="4:4" ht="15.75" customHeight="1" x14ac:dyDescent="0.25">
      <c r="D739" s="27"/>
    </row>
    <row r="740" spans="4:4" ht="15.75" customHeight="1" x14ac:dyDescent="0.25">
      <c r="D740" s="27"/>
    </row>
    <row r="741" spans="4:4" ht="15.75" customHeight="1" x14ac:dyDescent="0.25">
      <c r="D741" s="27"/>
    </row>
    <row r="742" spans="4:4" ht="15.75" customHeight="1" x14ac:dyDescent="0.25">
      <c r="D742" s="27"/>
    </row>
    <row r="743" spans="4:4" ht="15.75" customHeight="1" x14ac:dyDescent="0.25">
      <c r="D743" s="27"/>
    </row>
    <row r="744" spans="4:4" ht="15.75" customHeight="1" x14ac:dyDescent="0.25">
      <c r="D744" s="27"/>
    </row>
    <row r="745" spans="4:4" ht="15.75" customHeight="1" x14ac:dyDescent="0.25">
      <c r="D745" s="27"/>
    </row>
    <row r="746" spans="4:4" ht="15.75" customHeight="1" x14ac:dyDescent="0.25">
      <c r="D746" s="27"/>
    </row>
    <row r="747" spans="4:4" ht="15.75" customHeight="1" x14ac:dyDescent="0.25">
      <c r="D747" s="27"/>
    </row>
    <row r="748" spans="4:4" ht="15.75" customHeight="1" x14ac:dyDescent="0.25">
      <c r="D748" s="27"/>
    </row>
    <row r="749" spans="4:4" ht="15.75" customHeight="1" x14ac:dyDescent="0.25">
      <c r="D749" s="27"/>
    </row>
    <row r="750" spans="4:4" ht="15.75" customHeight="1" x14ac:dyDescent="0.25">
      <c r="D750" s="27"/>
    </row>
    <row r="751" spans="4:4" ht="15.75" customHeight="1" x14ac:dyDescent="0.25">
      <c r="D751" s="27"/>
    </row>
    <row r="752" spans="4:4" ht="15.75" customHeight="1" x14ac:dyDescent="0.25">
      <c r="D752" s="27"/>
    </row>
    <row r="753" spans="4:4" ht="15.75" customHeight="1" x14ac:dyDescent="0.25">
      <c r="D753" s="27"/>
    </row>
    <row r="754" spans="4:4" ht="15.75" customHeight="1" x14ac:dyDescent="0.25">
      <c r="D754" s="27"/>
    </row>
    <row r="755" spans="4:4" ht="15.75" customHeight="1" x14ac:dyDescent="0.25">
      <c r="D755" s="27"/>
    </row>
    <row r="756" spans="4:4" ht="15.75" customHeight="1" x14ac:dyDescent="0.25">
      <c r="D756" s="27"/>
    </row>
    <row r="757" spans="4:4" ht="15.75" customHeight="1" x14ac:dyDescent="0.25">
      <c r="D757" s="27"/>
    </row>
    <row r="758" spans="4:4" ht="15.75" customHeight="1" x14ac:dyDescent="0.25">
      <c r="D758" s="27"/>
    </row>
    <row r="759" spans="4:4" ht="15.75" customHeight="1" x14ac:dyDescent="0.25">
      <c r="D759" s="27"/>
    </row>
    <row r="760" spans="4:4" ht="15.75" customHeight="1" x14ac:dyDescent="0.25">
      <c r="D760" s="27"/>
    </row>
    <row r="761" spans="4:4" ht="15.75" customHeight="1" x14ac:dyDescent="0.25">
      <c r="D761" s="27"/>
    </row>
    <row r="762" spans="4:4" ht="15.75" customHeight="1" x14ac:dyDescent="0.25">
      <c r="D762" s="27"/>
    </row>
    <row r="763" spans="4:4" ht="15.75" customHeight="1" x14ac:dyDescent="0.25">
      <c r="D763" s="27"/>
    </row>
    <row r="764" spans="4:4" ht="15.75" customHeight="1" x14ac:dyDescent="0.25">
      <c r="D764" s="27"/>
    </row>
    <row r="765" spans="4:4" ht="15.75" customHeight="1" x14ac:dyDescent="0.25">
      <c r="D765" s="27"/>
    </row>
    <row r="766" spans="4:4" ht="15.75" customHeight="1" x14ac:dyDescent="0.25">
      <c r="D766" s="27"/>
    </row>
    <row r="767" spans="4:4" ht="15.75" customHeight="1" x14ac:dyDescent="0.25">
      <c r="D767" s="27"/>
    </row>
    <row r="768" spans="4:4" ht="15.75" customHeight="1" x14ac:dyDescent="0.25">
      <c r="D768" s="27"/>
    </row>
    <row r="769" spans="4:4" ht="15.75" customHeight="1" x14ac:dyDescent="0.25">
      <c r="D769" s="27"/>
    </row>
    <row r="770" spans="4:4" ht="15.75" customHeight="1" x14ac:dyDescent="0.25">
      <c r="D770" s="27"/>
    </row>
    <row r="771" spans="4:4" ht="15.75" customHeight="1" x14ac:dyDescent="0.25">
      <c r="D771" s="27"/>
    </row>
    <row r="772" spans="4:4" ht="15.75" customHeight="1" x14ac:dyDescent="0.25">
      <c r="D772" s="27"/>
    </row>
    <row r="773" spans="4:4" ht="15.75" customHeight="1" x14ac:dyDescent="0.25">
      <c r="D773" s="27"/>
    </row>
    <row r="774" spans="4:4" ht="15.75" customHeight="1" x14ac:dyDescent="0.25">
      <c r="D774" s="27"/>
    </row>
    <row r="775" spans="4:4" ht="15.75" customHeight="1" x14ac:dyDescent="0.25">
      <c r="D775" s="27"/>
    </row>
    <row r="776" spans="4:4" ht="15.75" customHeight="1" x14ac:dyDescent="0.25">
      <c r="D776" s="27"/>
    </row>
    <row r="777" spans="4:4" ht="15.75" customHeight="1" x14ac:dyDescent="0.25">
      <c r="D777" s="27"/>
    </row>
    <row r="778" spans="4:4" ht="15.75" customHeight="1" x14ac:dyDescent="0.25">
      <c r="D778" s="27"/>
    </row>
    <row r="779" spans="4:4" ht="15.75" customHeight="1" x14ac:dyDescent="0.25">
      <c r="D779" s="27"/>
    </row>
    <row r="780" spans="4:4" ht="15.75" customHeight="1" x14ac:dyDescent="0.25">
      <c r="D780" s="27"/>
    </row>
    <row r="781" spans="4:4" ht="15.75" customHeight="1" x14ac:dyDescent="0.25">
      <c r="D781" s="27"/>
    </row>
    <row r="782" spans="4:4" ht="15.75" customHeight="1" x14ac:dyDescent="0.25">
      <c r="D782" s="27"/>
    </row>
    <row r="783" spans="4:4" ht="15.75" customHeight="1" x14ac:dyDescent="0.25">
      <c r="D783" s="27"/>
    </row>
    <row r="784" spans="4:4" ht="15.75" customHeight="1" x14ac:dyDescent="0.25">
      <c r="D784" s="27"/>
    </row>
    <row r="785" spans="4:4" ht="15.75" customHeight="1" x14ac:dyDescent="0.25">
      <c r="D785" s="27"/>
    </row>
    <row r="786" spans="4:4" ht="15.75" customHeight="1" x14ac:dyDescent="0.25">
      <c r="D786" s="27"/>
    </row>
    <row r="787" spans="4:4" ht="15.75" customHeight="1" x14ac:dyDescent="0.25">
      <c r="D787" s="27"/>
    </row>
    <row r="788" spans="4:4" ht="15.75" customHeight="1" x14ac:dyDescent="0.25">
      <c r="D788" s="27"/>
    </row>
    <row r="789" spans="4:4" ht="15.75" customHeight="1" x14ac:dyDescent="0.25">
      <c r="D789" s="27"/>
    </row>
    <row r="790" spans="4:4" ht="15.75" customHeight="1" x14ac:dyDescent="0.25">
      <c r="D790" s="27"/>
    </row>
    <row r="791" spans="4:4" ht="15.75" customHeight="1" x14ac:dyDescent="0.25">
      <c r="D791" s="27"/>
    </row>
    <row r="792" spans="4:4" ht="15.75" customHeight="1" x14ac:dyDescent="0.25">
      <c r="D792" s="27"/>
    </row>
    <row r="793" spans="4:4" ht="15.75" customHeight="1" x14ac:dyDescent="0.25">
      <c r="D793" s="27"/>
    </row>
    <row r="794" spans="4:4" ht="15.75" customHeight="1" x14ac:dyDescent="0.25">
      <c r="D794" s="27"/>
    </row>
    <row r="795" spans="4:4" ht="15.75" customHeight="1" x14ac:dyDescent="0.25">
      <c r="D795" s="27"/>
    </row>
    <row r="796" spans="4:4" ht="15.75" customHeight="1" x14ac:dyDescent="0.25">
      <c r="D796" s="27"/>
    </row>
    <row r="797" spans="4:4" ht="15.75" customHeight="1" x14ac:dyDescent="0.25">
      <c r="D797" s="27"/>
    </row>
    <row r="798" spans="4:4" ht="15.75" customHeight="1" x14ac:dyDescent="0.25">
      <c r="D798" s="27"/>
    </row>
    <row r="799" spans="4:4" ht="15.75" customHeight="1" x14ac:dyDescent="0.25">
      <c r="D799" s="27"/>
    </row>
    <row r="800" spans="4:4" ht="15.75" customHeight="1" x14ac:dyDescent="0.25">
      <c r="D800" s="27"/>
    </row>
    <row r="801" spans="4:4" ht="15.75" customHeight="1" x14ac:dyDescent="0.25">
      <c r="D801" s="27"/>
    </row>
    <row r="802" spans="4:4" ht="15.75" customHeight="1" x14ac:dyDescent="0.25">
      <c r="D802" s="27"/>
    </row>
    <row r="803" spans="4:4" ht="15.75" customHeight="1" x14ac:dyDescent="0.25">
      <c r="D803" s="27"/>
    </row>
    <row r="804" spans="4:4" ht="15.75" customHeight="1" x14ac:dyDescent="0.25">
      <c r="D804" s="27"/>
    </row>
    <row r="805" spans="4:4" ht="15.75" customHeight="1" x14ac:dyDescent="0.25">
      <c r="D805" s="27"/>
    </row>
    <row r="806" spans="4:4" ht="15.75" customHeight="1" x14ac:dyDescent="0.25">
      <c r="D806" s="27"/>
    </row>
    <row r="807" spans="4:4" ht="15.75" customHeight="1" x14ac:dyDescent="0.25">
      <c r="D807" s="27"/>
    </row>
    <row r="808" spans="4:4" ht="15.75" customHeight="1" x14ac:dyDescent="0.25">
      <c r="D808" s="27"/>
    </row>
    <row r="809" spans="4:4" ht="15.75" customHeight="1" x14ac:dyDescent="0.25">
      <c r="D809" s="27"/>
    </row>
    <row r="810" spans="4:4" ht="15.75" customHeight="1" x14ac:dyDescent="0.25">
      <c r="D810" s="27"/>
    </row>
    <row r="811" spans="4:4" ht="15.75" customHeight="1" x14ac:dyDescent="0.25">
      <c r="D811" s="27"/>
    </row>
    <row r="812" spans="4:4" ht="15.75" customHeight="1" x14ac:dyDescent="0.25">
      <c r="D812" s="27"/>
    </row>
    <row r="813" spans="4:4" ht="15.75" customHeight="1" x14ac:dyDescent="0.25">
      <c r="D813" s="27"/>
    </row>
    <row r="814" spans="4:4" ht="15.75" customHeight="1" x14ac:dyDescent="0.25">
      <c r="D814" s="27"/>
    </row>
    <row r="815" spans="4:4" ht="15.75" customHeight="1" x14ac:dyDescent="0.25">
      <c r="D815" s="27"/>
    </row>
    <row r="816" spans="4:4" ht="15.75" customHeight="1" x14ac:dyDescent="0.25">
      <c r="D816" s="27"/>
    </row>
    <row r="817" spans="4:4" ht="15.75" customHeight="1" x14ac:dyDescent="0.25">
      <c r="D817" s="27"/>
    </row>
    <row r="818" spans="4:4" ht="15.75" customHeight="1" x14ac:dyDescent="0.25">
      <c r="D818" s="27"/>
    </row>
    <row r="819" spans="4:4" ht="15.75" customHeight="1" x14ac:dyDescent="0.25">
      <c r="D819" s="27"/>
    </row>
    <row r="820" spans="4:4" ht="15.75" customHeight="1" x14ac:dyDescent="0.25">
      <c r="D820" s="27"/>
    </row>
    <row r="821" spans="4:4" ht="15.75" customHeight="1" x14ac:dyDescent="0.25">
      <c r="D821" s="27"/>
    </row>
    <row r="822" spans="4:4" ht="15.75" customHeight="1" x14ac:dyDescent="0.25">
      <c r="D822" s="27"/>
    </row>
    <row r="823" spans="4:4" ht="15.75" customHeight="1" x14ac:dyDescent="0.25">
      <c r="D823" s="27"/>
    </row>
    <row r="824" spans="4:4" ht="15.75" customHeight="1" x14ac:dyDescent="0.25">
      <c r="D824" s="27"/>
    </row>
    <row r="825" spans="4:4" ht="15.75" customHeight="1" x14ac:dyDescent="0.25">
      <c r="D825" s="27"/>
    </row>
    <row r="826" spans="4:4" ht="15.75" customHeight="1" x14ac:dyDescent="0.25">
      <c r="D826" s="27"/>
    </row>
    <row r="827" spans="4:4" ht="15.75" customHeight="1" x14ac:dyDescent="0.25">
      <c r="D827" s="27"/>
    </row>
    <row r="828" spans="4:4" ht="15.75" customHeight="1" x14ac:dyDescent="0.25">
      <c r="D828" s="27"/>
    </row>
    <row r="829" spans="4:4" ht="15.75" customHeight="1" x14ac:dyDescent="0.25">
      <c r="D829" s="27"/>
    </row>
    <row r="830" spans="4:4" ht="15.75" customHeight="1" x14ac:dyDescent="0.25">
      <c r="D830" s="27"/>
    </row>
    <row r="831" spans="4:4" ht="15.75" customHeight="1" x14ac:dyDescent="0.25">
      <c r="D831" s="27"/>
    </row>
    <row r="832" spans="4:4" ht="15.75" customHeight="1" x14ac:dyDescent="0.25">
      <c r="D832" s="27"/>
    </row>
    <row r="833" spans="4:4" ht="15.75" customHeight="1" x14ac:dyDescent="0.25">
      <c r="D833" s="27"/>
    </row>
    <row r="834" spans="4:4" ht="15.75" customHeight="1" x14ac:dyDescent="0.25">
      <c r="D834" s="27"/>
    </row>
    <row r="835" spans="4:4" ht="15.75" customHeight="1" x14ac:dyDescent="0.25">
      <c r="D835" s="27"/>
    </row>
    <row r="836" spans="4:4" ht="15.75" customHeight="1" x14ac:dyDescent="0.25">
      <c r="D836" s="27"/>
    </row>
    <row r="837" spans="4:4" ht="15.75" customHeight="1" x14ac:dyDescent="0.25">
      <c r="D837" s="27"/>
    </row>
    <row r="838" spans="4:4" ht="15.75" customHeight="1" x14ac:dyDescent="0.25">
      <c r="D838" s="27"/>
    </row>
    <row r="839" spans="4:4" ht="15.75" customHeight="1" x14ac:dyDescent="0.25">
      <c r="D839" s="27"/>
    </row>
    <row r="840" spans="4:4" ht="15.75" customHeight="1" x14ac:dyDescent="0.25">
      <c r="D840" s="27"/>
    </row>
    <row r="841" spans="4:4" ht="15.75" customHeight="1" x14ac:dyDescent="0.25">
      <c r="D841" s="27"/>
    </row>
    <row r="842" spans="4:4" ht="15.75" customHeight="1" x14ac:dyDescent="0.25">
      <c r="D842" s="27"/>
    </row>
    <row r="843" spans="4:4" ht="15.75" customHeight="1" x14ac:dyDescent="0.25">
      <c r="D843" s="27"/>
    </row>
    <row r="844" spans="4:4" ht="15.75" customHeight="1" x14ac:dyDescent="0.25">
      <c r="D844" s="27"/>
    </row>
    <row r="845" spans="4:4" ht="15.75" customHeight="1" x14ac:dyDescent="0.25">
      <c r="D845" s="27"/>
    </row>
    <row r="846" spans="4:4" ht="15.75" customHeight="1" x14ac:dyDescent="0.25">
      <c r="D846" s="27"/>
    </row>
    <row r="847" spans="4:4" ht="15.75" customHeight="1" x14ac:dyDescent="0.25">
      <c r="D847" s="27"/>
    </row>
    <row r="848" spans="4:4" ht="15.75" customHeight="1" x14ac:dyDescent="0.25">
      <c r="D848" s="27"/>
    </row>
    <row r="849" spans="4:4" ht="15.75" customHeight="1" x14ac:dyDescent="0.25">
      <c r="D849" s="27"/>
    </row>
    <row r="850" spans="4:4" ht="15.75" customHeight="1" x14ac:dyDescent="0.25">
      <c r="D850" s="27"/>
    </row>
    <row r="851" spans="4:4" ht="15.75" customHeight="1" x14ac:dyDescent="0.25">
      <c r="D851" s="27"/>
    </row>
    <row r="852" spans="4:4" ht="15.75" customHeight="1" x14ac:dyDescent="0.25">
      <c r="D852" s="27"/>
    </row>
    <row r="853" spans="4:4" ht="15.75" customHeight="1" x14ac:dyDescent="0.25">
      <c r="D853" s="27"/>
    </row>
    <row r="854" spans="4:4" ht="15.75" customHeight="1" x14ac:dyDescent="0.25">
      <c r="D854" s="27"/>
    </row>
    <row r="855" spans="4:4" ht="15.75" customHeight="1" x14ac:dyDescent="0.25">
      <c r="D855" s="27"/>
    </row>
    <row r="856" spans="4:4" ht="15.75" customHeight="1" x14ac:dyDescent="0.25">
      <c r="D856" s="27"/>
    </row>
    <row r="857" spans="4:4" ht="15.75" customHeight="1" x14ac:dyDescent="0.25">
      <c r="D857" s="27"/>
    </row>
    <row r="858" spans="4:4" ht="15.75" customHeight="1" x14ac:dyDescent="0.25">
      <c r="D858" s="27"/>
    </row>
    <row r="859" spans="4:4" ht="15.75" customHeight="1" x14ac:dyDescent="0.25">
      <c r="D859" s="27"/>
    </row>
    <row r="860" spans="4:4" ht="15.75" customHeight="1" x14ac:dyDescent="0.25">
      <c r="D860" s="27"/>
    </row>
    <row r="861" spans="4:4" ht="15.75" customHeight="1" x14ac:dyDescent="0.25">
      <c r="D861" s="27"/>
    </row>
    <row r="862" spans="4:4" ht="15.75" customHeight="1" x14ac:dyDescent="0.25">
      <c r="D862" s="27"/>
    </row>
    <row r="863" spans="4:4" ht="15.75" customHeight="1" x14ac:dyDescent="0.25">
      <c r="D863" s="27"/>
    </row>
    <row r="864" spans="4:4" ht="15.75" customHeight="1" x14ac:dyDescent="0.25">
      <c r="D864" s="27"/>
    </row>
    <row r="865" spans="4:4" ht="15.75" customHeight="1" x14ac:dyDescent="0.25">
      <c r="D865" s="27"/>
    </row>
    <row r="866" spans="4:4" ht="15.75" customHeight="1" x14ac:dyDescent="0.25">
      <c r="D866" s="27"/>
    </row>
    <row r="867" spans="4:4" ht="15.75" customHeight="1" x14ac:dyDescent="0.25">
      <c r="D867" s="27"/>
    </row>
    <row r="868" spans="4:4" ht="15.75" customHeight="1" x14ac:dyDescent="0.25">
      <c r="D868" s="27"/>
    </row>
    <row r="869" spans="4:4" ht="15.75" customHeight="1" x14ac:dyDescent="0.25">
      <c r="D869" s="27"/>
    </row>
    <row r="870" spans="4:4" ht="15.75" customHeight="1" x14ac:dyDescent="0.25">
      <c r="D870" s="27"/>
    </row>
    <row r="871" spans="4:4" ht="15.75" customHeight="1" x14ac:dyDescent="0.25">
      <c r="D871" s="27"/>
    </row>
    <row r="872" spans="4:4" ht="15.75" customHeight="1" x14ac:dyDescent="0.25">
      <c r="D872" s="27"/>
    </row>
    <row r="873" spans="4:4" ht="15.75" customHeight="1" x14ac:dyDescent="0.25">
      <c r="D873" s="27"/>
    </row>
    <row r="874" spans="4:4" ht="15.75" customHeight="1" x14ac:dyDescent="0.25">
      <c r="D874" s="27"/>
    </row>
    <row r="875" spans="4:4" ht="15.75" customHeight="1" x14ac:dyDescent="0.25">
      <c r="D875" s="27"/>
    </row>
    <row r="876" spans="4:4" ht="15.75" customHeight="1" x14ac:dyDescent="0.25">
      <c r="D876" s="27"/>
    </row>
    <row r="877" spans="4:4" ht="15.75" customHeight="1" x14ac:dyDescent="0.25">
      <c r="D877" s="27"/>
    </row>
    <row r="878" spans="4:4" ht="15.75" customHeight="1" x14ac:dyDescent="0.25">
      <c r="D878" s="27"/>
    </row>
    <row r="879" spans="4:4" ht="15.75" customHeight="1" x14ac:dyDescent="0.25">
      <c r="D879" s="27"/>
    </row>
    <row r="880" spans="4:4" ht="15.75" customHeight="1" x14ac:dyDescent="0.25">
      <c r="D880" s="27"/>
    </row>
    <row r="881" spans="4:4" ht="15.75" customHeight="1" x14ac:dyDescent="0.25">
      <c r="D881" s="27"/>
    </row>
    <row r="882" spans="4:4" ht="15.75" customHeight="1" x14ac:dyDescent="0.25">
      <c r="D882" s="27"/>
    </row>
    <row r="883" spans="4:4" ht="15.75" customHeight="1" x14ac:dyDescent="0.25">
      <c r="D883" s="27"/>
    </row>
    <row r="884" spans="4:4" ht="15.75" customHeight="1" x14ac:dyDescent="0.25">
      <c r="D884" s="27"/>
    </row>
    <row r="885" spans="4:4" ht="15.75" customHeight="1" x14ac:dyDescent="0.25">
      <c r="D885" s="27"/>
    </row>
    <row r="886" spans="4:4" ht="15.75" customHeight="1" x14ac:dyDescent="0.25">
      <c r="D886" s="27"/>
    </row>
    <row r="887" spans="4:4" ht="15.75" customHeight="1" x14ac:dyDescent="0.25">
      <c r="D887" s="27"/>
    </row>
    <row r="888" spans="4:4" ht="15.75" customHeight="1" x14ac:dyDescent="0.25">
      <c r="D888" s="27"/>
    </row>
    <row r="889" spans="4:4" ht="15.75" customHeight="1" x14ac:dyDescent="0.25">
      <c r="D889" s="27"/>
    </row>
    <row r="890" spans="4:4" ht="15.75" customHeight="1" x14ac:dyDescent="0.25">
      <c r="D890" s="27"/>
    </row>
    <row r="891" spans="4:4" ht="15.75" customHeight="1" x14ac:dyDescent="0.25">
      <c r="D891" s="27"/>
    </row>
    <row r="892" spans="4:4" ht="15.75" customHeight="1" x14ac:dyDescent="0.25">
      <c r="D892" s="27"/>
    </row>
    <row r="893" spans="4:4" ht="15.75" customHeight="1" x14ac:dyDescent="0.25">
      <c r="D893" s="27"/>
    </row>
    <row r="894" spans="4:4" ht="15.75" customHeight="1" x14ac:dyDescent="0.25">
      <c r="D894" s="27"/>
    </row>
    <row r="895" spans="4:4" ht="15.75" customHeight="1" x14ac:dyDescent="0.25">
      <c r="D895" s="27"/>
    </row>
    <row r="896" spans="4:4" ht="15.75" customHeight="1" x14ac:dyDescent="0.25">
      <c r="D896" s="27"/>
    </row>
    <row r="897" spans="4:4" ht="15.75" customHeight="1" x14ac:dyDescent="0.25">
      <c r="D897" s="27"/>
    </row>
    <row r="898" spans="4:4" ht="15.75" customHeight="1" x14ac:dyDescent="0.25">
      <c r="D898" s="27"/>
    </row>
    <row r="899" spans="4:4" ht="15.75" customHeight="1" x14ac:dyDescent="0.25">
      <c r="D899" s="27"/>
    </row>
    <row r="900" spans="4:4" ht="15.75" customHeight="1" x14ac:dyDescent="0.25">
      <c r="D900" s="27"/>
    </row>
    <row r="901" spans="4:4" ht="15.75" customHeight="1" x14ac:dyDescent="0.25">
      <c r="D901" s="27"/>
    </row>
    <row r="902" spans="4:4" ht="15.75" customHeight="1" x14ac:dyDescent="0.25">
      <c r="D902" s="27"/>
    </row>
    <row r="903" spans="4:4" ht="15.75" customHeight="1" x14ac:dyDescent="0.25">
      <c r="D903" s="27"/>
    </row>
    <row r="904" spans="4:4" ht="15.75" customHeight="1" x14ac:dyDescent="0.25">
      <c r="D904" s="27"/>
    </row>
    <row r="905" spans="4:4" ht="15.75" customHeight="1" x14ac:dyDescent="0.25">
      <c r="D905" s="27"/>
    </row>
    <row r="906" spans="4:4" ht="15.75" customHeight="1" x14ac:dyDescent="0.25">
      <c r="D906" s="27"/>
    </row>
    <row r="907" spans="4:4" ht="15.75" customHeight="1" x14ac:dyDescent="0.25">
      <c r="D907" s="27"/>
    </row>
    <row r="908" spans="4:4" ht="15.75" customHeight="1" x14ac:dyDescent="0.25">
      <c r="D908" s="27"/>
    </row>
    <row r="909" spans="4:4" ht="15.75" customHeight="1" x14ac:dyDescent="0.25">
      <c r="D909" s="27"/>
    </row>
    <row r="910" spans="4:4" ht="15.75" customHeight="1" x14ac:dyDescent="0.25">
      <c r="D910" s="27"/>
    </row>
    <row r="911" spans="4:4" ht="15.75" customHeight="1" x14ac:dyDescent="0.25">
      <c r="D911" s="27"/>
    </row>
    <row r="912" spans="4:4" ht="15.75" customHeight="1" x14ac:dyDescent="0.25">
      <c r="D912" s="27"/>
    </row>
    <row r="913" spans="4:4" ht="15.75" customHeight="1" x14ac:dyDescent="0.25">
      <c r="D913" s="27"/>
    </row>
    <row r="914" spans="4:4" ht="15.75" customHeight="1" x14ac:dyDescent="0.25">
      <c r="D914" s="27"/>
    </row>
    <row r="915" spans="4:4" ht="15.75" customHeight="1" x14ac:dyDescent="0.25">
      <c r="D915" s="27"/>
    </row>
    <row r="916" spans="4:4" ht="15.75" customHeight="1" x14ac:dyDescent="0.25">
      <c r="D916" s="27"/>
    </row>
    <row r="917" spans="4:4" ht="15.75" customHeight="1" x14ac:dyDescent="0.25">
      <c r="D917" s="27"/>
    </row>
    <row r="918" spans="4:4" ht="15.75" customHeight="1" x14ac:dyDescent="0.25">
      <c r="D918" s="27"/>
    </row>
    <row r="919" spans="4:4" ht="15.75" customHeight="1" x14ac:dyDescent="0.25">
      <c r="D919" s="27"/>
    </row>
    <row r="920" spans="4:4" ht="15.75" customHeight="1" x14ac:dyDescent="0.25">
      <c r="D920" s="27"/>
    </row>
    <row r="921" spans="4:4" ht="15.75" customHeight="1" x14ac:dyDescent="0.25">
      <c r="D921" s="27"/>
    </row>
    <row r="922" spans="4:4" ht="15.75" customHeight="1" x14ac:dyDescent="0.25">
      <c r="D922" s="27"/>
    </row>
    <row r="923" spans="4:4" ht="15.75" customHeight="1" x14ac:dyDescent="0.25">
      <c r="D923" s="27"/>
    </row>
    <row r="924" spans="4:4" ht="15.75" customHeight="1" x14ac:dyDescent="0.25">
      <c r="D924" s="27"/>
    </row>
    <row r="925" spans="4:4" ht="15.75" customHeight="1" x14ac:dyDescent="0.25">
      <c r="D925" s="27"/>
    </row>
    <row r="926" spans="4:4" ht="15.75" customHeight="1" x14ac:dyDescent="0.25">
      <c r="D926" s="27"/>
    </row>
    <row r="927" spans="4:4" ht="15.75" customHeight="1" x14ac:dyDescent="0.25">
      <c r="D927" s="27"/>
    </row>
    <row r="928" spans="4:4" ht="15.75" customHeight="1" x14ac:dyDescent="0.25">
      <c r="D928" s="27"/>
    </row>
    <row r="929" spans="4:4" ht="15.75" customHeight="1" x14ac:dyDescent="0.25">
      <c r="D929" s="27"/>
    </row>
    <row r="930" spans="4:4" ht="15.75" customHeight="1" x14ac:dyDescent="0.25">
      <c r="D930" s="27"/>
    </row>
    <row r="931" spans="4:4" ht="15.75" customHeight="1" x14ac:dyDescent="0.25">
      <c r="D931" s="27"/>
    </row>
    <row r="932" spans="4:4" ht="15.75" customHeight="1" x14ac:dyDescent="0.25">
      <c r="D932" s="27"/>
    </row>
    <row r="933" spans="4:4" ht="15.75" customHeight="1" x14ac:dyDescent="0.25">
      <c r="D933" s="27"/>
    </row>
    <row r="934" spans="4:4" ht="15.75" customHeight="1" x14ac:dyDescent="0.25">
      <c r="D934" s="27"/>
    </row>
    <row r="935" spans="4:4" ht="15.75" customHeight="1" x14ac:dyDescent="0.25">
      <c r="D935" s="27"/>
    </row>
    <row r="936" spans="4:4" ht="15.75" customHeight="1" x14ac:dyDescent="0.25">
      <c r="D936" s="27"/>
    </row>
    <row r="937" spans="4:4" ht="15.75" customHeight="1" x14ac:dyDescent="0.25">
      <c r="D937" s="27"/>
    </row>
    <row r="938" spans="4:4" ht="15.75" customHeight="1" x14ac:dyDescent="0.25">
      <c r="D938" s="27"/>
    </row>
    <row r="939" spans="4:4" ht="15.75" customHeight="1" x14ac:dyDescent="0.25">
      <c r="D939" s="27"/>
    </row>
    <row r="940" spans="4:4" ht="15.75" customHeight="1" x14ac:dyDescent="0.25">
      <c r="D940" s="27"/>
    </row>
    <row r="941" spans="4:4" ht="15.75" customHeight="1" x14ac:dyDescent="0.25">
      <c r="D941" s="27"/>
    </row>
    <row r="942" spans="4:4" ht="15.75" customHeight="1" x14ac:dyDescent="0.25">
      <c r="D942" s="27"/>
    </row>
    <row r="943" spans="4:4" ht="15.75" customHeight="1" x14ac:dyDescent="0.25">
      <c r="D943" s="27"/>
    </row>
    <row r="944" spans="4:4" ht="15.75" customHeight="1" x14ac:dyDescent="0.25">
      <c r="D944" s="27"/>
    </row>
    <row r="945" spans="4:4" ht="15.75" customHeight="1" x14ac:dyDescent="0.25">
      <c r="D945" s="27"/>
    </row>
    <row r="946" spans="4:4" ht="15.75" customHeight="1" x14ac:dyDescent="0.25">
      <c r="D946" s="27"/>
    </row>
    <row r="947" spans="4:4" ht="15.75" customHeight="1" x14ac:dyDescent="0.25">
      <c r="D947" s="27"/>
    </row>
    <row r="948" spans="4:4" ht="15.75" customHeight="1" x14ac:dyDescent="0.25">
      <c r="D948" s="27"/>
    </row>
    <row r="949" spans="4:4" ht="15.75" customHeight="1" x14ac:dyDescent="0.25">
      <c r="D949" s="27"/>
    </row>
    <row r="950" spans="4:4" ht="15.75" customHeight="1" x14ac:dyDescent="0.25">
      <c r="D950" s="27"/>
    </row>
    <row r="951" spans="4:4" ht="15.75" customHeight="1" x14ac:dyDescent="0.25">
      <c r="D951" s="27"/>
    </row>
    <row r="952" spans="4:4" ht="15.75" customHeight="1" x14ac:dyDescent="0.25">
      <c r="D952" s="27"/>
    </row>
    <row r="953" spans="4:4" ht="15.75" customHeight="1" x14ac:dyDescent="0.25">
      <c r="D953" s="27"/>
    </row>
    <row r="954" spans="4:4" ht="15.75" customHeight="1" x14ac:dyDescent="0.25">
      <c r="D954" s="27"/>
    </row>
    <row r="955" spans="4:4" ht="15.75" customHeight="1" x14ac:dyDescent="0.25">
      <c r="D955" s="27"/>
    </row>
    <row r="956" spans="4:4" ht="15.75" customHeight="1" x14ac:dyDescent="0.25">
      <c r="D956" s="27"/>
    </row>
    <row r="957" spans="4:4" ht="15.75" customHeight="1" x14ac:dyDescent="0.25">
      <c r="D957" s="27"/>
    </row>
    <row r="958" spans="4:4" ht="15.75" customHeight="1" x14ac:dyDescent="0.25">
      <c r="D958" s="27"/>
    </row>
    <row r="959" spans="4:4" ht="15.75" customHeight="1" x14ac:dyDescent="0.25">
      <c r="D959" s="27"/>
    </row>
    <row r="960" spans="4:4" ht="15.75" customHeight="1" x14ac:dyDescent="0.25">
      <c r="D960" s="27"/>
    </row>
    <row r="961" spans="4:4" ht="15.75" customHeight="1" x14ac:dyDescent="0.25">
      <c r="D961" s="27"/>
    </row>
    <row r="962" spans="4:4" ht="15.75" customHeight="1" x14ac:dyDescent="0.25">
      <c r="D962" s="27"/>
    </row>
    <row r="963" spans="4:4" ht="15.75" customHeight="1" x14ac:dyDescent="0.25">
      <c r="D963" s="27"/>
    </row>
    <row r="964" spans="4:4" ht="15.75" customHeight="1" x14ac:dyDescent="0.25">
      <c r="D964" s="27"/>
    </row>
    <row r="965" spans="4:4" ht="15.75" customHeight="1" x14ac:dyDescent="0.25">
      <c r="D965" s="27"/>
    </row>
    <row r="966" spans="4:4" ht="15.75" customHeight="1" x14ac:dyDescent="0.25">
      <c r="D966" s="27"/>
    </row>
    <row r="967" spans="4:4" ht="15.75" customHeight="1" x14ac:dyDescent="0.25">
      <c r="D967" s="27"/>
    </row>
    <row r="968" spans="4:4" ht="15.75" customHeight="1" x14ac:dyDescent="0.25">
      <c r="D968" s="27"/>
    </row>
    <row r="969" spans="4:4" ht="15.75" customHeight="1" x14ac:dyDescent="0.25">
      <c r="D969" s="27"/>
    </row>
    <row r="970" spans="4:4" ht="15.75" customHeight="1" x14ac:dyDescent="0.25">
      <c r="D970" s="27"/>
    </row>
    <row r="971" spans="4:4" ht="15.75" customHeight="1" x14ac:dyDescent="0.25">
      <c r="D971" s="27"/>
    </row>
    <row r="972" spans="4:4" ht="15.75" customHeight="1" x14ac:dyDescent="0.25">
      <c r="D972" s="27"/>
    </row>
    <row r="973" spans="4:4" ht="15.75" customHeight="1" x14ac:dyDescent="0.25">
      <c r="D973" s="27"/>
    </row>
    <row r="974" spans="4:4" ht="15.75" customHeight="1" x14ac:dyDescent="0.25">
      <c r="D974" s="27"/>
    </row>
    <row r="975" spans="4:4" ht="15.75" customHeight="1" x14ac:dyDescent="0.25">
      <c r="D975" s="27"/>
    </row>
    <row r="976" spans="4:4" ht="15.75" customHeight="1" x14ac:dyDescent="0.25">
      <c r="D976" s="27"/>
    </row>
    <row r="977" spans="4:4" ht="15.75" customHeight="1" x14ac:dyDescent="0.25">
      <c r="D977" s="27"/>
    </row>
    <row r="978" spans="4:4" ht="15.75" customHeight="1" x14ac:dyDescent="0.25">
      <c r="D978" s="27"/>
    </row>
    <row r="979" spans="4:4" ht="15.75" customHeight="1" x14ac:dyDescent="0.25">
      <c r="D979" s="27"/>
    </row>
    <row r="980" spans="4:4" ht="15.75" customHeight="1" x14ac:dyDescent="0.25">
      <c r="D980" s="27"/>
    </row>
    <row r="981" spans="4:4" ht="15.75" customHeight="1" x14ac:dyDescent="0.25">
      <c r="D981" s="27"/>
    </row>
    <row r="982" spans="4:4" ht="15.75" customHeight="1" x14ac:dyDescent="0.25">
      <c r="D982" s="27"/>
    </row>
    <row r="983" spans="4:4" ht="15.75" customHeight="1" x14ac:dyDescent="0.25">
      <c r="D983" s="27"/>
    </row>
    <row r="984" spans="4:4" ht="15.75" customHeight="1" x14ac:dyDescent="0.25">
      <c r="D984" s="27"/>
    </row>
    <row r="985" spans="4:4" ht="15.75" customHeight="1" x14ac:dyDescent="0.25">
      <c r="D985" s="27"/>
    </row>
    <row r="986" spans="4:4" ht="15.75" customHeight="1" x14ac:dyDescent="0.25">
      <c r="D986" s="27"/>
    </row>
    <row r="987" spans="4:4" ht="15.75" customHeight="1" x14ac:dyDescent="0.25">
      <c r="D987" s="27"/>
    </row>
    <row r="988" spans="4:4" ht="15.75" customHeight="1" x14ac:dyDescent="0.25">
      <c r="D988" s="27"/>
    </row>
    <row r="989" spans="4:4" ht="15.75" customHeight="1" x14ac:dyDescent="0.25">
      <c r="D989" s="27"/>
    </row>
    <row r="990" spans="4:4" ht="15.75" customHeight="1" x14ac:dyDescent="0.25">
      <c r="D990" s="27"/>
    </row>
    <row r="991" spans="4:4" ht="15.75" customHeight="1" x14ac:dyDescent="0.25">
      <c r="D991" s="27"/>
    </row>
    <row r="992" spans="4:4" ht="15.75" customHeight="1" x14ac:dyDescent="0.25">
      <c r="D992" s="27"/>
    </row>
    <row r="993" spans="4:4" ht="15.75" customHeight="1" x14ac:dyDescent="0.25">
      <c r="D993" s="27"/>
    </row>
    <row r="994" spans="4:4" ht="15.75" customHeight="1" x14ac:dyDescent="0.25">
      <c r="D994" s="27"/>
    </row>
    <row r="995" spans="4:4" ht="15.75" customHeight="1" x14ac:dyDescent="0.25">
      <c r="D995" s="27"/>
    </row>
    <row r="996" spans="4:4" ht="15.75" customHeight="1" x14ac:dyDescent="0.25">
      <c r="D996" s="27"/>
    </row>
    <row r="997" spans="4:4" ht="15.75" customHeight="1" x14ac:dyDescent="0.25">
      <c r="D997" s="27"/>
    </row>
    <row r="998" spans="4:4" ht="15.75" customHeight="1" x14ac:dyDescent="0.25">
      <c r="D998" s="27"/>
    </row>
    <row r="999" spans="4:4" ht="15.75" customHeight="1" x14ac:dyDescent="0.25">
      <c r="D999" s="27"/>
    </row>
    <row r="1000" spans="4:4" ht="15.75" customHeight="1" x14ac:dyDescent="0.25">
      <c r="D1000" s="27"/>
    </row>
    <row r="1001" spans="4:4" ht="15.75" customHeight="1" x14ac:dyDescent="0.25">
      <c r="D1001" s="27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74"/>
  <sheetViews>
    <sheetView workbookViewId="0">
      <selection sqref="A1:H1"/>
    </sheetView>
  </sheetViews>
  <sheetFormatPr defaultColWidth="12.6640625" defaultRowHeight="15.75" customHeight="1" x14ac:dyDescent="0.25"/>
  <cols>
    <col min="1" max="1" width="30" customWidth="1"/>
    <col min="2" max="2" width="8.109375" customWidth="1"/>
    <col min="3" max="3" width="4" customWidth="1"/>
    <col min="4" max="5" width="5.109375" customWidth="1"/>
    <col min="6" max="6" width="7.77734375" customWidth="1"/>
    <col min="7" max="7" width="4.6640625" customWidth="1"/>
    <col min="8" max="8" width="9.44140625" customWidth="1"/>
    <col min="10" max="10" width="26.6640625" customWidth="1"/>
    <col min="11" max="11" width="8.109375" customWidth="1"/>
    <col min="12" max="12" width="5.44140625" customWidth="1"/>
    <col min="13" max="13" width="4.6640625" customWidth="1"/>
    <col min="14" max="14" width="6.6640625" customWidth="1"/>
    <col min="15" max="15" width="7.77734375" customWidth="1"/>
    <col min="16" max="16" width="4.6640625" customWidth="1"/>
    <col min="17" max="17" width="9.44140625" customWidth="1"/>
  </cols>
  <sheetData>
    <row r="1" spans="1:17" ht="14.4" x14ac:dyDescent="0.3">
      <c r="A1" s="113" t="s">
        <v>103</v>
      </c>
      <c r="B1" s="114"/>
      <c r="C1" s="114"/>
      <c r="D1" s="114"/>
      <c r="E1" s="114"/>
      <c r="F1" s="114"/>
      <c r="G1" s="114"/>
      <c r="H1" s="108"/>
      <c r="I1" s="28"/>
      <c r="J1" s="113" t="s">
        <v>104</v>
      </c>
      <c r="K1" s="114"/>
      <c r="L1" s="114"/>
      <c r="M1" s="114"/>
      <c r="N1" s="114"/>
      <c r="O1" s="114"/>
      <c r="P1" s="114"/>
      <c r="Q1" s="108"/>
    </row>
    <row r="2" spans="1:17" ht="14.4" x14ac:dyDescent="0.3">
      <c r="A2" s="29" t="s">
        <v>105</v>
      </c>
      <c r="B2" s="30">
        <v>1</v>
      </c>
      <c r="C2" s="31" t="s">
        <v>12</v>
      </c>
      <c r="D2" s="32"/>
      <c r="E2" s="32"/>
      <c r="F2" s="32"/>
      <c r="G2" s="32"/>
      <c r="H2" s="32"/>
      <c r="I2" s="28"/>
      <c r="J2" s="29" t="s">
        <v>105</v>
      </c>
      <c r="K2" s="33">
        <v>1</v>
      </c>
      <c r="L2" s="34" t="s">
        <v>12</v>
      </c>
      <c r="M2" s="32"/>
      <c r="N2" s="32"/>
      <c r="O2" s="32"/>
      <c r="P2" s="32"/>
      <c r="Q2" s="35"/>
    </row>
    <row r="3" spans="1:17" ht="14.4" x14ac:dyDescent="0.3">
      <c r="A3" s="31"/>
      <c r="B3" s="115" t="s">
        <v>106</v>
      </c>
      <c r="C3" s="110"/>
      <c r="D3" s="111" t="s">
        <v>107</v>
      </c>
      <c r="E3" s="108"/>
      <c r="F3" s="111" t="s">
        <v>108</v>
      </c>
      <c r="G3" s="108"/>
      <c r="H3" s="36" t="s">
        <v>2</v>
      </c>
      <c r="I3" s="28"/>
      <c r="J3" s="31"/>
      <c r="K3" s="115" t="s">
        <v>106</v>
      </c>
      <c r="L3" s="110"/>
      <c r="M3" s="111" t="s">
        <v>107</v>
      </c>
      <c r="N3" s="108"/>
      <c r="O3" s="111" t="s">
        <v>108</v>
      </c>
      <c r="P3" s="108"/>
      <c r="Q3" s="36" t="s">
        <v>2</v>
      </c>
    </row>
    <row r="4" spans="1:17" ht="14.4" x14ac:dyDescent="0.3">
      <c r="A4" s="37" t="s">
        <v>109</v>
      </c>
      <c r="B4" s="107" t="s">
        <v>110</v>
      </c>
      <c r="C4" s="108"/>
      <c r="D4" s="112" t="s">
        <v>111</v>
      </c>
      <c r="E4" s="108"/>
      <c r="F4" s="38">
        <f>0.89*B2</f>
        <v>0.89</v>
      </c>
      <c r="G4" s="39" t="s">
        <v>12</v>
      </c>
      <c r="H4" s="40">
        <f>('Lista de insumos'!D36/'Lista de insumos'!B36)*F4</f>
        <v>2.5080200000000001</v>
      </c>
      <c r="I4" s="28"/>
      <c r="J4" s="37" t="s">
        <v>32</v>
      </c>
      <c r="K4" s="107" t="s">
        <v>110</v>
      </c>
      <c r="L4" s="108"/>
      <c r="M4" s="112" t="s">
        <v>111</v>
      </c>
      <c r="N4" s="108"/>
      <c r="O4" s="38">
        <f>K2-O5</f>
        <v>0.99</v>
      </c>
      <c r="P4" s="39" t="s">
        <v>12</v>
      </c>
      <c r="Q4" s="40">
        <f>(H18/B13)*O4</f>
        <v>0.20805384599999999</v>
      </c>
    </row>
    <row r="5" spans="1:17" ht="14.4" x14ac:dyDescent="0.3">
      <c r="A5" s="37" t="s">
        <v>55</v>
      </c>
      <c r="B5" s="30">
        <v>200</v>
      </c>
      <c r="C5" s="31" t="s">
        <v>112</v>
      </c>
      <c r="D5" s="38">
        <v>2</v>
      </c>
      <c r="E5" s="41" t="s">
        <v>112</v>
      </c>
      <c r="F5" s="42">
        <f>0.01*B2</f>
        <v>0.01</v>
      </c>
      <c r="G5" s="31" t="s">
        <v>12</v>
      </c>
      <c r="H5" s="40">
        <f>('Lista de insumos'!D33/'Lista de insumos'!B33)*F5</f>
        <v>1.9300000000000001E-2</v>
      </c>
      <c r="I5" s="28"/>
      <c r="J5" s="37" t="s">
        <v>66</v>
      </c>
      <c r="K5" s="107" t="s">
        <v>110</v>
      </c>
      <c r="L5" s="108"/>
      <c r="M5" s="109">
        <v>0.01</v>
      </c>
      <c r="N5" s="110"/>
      <c r="O5" s="42">
        <f>K2*M5</f>
        <v>0.01</v>
      </c>
      <c r="P5" s="31" t="s">
        <v>12</v>
      </c>
      <c r="Q5" s="40">
        <f>('Lista de insumos'!D40/'Lista de insumos'!B40)*O5</f>
        <v>1.34E-2</v>
      </c>
    </row>
    <row r="6" spans="1:17" ht="14.4" x14ac:dyDescent="0.3">
      <c r="A6" s="37" t="s">
        <v>66</v>
      </c>
      <c r="B6" s="107" t="s">
        <v>110</v>
      </c>
      <c r="C6" s="108"/>
      <c r="D6" s="43">
        <v>1</v>
      </c>
      <c r="E6" s="44" t="s">
        <v>113</v>
      </c>
      <c r="F6" s="42">
        <f>0.01*B2</f>
        <v>0.01</v>
      </c>
      <c r="G6" s="31" t="s">
        <v>12</v>
      </c>
      <c r="H6" s="40">
        <f>('Lista de insumos'!D40/'Lista de insumos'!B40)*F6</f>
        <v>1.34E-2</v>
      </c>
      <c r="I6" s="28"/>
      <c r="J6" s="39" t="s">
        <v>114</v>
      </c>
      <c r="K6" s="38">
        <v>25</v>
      </c>
      <c r="L6" s="45" t="s">
        <v>12</v>
      </c>
      <c r="M6" s="30">
        <v>1</v>
      </c>
      <c r="N6" s="39" t="s">
        <v>115</v>
      </c>
      <c r="O6" s="42">
        <v>1</v>
      </c>
      <c r="P6" s="46" t="s">
        <v>115</v>
      </c>
      <c r="Q6" s="40">
        <f>('Lista de insumos'!D60/'Lista de insumos'!B60)*O6</f>
        <v>1.84</v>
      </c>
    </row>
    <row r="7" spans="1:17" ht="14.4" x14ac:dyDescent="0.3">
      <c r="A7" s="39" t="s">
        <v>116</v>
      </c>
      <c r="B7" s="38">
        <v>40</v>
      </c>
      <c r="C7" s="45" t="s">
        <v>12</v>
      </c>
      <c r="D7" s="33">
        <v>1</v>
      </c>
      <c r="E7" s="47" t="s">
        <v>115</v>
      </c>
      <c r="F7" s="48">
        <v>1</v>
      </c>
      <c r="G7" s="31" t="s">
        <v>115</v>
      </c>
      <c r="H7" s="40">
        <f>('Lista de insumos'!D19/'Lista de insumos'!B19)*F7</f>
        <v>1.1004</v>
      </c>
      <c r="I7" s="28"/>
      <c r="J7" s="28"/>
      <c r="K7" s="28"/>
      <c r="L7" s="28"/>
      <c r="M7" s="28"/>
      <c r="N7" s="28"/>
      <c r="O7" s="28"/>
      <c r="P7" s="49" t="s">
        <v>117</v>
      </c>
      <c r="Q7" s="50">
        <f>SUM(Q4:Q6)</f>
        <v>2.061453846</v>
      </c>
    </row>
    <row r="8" spans="1:17" ht="14.4" x14ac:dyDescent="0.3">
      <c r="A8" s="39" t="s">
        <v>5</v>
      </c>
      <c r="B8" s="38">
        <v>10</v>
      </c>
      <c r="C8" s="45" t="s">
        <v>112</v>
      </c>
      <c r="D8" s="51">
        <v>0.1</v>
      </c>
      <c r="E8" s="52" t="s">
        <v>112</v>
      </c>
      <c r="F8" s="42">
        <f>0.01*B2</f>
        <v>0.01</v>
      </c>
      <c r="G8" s="31" t="s">
        <v>12</v>
      </c>
      <c r="H8" s="40">
        <f>Q34</f>
        <v>3.9207200000000002</v>
      </c>
      <c r="I8" s="28"/>
      <c r="J8" s="28"/>
      <c r="K8" s="28"/>
      <c r="L8" s="28"/>
      <c r="M8" s="28"/>
      <c r="N8" s="28"/>
      <c r="O8" s="28"/>
      <c r="P8" s="28"/>
      <c r="Q8" s="35"/>
    </row>
    <row r="9" spans="1:17" ht="14.4" x14ac:dyDescent="0.3">
      <c r="A9" s="37" t="s">
        <v>84</v>
      </c>
      <c r="B9" s="107" t="s">
        <v>110</v>
      </c>
      <c r="C9" s="114"/>
      <c r="D9" s="33">
        <v>8</v>
      </c>
      <c r="E9" s="53" t="s">
        <v>113</v>
      </c>
      <c r="F9" s="42">
        <f>0.08*B2</f>
        <v>0.08</v>
      </c>
      <c r="G9" s="31" t="s">
        <v>12</v>
      </c>
      <c r="H9" s="40">
        <f>('Lista de insumos'!D54/'Lista de insumos'!B54)*F9</f>
        <v>1.4875200000000002</v>
      </c>
      <c r="I9" s="28"/>
      <c r="J9" s="28"/>
      <c r="K9" s="28"/>
      <c r="L9" s="28"/>
      <c r="M9" s="28"/>
      <c r="N9" s="28"/>
      <c r="O9" s="28"/>
      <c r="P9" s="28"/>
      <c r="Q9" s="35"/>
    </row>
    <row r="10" spans="1:17" ht="14.4" x14ac:dyDescent="0.3">
      <c r="A10" s="54"/>
      <c r="B10" s="55"/>
      <c r="C10" s="55"/>
      <c r="D10" s="56"/>
      <c r="E10" s="54"/>
      <c r="F10" s="56"/>
      <c r="G10" s="49" t="s">
        <v>117</v>
      </c>
      <c r="H10" s="50">
        <f>SUM(H4:H9)</f>
        <v>9.0493600000000001</v>
      </c>
      <c r="I10" s="28"/>
      <c r="J10" s="28"/>
      <c r="K10" s="28"/>
      <c r="L10" s="28"/>
      <c r="M10" s="28"/>
      <c r="N10" s="28"/>
      <c r="O10" s="28"/>
      <c r="P10" s="28"/>
      <c r="Q10" s="35"/>
    </row>
    <row r="11" spans="1:17" ht="14.4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5"/>
    </row>
    <row r="12" spans="1:17" ht="14.4" x14ac:dyDescent="0.3">
      <c r="A12" s="113" t="s">
        <v>118</v>
      </c>
      <c r="B12" s="114"/>
      <c r="C12" s="114"/>
      <c r="D12" s="114"/>
      <c r="E12" s="114"/>
      <c r="F12" s="114"/>
      <c r="G12" s="114"/>
      <c r="H12" s="108"/>
      <c r="I12" s="28"/>
      <c r="J12" s="113" t="s">
        <v>119</v>
      </c>
      <c r="K12" s="114"/>
      <c r="L12" s="114"/>
      <c r="M12" s="114"/>
      <c r="N12" s="114"/>
      <c r="O12" s="114"/>
      <c r="P12" s="114"/>
      <c r="Q12" s="108"/>
    </row>
    <row r="13" spans="1:17" ht="14.4" x14ac:dyDescent="0.3">
      <c r="A13" s="29" t="s">
        <v>105</v>
      </c>
      <c r="B13" s="30">
        <v>1</v>
      </c>
      <c r="C13" s="31" t="s">
        <v>12</v>
      </c>
      <c r="D13" s="32"/>
      <c r="E13" s="32"/>
      <c r="F13" s="32"/>
      <c r="G13" s="32"/>
      <c r="H13" s="32"/>
      <c r="I13" s="28"/>
      <c r="J13" s="29" t="s">
        <v>105</v>
      </c>
      <c r="K13" s="33">
        <v>1</v>
      </c>
      <c r="L13" s="34" t="s">
        <v>12</v>
      </c>
      <c r="M13" s="32"/>
      <c r="N13" s="32"/>
      <c r="O13" s="32"/>
      <c r="P13" s="32"/>
      <c r="Q13" s="35"/>
    </row>
    <row r="14" spans="1:17" ht="14.4" x14ac:dyDescent="0.3">
      <c r="A14" s="31"/>
      <c r="B14" s="115" t="s">
        <v>106</v>
      </c>
      <c r="C14" s="110"/>
      <c r="D14" s="111" t="s">
        <v>107</v>
      </c>
      <c r="E14" s="108"/>
      <c r="F14" s="111" t="s">
        <v>108</v>
      </c>
      <c r="G14" s="108"/>
      <c r="H14" s="36" t="s">
        <v>2</v>
      </c>
      <c r="I14" s="28"/>
      <c r="J14" s="31"/>
      <c r="K14" s="111" t="s">
        <v>106</v>
      </c>
      <c r="L14" s="108"/>
      <c r="M14" s="111" t="s">
        <v>107</v>
      </c>
      <c r="N14" s="108"/>
      <c r="O14" s="111" t="s">
        <v>108</v>
      </c>
      <c r="P14" s="108"/>
      <c r="Q14" s="36" t="s">
        <v>2</v>
      </c>
    </row>
    <row r="15" spans="1:17" ht="14.4" x14ac:dyDescent="0.3">
      <c r="A15" s="39" t="s">
        <v>32</v>
      </c>
      <c r="B15" s="117"/>
      <c r="C15" s="110"/>
      <c r="D15" s="38">
        <v>10</v>
      </c>
      <c r="E15" s="31" t="s">
        <v>120</v>
      </c>
      <c r="F15" s="38">
        <f>0.01*B13</f>
        <v>0.01</v>
      </c>
      <c r="G15" s="41" t="s">
        <v>6</v>
      </c>
      <c r="H15" s="57">
        <f>('Lista de insumos'!D16/'Lista de insumos'!B16)*F15</f>
        <v>0.21</v>
      </c>
      <c r="I15" s="28"/>
      <c r="J15" s="37" t="s">
        <v>13</v>
      </c>
      <c r="K15" s="107" t="s">
        <v>110</v>
      </c>
      <c r="L15" s="108"/>
      <c r="M15" s="38">
        <v>0.1</v>
      </c>
      <c r="N15" s="41" t="s">
        <v>113</v>
      </c>
      <c r="O15" s="38">
        <v>1E-3</v>
      </c>
      <c r="P15" s="39" t="s">
        <v>12</v>
      </c>
      <c r="Q15" s="40">
        <f>('Lista de insumos'!D5/'Lista de insumos'!B5)*O15</f>
        <v>7.8320000000000004E-3</v>
      </c>
    </row>
    <row r="16" spans="1:17" ht="14.4" x14ac:dyDescent="0.3">
      <c r="A16" s="39" t="s">
        <v>15</v>
      </c>
      <c r="B16" s="112" t="s">
        <v>110</v>
      </c>
      <c r="C16" s="108"/>
      <c r="D16" s="38">
        <v>3.7</v>
      </c>
      <c r="E16" s="31" t="s">
        <v>120</v>
      </c>
      <c r="F16" s="38">
        <f>0.0037*B13</f>
        <v>3.7000000000000002E-3</v>
      </c>
      <c r="G16" s="41" t="s">
        <v>6</v>
      </c>
      <c r="H16" s="57">
        <f>('Lista de insumos'!D6/'Lista de insumos'!B6)*F16</f>
        <v>1.5540000000000001E-4</v>
      </c>
      <c r="I16" s="28"/>
      <c r="J16" s="37" t="s">
        <v>66</v>
      </c>
      <c r="K16" s="107" t="s">
        <v>110</v>
      </c>
      <c r="L16" s="108"/>
      <c r="M16" s="38">
        <v>1</v>
      </c>
      <c r="N16" s="41" t="s">
        <v>113</v>
      </c>
      <c r="O16" s="42">
        <v>0.01</v>
      </c>
      <c r="P16" s="31" t="s">
        <v>12</v>
      </c>
      <c r="Q16" s="40">
        <f>('Lista de insumos'!D40/'Lista de insumos'!B40)*O16</f>
        <v>1.34E-2</v>
      </c>
    </row>
    <row r="17" spans="1:17" ht="14.4" x14ac:dyDescent="0.3">
      <c r="A17" s="58" t="s">
        <v>121</v>
      </c>
      <c r="B17" s="112" t="s">
        <v>110</v>
      </c>
      <c r="C17" s="108"/>
      <c r="D17" s="112" t="s">
        <v>111</v>
      </c>
      <c r="E17" s="108"/>
      <c r="F17" s="42">
        <v>1</v>
      </c>
      <c r="G17" s="31" t="s">
        <v>12</v>
      </c>
      <c r="H17" s="57">
        <v>0</v>
      </c>
      <c r="I17" s="28"/>
      <c r="J17" s="58" t="s">
        <v>122</v>
      </c>
      <c r="K17" s="112" t="s">
        <v>110</v>
      </c>
      <c r="L17" s="108"/>
      <c r="M17" s="112" t="s">
        <v>111</v>
      </c>
      <c r="N17" s="108"/>
      <c r="O17" s="42">
        <v>0.98899999999999999</v>
      </c>
      <c r="P17" s="31" t="s">
        <v>12</v>
      </c>
      <c r="Q17" s="40">
        <f>('Lista de insumos'!D39/'Lista de insumos'!B39)*O17</f>
        <v>3.3139411999999999</v>
      </c>
    </row>
    <row r="18" spans="1:17" ht="14.4" x14ac:dyDescent="0.3">
      <c r="A18" s="59"/>
      <c r="B18" s="60"/>
      <c r="C18" s="60"/>
      <c r="D18" s="60"/>
      <c r="E18" s="60"/>
      <c r="F18" s="60"/>
      <c r="G18" s="49" t="s">
        <v>117</v>
      </c>
      <c r="H18" s="61">
        <f>SUM(H15:H17)</f>
        <v>0.21015539999999999</v>
      </c>
      <c r="I18" s="28"/>
      <c r="J18" s="60"/>
      <c r="K18" s="116"/>
      <c r="L18" s="116"/>
      <c r="M18" s="60"/>
      <c r="N18" s="60"/>
      <c r="O18" s="60"/>
      <c r="P18" s="49" t="s">
        <v>117</v>
      </c>
      <c r="Q18" s="50">
        <f>SUM(Q15:Q17)</f>
        <v>3.3351731999999998</v>
      </c>
    </row>
    <row r="19" spans="1:17" ht="14.4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35"/>
    </row>
    <row r="20" spans="1:17" ht="14.4" x14ac:dyDescent="0.3">
      <c r="A20" s="113" t="s">
        <v>123</v>
      </c>
      <c r="B20" s="114"/>
      <c r="C20" s="114"/>
      <c r="D20" s="114"/>
      <c r="E20" s="114"/>
      <c r="F20" s="114"/>
      <c r="G20" s="114"/>
      <c r="H20" s="108"/>
      <c r="I20" s="28"/>
      <c r="J20" s="113" t="s">
        <v>124</v>
      </c>
      <c r="K20" s="114"/>
      <c r="L20" s="114"/>
      <c r="M20" s="114"/>
      <c r="N20" s="114"/>
      <c r="O20" s="114"/>
      <c r="P20" s="114"/>
      <c r="Q20" s="108"/>
    </row>
    <row r="21" spans="1:17" ht="14.4" x14ac:dyDescent="0.3">
      <c r="A21" s="29" t="s">
        <v>105</v>
      </c>
      <c r="B21" s="30">
        <v>1</v>
      </c>
      <c r="C21" s="31" t="s">
        <v>12</v>
      </c>
      <c r="D21" s="32"/>
      <c r="E21" s="32"/>
      <c r="F21" s="32"/>
      <c r="G21" s="32"/>
      <c r="H21" s="32"/>
      <c r="I21" s="28"/>
      <c r="J21" s="29" t="s">
        <v>105</v>
      </c>
      <c r="K21" s="33">
        <v>1</v>
      </c>
      <c r="L21" s="34" t="s">
        <v>12</v>
      </c>
      <c r="M21" s="32"/>
      <c r="N21" s="32"/>
      <c r="O21" s="32"/>
      <c r="P21" s="32"/>
      <c r="Q21" s="35"/>
    </row>
    <row r="22" spans="1:17" ht="14.4" x14ac:dyDescent="0.3">
      <c r="A22" s="31"/>
      <c r="B22" s="111" t="s">
        <v>106</v>
      </c>
      <c r="C22" s="108"/>
      <c r="D22" s="111" t="s">
        <v>107</v>
      </c>
      <c r="E22" s="108"/>
      <c r="F22" s="111" t="s">
        <v>108</v>
      </c>
      <c r="G22" s="108"/>
      <c r="H22" s="36" t="s">
        <v>2</v>
      </c>
      <c r="I22" s="28"/>
      <c r="J22" s="31"/>
      <c r="K22" s="115" t="s">
        <v>106</v>
      </c>
      <c r="L22" s="110"/>
      <c r="M22" s="111" t="s">
        <v>107</v>
      </c>
      <c r="N22" s="108"/>
      <c r="O22" s="111" t="s">
        <v>108</v>
      </c>
      <c r="P22" s="108"/>
      <c r="Q22" s="36" t="s">
        <v>2</v>
      </c>
    </row>
    <row r="23" spans="1:17" ht="14.4" x14ac:dyDescent="0.3">
      <c r="A23" s="37" t="s">
        <v>66</v>
      </c>
      <c r="B23" s="107" t="s">
        <v>110</v>
      </c>
      <c r="C23" s="108"/>
      <c r="D23" s="38">
        <v>1</v>
      </c>
      <c r="E23" s="41" t="s">
        <v>113</v>
      </c>
      <c r="F23" s="38">
        <v>0.01</v>
      </c>
      <c r="G23" s="39" t="s">
        <v>12</v>
      </c>
      <c r="H23" s="40">
        <f>('Lista de insumos'!D40/'Lista de insumos'!B40)*F23</f>
        <v>1.34E-2</v>
      </c>
      <c r="I23" s="28"/>
      <c r="J23" s="37" t="s">
        <v>125</v>
      </c>
      <c r="K23" s="107" t="s">
        <v>110</v>
      </c>
      <c r="L23" s="108"/>
      <c r="M23" s="38">
        <v>3</v>
      </c>
      <c r="N23" s="31" t="s">
        <v>126</v>
      </c>
      <c r="O23" s="38">
        <v>3</v>
      </c>
      <c r="P23" s="39" t="s">
        <v>28</v>
      </c>
      <c r="Q23" s="40">
        <f>('Lista de insumos'!D14/'Lista de insumos'!B14)*O23</f>
        <v>24.69</v>
      </c>
    </row>
    <row r="24" spans="1:17" ht="14.4" x14ac:dyDescent="0.3">
      <c r="A24" s="58" t="s">
        <v>122</v>
      </c>
      <c r="B24" s="112" t="s">
        <v>110</v>
      </c>
      <c r="C24" s="108"/>
      <c r="D24" s="112" t="s">
        <v>111</v>
      </c>
      <c r="E24" s="108"/>
      <c r="F24" s="42">
        <v>0.99</v>
      </c>
      <c r="G24" s="31" t="s">
        <v>12</v>
      </c>
      <c r="H24" s="40">
        <f>('Lista de insumos'!D39/'Lista de insumos'!B39)*O32</f>
        <v>3.3508</v>
      </c>
      <c r="I24" s="28"/>
      <c r="J24" s="39" t="s">
        <v>89</v>
      </c>
      <c r="K24" s="112" t="s">
        <v>110</v>
      </c>
      <c r="L24" s="108"/>
      <c r="M24" s="42">
        <v>1</v>
      </c>
      <c r="N24" s="31" t="s">
        <v>115</v>
      </c>
      <c r="O24" s="42">
        <v>1</v>
      </c>
      <c r="P24" s="31" t="s">
        <v>115</v>
      </c>
      <c r="Q24" s="40">
        <f>('Lista de insumos'!D59/'Lista de insumos'!B59)*O33</f>
        <v>0.20799999999999999</v>
      </c>
    </row>
    <row r="25" spans="1:17" ht="14.4" x14ac:dyDescent="0.3">
      <c r="A25" s="60"/>
      <c r="B25" s="60"/>
      <c r="C25" s="60"/>
      <c r="D25" s="60"/>
      <c r="E25" s="60"/>
      <c r="F25" s="60"/>
      <c r="G25" s="49" t="s">
        <v>117</v>
      </c>
      <c r="H25" s="50">
        <f>SUM(H23:H24)</f>
        <v>3.3641999999999999</v>
      </c>
      <c r="I25" s="28"/>
      <c r="J25" s="39" t="s">
        <v>60</v>
      </c>
      <c r="K25" s="112" t="s">
        <v>110</v>
      </c>
      <c r="L25" s="108"/>
      <c r="M25" s="112" t="s">
        <v>111</v>
      </c>
      <c r="N25" s="108"/>
      <c r="O25" s="42">
        <v>1</v>
      </c>
      <c r="P25" s="31" t="s">
        <v>12</v>
      </c>
      <c r="Q25" s="40">
        <f>('Lista de insumos'!D36/'Lista de insumos'!B36)*O25</f>
        <v>2.8180000000000001</v>
      </c>
    </row>
    <row r="26" spans="1:17" ht="14.4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9" t="s">
        <v>117</v>
      </c>
      <c r="Q26" s="50">
        <f>SUM(Q23:Q25)</f>
        <v>27.716000000000001</v>
      </c>
    </row>
    <row r="27" spans="1:17" ht="14.4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35"/>
    </row>
    <row r="28" spans="1:17" ht="14.4" x14ac:dyDescent="0.3">
      <c r="A28" s="113" t="s">
        <v>127</v>
      </c>
      <c r="B28" s="114"/>
      <c r="C28" s="114"/>
      <c r="D28" s="114"/>
      <c r="E28" s="114"/>
      <c r="F28" s="114"/>
      <c r="G28" s="114"/>
      <c r="H28" s="108"/>
      <c r="I28" s="28"/>
      <c r="J28" s="113" t="s">
        <v>128</v>
      </c>
      <c r="K28" s="114"/>
      <c r="L28" s="114"/>
      <c r="M28" s="114"/>
      <c r="N28" s="114"/>
      <c r="O28" s="114"/>
      <c r="P28" s="114"/>
      <c r="Q28" s="108"/>
    </row>
    <row r="29" spans="1:17" ht="14.4" x14ac:dyDescent="0.3">
      <c r="A29" s="29" t="s">
        <v>105</v>
      </c>
      <c r="B29" s="30">
        <v>1</v>
      </c>
      <c r="C29" s="31" t="s">
        <v>12</v>
      </c>
      <c r="D29" s="32"/>
      <c r="E29" s="32"/>
      <c r="F29" s="32"/>
      <c r="G29" s="32"/>
      <c r="H29" s="32"/>
      <c r="I29" s="28"/>
      <c r="J29" s="29" t="s">
        <v>105</v>
      </c>
      <c r="K29" s="33">
        <v>1</v>
      </c>
      <c r="L29" s="34" t="s">
        <v>12</v>
      </c>
      <c r="M29" s="32"/>
      <c r="N29" s="32"/>
      <c r="O29" s="32"/>
      <c r="P29" s="32"/>
      <c r="Q29" s="35"/>
    </row>
    <row r="30" spans="1:17" ht="14.4" x14ac:dyDescent="0.3">
      <c r="A30" s="31"/>
      <c r="B30" s="115" t="s">
        <v>106</v>
      </c>
      <c r="C30" s="110"/>
      <c r="D30" s="111" t="s">
        <v>107</v>
      </c>
      <c r="E30" s="108"/>
      <c r="F30" s="111" t="s">
        <v>108</v>
      </c>
      <c r="G30" s="108"/>
      <c r="H30" s="36" t="s">
        <v>2</v>
      </c>
      <c r="I30" s="28"/>
      <c r="J30" s="31"/>
      <c r="K30" s="115" t="s">
        <v>106</v>
      </c>
      <c r="L30" s="110"/>
      <c r="M30" s="111" t="s">
        <v>107</v>
      </c>
      <c r="N30" s="108"/>
      <c r="O30" s="111" t="s">
        <v>108</v>
      </c>
      <c r="P30" s="108"/>
      <c r="Q30" s="36" t="s">
        <v>2</v>
      </c>
    </row>
    <row r="31" spans="1:17" ht="14.4" x14ac:dyDescent="0.3">
      <c r="A31" s="39" t="s">
        <v>84</v>
      </c>
      <c r="B31" s="112" t="s">
        <v>110</v>
      </c>
      <c r="C31" s="108"/>
      <c r="D31" s="38">
        <v>90</v>
      </c>
      <c r="E31" s="31" t="s">
        <v>113</v>
      </c>
      <c r="F31" s="38">
        <v>0.9</v>
      </c>
      <c r="G31" s="31" t="s">
        <v>12</v>
      </c>
      <c r="H31" s="57">
        <f>('Lista de insumos'!D54/'Lista de insumos'!B54)*F31</f>
        <v>16.7346</v>
      </c>
      <c r="I31" s="28"/>
      <c r="J31" s="39" t="s">
        <v>5</v>
      </c>
      <c r="K31" s="38">
        <v>289.54000000000002</v>
      </c>
      <c r="L31" s="31" t="s">
        <v>129</v>
      </c>
      <c r="M31" s="38">
        <v>0.01</v>
      </c>
      <c r="N31" s="31" t="s">
        <v>130</v>
      </c>
      <c r="O31" s="38">
        <f>0.0029*K29</f>
        <v>2.8999999999999998E-3</v>
      </c>
      <c r="P31" s="31" t="s">
        <v>6</v>
      </c>
      <c r="Q31" s="40">
        <f>('Lista de insumos'!D2/'Lista de insumos'!B2)*O31</f>
        <v>0.36191999999999996</v>
      </c>
    </row>
    <row r="32" spans="1:17" ht="14.4" x14ac:dyDescent="0.3">
      <c r="A32" s="39" t="s">
        <v>33</v>
      </c>
      <c r="B32" s="112" t="s">
        <v>110</v>
      </c>
      <c r="C32" s="108"/>
      <c r="D32" s="38">
        <v>10</v>
      </c>
      <c r="E32" s="31" t="s">
        <v>113</v>
      </c>
      <c r="F32" s="38">
        <v>0.1</v>
      </c>
      <c r="G32" s="31" t="s">
        <v>12</v>
      </c>
      <c r="H32" s="57">
        <f>('Lista de insumos'!D17/'Lista de insumos'!B17)*F32</f>
        <v>6.6806000000000001</v>
      </c>
      <c r="I32" s="28"/>
      <c r="J32" s="39" t="s">
        <v>131</v>
      </c>
      <c r="K32" s="112" t="s">
        <v>110</v>
      </c>
      <c r="L32" s="108"/>
      <c r="M32" s="112" t="s">
        <v>111</v>
      </c>
      <c r="N32" s="108"/>
      <c r="O32" s="38">
        <f>1*K29</f>
        <v>1</v>
      </c>
      <c r="P32" s="31" t="s">
        <v>12</v>
      </c>
      <c r="Q32" s="40">
        <f>('Lista de insumos'!D39/'Lista de insumos'!B39)*O32</f>
        <v>3.3508</v>
      </c>
    </row>
    <row r="33" spans="1:17" ht="14.4" x14ac:dyDescent="0.3">
      <c r="A33" s="39" t="s">
        <v>132</v>
      </c>
      <c r="B33" s="112" t="s">
        <v>110</v>
      </c>
      <c r="C33" s="108"/>
      <c r="D33" s="38">
        <v>1</v>
      </c>
      <c r="E33" s="39" t="s">
        <v>115</v>
      </c>
      <c r="F33" s="42">
        <v>1</v>
      </c>
      <c r="G33" s="31" t="s">
        <v>115</v>
      </c>
      <c r="H33" s="57">
        <f>('Lista de insumos'!D15/'Lista de insumos'!B15)*F33</f>
        <v>3.1E-2</v>
      </c>
      <c r="I33" s="28"/>
      <c r="J33" s="39" t="s">
        <v>89</v>
      </c>
      <c r="K33" s="112" t="s">
        <v>110</v>
      </c>
      <c r="L33" s="108"/>
      <c r="M33" s="38">
        <v>1</v>
      </c>
      <c r="N33" s="31" t="s">
        <v>115</v>
      </c>
      <c r="O33" s="38">
        <f>1*K29</f>
        <v>1</v>
      </c>
      <c r="P33" s="31" t="s">
        <v>115</v>
      </c>
      <c r="Q33" s="40">
        <f>('Lista de insumos'!D59/'Lista de insumos'!B59)*O33</f>
        <v>0.20799999999999999</v>
      </c>
    </row>
    <row r="34" spans="1:17" ht="14.4" x14ac:dyDescent="0.3">
      <c r="A34" s="28"/>
      <c r="B34" s="28"/>
      <c r="C34" s="28"/>
      <c r="D34" s="28"/>
      <c r="E34" s="28"/>
      <c r="F34" s="28"/>
      <c r="G34" s="49" t="s">
        <v>117</v>
      </c>
      <c r="H34" s="62">
        <f>SUM(H31:H33)</f>
        <v>23.446199999999997</v>
      </c>
      <c r="I34" s="28"/>
      <c r="J34" s="60"/>
      <c r="K34" s="116"/>
      <c r="L34" s="116"/>
      <c r="M34" s="60"/>
      <c r="N34" s="60"/>
      <c r="O34" s="60"/>
      <c r="P34" s="49" t="s">
        <v>117</v>
      </c>
      <c r="Q34" s="63">
        <f>SUM(Q31:Q33)</f>
        <v>3.9207200000000002</v>
      </c>
    </row>
    <row r="35" spans="1:17" ht="14.4" x14ac:dyDescent="0.3">
      <c r="A35" s="35"/>
      <c r="B35" s="35"/>
      <c r="C35" s="35"/>
      <c r="D35" s="35"/>
      <c r="E35" s="35"/>
      <c r="F35" s="35"/>
      <c r="G35" s="64"/>
      <c r="H35" s="56"/>
      <c r="I35" s="35"/>
      <c r="J35" s="35"/>
      <c r="K35" s="35"/>
      <c r="L35" s="35"/>
      <c r="M35" s="35"/>
      <c r="N35" s="35"/>
      <c r="O35" s="35"/>
      <c r="P35" s="35"/>
      <c r="Q35" s="35"/>
    </row>
    <row r="36" spans="1:17" ht="14.4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35"/>
    </row>
    <row r="37" spans="1:17" ht="14.4" x14ac:dyDescent="0.3">
      <c r="A37" s="113" t="s">
        <v>131</v>
      </c>
      <c r="B37" s="114"/>
      <c r="C37" s="114"/>
      <c r="D37" s="114"/>
      <c r="E37" s="114"/>
      <c r="F37" s="114"/>
      <c r="G37" s="114"/>
      <c r="H37" s="108"/>
      <c r="I37" s="28"/>
      <c r="J37" s="113" t="s">
        <v>133</v>
      </c>
      <c r="K37" s="114"/>
      <c r="L37" s="114"/>
      <c r="M37" s="114"/>
      <c r="N37" s="114"/>
      <c r="O37" s="114"/>
      <c r="P37" s="114"/>
      <c r="Q37" s="108"/>
    </row>
    <row r="38" spans="1:17" ht="14.4" x14ac:dyDescent="0.3">
      <c r="A38" s="29" t="s">
        <v>105</v>
      </c>
      <c r="B38" s="30">
        <v>1</v>
      </c>
      <c r="C38" s="31" t="s">
        <v>12</v>
      </c>
      <c r="D38" s="32"/>
      <c r="E38" s="32"/>
      <c r="F38" s="32"/>
      <c r="G38" s="32"/>
      <c r="H38" s="65" t="s">
        <v>2</v>
      </c>
      <c r="I38" s="35"/>
      <c r="J38" s="29" t="s">
        <v>105</v>
      </c>
      <c r="K38" s="30">
        <v>5</v>
      </c>
      <c r="L38" s="31" t="s">
        <v>12</v>
      </c>
      <c r="M38" s="32"/>
      <c r="N38" s="32"/>
      <c r="O38" s="32"/>
      <c r="P38" s="32"/>
      <c r="Q38" s="32"/>
    </row>
    <row r="39" spans="1:17" ht="14.4" x14ac:dyDescent="0.3">
      <c r="A39" s="35"/>
      <c r="B39" s="35"/>
      <c r="C39" s="35"/>
      <c r="D39" s="35"/>
      <c r="E39" s="35"/>
      <c r="F39" s="35"/>
      <c r="G39" s="35"/>
      <c r="H39" s="50">
        <f>('Lista de insumos'!D39/'Lista de insumos'!B39)*B38</f>
        <v>3.3508</v>
      </c>
      <c r="I39" s="35"/>
      <c r="J39" s="31"/>
      <c r="K39" s="115" t="s">
        <v>106</v>
      </c>
      <c r="L39" s="110"/>
      <c r="M39" s="111" t="s">
        <v>107</v>
      </c>
      <c r="N39" s="108"/>
      <c r="O39" s="111" t="s">
        <v>108</v>
      </c>
      <c r="P39" s="108"/>
      <c r="Q39" s="36" t="s">
        <v>2</v>
      </c>
    </row>
    <row r="40" spans="1:17" ht="14.4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9" t="s">
        <v>84</v>
      </c>
      <c r="K40" s="112" t="s">
        <v>110</v>
      </c>
      <c r="L40" s="108"/>
      <c r="M40" s="109">
        <v>0.9</v>
      </c>
      <c r="N40" s="110"/>
      <c r="O40" s="38">
        <f>M40*K38</f>
        <v>4.5</v>
      </c>
      <c r="P40" s="31" t="s">
        <v>12</v>
      </c>
      <c r="Q40" s="40">
        <f>('Lista de insumos'!D54/'Lista de insumos'!B54)*O40</f>
        <v>83.673000000000002</v>
      </c>
    </row>
    <row r="41" spans="1:17" ht="14.4" x14ac:dyDescent="0.3">
      <c r="A41" s="113" t="s">
        <v>134</v>
      </c>
      <c r="B41" s="114"/>
      <c r="C41" s="114"/>
      <c r="D41" s="114"/>
      <c r="E41" s="114"/>
      <c r="F41" s="114"/>
      <c r="G41" s="114"/>
      <c r="H41" s="108"/>
      <c r="I41" s="35"/>
      <c r="J41" s="39" t="s">
        <v>33</v>
      </c>
      <c r="K41" s="112" t="s">
        <v>110</v>
      </c>
      <c r="L41" s="108"/>
      <c r="M41" s="109">
        <v>0.1</v>
      </c>
      <c r="N41" s="110"/>
      <c r="O41" s="38">
        <f>K38*M41</f>
        <v>0.5</v>
      </c>
      <c r="P41" s="31" t="s">
        <v>12</v>
      </c>
      <c r="Q41" s="40">
        <f>('Lista de insumos'!D17/'Lista de insumos'!B17)*O41</f>
        <v>33.402999999999999</v>
      </c>
    </row>
    <row r="42" spans="1:17" ht="14.4" x14ac:dyDescent="0.3">
      <c r="A42" s="29" t="s">
        <v>105</v>
      </c>
      <c r="B42" s="30">
        <v>1000</v>
      </c>
      <c r="C42" s="31" t="s">
        <v>12</v>
      </c>
      <c r="D42" s="32"/>
      <c r="E42" s="32"/>
      <c r="F42" s="32"/>
      <c r="G42" s="32"/>
      <c r="H42" s="32"/>
      <c r="I42" s="35"/>
      <c r="J42" s="39" t="s">
        <v>93</v>
      </c>
      <c r="K42" s="112" t="s">
        <v>110</v>
      </c>
      <c r="L42" s="108"/>
      <c r="M42" s="38">
        <v>1</v>
      </c>
      <c r="N42" s="39" t="s">
        <v>115</v>
      </c>
      <c r="O42" s="42">
        <v>1</v>
      </c>
      <c r="P42" s="31" t="s">
        <v>115</v>
      </c>
      <c r="Q42" s="40">
        <f>('Lista de insumos'!D62/'Lista de insumos'!B62)*O42</f>
        <v>18.95</v>
      </c>
    </row>
    <row r="43" spans="1:17" ht="14.4" x14ac:dyDescent="0.3">
      <c r="A43" s="31"/>
      <c r="B43" s="115" t="s">
        <v>106</v>
      </c>
      <c r="C43" s="110"/>
      <c r="D43" s="111" t="s">
        <v>107</v>
      </c>
      <c r="E43" s="108"/>
      <c r="F43" s="111" t="s">
        <v>108</v>
      </c>
      <c r="G43" s="108"/>
      <c r="H43" s="36" t="s">
        <v>2</v>
      </c>
      <c r="I43" s="35"/>
      <c r="J43" s="39" t="s">
        <v>135</v>
      </c>
      <c r="K43" s="112" t="s">
        <v>110</v>
      </c>
      <c r="L43" s="108"/>
      <c r="M43" s="38">
        <v>1</v>
      </c>
      <c r="N43" s="39" t="s">
        <v>115</v>
      </c>
      <c r="O43" s="42">
        <v>1</v>
      </c>
      <c r="P43" s="31" t="s">
        <v>115</v>
      </c>
      <c r="Q43" s="40">
        <f>('Lista de insumos'!D63/'Lista de insumos'!B63)*O43</f>
        <v>5.4</v>
      </c>
    </row>
    <row r="44" spans="1:17" ht="14.4" x14ac:dyDescent="0.3">
      <c r="A44" s="39" t="s">
        <v>98</v>
      </c>
      <c r="B44" s="38">
        <v>1000</v>
      </c>
      <c r="C44" s="31" t="s">
        <v>6</v>
      </c>
      <c r="D44" s="38">
        <v>29.8</v>
      </c>
      <c r="E44" s="31" t="s">
        <v>6</v>
      </c>
      <c r="F44" s="38">
        <v>29.8</v>
      </c>
      <c r="G44" s="31" t="s">
        <v>6</v>
      </c>
      <c r="H44" s="57">
        <f>('Lista de insumos'!D65/'Lista de insumos'!B65)*D44</f>
        <v>22.648</v>
      </c>
      <c r="I44" s="35"/>
      <c r="J44" s="39" t="s">
        <v>136</v>
      </c>
      <c r="K44" s="112" t="s">
        <v>110</v>
      </c>
      <c r="L44" s="108"/>
      <c r="M44" s="38">
        <v>1</v>
      </c>
      <c r="N44" s="39" t="s">
        <v>115</v>
      </c>
      <c r="O44" s="42">
        <v>1</v>
      </c>
      <c r="P44" s="31" t="s">
        <v>115</v>
      </c>
      <c r="Q44" s="40">
        <f>('Lista de insumos'!D64/'Lista de insumos'!B64)*O44</f>
        <v>0.13</v>
      </c>
    </row>
    <row r="45" spans="1:17" ht="14.4" x14ac:dyDescent="0.3">
      <c r="A45" s="39" t="s">
        <v>99</v>
      </c>
      <c r="B45" s="38">
        <v>1000</v>
      </c>
      <c r="C45" s="31" t="s">
        <v>6</v>
      </c>
      <c r="D45" s="38">
        <v>30</v>
      </c>
      <c r="E45" s="31" t="s">
        <v>6</v>
      </c>
      <c r="F45" s="38">
        <v>30</v>
      </c>
      <c r="G45" s="31" t="s">
        <v>6</v>
      </c>
      <c r="H45" s="57">
        <f>('Lista de insumos'!D66/'Lista de insumos'!B66)*F45</f>
        <v>21.599999999999998</v>
      </c>
      <c r="I45" s="35"/>
      <c r="J45" s="35"/>
      <c r="K45" s="35"/>
      <c r="L45" s="35"/>
      <c r="M45" s="35"/>
      <c r="N45" s="35"/>
      <c r="O45" s="35"/>
      <c r="P45" s="49" t="s">
        <v>117</v>
      </c>
      <c r="Q45" s="50">
        <f>SUM(Q40:Q44)</f>
        <v>141.55599999999998</v>
      </c>
    </row>
    <row r="46" spans="1:17" ht="14.4" x14ac:dyDescent="0.3">
      <c r="A46" s="28"/>
      <c r="B46" s="28"/>
      <c r="C46" s="28"/>
      <c r="D46" s="28"/>
      <c r="E46" s="28"/>
      <c r="F46" s="28"/>
      <c r="G46" s="49" t="s">
        <v>117</v>
      </c>
      <c r="H46" s="61">
        <f>SUM(H44:H45)</f>
        <v>44.247999999999998</v>
      </c>
      <c r="I46" s="35"/>
      <c r="J46" s="35"/>
      <c r="K46" s="35"/>
      <c r="L46" s="35"/>
      <c r="M46" s="35"/>
      <c r="N46" s="35"/>
      <c r="O46" s="35"/>
      <c r="P46" s="35"/>
      <c r="Q46" s="35"/>
    </row>
    <row r="48" spans="1:17" ht="15.75" customHeight="1" x14ac:dyDescent="0.25">
      <c r="A48" s="113" t="s">
        <v>137</v>
      </c>
      <c r="B48" s="114"/>
      <c r="C48" s="114"/>
      <c r="D48" s="114"/>
      <c r="E48" s="114"/>
      <c r="F48" s="114"/>
      <c r="G48" s="114"/>
      <c r="H48" s="108"/>
      <c r="J48" s="113" t="s">
        <v>81</v>
      </c>
      <c r="K48" s="114"/>
      <c r="L48" s="114"/>
      <c r="M48" s="114"/>
      <c r="N48" s="114"/>
      <c r="O48" s="114"/>
      <c r="P48" s="114"/>
      <c r="Q48" s="108"/>
    </row>
    <row r="49" spans="1:17" ht="15.75" customHeight="1" x14ac:dyDescent="0.25">
      <c r="A49" s="66"/>
      <c r="B49" s="115" t="s">
        <v>106</v>
      </c>
      <c r="C49" s="110"/>
      <c r="D49" s="111" t="s">
        <v>107</v>
      </c>
      <c r="E49" s="108"/>
      <c r="F49" s="111" t="s">
        <v>108</v>
      </c>
      <c r="G49" s="108"/>
      <c r="H49" s="36" t="s">
        <v>2</v>
      </c>
      <c r="J49" s="29" t="s">
        <v>105</v>
      </c>
      <c r="K49" s="30">
        <v>200</v>
      </c>
      <c r="L49" s="31" t="s">
        <v>12</v>
      </c>
    </row>
    <row r="50" spans="1:17" ht="15.75" customHeight="1" x14ac:dyDescent="0.25">
      <c r="A50" s="67" t="s">
        <v>138</v>
      </c>
      <c r="B50" s="118" t="s">
        <v>110</v>
      </c>
      <c r="C50" s="108"/>
      <c r="D50" s="67">
        <v>10.9</v>
      </c>
      <c r="E50" s="67" t="s">
        <v>12</v>
      </c>
      <c r="F50" s="118" t="s">
        <v>110</v>
      </c>
      <c r="G50" s="108"/>
      <c r="H50" s="68">
        <f>('Lista de insumos'!D55/'Lista de insumos'!B55)*D50</f>
        <v>15.838789999999999</v>
      </c>
      <c r="K50" s="115" t="s">
        <v>106</v>
      </c>
      <c r="L50" s="110"/>
      <c r="M50" s="111" t="s">
        <v>107</v>
      </c>
      <c r="N50" s="108"/>
      <c r="O50" s="111" t="s">
        <v>108</v>
      </c>
      <c r="P50" s="108"/>
      <c r="Q50" s="36" t="s">
        <v>2</v>
      </c>
    </row>
    <row r="51" spans="1:17" ht="15.75" customHeight="1" x14ac:dyDescent="0.25">
      <c r="A51" s="67" t="s">
        <v>139</v>
      </c>
      <c r="B51" s="118" t="s">
        <v>110</v>
      </c>
      <c r="C51" s="108"/>
      <c r="D51" s="67">
        <v>1</v>
      </c>
      <c r="E51" s="67" t="s">
        <v>140</v>
      </c>
      <c r="F51" s="118" t="s">
        <v>110</v>
      </c>
      <c r="G51" s="108"/>
      <c r="H51" s="68">
        <f>('Lista de insumos'!D8/'Lista de insumos'!B8)*D51</f>
        <v>13.3429</v>
      </c>
      <c r="J51" s="67" t="s">
        <v>141</v>
      </c>
      <c r="K51" s="112" t="s">
        <v>110</v>
      </c>
      <c r="L51" s="108"/>
      <c r="M51" s="112" t="s">
        <v>110</v>
      </c>
      <c r="N51" s="108"/>
      <c r="O51" s="38">
        <v>197</v>
      </c>
      <c r="P51" s="31" t="s">
        <v>12</v>
      </c>
      <c r="Q51" s="68">
        <v>0</v>
      </c>
    </row>
    <row r="52" spans="1:17" ht="15.75" customHeight="1" x14ac:dyDescent="0.25">
      <c r="A52" s="67" t="s">
        <v>142</v>
      </c>
      <c r="B52" s="118" t="s">
        <v>110</v>
      </c>
      <c r="C52" s="108"/>
      <c r="D52" s="67">
        <v>1</v>
      </c>
      <c r="E52" s="67" t="s">
        <v>140</v>
      </c>
      <c r="F52" s="118" t="s">
        <v>110</v>
      </c>
      <c r="G52" s="108"/>
      <c r="H52" s="68">
        <f>('Lista de insumos'!D12/'Lista de insumos'!B12)*D52</f>
        <v>17.3538</v>
      </c>
      <c r="J52" s="67" t="s">
        <v>143</v>
      </c>
      <c r="K52" s="112" t="s">
        <v>110</v>
      </c>
      <c r="L52" s="108"/>
      <c r="M52" s="112" t="s">
        <v>110</v>
      </c>
      <c r="N52" s="108"/>
      <c r="O52" s="38">
        <v>3</v>
      </c>
      <c r="P52" s="31" t="s">
        <v>12</v>
      </c>
      <c r="Q52" s="68">
        <f>('Lista de insumos'!D26/'Lista de insumos'!B26)*O52</f>
        <v>3.3420000000000005E-2</v>
      </c>
    </row>
    <row r="53" spans="1:17" ht="14.4" x14ac:dyDescent="0.3">
      <c r="A53" s="67" t="s">
        <v>144</v>
      </c>
      <c r="B53" s="118" t="s">
        <v>110</v>
      </c>
      <c r="C53" s="108"/>
      <c r="D53" s="67">
        <v>1</v>
      </c>
      <c r="E53" s="67" t="s">
        <v>140</v>
      </c>
      <c r="F53" s="118" t="s">
        <v>110</v>
      </c>
      <c r="G53" s="108"/>
      <c r="H53" s="68">
        <f>('Lista de insumos'!D13/'Lista de insumos'!B13)*D53</f>
        <v>19.964000000000002</v>
      </c>
      <c r="P53" s="49" t="s">
        <v>117</v>
      </c>
      <c r="Q53" s="50">
        <f>SUM(Q47:Q52)</f>
        <v>3.3420000000000005E-2</v>
      </c>
    </row>
    <row r="54" spans="1:17" ht="15.75" customHeight="1" x14ac:dyDescent="0.25">
      <c r="A54" s="67" t="s">
        <v>145</v>
      </c>
      <c r="B54" s="118" t="s">
        <v>110</v>
      </c>
      <c r="C54" s="108"/>
      <c r="D54" s="67">
        <v>1</v>
      </c>
      <c r="E54" s="67" t="s">
        <v>140</v>
      </c>
      <c r="F54" s="118" t="s">
        <v>110</v>
      </c>
      <c r="G54" s="108"/>
      <c r="H54" s="68">
        <f>('Lista de insumos'!D11/'Lista de insumos'!B11)*D54</f>
        <v>12.986700000000001</v>
      </c>
    </row>
    <row r="55" spans="1:17" ht="15.75" customHeight="1" x14ac:dyDescent="0.25">
      <c r="A55" s="67" t="s">
        <v>23</v>
      </c>
      <c r="B55" s="118" t="s">
        <v>110</v>
      </c>
      <c r="C55" s="108"/>
      <c r="D55" s="67">
        <v>1</v>
      </c>
      <c r="E55" s="67" t="s">
        <v>140</v>
      </c>
      <c r="F55" s="118" t="s">
        <v>110</v>
      </c>
      <c r="G55" s="108"/>
      <c r="H55" s="68">
        <f>('Lista de insumos'!D10/'Lista de insumos'!B10)*D55</f>
        <v>16.746199999999998</v>
      </c>
    </row>
    <row r="56" spans="1:17" ht="15.75" customHeight="1" x14ac:dyDescent="0.25">
      <c r="A56" s="67" t="s">
        <v>146</v>
      </c>
      <c r="B56" s="118" t="s">
        <v>110</v>
      </c>
      <c r="C56" s="108"/>
      <c r="D56" s="67">
        <v>1</v>
      </c>
      <c r="E56" s="67" t="s">
        <v>140</v>
      </c>
      <c r="F56" s="118" t="s">
        <v>110</v>
      </c>
      <c r="G56" s="108"/>
      <c r="H56" s="68">
        <f>('Lista de insumos'!D7/'Lista de insumos'!B7)*D56</f>
        <v>15.295499999999999</v>
      </c>
      <c r="J56" s="113" t="s">
        <v>147</v>
      </c>
      <c r="K56" s="114"/>
      <c r="L56" s="114"/>
      <c r="M56" s="114"/>
      <c r="N56" s="114"/>
      <c r="O56" s="114"/>
      <c r="P56" s="114"/>
      <c r="Q56" s="108"/>
    </row>
    <row r="57" spans="1:17" ht="15.75" customHeight="1" x14ac:dyDescent="0.25">
      <c r="A57" s="67" t="s">
        <v>47</v>
      </c>
      <c r="B57" s="118" t="s">
        <v>110</v>
      </c>
      <c r="C57" s="108"/>
      <c r="D57" s="67">
        <v>1</v>
      </c>
      <c r="E57" s="67" t="s">
        <v>140</v>
      </c>
      <c r="F57" s="118" t="s">
        <v>110</v>
      </c>
      <c r="G57" s="108"/>
      <c r="H57" s="68">
        <f>('Lista de insumos'!D27/'Lista de insumos'!B27)*D57</f>
        <v>11.474</v>
      </c>
      <c r="J57" s="29" t="s">
        <v>105</v>
      </c>
      <c r="K57" s="30">
        <v>200</v>
      </c>
      <c r="L57" s="31" t="s">
        <v>12</v>
      </c>
    </row>
    <row r="58" spans="1:17" ht="15.75" customHeight="1" x14ac:dyDescent="0.25">
      <c r="A58" s="67" t="s">
        <v>48</v>
      </c>
      <c r="B58" s="118" t="s">
        <v>110</v>
      </c>
      <c r="C58" s="108"/>
      <c r="D58" s="67">
        <v>1</v>
      </c>
      <c r="E58" s="67" t="s">
        <v>140</v>
      </c>
      <c r="F58" s="118" t="s">
        <v>110</v>
      </c>
      <c r="G58" s="108"/>
      <c r="H58" s="68">
        <f>('Lista de insumos'!D28/'Lista de insumos'!B28)*D58</f>
        <v>12.605899999999998</v>
      </c>
      <c r="K58" s="115" t="s">
        <v>106</v>
      </c>
      <c r="L58" s="110"/>
      <c r="M58" s="111" t="s">
        <v>107</v>
      </c>
      <c r="N58" s="108"/>
      <c r="O58" s="111" t="s">
        <v>108</v>
      </c>
      <c r="P58" s="108"/>
      <c r="Q58" s="36" t="s">
        <v>2</v>
      </c>
    </row>
    <row r="59" spans="1:17" ht="15.75" customHeight="1" x14ac:dyDescent="0.25">
      <c r="A59" s="67" t="s">
        <v>148</v>
      </c>
      <c r="B59" s="118" t="s">
        <v>110</v>
      </c>
      <c r="C59" s="108"/>
      <c r="D59" s="67">
        <v>9</v>
      </c>
      <c r="E59" s="67" t="s">
        <v>149</v>
      </c>
      <c r="F59" s="118" t="s">
        <v>110</v>
      </c>
      <c r="G59" s="108"/>
      <c r="H59" s="68">
        <f>('Lista de insumos'!D58/'Lista de insumos'!B58)*D59</f>
        <v>1.125</v>
      </c>
      <c r="J59" s="67" t="s">
        <v>141</v>
      </c>
      <c r="K59" s="107" t="s">
        <v>110</v>
      </c>
      <c r="L59" s="108"/>
      <c r="M59" s="107" t="s">
        <v>110</v>
      </c>
      <c r="N59" s="108"/>
      <c r="O59" s="38">
        <v>180</v>
      </c>
      <c r="P59" s="31" t="s">
        <v>12</v>
      </c>
      <c r="Q59" s="68">
        <v>0</v>
      </c>
    </row>
    <row r="60" spans="1:17" ht="15.75" customHeight="1" x14ac:dyDescent="0.25">
      <c r="A60" s="67" t="s">
        <v>150</v>
      </c>
      <c r="B60" s="118" t="s">
        <v>110</v>
      </c>
      <c r="C60" s="108"/>
      <c r="D60" s="67">
        <v>1E-3</v>
      </c>
      <c r="E60" s="67" t="s">
        <v>12</v>
      </c>
      <c r="F60" s="118" t="s">
        <v>110</v>
      </c>
      <c r="G60" s="108"/>
      <c r="H60" s="68">
        <f>('Lista de insumos'!D67/'Lista de insumos'!B67)*D60</f>
        <v>2.0889600000000002</v>
      </c>
      <c r="J60" s="67" t="s">
        <v>143</v>
      </c>
      <c r="K60" s="107" t="s">
        <v>110</v>
      </c>
      <c r="L60" s="108"/>
      <c r="M60" s="107" t="s">
        <v>110</v>
      </c>
      <c r="N60" s="108"/>
      <c r="O60" s="38">
        <v>10</v>
      </c>
      <c r="P60" s="31" t="s">
        <v>12</v>
      </c>
      <c r="Q60" s="68">
        <f>('Lista de insumos'!D26/'Lista de insumos'!B26)*O60</f>
        <v>0.1114</v>
      </c>
    </row>
    <row r="61" spans="1:17" ht="14.4" x14ac:dyDescent="0.3">
      <c r="A61" s="67" t="s">
        <v>151</v>
      </c>
      <c r="B61" s="118" t="s">
        <v>110</v>
      </c>
      <c r="C61" s="108"/>
      <c r="D61" s="67">
        <v>5.0000000000000001E-3</v>
      </c>
      <c r="E61" s="67" t="s">
        <v>12</v>
      </c>
      <c r="F61" s="118" t="s">
        <v>110</v>
      </c>
      <c r="G61" s="108"/>
      <c r="H61" s="68">
        <f>('Lista de insumos'!D68/'Lista de insumos'!B68)*D61</f>
        <v>10.5433</v>
      </c>
      <c r="P61" s="49" t="s">
        <v>117</v>
      </c>
      <c r="Q61" s="50">
        <f>SUM(Q55:Q60)</f>
        <v>0.1114</v>
      </c>
    </row>
    <row r="62" spans="1:17" ht="14.4" x14ac:dyDescent="0.3">
      <c r="G62" s="49" t="s">
        <v>117</v>
      </c>
      <c r="H62" s="50">
        <f>SUM(H50:H60)</f>
        <v>138.82175000000001</v>
      </c>
    </row>
    <row r="64" spans="1:17" ht="15.75" customHeight="1" x14ac:dyDescent="0.25">
      <c r="A64" s="113" t="s">
        <v>152</v>
      </c>
      <c r="B64" s="114"/>
      <c r="C64" s="114"/>
      <c r="D64" s="114"/>
      <c r="E64" s="114"/>
      <c r="F64" s="114"/>
      <c r="G64" s="114"/>
      <c r="H64" s="108"/>
    </row>
    <row r="65" spans="1:8" ht="15.75" customHeight="1" x14ac:dyDescent="0.25">
      <c r="A65" s="66"/>
      <c r="B65" s="115" t="s">
        <v>106</v>
      </c>
      <c r="C65" s="110"/>
      <c r="D65" s="111" t="s">
        <v>107</v>
      </c>
      <c r="E65" s="108"/>
      <c r="F65" s="111" t="s">
        <v>108</v>
      </c>
      <c r="G65" s="108"/>
      <c r="H65" s="36" t="s">
        <v>2</v>
      </c>
    </row>
    <row r="66" spans="1:8" ht="15.75" customHeight="1" x14ac:dyDescent="0.25">
      <c r="A66" s="67" t="s">
        <v>60</v>
      </c>
      <c r="B66" s="118" t="s">
        <v>110</v>
      </c>
      <c r="C66" s="108"/>
      <c r="D66" s="67">
        <v>3</v>
      </c>
      <c r="E66" s="67" t="s">
        <v>12</v>
      </c>
      <c r="F66" s="118" t="s">
        <v>110</v>
      </c>
      <c r="G66" s="108"/>
      <c r="H66" s="68">
        <f>H10*D66</f>
        <v>27.14808</v>
      </c>
    </row>
    <row r="67" spans="1:8" ht="15.75" customHeight="1" x14ac:dyDescent="0.25">
      <c r="A67" s="67" t="s">
        <v>153</v>
      </c>
      <c r="B67" s="118" t="s">
        <v>110</v>
      </c>
      <c r="C67" s="108"/>
      <c r="D67" s="67">
        <v>3</v>
      </c>
      <c r="E67" s="67" t="s">
        <v>149</v>
      </c>
      <c r="F67" s="118" t="s">
        <v>110</v>
      </c>
      <c r="G67" s="108"/>
      <c r="H67" s="68">
        <f>('Lista de insumos'!D45/'Lista de insumos'!B45)*D67</f>
        <v>29.099999999999998</v>
      </c>
    </row>
    <row r="68" spans="1:8" ht="15.75" customHeight="1" x14ac:dyDescent="0.25">
      <c r="A68" s="67" t="s">
        <v>154</v>
      </c>
      <c r="B68" s="118" t="s">
        <v>110</v>
      </c>
      <c r="C68" s="108"/>
      <c r="D68" s="67">
        <v>10</v>
      </c>
      <c r="E68" s="67" t="s">
        <v>12</v>
      </c>
      <c r="F68" s="118" t="s">
        <v>110</v>
      </c>
      <c r="G68" s="108"/>
      <c r="H68" s="68">
        <f>('Lista de insumos'!D31/'Lista de insumos'!B31)*D68</f>
        <v>111.28</v>
      </c>
    </row>
    <row r="69" spans="1:8" ht="15.75" customHeight="1" x14ac:dyDescent="0.25">
      <c r="A69" s="67" t="s">
        <v>155</v>
      </c>
      <c r="B69" s="118" t="s">
        <v>110</v>
      </c>
      <c r="C69" s="108"/>
      <c r="D69" s="67">
        <v>10</v>
      </c>
      <c r="E69" s="67" t="s">
        <v>12</v>
      </c>
      <c r="F69" s="118" t="s">
        <v>110</v>
      </c>
      <c r="G69" s="108"/>
      <c r="H69" s="68">
        <f>('Lista de insumos'!D29/'Lista de insumos'!B29)*D69</f>
        <v>111.28</v>
      </c>
    </row>
    <row r="70" spans="1:8" ht="15.75" customHeight="1" x14ac:dyDescent="0.25">
      <c r="A70" s="67" t="s">
        <v>156</v>
      </c>
      <c r="B70" s="118" t="s">
        <v>110</v>
      </c>
      <c r="C70" s="108"/>
      <c r="D70" s="67">
        <v>10</v>
      </c>
      <c r="E70" s="67" t="s">
        <v>12</v>
      </c>
      <c r="F70" s="118" t="s">
        <v>110</v>
      </c>
      <c r="G70" s="108"/>
      <c r="H70" s="68">
        <f>('Lista de insumos'!D30/'Lista de insumos'!B30)*D70</f>
        <v>115.95999999999998</v>
      </c>
    </row>
    <row r="71" spans="1:8" ht="15.75" customHeight="1" x14ac:dyDescent="0.25">
      <c r="A71" s="67" t="s">
        <v>157</v>
      </c>
      <c r="B71" s="118" t="s">
        <v>110</v>
      </c>
      <c r="C71" s="108"/>
      <c r="D71" s="67">
        <v>3</v>
      </c>
      <c r="E71" s="67" t="s">
        <v>12</v>
      </c>
      <c r="F71" s="118" t="s">
        <v>110</v>
      </c>
      <c r="G71" s="108"/>
      <c r="H71" s="68">
        <f>('Lista de insumos'!D61/'Lista de insumos'!B61)*D71</f>
        <v>0.59699999999999998</v>
      </c>
    </row>
    <row r="72" spans="1:8" ht="15.75" customHeight="1" x14ac:dyDescent="0.25">
      <c r="A72" s="67" t="s">
        <v>63</v>
      </c>
      <c r="B72" s="118" t="s">
        <v>110</v>
      </c>
      <c r="C72" s="108"/>
      <c r="D72" s="67">
        <v>3</v>
      </c>
      <c r="E72" s="67" t="s">
        <v>12</v>
      </c>
      <c r="F72" s="118" t="s">
        <v>110</v>
      </c>
      <c r="G72" s="108"/>
      <c r="H72" s="68">
        <f>('Lista de insumos'!D38/'Lista de insumos'!B38)*D72</f>
        <v>3.8747999999999996</v>
      </c>
    </row>
    <row r="73" spans="1:8" ht="15.75" customHeight="1" x14ac:dyDescent="0.25">
      <c r="A73" s="67" t="s">
        <v>11</v>
      </c>
      <c r="B73" s="118" t="s">
        <v>110</v>
      </c>
      <c r="C73" s="108"/>
      <c r="D73" s="67">
        <v>3</v>
      </c>
      <c r="E73" s="67" t="s">
        <v>12</v>
      </c>
      <c r="F73" s="118" t="s">
        <v>110</v>
      </c>
      <c r="G73" s="108"/>
      <c r="H73" s="68">
        <f>('Lista de insumos'!D4/'Lista de insumos'!B4)*D73</f>
        <v>7.6961999999999993</v>
      </c>
    </row>
    <row r="74" spans="1:8" ht="14.4" x14ac:dyDescent="0.3">
      <c r="G74" s="49" t="s">
        <v>117</v>
      </c>
      <c r="H74" s="50">
        <f>SUM(H66:H73)</f>
        <v>406.93607999999995</v>
      </c>
    </row>
  </sheetData>
  <mergeCells count="143">
    <mergeCell ref="K60:L60"/>
    <mergeCell ref="M60:N60"/>
    <mergeCell ref="B57:C57"/>
    <mergeCell ref="F57:G57"/>
    <mergeCell ref="B58:C58"/>
    <mergeCell ref="K58:L58"/>
    <mergeCell ref="M58:N58"/>
    <mergeCell ref="O58:P58"/>
    <mergeCell ref="B59:C59"/>
    <mergeCell ref="J56:Q56"/>
    <mergeCell ref="B52:C52"/>
    <mergeCell ref="B53:C53"/>
    <mergeCell ref="F53:G53"/>
    <mergeCell ref="B54:C54"/>
    <mergeCell ref="F54:G54"/>
    <mergeCell ref="B55:C55"/>
    <mergeCell ref="B56:C56"/>
    <mergeCell ref="K59:L59"/>
    <mergeCell ref="M59:N59"/>
    <mergeCell ref="M50:N50"/>
    <mergeCell ref="O50:P50"/>
    <mergeCell ref="M51:N51"/>
    <mergeCell ref="M52:N52"/>
    <mergeCell ref="F43:G43"/>
    <mergeCell ref="A48:H48"/>
    <mergeCell ref="J48:Q48"/>
    <mergeCell ref="B49:C49"/>
    <mergeCell ref="D49:E49"/>
    <mergeCell ref="F49:G49"/>
    <mergeCell ref="B50:C50"/>
    <mergeCell ref="F50:G50"/>
    <mergeCell ref="K50:L50"/>
    <mergeCell ref="B51:C51"/>
    <mergeCell ref="F51:G51"/>
    <mergeCell ref="K51:L51"/>
    <mergeCell ref="F52:G52"/>
    <mergeCell ref="K52:L52"/>
    <mergeCell ref="K44:L44"/>
    <mergeCell ref="B72:C72"/>
    <mergeCell ref="B73:C73"/>
    <mergeCell ref="B69:C69"/>
    <mergeCell ref="F69:G69"/>
    <mergeCell ref="B70:C70"/>
    <mergeCell ref="F70:G70"/>
    <mergeCell ref="B71:C71"/>
    <mergeCell ref="F71:G71"/>
    <mergeCell ref="F72:G72"/>
    <mergeCell ref="F73:G73"/>
    <mergeCell ref="A64:H64"/>
    <mergeCell ref="F67:G67"/>
    <mergeCell ref="F68:G68"/>
    <mergeCell ref="B65:C65"/>
    <mergeCell ref="D65:E65"/>
    <mergeCell ref="F65:G65"/>
    <mergeCell ref="B66:C66"/>
    <mergeCell ref="F66:G66"/>
    <mergeCell ref="B67:C67"/>
    <mergeCell ref="B68:C68"/>
    <mergeCell ref="A41:H41"/>
    <mergeCell ref="B43:C43"/>
    <mergeCell ref="D43:E43"/>
    <mergeCell ref="F58:G58"/>
    <mergeCell ref="F59:G59"/>
    <mergeCell ref="B60:C60"/>
    <mergeCell ref="F60:G60"/>
    <mergeCell ref="B61:C61"/>
    <mergeCell ref="F61:G61"/>
    <mergeCell ref="F55:G55"/>
    <mergeCell ref="F56:G56"/>
    <mergeCell ref="K41:L41"/>
    <mergeCell ref="M41:N41"/>
    <mergeCell ref="K43:L43"/>
    <mergeCell ref="K42:L42"/>
    <mergeCell ref="K25:L25"/>
    <mergeCell ref="M25:N25"/>
    <mergeCell ref="J28:Q28"/>
    <mergeCell ref="K30:L30"/>
    <mergeCell ref="M30:N30"/>
    <mergeCell ref="O30:P30"/>
    <mergeCell ref="J37:Q37"/>
    <mergeCell ref="B15:C15"/>
    <mergeCell ref="B16:C16"/>
    <mergeCell ref="B17:C17"/>
    <mergeCell ref="D17:E17"/>
    <mergeCell ref="A20:H20"/>
    <mergeCell ref="B22:C22"/>
    <mergeCell ref="K16:L16"/>
    <mergeCell ref="K17:L17"/>
    <mergeCell ref="M17:N17"/>
    <mergeCell ref="K18:L18"/>
    <mergeCell ref="J20:Q20"/>
    <mergeCell ref="O39:P39"/>
    <mergeCell ref="K40:L40"/>
    <mergeCell ref="M40:N40"/>
    <mergeCell ref="B31:C31"/>
    <mergeCell ref="B32:C32"/>
    <mergeCell ref="B33:C33"/>
    <mergeCell ref="A37:H37"/>
    <mergeCell ref="B30:C30"/>
    <mergeCell ref="D30:E30"/>
    <mergeCell ref="F30:G30"/>
    <mergeCell ref="M32:N32"/>
    <mergeCell ref="M39:N39"/>
    <mergeCell ref="K32:L32"/>
    <mergeCell ref="K33:L33"/>
    <mergeCell ref="K34:L34"/>
    <mergeCell ref="K39:L39"/>
    <mergeCell ref="A1:H1"/>
    <mergeCell ref="J1:Q1"/>
    <mergeCell ref="D3:E3"/>
    <mergeCell ref="F3:G3"/>
    <mergeCell ref="K3:L3"/>
    <mergeCell ref="M3:N3"/>
    <mergeCell ref="O3:P3"/>
    <mergeCell ref="B3:C3"/>
    <mergeCell ref="B4:C4"/>
    <mergeCell ref="D4:E4"/>
    <mergeCell ref="K4:L4"/>
    <mergeCell ref="M4:N4"/>
    <mergeCell ref="K5:L5"/>
    <mergeCell ref="M5:N5"/>
    <mergeCell ref="K14:L14"/>
    <mergeCell ref="M14:N14"/>
    <mergeCell ref="K15:L15"/>
    <mergeCell ref="B23:C23"/>
    <mergeCell ref="B24:C24"/>
    <mergeCell ref="D24:E24"/>
    <mergeCell ref="A28:H28"/>
    <mergeCell ref="K23:L23"/>
    <mergeCell ref="K24:L24"/>
    <mergeCell ref="B6:C6"/>
    <mergeCell ref="B9:C9"/>
    <mergeCell ref="A12:H12"/>
    <mergeCell ref="J12:Q12"/>
    <mergeCell ref="D14:E14"/>
    <mergeCell ref="F14:G14"/>
    <mergeCell ref="O14:P14"/>
    <mergeCell ref="D22:E22"/>
    <mergeCell ref="F22:G22"/>
    <mergeCell ref="K22:L22"/>
    <mergeCell ref="M22:N22"/>
    <mergeCell ref="O22:P22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97"/>
  <sheetViews>
    <sheetView workbookViewId="0"/>
  </sheetViews>
  <sheetFormatPr defaultColWidth="12.6640625" defaultRowHeight="15.75" customHeight="1" x14ac:dyDescent="0.25"/>
  <cols>
    <col min="1" max="1" width="29.6640625" customWidth="1"/>
    <col min="2" max="2" width="16.77734375" customWidth="1"/>
    <col min="3" max="3" width="7.6640625" customWidth="1"/>
    <col min="4" max="4" width="8.6640625" customWidth="1"/>
    <col min="6" max="6" width="20.109375" customWidth="1"/>
    <col min="7" max="7" width="10" customWidth="1"/>
    <col min="8" max="8" width="7.6640625" customWidth="1"/>
    <col min="11" max="11" width="19.6640625" customWidth="1"/>
  </cols>
  <sheetData>
    <row r="1" spans="1:14" ht="14.4" x14ac:dyDescent="0.3">
      <c r="A1" s="69" t="s">
        <v>158</v>
      </c>
      <c r="B1" s="70">
        <v>1</v>
      </c>
      <c r="C1" s="64"/>
      <c r="D1" s="71"/>
      <c r="F1" s="121" t="s">
        <v>159</v>
      </c>
      <c r="G1" s="114"/>
      <c r="H1" s="114"/>
      <c r="I1" s="108"/>
      <c r="K1" s="121" t="s">
        <v>160</v>
      </c>
      <c r="L1" s="114"/>
      <c r="M1" s="114"/>
      <c r="N1" s="108"/>
    </row>
    <row r="2" spans="1:14" ht="14.4" x14ac:dyDescent="0.3">
      <c r="A2" s="64"/>
      <c r="B2" s="64"/>
      <c r="C2" s="64"/>
      <c r="D2" s="71"/>
      <c r="F2" s="64"/>
      <c r="G2" s="64"/>
      <c r="H2" s="64"/>
      <c r="I2" s="64"/>
      <c r="K2" s="64"/>
      <c r="L2" s="64"/>
      <c r="M2" s="64"/>
      <c r="N2" s="64"/>
    </row>
    <row r="3" spans="1:14" ht="14.4" x14ac:dyDescent="0.3">
      <c r="A3" s="122" t="s">
        <v>161</v>
      </c>
      <c r="B3" s="114"/>
      <c r="C3" s="108"/>
      <c r="D3" s="71"/>
      <c r="F3" s="119" t="s">
        <v>162</v>
      </c>
      <c r="G3" s="114"/>
      <c r="H3" s="114"/>
      <c r="I3" s="108"/>
      <c r="K3" s="119" t="s">
        <v>163</v>
      </c>
      <c r="L3" s="114"/>
      <c r="M3" s="114"/>
      <c r="N3" s="108"/>
    </row>
    <row r="4" spans="1:14" ht="14.4" x14ac:dyDescent="0.3">
      <c r="A4" s="28"/>
      <c r="B4" s="123" t="s">
        <v>164</v>
      </c>
      <c r="C4" s="124"/>
      <c r="D4" s="72" t="s">
        <v>2</v>
      </c>
      <c r="F4" s="35"/>
      <c r="G4" s="73" t="s">
        <v>165</v>
      </c>
      <c r="H4" s="35"/>
      <c r="I4" s="74" t="s">
        <v>2</v>
      </c>
      <c r="K4" s="35"/>
      <c r="L4" s="73" t="s">
        <v>165</v>
      </c>
      <c r="M4" s="35"/>
      <c r="N4" s="73" t="s">
        <v>2</v>
      </c>
    </row>
    <row r="5" spans="1:14" ht="14.4" x14ac:dyDescent="0.3">
      <c r="A5" s="75" t="s">
        <v>166</v>
      </c>
      <c r="B5" s="76">
        <f>B1*2</f>
        <v>2</v>
      </c>
      <c r="C5" s="77" t="s">
        <v>54</v>
      </c>
      <c r="D5" s="78">
        <f>('Preparo de soluções'!Q7*B5)</f>
        <v>4.1229076920000001</v>
      </c>
      <c r="F5" s="75" t="s">
        <v>32</v>
      </c>
      <c r="G5" s="76">
        <f>B1*2</f>
        <v>2</v>
      </c>
      <c r="H5" s="79" t="s">
        <v>12</v>
      </c>
      <c r="I5" s="80">
        <f>'Preparo de soluções'!H18*G5</f>
        <v>0.42031079999999998</v>
      </c>
      <c r="K5" s="75" t="s">
        <v>32</v>
      </c>
      <c r="L5" s="76">
        <f>40*L14</f>
        <v>800</v>
      </c>
      <c r="M5" s="79" t="s">
        <v>12</v>
      </c>
      <c r="N5" s="80">
        <f>'Preparo de soluções'!H18*L5</f>
        <v>168.12431999999998</v>
      </c>
    </row>
    <row r="6" spans="1:14" ht="14.4" x14ac:dyDescent="0.3">
      <c r="A6" s="35"/>
      <c r="B6" s="35"/>
      <c r="C6" s="35"/>
      <c r="D6" s="71"/>
      <c r="F6" s="81" t="s">
        <v>35</v>
      </c>
      <c r="G6" s="76">
        <f>B1*1</f>
        <v>1</v>
      </c>
      <c r="H6" s="77" t="s">
        <v>41</v>
      </c>
      <c r="I6" s="80">
        <f>('Lista de insumos'!D18/'Lista de insumos'!B18)*G6</f>
        <v>0.56999999999999995</v>
      </c>
      <c r="K6" s="81" t="s">
        <v>35</v>
      </c>
      <c r="L6" s="76">
        <f>1*L14</f>
        <v>20</v>
      </c>
      <c r="M6" s="77" t="s">
        <v>41</v>
      </c>
      <c r="N6" s="80">
        <f>('Lista de insumos'!D18/'Lista de insumos'!B18)*L6</f>
        <v>11.399999999999999</v>
      </c>
    </row>
    <row r="7" spans="1:14" ht="14.4" x14ac:dyDescent="0.3">
      <c r="A7" s="122" t="s">
        <v>167</v>
      </c>
      <c r="B7" s="114"/>
      <c r="C7" s="108"/>
      <c r="D7" s="71"/>
      <c r="F7" s="81" t="s">
        <v>60</v>
      </c>
      <c r="G7" s="76">
        <f>B1*6</f>
        <v>6</v>
      </c>
      <c r="H7" s="77" t="s">
        <v>12</v>
      </c>
      <c r="I7" s="80">
        <f>'Preparo de soluções'!H10*G7</f>
        <v>54.29616</v>
      </c>
      <c r="K7" s="81" t="s">
        <v>60</v>
      </c>
      <c r="L7" s="76">
        <f>64*L14</f>
        <v>1280</v>
      </c>
      <c r="M7" s="77" t="s">
        <v>12</v>
      </c>
      <c r="N7" s="80">
        <f>'Preparo de soluções'!H10*L7</f>
        <v>11583.1808</v>
      </c>
    </row>
    <row r="8" spans="1:14" ht="14.4" x14ac:dyDescent="0.3">
      <c r="A8" s="28"/>
      <c r="B8" s="123" t="s">
        <v>164</v>
      </c>
      <c r="C8" s="110"/>
      <c r="D8" s="72" t="s">
        <v>2</v>
      </c>
      <c r="F8" s="81" t="s">
        <v>168</v>
      </c>
      <c r="G8" s="76">
        <f>B1*1</f>
        <v>1</v>
      </c>
      <c r="H8" s="77" t="s">
        <v>41</v>
      </c>
      <c r="I8" s="80">
        <f>('Lista de insumos'!D37/'Lista de insumos'!B37)*G8</f>
        <v>0.20799999999999999</v>
      </c>
      <c r="K8" s="81" t="s">
        <v>168</v>
      </c>
      <c r="L8" s="76">
        <f>1*L14</f>
        <v>20</v>
      </c>
      <c r="M8" s="77" t="s">
        <v>41</v>
      </c>
      <c r="N8" s="80">
        <f>('Lista de insumos'!D37/'Lista de insumos'!B37)*L8</f>
        <v>4.16</v>
      </c>
    </row>
    <row r="9" spans="1:14" ht="14.4" x14ac:dyDescent="0.3">
      <c r="A9" s="75" t="s">
        <v>169</v>
      </c>
      <c r="B9" s="76">
        <f>B1*1</f>
        <v>1</v>
      </c>
      <c r="C9" s="77" t="s">
        <v>12</v>
      </c>
      <c r="D9" s="82">
        <f>'Preparo de soluções'!Q26*B9</f>
        <v>27.716000000000001</v>
      </c>
      <c r="F9" s="81" t="s">
        <v>131</v>
      </c>
      <c r="G9" s="76">
        <f>B1*1</f>
        <v>1</v>
      </c>
      <c r="H9" s="77" t="s">
        <v>12</v>
      </c>
      <c r="I9" s="80">
        <f>'Preparo de soluções'!H39*G9</f>
        <v>3.3508</v>
      </c>
      <c r="K9" s="81" t="s">
        <v>64</v>
      </c>
      <c r="L9" s="76">
        <f>3*L14</f>
        <v>60</v>
      </c>
      <c r="M9" s="77" t="s">
        <v>12</v>
      </c>
      <c r="N9" s="80">
        <f>'Preparo de soluções'!H39*L9</f>
        <v>201.048</v>
      </c>
    </row>
    <row r="10" spans="1:14" ht="14.4" x14ac:dyDescent="0.3">
      <c r="A10" s="81" t="s">
        <v>35</v>
      </c>
      <c r="B10" s="76">
        <f>B1*3</f>
        <v>3</v>
      </c>
      <c r="C10" s="77" t="s">
        <v>54</v>
      </c>
      <c r="D10" s="82">
        <f>('Lista de insumos'!D18/'Lista de insumos'!B18)*B10</f>
        <v>1.71</v>
      </c>
      <c r="F10" s="81" t="s">
        <v>74</v>
      </c>
      <c r="G10" s="76">
        <f>B1*18</f>
        <v>18</v>
      </c>
      <c r="H10" s="77" t="s">
        <v>54</v>
      </c>
      <c r="I10" s="80">
        <f>('Lista de insumos'!D47/'Lista de insumos'!B47)*G10</f>
        <v>8.1543749999999999</v>
      </c>
      <c r="K10" s="81" t="s">
        <v>74</v>
      </c>
      <c r="L10" s="76">
        <f>2*L14</f>
        <v>40</v>
      </c>
      <c r="M10" s="77" t="s">
        <v>54</v>
      </c>
      <c r="N10" s="80">
        <f>('Lista de insumos'!D47/'Lista de insumos'!B47)*L10</f>
        <v>18.120833333333334</v>
      </c>
    </row>
    <row r="11" spans="1:14" ht="14.4" x14ac:dyDescent="0.3">
      <c r="A11" s="81" t="s">
        <v>38</v>
      </c>
      <c r="B11" s="76">
        <f>B1*1</f>
        <v>1</v>
      </c>
      <c r="C11" s="77" t="s">
        <v>41</v>
      </c>
      <c r="D11" s="82">
        <f>('Lista de insumos'!D20/'Lista de insumos'!B20)*B11</f>
        <v>10.01</v>
      </c>
      <c r="F11" s="81" t="s">
        <v>170</v>
      </c>
      <c r="G11" s="76">
        <f>B1*2</f>
        <v>2</v>
      </c>
      <c r="H11" s="77" t="s">
        <v>54</v>
      </c>
      <c r="I11" s="80">
        <f>('Lista de insumos'!D48/'Lista de insumos'!B48)*G11</f>
        <v>0.83333333333333337</v>
      </c>
      <c r="K11" s="81" t="s">
        <v>170</v>
      </c>
      <c r="L11" s="76">
        <f>2*L14</f>
        <v>40</v>
      </c>
      <c r="M11" s="77" t="s">
        <v>54</v>
      </c>
      <c r="N11" s="80">
        <f>('Lista de insumos'!D48/'Lista de insumos'!B48)*L11</f>
        <v>16.666666666666668</v>
      </c>
    </row>
    <row r="12" spans="1:14" ht="14.4" x14ac:dyDescent="0.3">
      <c r="A12" s="81" t="s">
        <v>56</v>
      </c>
      <c r="B12" s="76">
        <f>B1*1</f>
        <v>1</v>
      </c>
      <c r="C12" s="77" t="s">
        <v>41</v>
      </c>
      <c r="D12" s="82">
        <f>('Lista de insumos'!D34/'Lista de insumos'!B34)*B12</f>
        <v>0.39899999999999997</v>
      </c>
      <c r="F12" s="81" t="s">
        <v>86</v>
      </c>
      <c r="G12" s="76">
        <f>B1*0.01</f>
        <v>0.01</v>
      </c>
      <c r="H12" s="77" t="s">
        <v>12</v>
      </c>
      <c r="I12" s="80">
        <f>('Lista de insumos'!D56/'Lista de insumos'!B56)*G12</f>
        <v>2.4E-2</v>
      </c>
      <c r="K12" s="81" t="s">
        <v>86</v>
      </c>
      <c r="L12" s="76">
        <f>0.01*L14</f>
        <v>0.2</v>
      </c>
      <c r="M12" s="77" t="s">
        <v>12</v>
      </c>
      <c r="N12" s="80">
        <f>('Lista de insumos'!D56/'Lista de insumos'!B56)*L12</f>
        <v>0.48</v>
      </c>
    </row>
    <row r="13" spans="1:14" ht="14.4" x14ac:dyDescent="0.3">
      <c r="A13" s="81" t="s">
        <v>131</v>
      </c>
      <c r="B13" s="76">
        <f>B1*2</f>
        <v>2</v>
      </c>
      <c r="C13" s="77" t="s">
        <v>12</v>
      </c>
      <c r="D13" s="82">
        <f>'Preparo de soluções'!H39*B13</f>
        <v>6.7016</v>
      </c>
      <c r="F13" s="81" t="s">
        <v>87</v>
      </c>
      <c r="G13" s="76">
        <f>B1*1</f>
        <v>1</v>
      </c>
      <c r="H13" s="77" t="s">
        <v>12</v>
      </c>
      <c r="I13" s="80">
        <f>('Lista de insumos'!D57/'Lista de insumos'!B57)*G13</f>
        <v>1.0797000000000001</v>
      </c>
      <c r="K13" s="81" t="s">
        <v>87</v>
      </c>
      <c r="L13" s="76">
        <f>20*L14</f>
        <v>400</v>
      </c>
      <c r="M13" s="77" t="s">
        <v>12</v>
      </c>
      <c r="N13" s="80">
        <f>('Lista de insumos'!D57/'Lista de insumos'!B57)*L13</f>
        <v>431.88000000000005</v>
      </c>
    </row>
    <row r="14" spans="1:14" ht="14.4" x14ac:dyDescent="0.3">
      <c r="A14" s="81" t="s">
        <v>67</v>
      </c>
      <c r="B14" s="76">
        <f>B1*4</f>
        <v>4</v>
      </c>
      <c r="C14" s="77" t="s">
        <v>54</v>
      </c>
      <c r="D14" s="82">
        <f>('Lista de insumos'!D41/'Lista de insumos'!B41)*B14</f>
        <v>1.6</v>
      </c>
      <c r="K14" s="83" t="s">
        <v>171</v>
      </c>
      <c r="L14" s="84">
        <v>20</v>
      </c>
      <c r="M14" s="77" t="s">
        <v>54</v>
      </c>
      <c r="N14" s="80">
        <f>('Lista de insumos'!D23/'Lista de insumos'!B23)*L14</f>
        <v>341.2</v>
      </c>
    </row>
    <row r="15" spans="1:14" ht="14.4" x14ac:dyDescent="0.3">
      <c r="A15" s="81" t="s">
        <v>71</v>
      </c>
      <c r="B15" s="76">
        <f>B1*1</f>
        <v>1</v>
      </c>
      <c r="C15" s="77" t="s">
        <v>41</v>
      </c>
      <c r="D15" s="82">
        <f>('Lista de insumos'!D45/'Lista de insumos'!B45)*B15</f>
        <v>9.6999999999999993</v>
      </c>
      <c r="H15" s="85" t="s">
        <v>117</v>
      </c>
      <c r="I15" s="86">
        <f>SUM(I5:I13)</f>
        <v>68.936679133333328</v>
      </c>
    </row>
    <row r="16" spans="1:14" ht="15.6" x14ac:dyDescent="0.3">
      <c r="A16" s="81" t="s">
        <v>72</v>
      </c>
      <c r="B16" s="76">
        <f>B1*1</f>
        <v>1</v>
      </c>
      <c r="C16" s="77" t="s">
        <v>41</v>
      </c>
      <c r="D16" s="82">
        <f>('Lista de insumos'!D46/'Lista de insumos'!B46)*B16</f>
        <v>0.75</v>
      </c>
      <c r="M16" s="87" t="s">
        <v>117</v>
      </c>
      <c r="N16" s="88">
        <f>SUM(N5:N14)</f>
        <v>12776.260619999999</v>
      </c>
    </row>
    <row r="17" spans="1:14" ht="14.4" x14ac:dyDescent="0.3">
      <c r="A17" s="81" t="s">
        <v>74</v>
      </c>
      <c r="B17" s="76">
        <f>B1*3</f>
        <v>3</v>
      </c>
      <c r="C17" s="77" t="s">
        <v>54</v>
      </c>
      <c r="D17" s="82">
        <f>('Lista de insumos'!D47/'Lista de insumos'!B47)*B17</f>
        <v>1.3590625000000001</v>
      </c>
      <c r="F17" s="119" t="s">
        <v>172</v>
      </c>
      <c r="G17" s="114"/>
      <c r="H17" s="114"/>
      <c r="I17" s="108"/>
    </row>
    <row r="18" spans="1:14" ht="14.4" x14ac:dyDescent="0.3">
      <c r="A18" s="81" t="s">
        <v>170</v>
      </c>
      <c r="B18" s="76">
        <f>B1*2</f>
        <v>2</v>
      </c>
      <c r="C18" s="77" t="s">
        <v>54</v>
      </c>
      <c r="D18" s="82">
        <f>('Lista de insumos'!D48/'Lista de insumos'!B48)*B18</f>
        <v>0.83333333333333337</v>
      </c>
      <c r="F18" s="35"/>
      <c r="G18" s="73" t="s">
        <v>165</v>
      </c>
      <c r="H18" s="35"/>
      <c r="I18" s="73" t="s">
        <v>2</v>
      </c>
      <c r="K18" s="119" t="s">
        <v>173</v>
      </c>
      <c r="L18" s="114"/>
      <c r="M18" s="114"/>
      <c r="N18" s="108"/>
    </row>
    <row r="19" spans="1:14" ht="14.4" x14ac:dyDescent="0.3">
      <c r="A19" s="81" t="s">
        <v>174</v>
      </c>
      <c r="B19" s="76">
        <f>B1*1</f>
        <v>1</v>
      </c>
      <c r="C19" s="77" t="s">
        <v>12</v>
      </c>
      <c r="D19" s="82">
        <f>'Preparo de soluções'!Q18*B19</f>
        <v>3.3351731999999998</v>
      </c>
      <c r="F19" s="75" t="s">
        <v>32</v>
      </c>
      <c r="G19" s="76">
        <f>B1*20</f>
        <v>20</v>
      </c>
      <c r="H19" s="79" t="s">
        <v>12</v>
      </c>
      <c r="I19" s="80">
        <f>'Preparo de soluções'!H18*G19</f>
        <v>4.2031080000000003</v>
      </c>
      <c r="K19" s="35"/>
      <c r="L19" s="73" t="s">
        <v>165</v>
      </c>
      <c r="M19" s="35"/>
      <c r="N19" s="73" t="s">
        <v>2</v>
      </c>
    </row>
    <row r="20" spans="1:14" ht="14.4" x14ac:dyDescent="0.3">
      <c r="A20" s="81" t="s">
        <v>175</v>
      </c>
      <c r="B20" s="76">
        <f>B1*1</f>
        <v>1</v>
      </c>
      <c r="C20" s="77" t="s">
        <v>12</v>
      </c>
      <c r="D20" s="82">
        <f>'Preparo de soluções'!H25*B20</f>
        <v>3.3641999999999999</v>
      </c>
      <c r="F20" s="81" t="s">
        <v>35</v>
      </c>
      <c r="G20" s="76">
        <f>B1*2</f>
        <v>2</v>
      </c>
      <c r="H20" s="77" t="s">
        <v>41</v>
      </c>
      <c r="I20" s="80">
        <f>('Lista de insumos'!D18/'Lista de insumos'!B18)*G20</f>
        <v>1.1399999999999999</v>
      </c>
      <c r="K20" s="75" t="s">
        <v>32</v>
      </c>
      <c r="L20" s="76">
        <f>40*L29</f>
        <v>240</v>
      </c>
      <c r="M20" s="79" t="s">
        <v>12</v>
      </c>
      <c r="N20" s="80">
        <f>'Preparo de soluções'!H18*L20</f>
        <v>50.437295999999996</v>
      </c>
    </row>
    <row r="21" spans="1:14" ht="14.4" x14ac:dyDescent="0.3">
      <c r="A21" s="81" t="s">
        <v>86</v>
      </c>
      <c r="B21" s="76">
        <f>B1*0.01</f>
        <v>0.01</v>
      </c>
      <c r="C21" s="77" t="s">
        <v>12</v>
      </c>
      <c r="D21" s="82">
        <f>('Lista de insumos'!D56/'Lista de insumos'!B56)*B21</f>
        <v>2.4E-2</v>
      </c>
      <c r="F21" s="81" t="s">
        <v>60</v>
      </c>
      <c r="G21" s="76">
        <f>B1*34</f>
        <v>34</v>
      </c>
      <c r="H21" s="77" t="s">
        <v>12</v>
      </c>
      <c r="I21" s="80">
        <f>'Preparo de soluções'!H10*G21</f>
        <v>307.67824000000002</v>
      </c>
      <c r="K21" s="81" t="s">
        <v>35</v>
      </c>
      <c r="L21" s="76">
        <f>1*L29</f>
        <v>6</v>
      </c>
      <c r="M21" s="77" t="s">
        <v>41</v>
      </c>
      <c r="N21" s="80">
        <f>('Lista de insumos'!D18/'Lista de insumos'!B18)*L21</f>
        <v>3.42</v>
      </c>
    </row>
    <row r="22" spans="1:14" ht="14.4" x14ac:dyDescent="0.3">
      <c r="D22" s="27"/>
      <c r="F22" s="81" t="s">
        <v>168</v>
      </c>
      <c r="G22" s="76">
        <f>B1*2</f>
        <v>2</v>
      </c>
      <c r="H22" s="77" t="s">
        <v>41</v>
      </c>
      <c r="I22" s="80">
        <f>('Lista de insumos'!D37/'Lista de insumos'!B37)*G22</f>
        <v>0.41599999999999998</v>
      </c>
      <c r="K22" s="81" t="s">
        <v>60</v>
      </c>
      <c r="L22" s="76">
        <f>64*L29</f>
        <v>384</v>
      </c>
      <c r="M22" s="77" t="s">
        <v>12</v>
      </c>
      <c r="N22" s="80">
        <f>'Preparo de soluções'!H10*L22</f>
        <v>3474.95424</v>
      </c>
    </row>
    <row r="23" spans="1:14" ht="14.4" x14ac:dyDescent="0.3">
      <c r="C23" s="72" t="s">
        <v>117</v>
      </c>
      <c r="D23" s="86">
        <f>SUM(D9:D21)</f>
        <v>67.502369033333338</v>
      </c>
      <c r="F23" s="81" t="s">
        <v>131</v>
      </c>
      <c r="G23" s="76">
        <f>B1*2</f>
        <v>2</v>
      </c>
      <c r="H23" s="77" t="s">
        <v>12</v>
      </c>
      <c r="I23" s="80">
        <f>'Preparo de soluções'!H39*G23</f>
        <v>6.7016</v>
      </c>
      <c r="K23" s="81" t="s">
        <v>168</v>
      </c>
      <c r="L23" s="76">
        <f>1*L29</f>
        <v>6</v>
      </c>
      <c r="M23" s="77" t="s">
        <v>41</v>
      </c>
      <c r="N23" s="80">
        <f>('Lista de insumos'!D37/'Lista de insumos'!B37)*L23</f>
        <v>1.248</v>
      </c>
    </row>
    <row r="24" spans="1:14" ht="14.4" x14ac:dyDescent="0.3">
      <c r="D24" s="27"/>
      <c r="F24" s="81" t="s">
        <v>74</v>
      </c>
      <c r="G24" s="76">
        <f>B1*36</f>
        <v>36</v>
      </c>
      <c r="H24" s="77" t="s">
        <v>54</v>
      </c>
      <c r="I24" s="80">
        <f>('Lista de insumos'!D47/'Lista de insumos'!B47)*G24</f>
        <v>16.30875</v>
      </c>
      <c r="K24" s="81" t="s">
        <v>64</v>
      </c>
      <c r="L24" s="76">
        <f>3*L29</f>
        <v>18</v>
      </c>
      <c r="M24" s="77" t="s">
        <v>12</v>
      </c>
      <c r="N24" s="80">
        <f>'Preparo de soluções'!H39*L24</f>
        <v>60.314399999999999</v>
      </c>
    </row>
    <row r="25" spans="1:14" ht="14.4" x14ac:dyDescent="0.3">
      <c r="D25" s="27"/>
      <c r="F25" s="81" t="s">
        <v>170</v>
      </c>
      <c r="G25" s="76">
        <f>B1*4</f>
        <v>4</v>
      </c>
      <c r="H25" s="77" t="s">
        <v>54</v>
      </c>
      <c r="I25" s="80">
        <f>('Lista de insumos'!D48/'Lista de insumos'!B48)*G25</f>
        <v>1.6666666666666667</v>
      </c>
      <c r="K25" s="81" t="s">
        <v>74</v>
      </c>
      <c r="L25" s="76">
        <f>2*L29</f>
        <v>12</v>
      </c>
      <c r="M25" s="77" t="s">
        <v>54</v>
      </c>
      <c r="N25" s="80">
        <f>('Lista de insumos'!D47/'Lista de insumos'!B47)*L25</f>
        <v>5.4362500000000002</v>
      </c>
    </row>
    <row r="26" spans="1:14" ht="14.4" x14ac:dyDescent="0.3">
      <c r="D26" s="27"/>
      <c r="F26" s="81" t="s">
        <v>86</v>
      </c>
      <c r="G26" s="76">
        <f>B1*0.02</f>
        <v>0.02</v>
      </c>
      <c r="H26" s="77" t="s">
        <v>12</v>
      </c>
      <c r="I26" s="80">
        <f>('Lista de insumos'!D56/'Lista de insumos'!B56)*G26</f>
        <v>4.8000000000000001E-2</v>
      </c>
      <c r="K26" s="81" t="s">
        <v>170</v>
      </c>
      <c r="L26" s="76">
        <f>2*L29</f>
        <v>12</v>
      </c>
      <c r="M26" s="77" t="s">
        <v>54</v>
      </c>
      <c r="N26" s="80">
        <f>('Lista de insumos'!D48/'Lista de insumos'!B48)*L26</f>
        <v>5</v>
      </c>
    </row>
    <row r="27" spans="1:14" ht="14.4" x14ac:dyDescent="0.3">
      <c r="D27" s="27"/>
      <c r="F27" s="81" t="s">
        <v>87</v>
      </c>
      <c r="G27" s="76">
        <f>B1*10</f>
        <v>10</v>
      </c>
      <c r="H27" s="77" t="s">
        <v>12</v>
      </c>
      <c r="I27" s="80">
        <f>('Lista de insumos'!D57/'Lista de insumos'!B57)*G27</f>
        <v>10.797000000000001</v>
      </c>
      <c r="K27" s="81" t="s">
        <v>86</v>
      </c>
      <c r="L27" s="76">
        <f>0.01*L29</f>
        <v>0.06</v>
      </c>
      <c r="M27" s="77" t="s">
        <v>12</v>
      </c>
      <c r="N27" s="80">
        <f>('Lista de insumos'!D56/'Lista de insumos'!B56)*L27</f>
        <v>0.14399999999999999</v>
      </c>
    </row>
    <row r="28" spans="1:14" ht="14.4" x14ac:dyDescent="0.3">
      <c r="D28" s="27"/>
      <c r="F28" s="81" t="s">
        <v>176</v>
      </c>
      <c r="G28" s="89">
        <v>1</v>
      </c>
      <c r="H28" s="77" t="s">
        <v>54</v>
      </c>
      <c r="I28" s="80">
        <f>('Lista de insumos'!D24/'Lista de insumos'!B24)*G28</f>
        <v>6.5299999999999994</v>
      </c>
      <c r="K28" s="81" t="s">
        <v>87</v>
      </c>
      <c r="L28" s="76">
        <f>20*L29</f>
        <v>120</v>
      </c>
      <c r="M28" s="77" t="s">
        <v>12</v>
      </c>
      <c r="N28" s="80">
        <f>('Lista de insumos'!D57/'Lista de insumos'!B57)*L28</f>
        <v>129.56400000000002</v>
      </c>
    </row>
    <row r="29" spans="1:14" ht="14.4" x14ac:dyDescent="0.3">
      <c r="D29" s="27"/>
      <c r="K29" s="83" t="s">
        <v>171</v>
      </c>
      <c r="L29" s="76">
        <v>6</v>
      </c>
      <c r="M29" s="77" t="s">
        <v>54</v>
      </c>
      <c r="N29" s="80">
        <f>('Lista de insumos'!D23/'Lista de insumos'!B23)*L29</f>
        <v>102.35999999999999</v>
      </c>
    </row>
    <row r="30" spans="1:14" ht="14.4" x14ac:dyDescent="0.3">
      <c r="D30" s="27"/>
      <c r="H30" s="85" t="s">
        <v>117</v>
      </c>
      <c r="I30" s="86">
        <f>SUM(I19:I28)</f>
        <v>355.48936466666663</v>
      </c>
      <c r="K30" s="81" t="s">
        <v>177</v>
      </c>
      <c r="L30" s="90">
        <v>5</v>
      </c>
      <c r="M30" s="77" t="s">
        <v>54</v>
      </c>
      <c r="N30" s="80">
        <f>'Preparo de soluções'!Q45*L30</f>
        <v>707.78</v>
      </c>
    </row>
    <row r="31" spans="1:14" ht="15.75" customHeight="1" x14ac:dyDescent="0.25">
      <c r="D31" s="27"/>
    </row>
    <row r="32" spans="1:14" ht="15.6" x14ac:dyDescent="0.3">
      <c r="D32" s="27"/>
      <c r="F32" s="119" t="s">
        <v>178</v>
      </c>
      <c r="G32" s="114"/>
      <c r="H32" s="114"/>
      <c r="I32" s="108"/>
      <c r="M32" s="87" t="s">
        <v>117</v>
      </c>
      <c r="N32" s="88">
        <f>SUM(N20:N30)</f>
        <v>4540.6581860000006</v>
      </c>
    </row>
    <row r="33" spans="4:15" ht="14.4" x14ac:dyDescent="0.3">
      <c r="D33" s="27"/>
      <c r="F33" s="35"/>
      <c r="G33" s="73" t="s">
        <v>165</v>
      </c>
      <c r="H33" s="35"/>
      <c r="I33" s="73" t="s">
        <v>2</v>
      </c>
    </row>
    <row r="34" spans="4:15" ht="14.4" x14ac:dyDescent="0.3">
      <c r="D34" s="27"/>
      <c r="F34" s="75" t="s">
        <v>32</v>
      </c>
      <c r="G34" s="91">
        <f>10*G43</f>
        <v>10</v>
      </c>
      <c r="H34" s="79" t="s">
        <v>12</v>
      </c>
      <c r="I34" s="80">
        <f>'Preparo de soluções'!H18*G34</f>
        <v>2.1015540000000001</v>
      </c>
      <c r="K34" s="119" t="s">
        <v>179</v>
      </c>
      <c r="L34" s="114"/>
      <c r="M34" s="114"/>
      <c r="N34" s="108"/>
    </row>
    <row r="35" spans="4:15" ht="15.6" x14ac:dyDescent="0.3">
      <c r="D35" s="27"/>
      <c r="F35" s="81" t="s">
        <v>35</v>
      </c>
      <c r="G35" s="91">
        <f>1*G43</f>
        <v>1</v>
      </c>
      <c r="H35" s="77" t="s">
        <v>41</v>
      </c>
      <c r="I35" s="80">
        <f>('Lista de insumos'!D18/'Lista de insumos'!B18)*G35</f>
        <v>0.56999999999999995</v>
      </c>
      <c r="N35" s="87" t="s">
        <v>117</v>
      </c>
    </row>
    <row r="36" spans="4:15" ht="14.4" x14ac:dyDescent="0.3">
      <c r="D36" s="27"/>
      <c r="F36" s="81" t="s">
        <v>60</v>
      </c>
      <c r="G36" s="91">
        <f>17*G43</f>
        <v>17</v>
      </c>
      <c r="H36" s="77" t="s">
        <v>12</v>
      </c>
      <c r="I36" s="80">
        <f>'Preparo de soluções'!H10*G36</f>
        <v>153.83912000000001</v>
      </c>
      <c r="K36" s="67" t="s">
        <v>134</v>
      </c>
      <c r="L36" s="92">
        <f>'Preparo de soluções'!H46</f>
        <v>44.247999999999998</v>
      </c>
    </row>
    <row r="37" spans="4:15" ht="15.6" x14ac:dyDescent="0.3">
      <c r="D37" s="27"/>
      <c r="F37" s="81" t="s">
        <v>168</v>
      </c>
      <c r="G37" s="91">
        <f>1*G43</f>
        <v>1</v>
      </c>
      <c r="H37" s="77" t="s">
        <v>41</v>
      </c>
      <c r="I37" s="80">
        <f>('Lista de insumos'!D37/'Lista de insumos'!B37)*G37</f>
        <v>0.20799999999999999</v>
      </c>
      <c r="K37" s="67" t="s">
        <v>137</v>
      </c>
      <c r="L37" s="92">
        <f>'Preparo de soluções'!H62</f>
        <v>138.82175000000001</v>
      </c>
      <c r="N37" s="88">
        <f>SUM(L36:L42)</f>
        <v>1005.0058299999999</v>
      </c>
    </row>
    <row r="38" spans="4:15" ht="14.4" x14ac:dyDescent="0.3">
      <c r="D38" s="27"/>
      <c r="F38" s="81" t="s">
        <v>131</v>
      </c>
      <c r="G38" s="91">
        <f>1*G43</f>
        <v>1</v>
      </c>
      <c r="H38" s="77" t="s">
        <v>12</v>
      </c>
      <c r="I38" s="80">
        <f>'Preparo de soluções'!H39*G38</f>
        <v>3.3508</v>
      </c>
      <c r="K38" s="67" t="s">
        <v>180</v>
      </c>
      <c r="L38" s="92">
        <v>156</v>
      </c>
    </row>
    <row r="39" spans="4:15" ht="14.4" x14ac:dyDescent="0.3">
      <c r="D39" s="27"/>
      <c r="F39" s="81" t="s">
        <v>74</v>
      </c>
      <c r="G39" s="91">
        <f>18*G43</f>
        <v>18</v>
      </c>
      <c r="H39" s="77" t="s">
        <v>54</v>
      </c>
      <c r="I39" s="80">
        <f>('Lista de insumos'!D47/'Lista de insumos'!B47)*G39</f>
        <v>8.1543749999999999</v>
      </c>
      <c r="K39" s="67" t="s">
        <v>181</v>
      </c>
      <c r="L39" s="92">
        <v>259</v>
      </c>
    </row>
    <row r="40" spans="4:15" ht="14.4" x14ac:dyDescent="0.3">
      <c r="D40" s="27"/>
      <c r="F40" s="81" t="s">
        <v>170</v>
      </c>
      <c r="G40" s="91">
        <f>2*G43</f>
        <v>2</v>
      </c>
      <c r="H40" s="77" t="s">
        <v>54</v>
      </c>
      <c r="I40" s="80">
        <f>('Lista de insumos'!D48/'Lista de insumos'!B48)*G40</f>
        <v>0.83333333333333337</v>
      </c>
      <c r="K40" s="67" t="s">
        <v>33</v>
      </c>
      <c r="L40" s="92">
        <v>0</v>
      </c>
    </row>
    <row r="41" spans="4:15" ht="14.4" x14ac:dyDescent="0.3">
      <c r="D41" s="27"/>
      <c r="F41" s="81" t="s">
        <v>86</v>
      </c>
      <c r="G41" s="93">
        <f>0.01*G43</f>
        <v>0.01</v>
      </c>
      <c r="H41" s="77" t="s">
        <v>12</v>
      </c>
      <c r="I41" s="80">
        <f>('Lista de insumos'!D56/'Lista de insumos'!B56)*G41</f>
        <v>2.4E-2</v>
      </c>
      <c r="K41" s="67" t="s">
        <v>182</v>
      </c>
      <c r="L41" s="92">
        <v>0</v>
      </c>
    </row>
    <row r="42" spans="4:15" ht="14.4" x14ac:dyDescent="0.3">
      <c r="D42" s="27"/>
      <c r="F42" s="81" t="s">
        <v>87</v>
      </c>
      <c r="G42" s="91">
        <f>5*G43</f>
        <v>5</v>
      </c>
      <c r="H42" s="77" t="s">
        <v>12</v>
      </c>
      <c r="I42" s="80">
        <f>('Lista de insumos'!D57/'Lista de insumos'!B57)*G42</f>
        <v>5.3985000000000003</v>
      </c>
      <c r="K42" s="67" t="s">
        <v>152</v>
      </c>
      <c r="L42" s="92">
        <f>'Preparo de soluções'!H74</f>
        <v>406.93607999999995</v>
      </c>
    </row>
    <row r="43" spans="4:15" ht="14.4" x14ac:dyDescent="0.3">
      <c r="D43" s="27"/>
      <c r="F43" s="81" t="s">
        <v>176</v>
      </c>
      <c r="G43" s="91">
        <v>1</v>
      </c>
      <c r="H43" s="77" t="s">
        <v>54</v>
      </c>
      <c r="I43" s="80">
        <f>('Lista de insumos'!D24/'Lista de insumos'!B24)*G43</f>
        <v>6.5299999999999994</v>
      </c>
    </row>
    <row r="44" spans="4:15" ht="14.4" x14ac:dyDescent="0.3">
      <c r="D44" s="27"/>
      <c r="F44" s="81" t="s">
        <v>177</v>
      </c>
      <c r="G44" s="94">
        <f>(G43*2500000)/1000000</f>
        <v>2.5</v>
      </c>
      <c r="H44" s="77" t="s">
        <v>54</v>
      </c>
      <c r="I44" s="80">
        <f>'Preparo de soluções'!H34*G44</f>
        <v>58.615499999999997</v>
      </c>
    </row>
    <row r="45" spans="4:15" ht="13.2" x14ac:dyDescent="0.25">
      <c r="D45" s="27"/>
    </row>
    <row r="46" spans="4:15" ht="14.4" x14ac:dyDescent="0.3">
      <c r="D46" s="27"/>
      <c r="H46" s="85" t="s">
        <v>117</v>
      </c>
      <c r="I46" s="86">
        <f>SUM(I34:I44)</f>
        <v>239.62518233333333</v>
      </c>
    </row>
    <row r="47" spans="4:15" ht="13.2" x14ac:dyDescent="0.25">
      <c r="D47" s="27"/>
      <c r="K47" s="66" t="s">
        <v>183</v>
      </c>
      <c r="L47" s="66">
        <v>5</v>
      </c>
      <c r="M47" s="66" t="s">
        <v>184</v>
      </c>
      <c r="N47" s="95">
        <f>I57+N16+N32+N37</f>
        <v>19655.670888858665</v>
      </c>
      <c r="O47" s="95">
        <v>10534.477215858667</v>
      </c>
    </row>
    <row r="48" spans="4:15" ht="13.2" x14ac:dyDescent="0.25">
      <c r="D48" s="27"/>
      <c r="L48" s="66">
        <v>10</v>
      </c>
      <c r="M48" s="66" t="s">
        <v>184</v>
      </c>
      <c r="O48" s="27" t="s">
        <v>185</v>
      </c>
    </row>
    <row r="49" spans="4:15" ht="14.4" x14ac:dyDescent="0.3">
      <c r="D49" s="27"/>
      <c r="F49" s="119" t="s">
        <v>179</v>
      </c>
      <c r="G49" s="114"/>
      <c r="H49" s="114"/>
      <c r="I49" s="108"/>
      <c r="L49" s="66">
        <v>40</v>
      </c>
      <c r="M49" s="66" t="s">
        <v>184</v>
      </c>
      <c r="O49" s="95">
        <v>15997.060432858665</v>
      </c>
    </row>
    <row r="50" spans="4:15" ht="14.4" x14ac:dyDescent="0.3">
      <c r="D50" s="27"/>
      <c r="I50" s="85" t="s">
        <v>117</v>
      </c>
      <c r="L50" s="66">
        <v>100</v>
      </c>
      <c r="M50" s="66" t="s">
        <v>184</v>
      </c>
      <c r="O50" s="95">
        <v>24083.86274285867</v>
      </c>
    </row>
    <row r="51" spans="4:15" ht="14.4" x14ac:dyDescent="0.3">
      <c r="D51" s="27"/>
      <c r="F51" s="67" t="s">
        <v>134</v>
      </c>
      <c r="G51" s="96">
        <f>'Preparo de soluções'!H46</f>
        <v>44.247999999999998</v>
      </c>
    </row>
    <row r="52" spans="4:15" ht="14.4" x14ac:dyDescent="0.3">
      <c r="D52" s="27"/>
      <c r="F52" s="67" t="s">
        <v>137</v>
      </c>
      <c r="G52" s="96">
        <f>'Preparo de soluções'!H62</f>
        <v>138.82175000000001</v>
      </c>
      <c r="I52" s="86">
        <f>SUM(G51:G54)*B1</f>
        <v>598.06975</v>
      </c>
    </row>
    <row r="53" spans="4:15" ht="14.4" x14ac:dyDescent="0.3">
      <c r="D53" s="27"/>
      <c r="F53" s="67" t="s">
        <v>180</v>
      </c>
      <c r="G53" s="96">
        <v>156</v>
      </c>
    </row>
    <row r="54" spans="4:15" ht="14.4" x14ac:dyDescent="0.3">
      <c r="D54" s="27"/>
      <c r="F54" s="67" t="s">
        <v>181</v>
      </c>
      <c r="G54" s="96">
        <v>259</v>
      </c>
    </row>
    <row r="55" spans="4:15" ht="13.2" x14ac:dyDescent="0.25">
      <c r="D55" s="27"/>
    </row>
    <row r="56" spans="4:15" ht="13.2" x14ac:dyDescent="0.25">
      <c r="D56" s="27"/>
    </row>
    <row r="57" spans="4:15" ht="13.2" x14ac:dyDescent="0.25">
      <c r="D57" s="27"/>
      <c r="F57" s="120" t="s">
        <v>186</v>
      </c>
      <c r="G57" s="108"/>
      <c r="I57" s="97">
        <f>SUM(D5,D23,I15,I30,I46,I52)</f>
        <v>1333.7462528586666</v>
      </c>
      <c r="K57" s="98" t="s">
        <v>187</v>
      </c>
    </row>
    <row r="58" spans="4:15" ht="13.2" x14ac:dyDescent="0.25">
      <c r="D58" s="27"/>
      <c r="K58" s="95">
        <f>SUM(D5,D23,I15,I30,I46,N37)</f>
        <v>1740.6823328586665</v>
      </c>
    </row>
    <row r="59" spans="4:15" ht="13.2" x14ac:dyDescent="0.25">
      <c r="D59" s="27"/>
    </row>
    <row r="60" spans="4:15" ht="13.2" x14ac:dyDescent="0.25">
      <c r="D60" s="27"/>
    </row>
    <row r="61" spans="4:15" ht="13.2" x14ac:dyDescent="0.25">
      <c r="D61" s="27"/>
    </row>
    <row r="62" spans="4:15" ht="13.2" x14ac:dyDescent="0.25">
      <c r="D62" s="27"/>
    </row>
    <row r="63" spans="4:15" ht="13.2" x14ac:dyDescent="0.25">
      <c r="D63" s="27"/>
    </row>
    <row r="64" spans="4:15" ht="13.2" x14ac:dyDescent="0.25">
      <c r="D64" s="27"/>
    </row>
    <row r="65" spans="4:4" ht="13.2" x14ac:dyDescent="0.25">
      <c r="D65" s="27"/>
    </row>
    <row r="66" spans="4:4" ht="13.2" x14ac:dyDescent="0.25">
      <c r="D66" s="27"/>
    </row>
    <row r="67" spans="4:4" ht="13.2" x14ac:dyDescent="0.25">
      <c r="D67" s="27"/>
    </row>
    <row r="68" spans="4:4" ht="13.2" x14ac:dyDescent="0.25">
      <c r="D68" s="27"/>
    </row>
    <row r="69" spans="4:4" ht="13.2" x14ac:dyDescent="0.25">
      <c r="D69" s="27"/>
    </row>
    <row r="70" spans="4:4" ht="13.2" x14ac:dyDescent="0.25">
      <c r="D70" s="27"/>
    </row>
    <row r="71" spans="4:4" ht="13.2" x14ac:dyDescent="0.25">
      <c r="D71" s="27"/>
    </row>
    <row r="72" spans="4:4" ht="13.2" x14ac:dyDescent="0.25">
      <c r="D72" s="27"/>
    </row>
    <row r="73" spans="4:4" ht="13.2" x14ac:dyDescent="0.25">
      <c r="D73" s="27"/>
    </row>
    <row r="74" spans="4:4" ht="13.2" x14ac:dyDescent="0.25">
      <c r="D74" s="27"/>
    </row>
    <row r="75" spans="4:4" ht="13.2" x14ac:dyDescent="0.25">
      <c r="D75" s="27"/>
    </row>
    <row r="76" spans="4:4" ht="13.2" x14ac:dyDescent="0.25">
      <c r="D76" s="27"/>
    </row>
    <row r="77" spans="4:4" ht="13.2" x14ac:dyDescent="0.25">
      <c r="D77" s="27"/>
    </row>
    <row r="78" spans="4:4" ht="13.2" x14ac:dyDescent="0.25">
      <c r="D78" s="27"/>
    </row>
    <row r="79" spans="4:4" ht="13.2" x14ac:dyDescent="0.25">
      <c r="D79" s="27"/>
    </row>
    <row r="80" spans="4:4" ht="13.2" x14ac:dyDescent="0.25">
      <c r="D80" s="27"/>
    </row>
    <row r="81" spans="4:4" ht="13.2" x14ac:dyDescent="0.25">
      <c r="D81" s="27"/>
    </row>
    <row r="82" spans="4:4" ht="13.2" x14ac:dyDescent="0.25">
      <c r="D82" s="27"/>
    </row>
    <row r="83" spans="4:4" ht="13.2" x14ac:dyDescent="0.25">
      <c r="D83" s="27"/>
    </row>
    <row r="84" spans="4:4" ht="13.2" x14ac:dyDescent="0.25">
      <c r="D84" s="27"/>
    </row>
    <row r="85" spans="4:4" ht="13.2" x14ac:dyDescent="0.25">
      <c r="D85" s="27"/>
    </row>
    <row r="86" spans="4:4" ht="13.2" x14ac:dyDescent="0.25">
      <c r="D86" s="27"/>
    </row>
    <row r="87" spans="4:4" ht="13.2" x14ac:dyDescent="0.25">
      <c r="D87" s="27"/>
    </row>
    <row r="88" spans="4:4" ht="13.2" x14ac:dyDescent="0.25">
      <c r="D88" s="27"/>
    </row>
    <row r="89" spans="4:4" ht="13.2" x14ac:dyDescent="0.25">
      <c r="D89" s="27"/>
    </row>
    <row r="90" spans="4:4" ht="13.2" x14ac:dyDescent="0.25">
      <c r="D90" s="27"/>
    </row>
    <row r="91" spans="4:4" ht="13.2" x14ac:dyDescent="0.25">
      <c r="D91" s="27"/>
    </row>
    <row r="92" spans="4:4" ht="13.2" x14ac:dyDescent="0.25">
      <c r="D92" s="27"/>
    </row>
    <row r="93" spans="4:4" ht="13.2" x14ac:dyDescent="0.25">
      <c r="D93" s="27"/>
    </row>
    <row r="94" spans="4:4" ht="13.2" x14ac:dyDescent="0.25">
      <c r="D94" s="27"/>
    </row>
    <row r="95" spans="4:4" ht="13.2" x14ac:dyDescent="0.25">
      <c r="D95" s="27"/>
    </row>
    <row r="96" spans="4:4" ht="13.2" x14ac:dyDescent="0.25">
      <c r="D96" s="27"/>
    </row>
    <row r="97" spans="4:4" ht="13.2" x14ac:dyDescent="0.25">
      <c r="D97" s="27"/>
    </row>
    <row r="98" spans="4:4" ht="13.2" x14ac:dyDescent="0.25">
      <c r="D98" s="27"/>
    </row>
    <row r="99" spans="4:4" ht="13.2" x14ac:dyDescent="0.25">
      <c r="D99" s="27"/>
    </row>
    <row r="100" spans="4:4" ht="13.2" x14ac:dyDescent="0.25">
      <c r="D100" s="27"/>
    </row>
    <row r="101" spans="4:4" ht="13.2" x14ac:dyDescent="0.25">
      <c r="D101" s="27"/>
    </row>
    <row r="102" spans="4:4" ht="13.2" x14ac:dyDescent="0.25">
      <c r="D102" s="27"/>
    </row>
    <row r="103" spans="4:4" ht="13.2" x14ac:dyDescent="0.25">
      <c r="D103" s="27"/>
    </row>
    <row r="104" spans="4:4" ht="13.2" x14ac:dyDescent="0.25">
      <c r="D104" s="27"/>
    </row>
    <row r="105" spans="4:4" ht="13.2" x14ac:dyDescent="0.25">
      <c r="D105" s="27"/>
    </row>
    <row r="106" spans="4:4" ht="13.2" x14ac:dyDescent="0.25">
      <c r="D106" s="27"/>
    </row>
    <row r="107" spans="4:4" ht="13.2" x14ac:dyDescent="0.25">
      <c r="D107" s="27"/>
    </row>
    <row r="108" spans="4:4" ht="13.2" x14ac:dyDescent="0.25">
      <c r="D108" s="27"/>
    </row>
    <row r="109" spans="4:4" ht="13.2" x14ac:dyDescent="0.25">
      <c r="D109" s="27"/>
    </row>
    <row r="110" spans="4:4" ht="13.2" x14ac:dyDescent="0.25">
      <c r="D110" s="27"/>
    </row>
    <row r="111" spans="4:4" ht="13.2" x14ac:dyDescent="0.25">
      <c r="D111" s="27"/>
    </row>
    <row r="112" spans="4:4" ht="13.2" x14ac:dyDescent="0.25">
      <c r="D112" s="27"/>
    </row>
    <row r="113" spans="4:4" ht="13.2" x14ac:dyDescent="0.25">
      <c r="D113" s="27"/>
    </row>
    <row r="114" spans="4:4" ht="13.2" x14ac:dyDescent="0.25">
      <c r="D114" s="27"/>
    </row>
    <row r="115" spans="4:4" ht="13.2" x14ac:dyDescent="0.25">
      <c r="D115" s="27"/>
    </row>
    <row r="116" spans="4:4" ht="13.2" x14ac:dyDescent="0.25">
      <c r="D116" s="27"/>
    </row>
    <row r="117" spans="4:4" ht="13.2" x14ac:dyDescent="0.25">
      <c r="D117" s="27"/>
    </row>
    <row r="118" spans="4:4" ht="13.2" x14ac:dyDescent="0.25">
      <c r="D118" s="27"/>
    </row>
    <row r="119" spans="4:4" ht="13.2" x14ac:dyDescent="0.25">
      <c r="D119" s="27"/>
    </row>
    <row r="120" spans="4:4" ht="13.2" x14ac:dyDescent="0.25">
      <c r="D120" s="27"/>
    </row>
    <row r="121" spans="4:4" ht="13.2" x14ac:dyDescent="0.25">
      <c r="D121" s="27"/>
    </row>
    <row r="122" spans="4:4" ht="13.2" x14ac:dyDescent="0.25">
      <c r="D122" s="27"/>
    </row>
    <row r="123" spans="4:4" ht="13.2" x14ac:dyDescent="0.25">
      <c r="D123" s="27"/>
    </row>
    <row r="124" spans="4:4" ht="13.2" x14ac:dyDescent="0.25">
      <c r="D124" s="27"/>
    </row>
    <row r="125" spans="4:4" ht="13.2" x14ac:dyDescent="0.25">
      <c r="D125" s="27"/>
    </row>
    <row r="126" spans="4:4" ht="13.2" x14ac:dyDescent="0.25">
      <c r="D126" s="27"/>
    </row>
    <row r="127" spans="4:4" ht="13.2" x14ac:dyDescent="0.25">
      <c r="D127" s="27"/>
    </row>
    <row r="128" spans="4:4" ht="13.2" x14ac:dyDescent="0.25">
      <c r="D128" s="27"/>
    </row>
    <row r="129" spans="4:4" ht="13.2" x14ac:dyDescent="0.25">
      <c r="D129" s="27"/>
    </row>
    <row r="130" spans="4:4" ht="13.2" x14ac:dyDescent="0.25">
      <c r="D130" s="27"/>
    </row>
    <row r="131" spans="4:4" ht="13.2" x14ac:dyDescent="0.25">
      <c r="D131" s="27"/>
    </row>
    <row r="132" spans="4:4" ht="13.2" x14ac:dyDescent="0.25">
      <c r="D132" s="27"/>
    </row>
    <row r="133" spans="4:4" ht="13.2" x14ac:dyDescent="0.25">
      <c r="D133" s="27"/>
    </row>
    <row r="134" spans="4:4" ht="13.2" x14ac:dyDescent="0.25">
      <c r="D134" s="27"/>
    </row>
    <row r="135" spans="4:4" ht="13.2" x14ac:dyDescent="0.25">
      <c r="D135" s="27"/>
    </row>
    <row r="136" spans="4:4" ht="13.2" x14ac:dyDescent="0.25">
      <c r="D136" s="27"/>
    </row>
    <row r="137" spans="4:4" ht="13.2" x14ac:dyDescent="0.25">
      <c r="D137" s="27"/>
    </row>
    <row r="138" spans="4:4" ht="13.2" x14ac:dyDescent="0.25">
      <c r="D138" s="27"/>
    </row>
    <row r="139" spans="4:4" ht="13.2" x14ac:dyDescent="0.25">
      <c r="D139" s="27"/>
    </row>
    <row r="140" spans="4:4" ht="13.2" x14ac:dyDescent="0.25">
      <c r="D140" s="27"/>
    </row>
    <row r="141" spans="4:4" ht="13.2" x14ac:dyDescent="0.25">
      <c r="D141" s="27"/>
    </row>
    <row r="142" spans="4:4" ht="13.2" x14ac:dyDescent="0.25">
      <c r="D142" s="27"/>
    </row>
    <row r="143" spans="4:4" ht="13.2" x14ac:dyDescent="0.25">
      <c r="D143" s="27"/>
    </row>
    <row r="144" spans="4:4" ht="13.2" x14ac:dyDescent="0.25">
      <c r="D144" s="27"/>
    </row>
    <row r="145" spans="4:4" ht="13.2" x14ac:dyDescent="0.25">
      <c r="D145" s="27"/>
    </row>
    <row r="146" spans="4:4" ht="13.2" x14ac:dyDescent="0.25">
      <c r="D146" s="27"/>
    </row>
    <row r="147" spans="4:4" ht="13.2" x14ac:dyDescent="0.25">
      <c r="D147" s="27"/>
    </row>
    <row r="148" spans="4:4" ht="13.2" x14ac:dyDescent="0.25">
      <c r="D148" s="27"/>
    </row>
    <row r="149" spans="4:4" ht="13.2" x14ac:dyDescent="0.25">
      <c r="D149" s="27"/>
    </row>
    <row r="150" spans="4:4" ht="13.2" x14ac:dyDescent="0.25">
      <c r="D150" s="27"/>
    </row>
    <row r="151" spans="4:4" ht="13.2" x14ac:dyDescent="0.25">
      <c r="D151" s="27"/>
    </row>
    <row r="152" spans="4:4" ht="13.2" x14ac:dyDescent="0.25">
      <c r="D152" s="27"/>
    </row>
    <row r="153" spans="4:4" ht="13.2" x14ac:dyDescent="0.25">
      <c r="D153" s="27"/>
    </row>
    <row r="154" spans="4:4" ht="13.2" x14ac:dyDescent="0.25">
      <c r="D154" s="27"/>
    </row>
    <row r="155" spans="4:4" ht="13.2" x14ac:dyDescent="0.25">
      <c r="D155" s="27"/>
    </row>
    <row r="156" spans="4:4" ht="13.2" x14ac:dyDescent="0.25">
      <c r="D156" s="27"/>
    </row>
    <row r="157" spans="4:4" ht="13.2" x14ac:dyDescent="0.25">
      <c r="D157" s="27"/>
    </row>
    <row r="158" spans="4:4" ht="13.2" x14ac:dyDescent="0.25">
      <c r="D158" s="27"/>
    </row>
    <row r="159" spans="4:4" ht="13.2" x14ac:dyDescent="0.25">
      <c r="D159" s="27"/>
    </row>
    <row r="160" spans="4:4" ht="13.2" x14ac:dyDescent="0.25">
      <c r="D160" s="27"/>
    </row>
    <row r="161" spans="4:4" ht="13.2" x14ac:dyDescent="0.25">
      <c r="D161" s="27"/>
    </row>
    <row r="162" spans="4:4" ht="13.2" x14ac:dyDescent="0.25">
      <c r="D162" s="27"/>
    </row>
    <row r="163" spans="4:4" ht="13.2" x14ac:dyDescent="0.25">
      <c r="D163" s="27"/>
    </row>
    <row r="164" spans="4:4" ht="13.2" x14ac:dyDescent="0.25">
      <c r="D164" s="27"/>
    </row>
    <row r="165" spans="4:4" ht="13.2" x14ac:dyDescent="0.25">
      <c r="D165" s="27"/>
    </row>
    <row r="166" spans="4:4" ht="13.2" x14ac:dyDescent="0.25">
      <c r="D166" s="27"/>
    </row>
    <row r="167" spans="4:4" ht="13.2" x14ac:dyDescent="0.25">
      <c r="D167" s="27"/>
    </row>
    <row r="168" spans="4:4" ht="13.2" x14ac:dyDescent="0.25">
      <c r="D168" s="27"/>
    </row>
    <row r="169" spans="4:4" ht="13.2" x14ac:dyDescent="0.25">
      <c r="D169" s="27"/>
    </row>
    <row r="170" spans="4:4" ht="13.2" x14ac:dyDescent="0.25">
      <c r="D170" s="27"/>
    </row>
    <row r="171" spans="4:4" ht="13.2" x14ac:dyDescent="0.25">
      <c r="D171" s="27"/>
    </row>
    <row r="172" spans="4:4" ht="13.2" x14ac:dyDescent="0.25">
      <c r="D172" s="27"/>
    </row>
    <row r="173" spans="4:4" ht="13.2" x14ac:dyDescent="0.25">
      <c r="D173" s="27"/>
    </row>
    <row r="174" spans="4:4" ht="13.2" x14ac:dyDescent="0.25">
      <c r="D174" s="27"/>
    </row>
    <row r="175" spans="4:4" ht="13.2" x14ac:dyDescent="0.25">
      <c r="D175" s="27"/>
    </row>
    <row r="176" spans="4:4" ht="13.2" x14ac:dyDescent="0.25">
      <c r="D176" s="27"/>
    </row>
    <row r="177" spans="4:4" ht="13.2" x14ac:dyDescent="0.25">
      <c r="D177" s="27"/>
    </row>
    <row r="178" spans="4:4" ht="13.2" x14ac:dyDescent="0.25">
      <c r="D178" s="27"/>
    </row>
    <row r="179" spans="4:4" ht="13.2" x14ac:dyDescent="0.25">
      <c r="D179" s="27"/>
    </row>
    <row r="180" spans="4:4" ht="13.2" x14ac:dyDescent="0.25">
      <c r="D180" s="27"/>
    </row>
    <row r="181" spans="4:4" ht="13.2" x14ac:dyDescent="0.25">
      <c r="D181" s="27"/>
    </row>
    <row r="182" spans="4:4" ht="13.2" x14ac:dyDescent="0.25">
      <c r="D182" s="27"/>
    </row>
    <row r="183" spans="4:4" ht="13.2" x14ac:dyDescent="0.25">
      <c r="D183" s="27"/>
    </row>
    <row r="184" spans="4:4" ht="13.2" x14ac:dyDescent="0.25">
      <c r="D184" s="27"/>
    </row>
    <row r="185" spans="4:4" ht="13.2" x14ac:dyDescent="0.25">
      <c r="D185" s="27"/>
    </row>
    <row r="186" spans="4:4" ht="13.2" x14ac:dyDescent="0.25">
      <c r="D186" s="27"/>
    </row>
    <row r="187" spans="4:4" ht="13.2" x14ac:dyDescent="0.25">
      <c r="D187" s="27"/>
    </row>
    <row r="188" spans="4:4" ht="13.2" x14ac:dyDescent="0.25">
      <c r="D188" s="27"/>
    </row>
    <row r="189" spans="4:4" ht="13.2" x14ac:dyDescent="0.25">
      <c r="D189" s="27"/>
    </row>
    <row r="190" spans="4:4" ht="13.2" x14ac:dyDescent="0.25">
      <c r="D190" s="27"/>
    </row>
    <row r="191" spans="4:4" ht="13.2" x14ac:dyDescent="0.25">
      <c r="D191" s="27"/>
    </row>
    <row r="192" spans="4:4" ht="13.2" x14ac:dyDescent="0.25">
      <c r="D192" s="27"/>
    </row>
    <row r="193" spans="4:4" ht="13.2" x14ac:dyDescent="0.25">
      <c r="D193" s="27"/>
    </row>
    <row r="194" spans="4:4" ht="13.2" x14ac:dyDescent="0.25">
      <c r="D194" s="27"/>
    </row>
    <row r="195" spans="4:4" ht="13.2" x14ac:dyDescent="0.25">
      <c r="D195" s="27"/>
    </row>
    <row r="196" spans="4:4" ht="13.2" x14ac:dyDescent="0.25">
      <c r="D196" s="27"/>
    </row>
    <row r="197" spans="4:4" ht="13.2" x14ac:dyDescent="0.25">
      <c r="D197" s="27"/>
    </row>
    <row r="198" spans="4:4" ht="13.2" x14ac:dyDescent="0.25">
      <c r="D198" s="27"/>
    </row>
    <row r="199" spans="4:4" ht="13.2" x14ac:dyDescent="0.25">
      <c r="D199" s="27"/>
    </row>
    <row r="200" spans="4:4" ht="13.2" x14ac:dyDescent="0.25">
      <c r="D200" s="27"/>
    </row>
    <row r="201" spans="4:4" ht="13.2" x14ac:dyDescent="0.25">
      <c r="D201" s="27"/>
    </row>
    <row r="202" spans="4:4" ht="13.2" x14ac:dyDescent="0.25">
      <c r="D202" s="27"/>
    </row>
    <row r="203" spans="4:4" ht="13.2" x14ac:dyDescent="0.25">
      <c r="D203" s="27"/>
    </row>
    <row r="204" spans="4:4" ht="13.2" x14ac:dyDescent="0.25">
      <c r="D204" s="27"/>
    </row>
    <row r="205" spans="4:4" ht="13.2" x14ac:dyDescent="0.25">
      <c r="D205" s="27"/>
    </row>
    <row r="206" spans="4:4" ht="13.2" x14ac:dyDescent="0.25">
      <c r="D206" s="27"/>
    </row>
    <row r="207" spans="4:4" ht="13.2" x14ac:dyDescent="0.25">
      <c r="D207" s="27"/>
    </row>
    <row r="208" spans="4:4" ht="13.2" x14ac:dyDescent="0.25">
      <c r="D208" s="27"/>
    </row>
    <row r="209" spans="4:4" ht="13.2" x14ac:dyDescent="0.25">
      <c r="D209" s="27"/>
    </row>
    <row r="210" spans="4:4" ht="13.2" x14ac:dyDescent="0.25">
      <c r="D210" s="27"/>
    </row>
    <row r="211" spans="4:4" ht="13.2" x14ac:dyDescent="0.25">
      <c r="D211" s="27"/>
    </row>
    <row r="212" spans="4:4" ht="13.2" x14ac:dyDescent="0.25">
      <c r="D212" s="27"/>
    </row>
    <row r="213" spans="4:4" ht="13.2" x14ac:dyDescent="0.25">
      <c r="D213" s="27"/>
    </row>
    <row r="214" spans="4:4" ht="13.2" x14ac:dyDescent="0.25">
      <c r="D214" s="27"/>
    </row>
    <row r="215" spans="4:4" ht="13.2" x14ac:dyDescent="0.25">
      <c r="D215" s="27"/>
    </row>
    <row r="216" spans="4:4" ht="13.2" x14ac:dyDescent="0.25">
      <c r="D216" s="27"/>
    </row>
    <row r="217" spans="4:4" ht="13.2" x14ac:dyDescent="0.25">
      <c r="D217" s="27"/>
    </row>
    <row r="218" spans="4:4" ht="13.2" x14ac:dyDescent="0.25">
      <c r="D218" s="27"/>
    </row>
    <row r="219" spans="4:4" ht="13.2" x14ac:dyDescent="0.25">
      <c r="D219" s="27"/>
    </row>
    <row r="220" spans="4:4" ht="13.2" x14ac:dyDescent="0.25">
      <c r="D220" s="27"/>
    </row>
    <row r="221" spans="4:4" ht="13.2" x14ac:dyDescent="0.25">
      <c r="D221" s="27"/>
    </row>
    <row r="222" spans="4:4" ht="13.2" x14ac:dyDescent="0.25">
      <c r="D222" s="27"/>
    </row>
    <row r="223" spans="4:4" ht="13.2" x14ac:dyDescent="0.25">
      <c r="D223" s="27"/>
    </row>
    <row r="224" spans="4:4" ht="13.2" x14ac:dyDescent="0.25">
      <c r="D224" s="27"/>
    </row>
    <row r="225" spans="4:4" ht="13.2" x14ac:dyDescent="0.25">
      <c r="D225" s="27"/>
    </row>
    <row r="226" spans="4:4" ht="13.2" x14ac:dyDescent="0.25">
      <c r="D226" s="27"/>
    </row>
    <row r="227" spans="4:4" ht="13.2" x14ac:dyDescent="0.25">
      <c r="D227" s="27"/>
    </row>
    <row r="228" spans="4:4" ht="13.2" x14ac:dyDescent="0.25">
      <c r="D228" s="27"/>
    </row>
    <row r="229" spans="4:4" ht="13.2" x14ac:dyDescent="0.25">
      <c r="D229" s="27"/>
    </row>
    <row r="230" spans="4:4" ht="13.2" x14ac:dyDescent="0.25">
      <c r="D230" s="27"/>
    </row>
    <row r="231" spans="4:4" ht="13.2" x14ac:dyDescent="0.25">
      <c r="D231" s="27"/>
    </row>
    <row r="232" spans="4:4" ht="13.2" x14ac:dyDescent="0.25">
      <c r="D232" s="27"/>
    </row>
    <row r="233" spans="4:4" ht="13.2" x14ac:dyDescent="0.25">
      <c r="D233" s="27"/>
    </row>
    <row r="234" spans="4:4" ht="13.2" x14ac:dyDescent="0.25">
      <c r="D234" s="27"/>
    </row>
    <row r="235" spans="4:4" ht="13.2" x14ac:dyDescent="0.25">
      <c r="D235" s="27"/>
    </row>
    <row r="236" spans="4:4" ht="13.2" x14ac:dyDescent="0.25">
      <c r="D236" s="27"/>
    </row>
    <row r="237" spans="4:4" ht="13.2" x14ac:dyDescent="0.25">
      <c r="D237" s="27"/>
    </row>
    <row r="238" spans="4:4" ht="13.2" x14ac:dyDescent="0.25">
      <c r="D238" s="27"/>
    </row>
    <row r="239" spans="4:4" ht="13.2" x14ac:dyDescent="0.25">
      <c r="D239" s="27"/>
    </row>
    <row r="240" spans="4:4" ht="13.2" x14ac:dyDescent="0.25">
      <c r="D240" s="27"/>
    </row>
    <row r="241" spans="4:4" ht="13.2" x14ac:dyDescent="0.25">
      <c r="D241" s="27"/>
    </row>
    <row r="242" spans="4:4" ht="13.2" x14ac:dyDescent="0.25">
      <c r="D242" s="27"/>
    </row>
    <row r="243" spans="4:4" ht="13.2" x14ac:dyDescent="0.25">
      <c r="D243" s="27"/>
    </row>
    <row r="244" spans="4:4" ht="13.2" x14ac:dyDescent="0.25">
      <c r="D244" s="27"/>
    </row>
    <row r="245" spans="4:4" ht="13.2" x14ac:dyDescent="0.25">
      <c r="D245" s="27"/>
    </row>
    <row r="246" spans="4:4" ht="13.2" x14ac:dyDescent="0.25">
      <c r="D246" s="27"/>
    </row>
    <row r="247" spans="4:4" ht="13.2" x14ac:dyDescent="0.25">
      <c r="D247" s="27"/>
    </row>
    <row r="248" spans="4:4" ht="13.2" x14ac:dyDescent="0.25">
      <c r="D248" s="27"/>
    </row>
    <row r="249" spans="4:4" ht="13.2" x14ac:dyDescent="0.25">
      <c r="D249" s="27"/>
    </row>
    <row r="250" spans="4:4" ht="13.2" x14ac:dyDescent="0.25">
      <c r="D250" s="27"/>
    </row>
    <row r="251" spans="4:4" ht="13.2" x14ac:dyDescent="0.25">
      <c r="D251" s="27"/>
    </row>
    <row r="252" spans="4:4" ht="13.2" x14ac:dyDescent="0.25">
      <c r="D252" s="27"/>
    </row>
    <row r="253" spans="4:4" ht="13.2" x14ac:dyDescent="0.25">
      <c r="D253" s="27"/>
    </row>
    <row r="254" spans="4:4" ht="13.2" x14ac:dyDescent="0.25">
      <c r="D254" s="27"/>
    </row>
    <row r="255" spans="4:4" ht="13.2" x14ac:dyDescent="0.25">
      <c r="D255" s="27"/>
    </row>
    <row r="256" spans="4:4" ht="13.2" x14ac:dyDescent="0.25">
      <c r="D256" s="27"/>
    </row>
    <row r="257" spans="4:4" ht="13.2" x14ac:dyDescent="0.25">
      <c r="D257" s="27"/>
    </row>
    <row r="258" spans="4:4" ht="13.2" x14ac:dyDescent="0.25">
      <c r="D258" s="27"/>
    </row>
    <row r="259" spans="4:4" ht="13.2" x14ac:dyDescent="0.25">
      <c r="D259" s="27"/>
    </row>
    <row r="260" spans="4:4" ht="13.2" x14ac:dyDescent="0.25">
      <c r="D260" s="27"/>
    </row>
    <row r="261" spans="4:4" ht="13.2" x14ac:dyDescent="0.25">
      <c r="D261" s="27"/>
    </row>
    <row r="262" spans="4:4" ht="13.2" x14ac:dyDescent="0.25">
      <c r="D262" s="27"/>
    </row>
    <row r="263" spans="4:4" ht="13.2" x14ac:dyDescent="0.25">
      <c r="D263" s="27"/>
    </row>
    <row r="264" spans="4:4" ht="13.2" x14ac:dyDescent="0.25">
      <c r="D264" s="27"/>
    </row>
    <row r="265" spans="4:4" ht="13.2" x14ac:dyDescent="0.25">
      <c r="D265" s="27"/>
    </row>
    <row r="266" spans="4:4" ht="13.2" x14ac:dyDescent="0.25">
      <c r="D266" s="27"/>
    </row>
    <row r="267" spans="4:4" ht="13.2" x14ac:dyDescent="0.25">
      <c r="D267" s="27"/>
    </row>
    <row r="268" spans="4:4" ht="13.2" x14ac:dyDescent="0.25">
      <c r="D268" s="27"/>
    </row>
    <row r="269" spans="4:4" ht="13.2" x14ac:dyDescent="0.25">
      <c r="D269" s="27"/>
    </row>
    <row r="270" spans="4:4" ht="13.2" x14ac:dyDescent="0.25">
      <c r="D270" s="27"/>
    </row>
    <row r="271" spans="4:4" ht="13.2" x14ac:dyDescent="0.25">
      <c r="D271" s="27"/>
    </row>
    <row r="272" spans="4:4" ht="13.2" x14ac:dyDescent="0.25">
      <c r="D272" s="27"/>
    </row>
    <row r="273" spans="4:4" ht="13.2" x14ac:dyDescent="0.25">
      <c r="D273" s="27"/>
    </row>
    <row r="274" spans="4:4" ht="13.2" x14ac:dyDescent="0.25">
      <c r="D274" s="27"/>
    </row>
    <row r="275" spans="4:4" ht="13.2" x14ac:dyDescent="0.25">
      <c r="D275" s="27"/>
    </row>
    <row r="276" spans="4:4" ht="13.2" x14ac:dyDescent="0.25">
      <c r="D276" s="27"/>
    </row>
    <row r="277" spans="4:4" ht="13.2" x14ac:dyDescent="0.25">
      <c r="D277" s="27"/>
    </row>
    <row r="278" spans="4:4" ht="13.2" x14ac:dyDescent="0.25">
      <c r="D278" s="27"/>
    </row>
    <row r="279" spans="4:4" ht="13.2" x14ac:dyDescent="0.25">
      <c r="D279" s="27"/>
    </row>
    <row r="280" spans="4:4" ht="13.2" x14ac:dyDescent="0.25">
      <c r="D280" s="27"/>
    </row>
    <row r="281" spans="4:4" ht="13.2" x14ac:dyDescent="0.25">
      <c r="D281" s="27"/>
    </row>
    <row r="282" spans="4:4" ht="13.2" x14ac:dyDescent="0.25">
      <c r="D282" s="27"/>
    </row>
    <row r="283" spans="4:4" ht="13.2" x14ac:dyDescent="0.25">
      <c r="D283" s="27"/>
    </row>
    <row r="284" spans="4:4" ht="13.2" x14ac:dyDescent="0.25">
      <c r="D284" s="27"/>
    </row>
    <row r="285" spans="4:4" ht="13.2" x14ac:dyDescent="0.25">
      <c r="D285" s="27"/>
    </row>
    <row r="286" spans="4:4" ht="13.2" x14ac:dyDescent="0.25">
      <c r="D286" s="27"/>
    </row>
    <row r="287" spans="4:4" ht="13.2" x14ac:dyDescent="0.25">
      <c r="D287" s="27"/>
    </row>
    <row r="288" spans="4:4" ht="13.2" x14ac:dyDescent="0.25">
      <c r="D288" s="27"/>
    </row>
    <row r="289" spans="4:4" ht="13.2" x14ac:dyDescent="0.25">
      <c r="D289" s="27"/>
    </row>
    <row r="290" spans="4:4" ht="13.2" x14ac:dyDescent="0.25">
      <c r="D290" s="27"/>
    </row>
    <row r="291" spans="4:4" ht="13.2" x14ac:dyDescent="0.25">
      <c r="D291" s="27"/>
    </row>
    <row r="292" spans="4:4" ht="13.2" x14ac:dyDescent="0.25">
      <c r="D292" s="27"/>
    </row>
    <row r="293" spans="4:4" ht="13.2" x14ac:dyDescent="0.25">
      <c r="D293" s="27"/>
    </row>
    <row r="294" spans="4:4" ht="13.2" x14ac:dyDescent="0.25">
      <c r="D294" s="27"/>
    </row>
    <row r="295" spans="4:4" ht="13.2" x14ac:dyDescent="0.25">
      <c r="D295" s="27"/>
    </row>
    <row r="296" spans="4:4" ht="13.2" x14ac:dyDescent="0.25">
      <c r="D296" s="27"/>
    </row>
    <row r="297" spans="4:4" ht="13.2" x14ac:dyDescent="0.25">
      <c r="D297" s="27"/>
    </row>
    <row r="298" spans="4:4" ht="13.2" x14ac:dyDescent="0.25">
      <c r="D298" s="27"/>
    </row>
    <row r="299" spans="4:4" ht="13.2" x14ac:dyDescent="0.25">
      <c r="D299" s="27"/>
    </row>
    <row r="300" spans="4:4" ht="13.2" x14ac:dyDescent="0.25">
      <c r="D300" s="27"/>
    </row>
    <row r="301" spans="4:4" ht="13.2" x14ac:dyDescent="0.25">
      <c r="D301" s="27"/>
    </row>
    <row r="302" spans="4:4" ht="13.2" x14ac:dyDescent="0.25">
      <c r="D302" s="27"/>
    </row>
    <row r="303" spans="4:4" ht="13.2" x14ac:dyDescent="0.25">
      <c r="D303" s="27"/>
    </row>
    <row r="304" spans="4:4" ht="13.2" x14ac:dyDescent="0.25">
      <c r="D304" s="27"/>
    </row>
    <row r="305" spans="4:4" ht="13.2" x14ac:dyDescent="0.25">
      <c r="D305" s="27"/>
    </row>
    <row r="306" spans="4:4" ht="13.2" x14ac:dyDescent="0.25">
      <c r="D306" s="27"/>
    </row>
    <row r="307" spans="4:4" ht="13.2" x14ac:dyDescent="0.25">
      <c r="D307" s="27"/>
    </row>
    <row r="308" spans="4:4" ht="13.2" x14ac:dyDescent="0.25">
      <c r="D308" s="27"/>
    </row>
    <row r="309" spans="4:4" ht="13.2" x14ac:dyDescent="0.25">
      <c r="D309" s="27"/>
    </row>
    <row r="310" spans="4:4" ht="13.2" x14ac:dyDescent="0.25">
      <c r="D310" s="27"/>
    </row>
    <row r="311" spans="4:4" ht="13.2" x14ac:dyDescent="0.25">
      <c r="D311" s="27"/>
    </row>
    <row r="312" spans="4:4" ht="13.2" x14ac:dyDescent="0.25">
      <c r="D312" s="27"/>
    </row>
    <row r="313" spans="4:4" ht="13.2" x14ac:dyDescent="0.25">
      <c r="D313" s="27"/>
    </row>
    <row r="314" spans="4:4" ht="13.2" x14ac:dyDescent="0.25">
      <c r="D314" s="27"/>
    </row>
    <row r="315" spans="4:4" ht="13.2" x14ac:dyDescent="0.25">
      <c r="D315" s="27"/>
    </row>
    <row r="316" spans="4:4" ht="13.2" x14ac:dyDescent="0.25">
      <c r="D316" s="27"/>
    </row>
    <row r="317" spans="4:4" ht="13.2" x14ac:dyDescent="0.25">
      <c r="D317" s="27"/>
    </row>
    <row r="318" spans="4:4" ht="13.2" x14ac:dyDescent="0.25">
      <c r="D318" s="27"/>
    </row>
    <row r="319" spans="4:4" ht="13.2" x14ac:dyDescent="0.25">
      <c r="D319" s="27"/>
    </row>
    <row r="320" spans="4:4" ht="13.2" x14ac:dyDescent="0.25">
      <c r="D320" s="27"/>
    </row>
    <row r="321" spans="4:4" ht="13.2" x14ac:dyDescent="0.25">
      <c r="D321" s="27"/>
    </row>
    <row r="322" spans="4:4" ht="13.2" x14ac:dyDescent="0.25">
      <c r="D322" s="27"/>
    </row>
    <row r="323" spans="4:4" ht="13.2" x14ac:dyDescent="0.25">
      <c r="D323" s="27"/>
    </row>
    <row r="324" spans="4:4" ht="13.2" x14ac:dyDescent="0.25">
      <c r="D324" s="27"/>
    </row>
    <row r="325" spans="4:4" ht="13.2" x14ac:dyDescent="0.25">
      <c r="D325" s="27"/>
    </row>
    <row r="326" spans="4:4" ht="13.2" x14ac:dyDescent="0.25">
      <c r="D326" s="27"/>
    </row>
    <row r="327" spans="4:4" ht="13.2" x14ac:dyDescent="0.25">
      <c r="D327" s="27"/>
    </row>
    <row r="328" spans="4:4" ht="13.2" x14ac:dyDescent="0.25">
      <c r="D328" s="27"/>
    </row>
    <row r="329" spans="4:4" ht="13.2" x14ac:dyDescent="0.25">
      <c r="D329" s="27"/>
    </row>
    <row r="330" spans="4:4" ht="13.2" x14ac:dyDescent="0.25">
      <c r="D330" s="27"/>
    </row>
    <row r="331" spans="4:4" ht="13.2" x14ac:dyDescent="0.25">
      <c r="D331" s="27"/>
    </row>
    <row r="332" spans="4:4" ht="13.2" x14ac:dyDescent="0.25">
      <c r="D332" s="27"/>
    </row>
    <row r="333" spans="4:4" ht="13.2" x14ac:dyDescent="0.25">
      <c r="D333" s="27"/>
    </row>
    <row r="334" spans="4:4" ht="13.2" x14ac:dyDescent="0.25">
      <c r="D334" s="27"/>
    </row>
    <row r="335" spans="4:4" ht="13.2" x14ac:dyDescent="0.25">
      <c r="D335" s="27"/>
    </row>
    <row r="336" spans="4:4" ht="13.2" x14ac:dyDescent="0.25">
      <c r="D336" s="27"/>
    </row>
    <row r="337" spans="4:4" ht="13.2" x14ac:dyDescent="0.25">
      <c r="D337" s="27"/>
    </row>
    <row r="338" spans="4:4" ht="13.2" x14ac:dyDescent="0.25">
      <c r="D338" s="27"/>
    </row>
    <row r="339" spans="4:4" ht="13.2" x14ac:dyDescent="0.25">
      <c r="D339" s="27"/>
    </row>
    <row r="340" spans="4:4" ht="13.2" x14ac:dyDescent="0.25">
      <c r="D340" s="27"/>
    </row>
    <row r="341" spans="4:4" ht="13.2" x14ac:dyDescent="0.25">
      <c r="D341" s="27"/>
    </row>
    <row r="342" spans="4:4" ht="13.2" x14ac:dyDescent="0.25">
      <c r="D342" s="27"/>
    </row>
    <row r="343" spans="4:4" ht="13.2" x14ac:dyDescent="0.25">
      <c r="D343" s="27"/>
    </row>
    <row r="344" spans="4:4" ht="13.2" x14ac:dyDescent="0.25">
      <c r="D344" s="27"/>
    </row>
    <row r="345" spans="4:4" ht="13.2" x14ac:dyDescent="0.25">
      <c r="D345" s="27"/>
    </row>
    <row r="346" spans="4:4" ht="13.2" x14ac:dyDescent="0.25">
      <c r="D346" s="27"/>
    </row>
    <row r="347" spans="4:4" ht="13.2" x14ac:dyDescent="0.25">
      <c r="D347" s="27"/>
    </row>
    <row r="348" spans="4:4" ht="13.2" x14ac:dyDescent="0.25">
      <c r="D348" s="27"/>
    </row>
    <row r="349" spans="4:4" ht="13.2" x14ac:dyDescent="0.25">
      <c r="D349" s="27"/>
    </row>
    <row r="350" spans="4:4" ht="13.2" x14ac:dyDescent="0.25">
      <c r="D350" s="27"/>
    </row>
    <row r="351" spans="4:4" ht="13.2" x14ac:dyDescent="0.25">
      <c r="D351" s="27"/>
    </row>
    <row r="352" spans="4:4" ht="13.2" x14ac:dyDescent="0.25">
      <c r="D352" s="27"/>
    </row>
    <row r="353" spans="4:4" ht="13.2" x14ac:dyDescent="0.25">
      <c r="D353" s="27"/>
    </row>
    <row r="354" spans="4:4" ht="13.2" x14ac:dyDescent="0.25">
      <c r="D354" s="27"/>
    </row>
    <row r="355" spans="4:4" ht="13.2" x14ac:dyDescent="0.25">
      <c r="D355" s="27"/>
    </row>
    <row r="356" spans="4:4" ht="13.2" x14ac:dyDescent="0.25">
      <c r="D356" s="27"/>
    </row>
    <row r="357" spans="4:4" ht="13.2" x14ac:dyDescent="0.25">
      <c r="D357" s="27"/>
    </row>
    <row r="358" spans="4:4" ht="13.2" x14ac:dyDescent="0.25">
      <c r="D358" s="27"/>
    </row>
    <row r="359" spans="4:4" ht="13.2" x14ac:dyDescent="0.25">
      <c r="D359" s="27"/>
    </row>
    <row r="360" spans="4:4" ht="13.2" x14ac:dyDescent="0.25">
      <c r="D360" s="27"/>
    </row>
    <row r="361" spans="4:4" ht="13.2" x14ac:dyDescent="0.25">
      <c r="D361" s="27"/>
    </row>
    <row r="362" spans="4:4" ht="13.2" x14ac:dyDescent="0.25">
      <c r="D362" s="27"/>
    </row>
    <row r="363" spans="4:4" ht="13.2" x14ac:dyDescent="0.25">
      <c r="D363" s="27"/>
    </row>
    <row r="364" spans="4:4" ht="13.2" x14ac:dyDescent="0.25">
      <c r="D364" s="27"/>
    </row>
    <row r="365" spans="4:4" ht="13.2" x14ac:dyDescent="0.25">
      <c r="D365" s="27"/>
    </row>
    <row r="366" spans="4:4" ht="13.2" x14ac:dyDescent="0.25">
      <c r="D366" s="27"/>
    </row>
    <row r="367" spans="4:4" ht="13.2" x14ac:dyDescent="0.25">
      <c r="D367" s="27"/>
    </row>
    <row r="368" spans="4:4" ht="13.2" x14ac:dyDescent="0.25">
      <c r="D368" s="27"/>
    </row>
    <row r="369" spans="4:4" ht="13.2" x14ac:dyDescent="0.25">
      <c r="D369" s="27"/>
    </row>
    <row r="370" spans="4:4" ht="13.2" x14ac:dyDescent="0.25">
      <c r="D370" s="27"/>
    </row>
    <row r="371" spans="4:4" ht="13.2" x14ac:dyDescent="0.25">
      <c r="D371" s="27"/>
    </row>
    <row r="372" spans="4:4" ht="13.2" x14ac:dyDescent="0.25">
      <c r="D372" s="27"/>
    </row>
    <row r="373" spans="4:4" ht="13.2" x14ac:dyDescent="0.25">
      <c r="D373" s="27"/>
    </row>
    <row r="374" spans="4:4" ht="13.2" x14ac:dyDescent="0.25">
      <c r="D374" s="27"/>
    </row>
    <row r="375" spans="4:4" ht="13.2" x14ac:dyDescent="0.25">
      <c r="D375" s="27"/>
    </row>
    <row r="376" spans="4:4" ht="13.2" x14ac:dyDescent="0.25">
      <c r="D376" s="27"/>
    </row>
    <row r="377" spans="4:4" ht="13.2" x14ac:dyDescent="0.25">
      <c r="D377" s="27"/>
    </row>
    <row r="378" spans="4:4" ht="13.2" x14ac:dyDescent="0.25">
      <c r="D378" s="27"/>
    </row>
    <row r="379" spans="4:4" ht="13.2" x14ac:dyDescent="0.25">
      <c r="D379" s="27"/>
    </row>
    <row r="380" spans="4:4" ht="13.2" x14ac:dyDescent="0.25">
      <c r="D380" s="27"/>
    </row>
    <row r="381" spans="4:4" ht="13.2" x14ac:dyDescent="0.25">
      <c r="D381" s="27"/>
    </row>
    <row r="382" spans="4:4" ht="13.2" x14ac:dyDescent="0.25">
      <c r="D382" s="27"/>
    </row>
    <row r="383" spans="4:4" ht="13.2" x14ac:dyDescent="0.25">
      <c r="D383" s="27"/>
    </row>
    <row r="384" spans="4:4" ht="13.2" x14ac:dyDescent="0.25">
      <c r="D384" s="27"/>
    </row>
    <row r="385" spans="4:4" ht="13.2" x14ac:dyDescent="0.25">
      <c r="D385" s="27"/>
    </row>
    <row r="386" spans="4:4" ht="13.2" x14ac:dyDescent="0.25">
      <c r="D386" s="27"/>
    </row>
    <row r="387" spans="4:4" ht="13.2" x14ac:dyDescent="0.25">
      <c r="D387" s="27"/>
    </row>
    <row r="388" spans="4:4" ht="13.2" x14ac:dyDescent="0.25">
      <c r="D388" s="27"/>
    </row>
    <row r="389" spans="4:4" ht="13.2" x14ac:dyDescent="0.25">
      <c r="D389" s="27"/>
    </row>
    <row r="390" spans="4:4" ht="13.2" x14ac:dyDescent="0.25">
      <c r="D390" s="27"/>
    </row>
    <row r="391" spans="4:4" ht="13.2" x14ac:dyDescent="0.25">
      <c r="D391" s="27"/>
    </row>
    <row r="392" spans="4:4" ht="13.2" x14ac:dyDescent="0.25">
      <c r="D392" s="27"/>
    </row>
    <row r="393" spans="4:4" ht="13.2" x14ac:dyDescent="0.25">
      <c r="D393" s="27"/>
    </row>
    <row r="394" spans="4:4" ht="13.2" x14ac:dyDescent="0.25">
      <c r="D394" s="27"/>
    </row>
    <row r="395" spans="4:4" ht="13.2" x14ac:dyDescent="0.25">
      <c r="D395" s="27"/>
    </row>
    <row r="396" spans="4:4" ht="13.2" x14ac:dyDescent="0.25">
      <c r="D396" s="27"/>
    </row>
    <row r="397" spans="4:4" ht="13.2" x14ac:dyDescent="0.25">
      <c r="D397" s="27"/>
    </row>
    <row r="398" spans="4:4" ht="13.2" x14ac:dyDescent="0.25">
      <c r="D398" s="27"/>
    </row>
    <row r="399" spans="4:4" ht="13.2" x14ac:dyDescent="0.25">
      <c r="D399" s="27"/>
    </row>
    <row r="400" spans="4:4" ht="13.2" x14ac:dyDescent="0.25">
      <c r="D400" s="27"/>
    </row>
    <row r="401" spans="4:4" ht="13.2" x14ac:dyDescent="0.25">
      <c r="D401" s="27"/>
    </row>
    <row r="402" spans="4:4" ht="13.2" x14ac:dyDescent="0.25">
      <c r="D402" s="27"/>
    </row>
    <row r="403" spans="4:4" ht="13.2" x14ac:dyDescent="0.25">
      <c r="D403" s="27"/>
    </row>
    <row r="404" spans="4:4" ht="13.2" x14ac:dyDescent="0.25">
      <c r="D404" s="27"/>
    </row>
    <row r="405" spans="4:4" ht="13.2" x14ac:dyDescent="0.25">
      <c r="D405" s="27"/>
    </row>
    <row r="406" spans="4:4" ht="13.2" x14ac:dyDescent="0.25">
      <c r="D406" s="27"/>
    </row>
    <row r="407" spans="4:4" ht="13.2" x14ac:dyDescent="0.25">
      <c r="D407" s="27"/>
    </row>
    <row r="408" spans="4:4" ht="13.2" x14ac:dyDescent="0.25">
      <c r="D408" s="27"/>
    </row>
    <row r="409" spans="4:4" ht="13.2" x14ac:dyDescent="0.25">
      <c r="D409" s="27"/>
    </row>
    <row r="410" spans="4:4" ht="13.2" x14ac:dyDescent="0.25">
      <c r="D410" s="27"/>
    </row>
    <row r="411" spans="4:4" ht="13.2" x14ac:dyDescent="0.25">
      <c r="D411" s="27"/>
    </row>
    <row r="412" spans="4:4" ht="13.2" x14ac:dyDescent="0.25">
      <c r="D412" s="27"/>
    </row>
    <row r="413" spans="4:4" ht="13.2" x14ac:dyDescent="0.25">
      <c r="D413" s="27"/>
    </row>
    <row r="414" spans="4:4" ht="13.2" x14ac:dyDescent="0.25">
      <c r="D414" s="27"/>
    </row>
    <row r="415" spans="4:4" ht="13.2" x14ac:dyDescent="0.25">
      <c r="D415" s="27"/>
    </row>
    <row r="416" spans="4:4" ht="13.2" x14ac:dyDescent="0.25">
      <c r="D416" s="27"/>
    </row>
    <row r="417" spans="4:4" ht="13.2" x14ac:dyDescent="0.25">
      <c r="D417" s="27"/>
    </row>
    <row r="418" spans="4:4" ht="13.2" x14ac:dyDescent="0.25">
      <c r="D418" s="27"/>
    </row>
    <row r="419" spans="4:4" ht="13.2" x14ac:dyDescent="0.25">
      <c r="D419" s="27"/>
    </row>
    <row r="420" spans="4:4" ht="13.2" x14ac:dyDescent="0.25">
      <c r="D420" s="27"/>
    </row>
    <row r="421" spans="4:4" ht="13.2" x14ac:dyDescent="0.25">
      <c r="D421" s="27"/>
    </row>
    <row r="422" spans="4:4" ht="13.2" x14ac:dyDescent="0.25">
      <c r="D422" s="27"/>
    </row>
    <row r="423" spans="4:4" ht="13.2" x14ac:dyDescent="0.25">
      <c r="D423" s="27"/>
    </row>
    <row r="424" spans="4:4" ht="13.2" x14ac:dyDescent="0.25">
      <c r="D424" s="27"/>
    </row>
    <row r="425" spans="4:4" ht="13.2" x14ac:dyDescent="0.25">
      <c r="D425" s="27"/>
    </row>
    <row r="426" spans="4:4" ht="13.2" x14ac:dyDescent="0.25">
      <c r="D426" s="27"/>
    </row>
    <row r="427" spans="4:4" ht="13.2" x14ac:dyDescent="0.25">
      <c r="D427" s="27"/>
    </row>
    <row r="428" spans="4:4" ht="13.2" x14ac:dyDescent="0.25">
      <c r="D428" s="27"/>
    </row>
    <row r="429" spans="4:4" ht="13.2" x14ac:dyDescent="0.25">
      <c r="D429" s="27"/>
    </row>
    <row r="430" spans="4:4" ht="13.2" x14ac:dyDescent="0.25">
      <c r="D430" s="27"/>
    </row>
    <row r="431" spans="4:4" ht="13.2" x14ac:dyDescent="0.25">
      <c r="D431" s="27"/>
    </row>
    <row r="432" spans="4:4" ht="13.2" x14ac:dyDescent="0.25">
      <c r="D432" s="27"/>
    </row>
    <row r="433" spans="4:4" ht="13.2" x14ac:dyDescent="0.25">
      <c r="D433" s="27"/>
    </row>
    <row r="434" spans="4:4" ht="13.2" x14ac:dyDescent="0.25">
      <c r="D434" s="27"/>
    </row>
    <row r="435" spans="4:4" ht="13.2" x14ac:dyDescent="0.25">
      <c r="D435" s="27"/>
    </row>
    <row r="436" spans="4:4" ht="13.2" x14ac:dyDescent="0.25">
      <c r="D436" s="27"/>
    </row>
    <row r="437" spans="4:4" ht="13.2" x14ac:dyDescent="0.25">
      <c r="D437" s="27"/>
    </row>
    <row r="438" spans="4:4" ht="13.2" x14ac:dyDescent="0.25">
      <c r="D438" s="27"/>
    </row>
    <row r="439" spans="4:4" ht="13.2" x14ac:dyDescent="0.25">
      <c r="D439" s="27"/>
    </row>
    <row r="440" spans="4:4" ht="13.2" x14ac:dyDescent="0.25">
      <c r="D440" s="27"/>
    </row>
    <row r="441" spans="4:4" ht="13.2" x14ac:dyDescent="0.25">
      <c r="D441" s="27"/>
    </row>
    <row r="442" spans="4:4" ht="13.2" x14ac:dyDescent="0.25">
      <c r="D442" s="27"/>
    </row>
    <row r="443" spans="4:4" ht="13.2" x14ac:dyDescent="0.25">
      <c r="D443" s="27"/>
    </row>
    <row r="444" spans="4:4" ht="13.2" x14ac:dyDescent="0.25">
      <c r="D444" s="27"/>
    </row>
    <row r="445" spans="4:4" ht="13.2" x14ac:dyDescent="0.25">
      <c r="D445" s="27"/>
    </row>
    <row r="446" spans="4:4" ht="13.2" x14ac:dyDescent="0.25">
      <c r="D446" s="27"/>
    </row>
    <row r="447" spans="4:4" ht="13.2" x14ac:dyDescent="0.25">
      <c r="D447" s="27"/>
    </row>
    <row r="448" spans="4:4" ht="13.2" x14ac:dyDescent="0.25">
      <c r="D448" s="27"/>
    </row>
    <row r="449" spans="4:4" ht="13.2" x14ac:dyDescent="0.25">
      <c r="D449" s="27"/>
    </row>
    <row r="450" spans="4:4" ht="13.2" x14ac:dyDescent="0.25">
      <c r="D450" s="27"/>
    </row>
    <row r="451" spans="4:4" ht="13.2" x14ac:dyDescent="0.25">
      <c r="D451" s="27"/>
    </row>
    <row r="452" spans="4:4" ht="13.2" x14ac:dyDescent="0.25">
      <c r="D452" s="27"/>
    </row>
    <row r="453" spans="4:4" ht="13.2" x14ac:dyDescent="0.25">
      <c r="D453" s="27"/>
    </row>
    <row r="454" spans="4:4" ht="13.2" x14ac:dyDescent="0.25">
      <c r="D454" s="27"/>
    </row>
    <row r="455" spans="4:4" ht="13.2" x14ac:dyDescent="0.25">
      <c r="D455" s="27"/>
    </row>
    <row r="456" spans="4:4" ht="13.2" x14ac:dyDescent="0.25">
      <c r="D456" s="27"/>
    </row>
    <row r="457" spans="4:4" ht="13.2" x14ac:dyDescent="0.25">
      <c r="D457" s="27"/>
    </row>
    <row r="458" spans="4:4" ht="13.2" x14ac:dyDescent="0.25">
      <c r="D458" s="27"/>
    </row>
    <row r="459" spans="4:4" ht="13.2" x14ac:dyDescent="0.25">
      <c r="D459" s="27"/>
    </row>
    <row r="460" spans="4:4" ht="13.2" x14ac:dyDescent="0.25">
      <c r="D460" s="27"/>
    </row>
    <row r="461" spans="4:4" ht="13.2" x14ac:dyDescent="0.25">
      <c r="D461" s="27"/>
    </row>
    <row r="462" spans="4:4" ht="13.2" x14ac:dyDescent="0.25">
      <c r="D462" s="27"/>
    </row>
    <row r="463" spans="4:4" ht="13.2" x14ac:dyDescent="0.25">
      <c r="D463" s="27"/>
    </row>
    <row r="464" spans="4:4" ht="13.2" x14ac:dyDescent="0.25">
      <c r="D464" s="27"/>
    </row>
    <row r="465" spans="4:4" ht="13.2" x14ac:dyDescent="0.25">
      <c r="D465" s="27"/>
    </row>
    <row r="466" spans="4:4" ht="13.2" x14ac:dyDescent="0.25">
      <c r="D466" s="27"/>
    </row>
    <row r="467" spans="4:4" ht="13.2" x14ac:dyDescent="0.25">
      <c r="D467" s="27"/>
    </row>
    <row r="468" spans="4:4" ht="13.2" x14ac:dyDescent="0.25">
      <c r="D468" s="27"/>
    </row>
    <row r="469" spans="4:4" ht="13.2" x14ac:dyDescent="0.25">
      <c r="D469" s="27"/>
    </row>
    <row r="470" spans="4:4" ht="13.2" x14ac:dyDescent="0.25">
      <c r="D470" s="27"/>
    </row>
    <row r="471" spans="4:4" ht="13.2" x14ac:dyDescent="0.25">
      <c r="D471" s="27"/>
    </row>
    <row r="472" spans="4:4" ht="13.2" x14ac:dyDescent="0.25">
      <c r="D472" s="27"/>
    </row>
    <row r="473" spans="4:4" ht="13.2" x14ac:dyDescent="0.25">
      <c r="D473" s="27"/>
    </row>
    <row r="474" spans="4:4" ht="13.2" x14ac:dyDescent="0.25">
      <c r="D474" s="27"/>
    </row>
    <row r="475" spans="4:4" ht="13.2" x14ac:dyDescent="0.25">
      <c r="D475" s="27"/>
    </row>
    <row r="476" spans="4:4" ht="13.2" x14ac:dyDescent="0.25">
      <c r="D476" s="27"/>
    </row>
    <row r="477" spans="4:4" ht="13.2" x14ac:dyDescent="0.25">
      <c r="D477" s="27"/>
    </row>
    <row r="478" spans="4:4" ht="13.2" x14ac:dyDescent="0.25">
      <c r="D478" s="27"/>
    </row>
    <row r="479" spans="4:4" ht="13.2" x14ac:dyDescent="0.25">
      <c r="D479" s="27"/>
    </row>
    <row r="480" spans="4:4" ht="13.2" x14ac:dyDescent="0.25">
      <c r="D480" s="27"/>
    </row>
    <row r="481" spans="4:4" ht="13.2" x14ac:dyDescent="0.25">
      <c r="D481" s="27"/>
    </row>
    <row r="482" spans="4:4" ht="13.2" x14ac:dyDescent="0.25">
      <c r="D482" s="27"/>
    </row>
    <row r="483" spans="4:4" ht="13.2" x14ac:dyDescent="0.25">
      <c r="D483" s="27"/>
    </row>
    <row r="484" spans="4:4" ht="13.2" x14ac:dyDescent="0.25">
      <c r="D484" s="27"/>
    </row>
    <row r="485" spans="4:4" ht="13.2" x14ac:dyDescent="0.25">
      <c r="D485" s="27"/>
    </row>
    <row r="486" spans="4:4" ht="13.2" x14ac:dyDescent="0.25">
      <c r="D486" s="27"/>
    </row>
    <row r="487" spans="4:4" ht="13.2" x14ac:dyDescent="0.25">
      <c r="D487" s="27"/>
    </row>
    <row r="488" spans="4:4" ht="13.2" x14ac:dyDescent="0.25">
      <c r="D488" s="27"/>
    </row>
    <row r="489" spans="4:4" ht="13.2" x14ac:dyDescent="0.25">
      <c r="D489" s="27"/>
    </row>
    <row r="490" spans="4:4" ht="13.2" x14ac:dyDescent="0.25">
      <c r="D490" s="27"/>
    </row>
    <row r="491" spans="4:4" ht="13.2" x14ac:dyDescent="0.25">
      <c r="D491" s="27"/>
    </row>
    <row r="492" spans="4:4" ht="13.2" x14ac:dyDescent="0.25">
      <c r="D492" s="27"/>
    </row>
    <row r="493" spans="4:4" ht="13.2" x14ac:dyDescent="0.25">
      <c r="D493" s="27"/>
    </row>
    <row r="494" spans="4:4" ht="13.2" x14ac:dyDescent="0.25">
      <c r="D494" s="27"/>
    </row>
    <row r="495" spans="4:4" ht="13.2" x14ac:dyDescent="0.25">
      <c r="D495" s="27"/>
    </row>
    <row r="496" spans="4:4" ht="13.2" x14ac:dyDescent="0.25">
      <c r="D496" s="27"/>
    </row>
    <row r="497" spans="4:4" ht="13.2" x14ac:dyDescent="0.25">
      <c r="D497" s="27"/>
    </row>
    <row r="498" spans="4:4" ht="13.2" x14ac:dyDescent="0.25">
      <c r="D498" s="27"/>
    </row>
    <row r="499" spans="4:4" ht="13.2" x14ac:dyDescent="0.25">
      <c r="D499" s="27"/>
    </row>
    <row r="500" spans="4:4" ht="13.2" x14ac:dyDescent="0.25">
      <c r="D500" s="27"/>
    </row>
    <row r="501" spans="4:4" ht="13.2" x14ac:dyDescent="0.25">
      <c r="D501" s="27"/>
    </row>
    <row r="502" spans="4:4" ht="13.2" x14ac:dyDescent="0.25">
      <c r="D502" s="27"/>
    </row>
    <row r="503" spans="4:4" ht="13.2" x14ac:dyDescent="0.25">
      <c r="D503" s="27"/>
    </row>
    <row r="504" spans="4:4" ht="13.2" x14ac:dyDescent="0.25">
      <c r="D504" s="27"/>
    </row>
    <row r="505" spans="4:4" ht="13.2" x14ac:dyDescent="0.25">
      <c r="D505" s="27"/>
    </row>
    <row r="506" spans="4:4" ht="13.2" x14ac:dyDescent="0.25">
      <c r="D506" s="27"/>
    </row>
    <row r="507" spans="4:4" ht="13.2" x14ac:dyDescent="0.25">
      <c r="D507" s="27"/>
    </row>
    <row r="508" spans="4:4" ht="13.2" x14ac:dyDescent="0.25">
      <c r="D508" s="27"/>
    </row>
    <row r="509" spans="4:4" ht="13.2" x14ac:dyDescent="0.25">
      <c r="D509" s="27"/>
    </row>
    <row r="510" spans="4:4" ht="13.2" x14ac:dyDescent="0.25">
      <c r="D510" s="27"/>
    </row>
    <row r="511" spans="4:4" ht="13.2" x14ac:dyDescent="0.25">
      <c r="D511" s="27"/>
    </row>
    <row r="512" spans="4:4" ht="13.2" x14ac:dyDescent="0.25">
      <c r="D512" s="27"/>
    </row>
    <row r="513" spans="4:4" ht="13.2" x14ac:dyDescent="0.25">
      <c r="D513" s="27"/>
    </row>
    <row r="514" spans="4:4" ht="13.2" x14ac:dyDescent="0.25">
      <c r="D514" s="27"/>
    </row>
    <row r="515" spans="4:4" ht="13.2" x14ac:dyDescent="0.25">
      <c r="D515" s="27"/>
    </row>
    <row r="516" spans="4:4" ht="13.2" x14ac:dyDescent="0.25">
      <c r="D516" s="27"/>
    </row>
    <row r="517" spans="4:4" ht="13.2" x14ac:dyDescent="0.25">
      <c r="D517" s="27"/>
    </row>
    <row r="518" spans="4:4" ht="13.2" x14ac:dyDescent="0.25">
      <c r="D518" s="27"/>
    </row>
    <row r="519" spans="4:4" ht="13.2" x14ac:dyDescent="0.25">
      <c r="D519" s="27"/>
    </row>
    <row r="520" spans="4:4" ht="13.2" x14ac:dyDescent="0.25">
      <c r="D520" s="27"/>
    </row>
    <row r="521" spans="4:4" ht="13.2" x14ac:dyDescent="0.25">
      <c r="D521" s="27"/>
    </row>
    <row r="522" spans="4:4" ht="13.2" x14ac:dyDescent="0.25">
      <c r="D522" s="27"/>
    </row>
    <row r="523" spans="4:4" ht="13.2" x14ac:dyDescent="0.25">
      <c r="D523" s="27"/>
    </row>
    <row r="524" spans="4:4" ht="13.2" x14ac:dyDescent="0.25">
      <c r="D524" s="27"/>
    </row>
    <row r="525" spans="4:4" ht="13.2" x14ac:dyDescent="0.25">
      <c r="D525" s="27"/>
    </row>
    <row r="526" spans="4:4" ht="13.2" x14ac:dyDescent="0.25">
      <c r="D526" s="27"/>
    </row>
    <row r="527" spans="4:4" ht="13.2" x14ac:dyDescent="0.25">
      <c r="D527" s="27"/>
    </row>
    <row r="528" spans="4:4" ht="13.2" x14ac:dyDescent="0.25">
      <c r="D528" s="27"/>
    </row>
    <row r="529" spans="4:4" ht="13.2" x14ac:dyDescent="0.25">
      <c r="D529" s="27"/>
    </row>
    <row r="530" spans="4:4" ht="13.2" x14ac:dyDescent="0.25">
      <c r="D530" s="27"/>
    </row>
    <row r="531" spans="4:4" ht="13.2" x14ac:dyDescent="0.25">
      <c r="D531" s="27"/>
    </row>
    <row r="532" spans="4:4" ht="13.2" x14ac:dyDescent="0.25">
      <c r="D532" s="27"/>
    </row>
    <row r="533" spans="4:4" ht="13.2" x14ac:dyDescent="0.25">
      <c r="D533" s="27"/>
    </row>
    <row r="534" spans="4:4" ht="13.2" x14ac:dyDescent="0.25">
      <c r="D534" s="27"/>
    </row>
    <row r="535" spans="4:4" ht="13.2" x14ac:dyDescent="0.25">
      <c r="D535" s="27"/>
    </row>
    <row r="536" spans="4:4" ht="13.2" x14ac:dyDescent="0.25">
      <c r="D536" s="27"/>
    </row>
    <row r="537" spans="4:4" ht="13.2" x14ac:dyDescent="0.25">
      <c r="D537" s="27"/>
    </row>
    <row r="538" spans="4:4" ht="13.2" x14ac:dyDescent="0.25">
      <c r="D538" s="27"/>
    </row>
    <row r="539" spans="4:4" ht="13.2" x14ac:dyDescent="0.25">
      <c r="D539" s="27"/>
    </row>
    <row r="540" spans="4:4" ht="13.2" x14ac:dyDescent="0.25">
      <c r="D540" s="27"/>
    </row>
    <row r="541" spans="4:4" ht="13.2" x14ac:dyDescent="0.25">
      <c r="D541" s="27"/>
    </row>
    <row r="542" spans="4:4" ht="13.2" x14ac:dyDescent="0.25">
      <c r="D542" s="27"/>
    </row>
    <row r="543" spans="4:4" ht="13.2" x14ac:dyDescent="0.25">
      <c r="D543" s="27"/>
    </row>
    <row r="544" spans="4:4" ht="13.2" x14ac:dyDescent="0.25">
      <c r="D544" s="27"/>
    </row>
    <row r="545" spans="4:4" ht="13.2" x14ac:dyDescent="0.25">
      <c r="D545" s="27"/>
    </row>
    <row r="546" spans="4:4" ht="13.2" x14ac:dyDescent="0.25">
      <c r="D546" s="27"/>
    </row>
    <row r="547" spans="4:4" ht="13.2" x14ac:dyDescent="0.25">
      <c r="D547" s="27"/>
    </row>
    <row r="548" spans="4:4" ht="13.2" x14ac:dyDescent="0.25">
      <c r="D548" s="27"/>
    </row>
    <row r="549" spans="4:4" ht="13.2" x14ac:dyDescent="0.25">
      <c r="D549" s="27"/>
    </row>
    <row r="550" spans="4:4" ht="13.2" x14ac:dyDescent="0.25">
      <c r="D550" s="27"/>
    </row>
    <row r="551" spans="4:4" ht="13.2" x14ac:dyDescent="0.25">
      <c r="D551" s="27"/>
    </row>
    <row r="552" spans="4:4" ht="13.2" x14ac:dyDescent="0.25">
      <c r="D552" s="27"/>
    </row>
    <row r="553" spans="4:4" ht="13.2" x14ac:dyDescent="0.25">
      <c r="D553" s="27"/>
    </row>
    <row r="554" spans="4:4" ht="13.2" x14ac:dyDescent="0.25">
      <c r="D554" s="27"/>
    </row>
    <row r="555" spans="4:4" ht="13.2" x14ac:dyDescent="0.25">
      <c r="D555" s="27"/>
    </row>
    <row r="556" spans="4:4" ht="13.2" x14ac:dyDescent="0.25">
      <c r="D556" s="27"/>
    </row>
    <row r="557" spans="4:4" ht="13.2" x14ac:dyDescent="0.25">
      <c r="D557" s="27"/>
    </row>
    <row r="558" spans="4:4" ht="13.2" x14ac:dyDescent="0.25">
      <c r="D558" s="27"/>
    </row>
    <row r="559" spans="4:4" ht="13.2" x14ac:dyDescent="0.25">
      <c r="D559" s="27"/>
    </row>
    <row r="560" spans="4:4" ht="13.2" x14ac:dyDescent="0.25">
      <c r="D560" s="27"/>
    </row>
    <row r="561" spans="4:4" ht="13.2" x14ac:dyDescent="0.25">
      <c r="D561" s="27"/>
    </row>
    <row r="562" spans="4:4" ht="13.2" x14ac:dyDescent="0.25">
      <c r="D562" s="27"/>
    </row>
    <row r="563" spans="4:4" ht="13.2" x14ac:dyDescent="0.25">
      <c r="D563" s="27"/>
    </row>
    <row r="564" spans="4:4" ht="13.2" x14ac:dyDescent="0.25">
      <c r="D564" s="27"/>
    </row>
    <row r="565" spans="4:4" ht="13.2" x14ac:dyDescent="0.25">
      <c r="D565" s="27"/>
    </row>
    <row r="566" spans="4:4" ht="13.2" x14ac:dyDescent="0.25">
      <c r="D566" s="27"/>
    </row>
    <row r="567" spans="4:4" ht="13.2" x14ac:dyDescent="0.25">
      <c r="D567" s="27"/>
    </row>
    <row r="568" spans="4:4" ht="13.2" x14ac:dyDescent="0.25">
      <c r="D568" s="27"/>
    </row>
    <row r="569" spans="4:4" ht="13.2" x14ac:dyDescent="0.25">
      <c r="D569" s="27"/>
    </row>
    <row r="570" spans="4:4" ht="13.2" x14ac:dyDescent="0.25">
      <c r="D570" s="27"/>
    </row>
    <row r="571" spans="4:4" ht="13.2" x14ac:dyDescent="0.25">
      <c r="D571" s="27"/>
    </row>
    <row r="572" spans="4:4" ht="13.2" x14ac:dyDescent="0.25">
      <c r="D572" s="27"/>
    </row>
    <row r="573" spans="4:4" ht="13.2" x14ac:dyDescent="0.25">
      <c r="D573" s="27"/>
    </row>
    <row r="574" spans="4:4" ht="13.2" x14ac:dyDescent="0.25">
      <c r="D574" s="27"/>
    </row>
    <row r="575" spans="4:4" ht="13.2" x14ac:dyDescent="0.25">
      <c r="D575" s="27"/>
    </row>
    <row r="576" spans="4:4" ht="13.2" x14ac:dyDescent="0.25">
      <c r="D576" s="27"/>
    </row>
    <row r="577" spans="4:4" ht="13.2" x14ac:dyDescent="0.25">
      <c r="D577" s="27"/>
    </row>
    <row r="578" spans="4:4" ht="13.2" x14ac:dyDescent="0.25">
      <c r="D578" s="27"/>
    </row>
    <row r="579" spans="4:4" ht="13.2" x14ac:dyDescent="0.25">
      <c r="D579" s="27"/>
    </row>
    <row r="580" spans="4:4" ht="13.2" x14ac:dyDescent="0.25">
      <c r="D580" s="27"/>
    </row>
    <row r="581" spans="4:4" ht="13.2" x14ac:dyDescent="0.25">
      <c r="D581" s="27"/>
    </row>
    <row r="582" spans="4:4" ht="13.2" x14ac:dyDescent="0.25">
      <c r="D582" s="27"/>
    </row>
    <row r="583" spans="4:4" ht="13.2" x14ac:dyDescent="0.25">
      <c r="D583" s="27"/>
    </row>
    <row r="584" spans="4:4" ht="13.2" x14ac:dyDescent="0.25">
      <c r="D584" s="27"/>
    </row>
    <row r="585" spans="4:4" ht="13.2" x14ac:dyDescent="0.25">
      <c r="D585" s="27"/>
    </row>
    <row r="586" spans="4:4" ht="13.2" x14ac:dyDescent="0.25">
      <c r="D586" s="27"/>
    </row>
    <row r="587" spans="4:4" ht="13.2" x14ac:dyDescent="0.25">
      <c r="D587" s="27"/>
    </row>
    <row r="588" spans="4:4" ht="13.2" x14ac:dyDescent="0.25">
      <c r="D588" s="27"/>
    </row>
    <row r="589" spans="4:4" ht="13.2" x14ac:dyDescent="0.25">
      <c r="D589" s="27"/>
    </row>
    <row r="590" spans="4:4" ht="13.2" x14ac:dyDescent="0.25">
      <c r="D590" s="27"/>
    </row>
    <row r="591" spans="4:4" ht="13.2" x14ac:dyDescent="0.25">
      <c r="D591" s="27"/>
    </row>
    <row r="592" spans="4:4" ht="13.2" x14ac:dyDescent="0.25">
      <c r="D592" s="27"/>
    </row>
    <row r="593" spans="4:4" ht="13.2" x14ac:dyDescent="0.25">
      <c r="D593" s="27"/>
    </row>
    <row r="594" spans="4:4" ht="13.2" x14ac:dyDescent="0.25">
      <c r="D594" s="27"/>
    </row>
    <row r="595" spans="4:4" ht="13.2" x14ac:dyDescent="0.25">
      <c r="D595" s="27"/>
    </row>
    <row r="596" spans="4:4" ht="13.2" x14ac:dyDescent="0.25">
      <c r="D596" s="27"/>
    </row>
    <row r="597" spans="4:4" ht="13.2" x14ac:dyDescent="0.25">
      <c r="D597" s="27"/>
    </row>
    <row r="598" spans="4:4" ht="13.2" x14ac:dyDescent="0.25">
      <c r="D598" s="27"/>
    </row>
    <row r="599" spans="4:4" ht="13.2" x14ac:dyDescent="0.25">
      <c r="D599" s="27"/>
    </row>
    <row r="600" spans="4:4" ht="13.2" x14ac:dyDescent="0.25">
      <c r="D600" s="27"/>
    </row>
    <row r="601" spans="4:4" ht="13.2" x14ac:dyDescent="0.25">
      <c r="D601" s="27"/>
    </row>
    <row r="602" spans="4:4" ht="13.2" x14ac:dyDescent="0.25">
      <c r="D602" s="27"/>
    </row>
    <row r="603" spans="4:4" ht="13.2" x14ac:dyDescent="0.25">
      <c r="D603" s="27"/>
    </row>
    <row r="604" spans="4:4" ht="13.2" x14ac:dyDescent="0.25">
      <c r="D604" s="27"/>
    </row>
    <row r="605" spans="4:4" ht="13.2" x14ac:dyDescent="0.25">
      <c r="D605" s="27"/>
    </row>
    <row r="606" spans="4:4" ht="13.2" x14ac:dyDescent="0.25">
      <c r="D606" s="27"/>
    </row>
    <row r="607" spans="4:4" ht="13.2" x14ac:dyDescent="0.25">
      <c r="D607" s="27"/>
    </row>
    <row r="608" spans="4:4" ht="13.2" x14ac:dyDescent="0.25">
      <c r="D608" s="27"/>
    </row>
    <row r="609" spans="4:4" ht="13.2" x14ac:dyDescent="0.25">
      <c r="D609" s="27"/>
    </row>
    <row r="610" spans="4:4" ht="13.2" x14ac:dyDescent="0.25">
      <c r="D610" s="27"/>
    </row>
    <row r="611" spans="4:4" ht="13.2" x14ac:dyDescent="0.25">
      <c r="D611" s="27"/>
    </row>
    <row r="612" spans="4:4" ht="13.2" x14ac:dyDescent="0.25">
      <c r="D612" s="27"/>
    </row>
    <row r="613" spans="4:4" ht="13.2" x14ac:dyDescent="0.25">
      <c r="D613" s="27"/>
    </row>
    <row r="614" spans="4:4" ht="13.2" x14ac:dyDescent="0.25">
      <c r="D614" s="27"/>
    </row>
    <row r="615" spans="4:4" ht="13.2" x14ac:dyDescent="0.25">
      <c r="D615" s="27"/>
    </row>
    <row r="616" spans="4:4" ht="13.2" x14ac:dyDescent="0.25">
      <c r="D616" s="27"/>
    </row>
    <row r="617" spans="4:4" ht="13.2" x14ac:dyDescent="0.25">
      <c r="D617" s="27"/>
    </row>
    <row r="618" spans="4:4" ht="13.2" x14ac:dyDescent="0.25">
      <c r="D618" s="27"/>
    </row>
    <row r="619" spans="4:4" ht="13.2" x14ac:dyDescent="0.25">
      <c r="D619" s="27"/>
    </row>
    <row r="620" spans="4:4" ht="13.2" x14ac:dyDescent="0.25">
      <c r="D620" s="27"/>
    </row>
    <row r="621" spans="4:4" ht="13.2" x14ac:dyDescent="0.25">
      <c r="D621" s="27"/>
    </row>
    <row r="622" spans="4:4" ht="13.2" x14ac:dyDescent="0.25">
      <c r="D622" s="27"/>
    </row>
    <row r="623" spans="4:4" ht="13.2" x14ac:dyDescent="0.25">
      <c r="D623" s="27"/>
    </row>
    <row r="624" spans="4:4" ht="13.2" x14ac:dyDescent="0.25">
      <c r="D624" s="27"/>
    </row>
    <row r="625" spans="4:4" ht="13.2" x14ac:dyDescent="0.25">
      <c r="D625" s="27"/>
    </row>
    <row r="626" spans="4:4" ht="13.2" x14ac:dyDescent="0.25">
      <c r="D626" s="27"/>
    </row>
    <row r="627" spans="4:4" ht="13.2" x14ac:dyDescent="0.25">
      <c r="D627" s="27"/>
    </row>
    <row r="628" spans="4:4" ht="13.2" x14ac:dyDescent="0.25">
      <c r="D628" s="27"/>
    </row>
    <row r="629" spans="4:4" ht="13.2" x14ac:dyDescent="0.25">
      <c r="D629" s="27"/>
    </row>
    <row r="630" spans="4:4" ht="13.2" x14ac:dyDescent="0.25">
      <c r="D630" s="27"/>
    </row>
    <row r="631" spans="4:4" ht="13.2" x14ac:dyDescent="0.25">
      <c r="D631" s="27"/>
    </row>
    <row r="632" spans="4:4" ht="13.2" x14ac:dyDescent="0.25">
      <c r="D632" s="27"/>
    </row>
    <row r="633" spans="4:4" ht="13.2" x14ac:dyDescent="0.25">
      <c r="D633" s="27"/>
    </row>
    <row r="634" spans="4:4" ht="13.2" x14ac:dyDescent="0.25">
      <c r="D634" s="27"/>
    </row>
    <row r="635" spans="4:4" ht="13.2" x14ac:dyDescent="0.25">
      <c r="D635" s="27"/>
    </row>
    <row r="636" spans="4:4" ht="13.2" x14ac:dyDescent="0.25">
      <c r="D636" s="27"/>
    </row>
    <row r="637" spans="4:4" ht="13.2" x14ac:dyDescent="0.25">
      <c r="D637" s="27"/>
    </row>
    <row r="638" spans="4:4" ht="13.2" x14ac:dyDescent="0.25">
      <c r="D638" s="27"/>
    </row>
    <row r="639" spans="4:4" ht="13.2" x14ac:dyDescent="0.25">
      <c r="D639" s="27"/>
    </row>
    <row r="640" spans="4:4" ht="13.2" x14ac:dyDescent="0.25">
      <c r="D640" s="27"/>
    </row>
    <row r="641" spans="4:4" ht="13.2" x14ac:dyDescent="0.25">
      <c r="D641" s="27"/>
    </row>
    <row r="642" spans="4:4" ht="13.2" x14ac:dyDescent="0.25">
      <c r="D642" s="27"/>
    </row>
    <row r="643" spans="4:4" ht="13.2" x14ac:dyDescent="0.25">
      <c r="D643" s="27"/>
    </row>
    <row r="644" spans="4:4" ht="13.2" x14ac:dyDescent="0.25">
      <c r="D644" s="27"/>
    </row>
    <row r="645" spans="4:4" ht="13.2" x14ac:dyDescent="0.25">
      <c r="D645" s="27"/>
    </row>
    <row r="646" spans="4:4" ht="13.2" x14ac:dyDescent="0.25">
      <c r="D646" s="27"/>
    </row>
    <row r="647" spans="4:4" ht="13.2" x14ac:dyDescent="0.25">
      <c r="D647" s="27"/>
    </row>
    <row r="648" spans="4:4" ht="13.2" x14ac:dyDescent="0.25">
      <c r="D648" s="27"/>
    </row>
    <row r="649" spans="4:4" ht="13.2" x14ac:dyDescent="0.25">
      <c r="D649" s="27"/>
    </row>
    <row r="650" spans="4:4" ht="13.2" x14ac:dyDescent="0.25">
      <c r="D650" s="27"/>
    </row>
    <row r="651" spans="4:4" ht="13.2" x14ac:dyDescent="0.25">
      <c r="D651" s="27"/>
    </row>
    <row r="652" spans="4:4" ht="13.2" x14ac:dyDescent="0.25">
      <c r="D652" s="27"/>
    </row>
    <row r="653" spans="4:4" ht="13.2" x14ac:dyDescent="0.25">
      <c r="D653" s="27"/>
    </row>
    <row r="654" spans="4:4" ht="13.2" x14ac:dyDescent="0.25">
      <c r="D654" s="27"/>
    </row>
    <row r="655" spans="4:4" ht="13.2" x14ac:dyDescent="0.25">
      <c r="D655" s="27"/>
    </row>
    <row r="656" spans="4:4" ht="13.2" x14ac:dyDescent="0.25">
      <c r="D656" s="27"/>
    </row>
    <row r="657" spans="4:4" ht="13.2" x14ac:dyDescent="0.25">
      <c r="D657" s="27"/>
    </row>
    <row r="658" spans="4:4" ht="13.2" x14ac:dyDescent="0.25">
      <c r="D658" s="27"/>
    </row>
    <row r="659" spans="4:4" ht="13.2" x14ac:dyDescent="0.25">
      <c r="D659" s="27"/>
    </row>
    <row r="660" spans="4:4" ht="13.2" x14ac:dyDescent="0.25">
      <c r="D660" s="27"/>
    </row>
    <row r="661" spans="4:4" ht="13.2" x14ac:dyDescent="0.25">
      <c r="D661" s="27"/>
    </row>
    <row r="662" spans="4:4" ht="13.2" x14ac:dyDescent="0.25">
      <c r="D662" s="27"/>
    </row>
    <row r="663" spans="4:4" ht="13.2" x14ac:dyDescent="0.25">
      <c r="D663" s="27"/>
    </row>
    <row r="664" spans="4:4" ht="13.2" x14ac:dyDescent="0.25">
      <c r="D664" s="27"/>
    </row>
    <row r="665" spans="4:4" ht="13.2" x14ac:dyDescent="0.25">
      <c r="D665" s="27"/>
    </row>
    <row r="666" spans="4:4" ht="13.2" x14ac:dyDescent="0.25">
      <c r="D666" s="27"/>
    </row>
    <row r="667" spans="4:4" ht="13.2" x14ac:dyDescent="0.25">
      <c r="D667" s="27"/>
    </row>
    <row r="668" spans="4:4" ht="13.2" x14ac:dyDescent="0.25">
      <c r="D668" s="27"/>
    </row>
    <row r="669" spans="4:4" ht="13.2" x14ac:dyDescent="0.25">
      <c r="D669" s="27"/>
    </row>
    <row r="670" spans="4:4" ht="13.2" x14ac:dyDescent="0.25">
      <c r="D670" s="27"/>
    </row>
    <row r="671" spans="4:4" ht="13.2" x14ac:dyDescent="0.25">
      <c r="D671" s="27"/>
    </row>
    <row r="672" spans="4:4" ht="13.2" x14ac:dyDescent="0.25">
      <c r="D672" s="27"/>
    </row>
    <row r="673" spans="4:4" ht="13.2" x14ac:dyDescent="0.25">
      <c r="D673" s="27"/>
    </row>
    <row r="674" spans="4:4" ht="13.2" x14ac:dyDescent="0.25">
      <c r="D674" s="27"/>
    </row>
    <row r="675" spans="4:4" ht="13.2" x14ac:dyDescent="0.25">
      <c r="D675" s="27"/>
    </row>
    <row r="676" spans="4:4" ht="13.2" x14ac:dyDescent="0.25">
      <c r="D676" s="27"/>
    </row>
    <row r="677" spans="4:4" ht="13.2" x14ac:dyDescent="0.25">
      <c r="D677" s="27"/>
    </row>
    <row r="678" spans="4:4" ht="13.2" x14ac:dyDescent="0.25">
      <c r="D678" s="27"/>
    </row>
    <row r="679" spans="4:4" ht="13.2" x14ac:dyDescent="0.25">
      <c r="D679" s="27"/>
    </row>
    <row r="680" spans="4:4" ht="13.2" x14ac:dyDescent="0.25">
      <c r="D680" s="27"/>
    </row>
    <row r="681" spans="4:4" ht="13.2" x14ac:dyDescent="0.25">
      <c r="D681" s="27"/>
    </row>
    <row r="682" spans="4:4" ht="13.2" x14ac:dyDescent="0.25">
      <c r="D682" s="27"/>
    </row>
    <row r="683" spans="4:4" ht="13.2" x14ac:dyDescent="0.25">
      <c r="D683" s="27"/>
    </row>
    <row r="684" spans="4:4" ht="13.2" x14ac:dyDescent="0.25">
      <c r="D684" s="27"/>
    </row>
    <row r="685" spans="4:4" ht="13.2" x14ac:dyDescent="0.25">
      <c r="D685" s="27"/>
    </row>
    <row r="686" spans="4:4" ht="13.2" x14ac:dyDescent="0.25">
      <c r="D686" s="27"/>
    </row>
    <row r="687" spans="4:4" ht="13.2" x14ac:dyDescent="0.25">
      <c r="D687" s="27"/>
    </row>
    <row r="688" spans="4:4" ht="13.2" x14ac:dyDescent="0.25">
      <c r="D688" s="27"/>
    </row>
    <row r="689" spans="4:4" ht="13.2" x14ac:dyDescent="0.25">
      <c r="D689" s="27"/>
    </row>
    <row r="690" spans="4:4" ht="13.2" x14ac:dyDescent="0.25">
      <c r="D690" s="27"/>
    </row>
    <row r="691" spans="4:4" ht="13.2" x14ac:dyDescent="0.25">
      <c r="D691" s="27"/>
    </row>
    <row r="692" spans="4:4" ht="13.2" x14ac:dyDescent="0.25">
      <c r="D692" s="27"/>
    </row>
    <row r="693" spans="4:4" ht="13.2" x14ac:dyDescent="0.25">
      <c r="D693" s="27"/>
    </row>
    <row r="694" spans="4:4" ht="13.2" x14ac:dyDescent="0.25">
      <c r="D694" s="27"/>
    </row>
    <row r="695" spans="4:4" ht="13.2" x14ac:dyDescent="0.25">
      <c r="D695" s="27"/>
    </row>
    <row r="696" spans="4:4" ht="13.2" x14ac:dyDescent="0.25">
      <c r="D696" s="27"/>
    </row>
    <row r="697" spans="4:4" ht="13.2" x14ac:dyDescent="0.25">
      <c r="D697" s="27"/>
    </row>
    <row r="698" spans="4:4" ht="13.2" x14ac:dyDescent="0.25">
      <c r="D698" s="27"/>
    </row>
    <row r="699" spans="4:4" ht="13.2" x14ac:dyDescent="0.25">
      <c r="D699" s="27"/>
    </row>
    <row r="700" spans="4:4" ht="13.2" x14ac:dyDescent="0.25">
      <c r="D700" s="27"/>
    </row>
    <row r="701" spans="4:4" ht="13.2" x14ac:dyDescent="0.25">
      <c r="D701" s="27"/>
    </row>
    <row r="702" spans="4:4" ht="13.2" x14ac:dyDescent="0.25">
      <c r="D702" s="27"/>
    </row>
    <row r="703" spans="4:4" ht="13.2" x14ac:dyDescent="0.25">
      <c r="D703" s="27"/>
    </row>
    <row r="704" spans="4:4" ht="13.2" x14ac:dyDescent="0.25">
      <c r="D704" s="27"/>
    </row>
    <row r="705" spans="4:4" ht="13.2" x14ac:dyDescent="0.25">
      <c r="D705" s="27"/>
    </row>
    <row r="706" spans="4:4" ht="13.2" x14ac:dyDescent="0.25">
      <c r="D706" s="27"/>
    </row>
    <row r="707" spans="4:4" ht="13.2" x14ac:dyDescent="0.25">
      <c r="D707" s="27"/>
    </row>
    <row r="708" spans="4:4" ht="13.2" x14ac:dyDescent="0.25">
      <c r="D708" s="27"/>
    </row>
    <row r="709" spans="4:4" ht="13.2" x14ac:dyDescent="0.25">
      <c r="D709" s="27"/>
    </row>
    <row r="710" spans="4:4" ht="13.2" x14ac:dyDescent="0.25">
      <c r="D710" s="27"/>
    </row>
    <row r="711" spans="4:4" ht="13.2" x14ac:dyDescent="0.25">
      <c r="D711" s="27"/>
    </row>
    <row r="712" spans="4:4" ht="13.2" x14ac:dyDescent="0.25">
      <c r="D712" s="27"/>
    </row>
    <row r="713" spans="4:4" ht="13.2" x14ac:dyDescent="0.25">
      <c r="D713" s="27"/>
    </row>
    <row r="714" spans="4:4" ht="13.2" x14ac:dyDescent="0.25">
      <c r="D714" s="27"/>
    </row>
    <row r="715" spans="4:4" ht="13.2" x14ac:dyDescent="0.25">
      <c r="D715" s="27"/>
    </row>
    <row r="716" spans="4:4" ht="13.2" x14ac:dyDescent="0.25">
      <c r="D716" s="27"/>
    </row>
    <row r="717" spans="4:4" ht="13.2" x14ac:dyDescent="0.25">
      <c r="D717" s="27"/>
    </row>
    <row r="718" spans="4:4" ht="13.2" x14ac:dyDescent="0.25">
      <c r="D718" s="27"/>
    </row>
    <row r="719" spans="4:4" ht="13.2" x14ac:dyDescent="0.25">
      <c r="D719" s="27"/>
    </row>
    <row r="720" spans="4:4" ht="13.2" x14ac:dyDescent="0.25">
      <c r="D720" s="27"/>
    </row>
    <row r="721" spans="4:4" ht="13.2" x14ac:dyDescent="0.25">
      <c r="D721" s="27"/>
    </row>
    <row r="722" spans="4:4" ht="13.2" x14ac:dyDescent="0.25">
      <c r="D722" s="27"/>
    </row>
    <row r="723" spans="4:4" ht="13.2" x14ac:dyDescent="0.25">
      <c r="D723" s="27"/>
    </row>
    <row r="724" spans="4:4" ht="13.2" x14ac:dyDescent="0.25">
      <c r="D724" s="27"/>
    </row>
    <row r="725" spans="4:4" ht="13.2" x14ac:dyDescent="0.25">
      <c r="D725" s="27"/>
    </row>
    <row r="726" spans="4:4" ht="13.2" x14ac:dyDescent="0.25">
      <c r="D726" s="27"/>
    </row>
    <row r="727" spans="4:4" ht="13.2" x14ac:dyDescent="0.25">
      <c r="D727" s="27"/>
    </row>
    <row r="728" spans="4:4" ht="13.2" x14ac:dyDescent="0.25">
      <c r="D728" s="27"/>
    </row>
    <row r="729" spans="4:4" ht="13.2" x14ac:dyDescent="0.25">
      <c r="D729" s="27"/>
    </row>
    <row r="730" spans="4:4" ht="13.2" x14ac:dyDescent="0.25">
      <c r="D730" s="27"/>
    </row>
    <row r="731" spans="4:4" ht="13.2" x14ac:dyDescent="0.25">
      <c r="D731" s="27"/>
    </row>
    <row r="732" spans="4:4" ht="13.2" x14ac:dyDescent="0.25">
      <c r="D732" s="27"/>
    </row>
    <row r="733" spans="4:4" ht="13.2" x14ac:dyDescent="0.25">
      <c r="D733" s="27"/>
    </row>
    <row r="734" spans="4:4" ht="13.2" x14ac:dyDescent="0.25">
      <c r="D734" s="27"/>
    </row>
    <row r="735" spans="4:4" ht="13.2" x14ac:dyDescent="0.25">
      <c r="D735" s="27"/>
    </row>
    <row r="736" spans="4:4" ht="13.2" x14ac:dyDescent="0.25">
      <c r="D736" s="27"/>
    </row>
    <row r="737" spans="4:4" ht="13.2" x14ac:dyDescent="0.25">
      <c r="D737" s="27"/>
    </row>
    <row r="738" spans="4:4" ht="13.2" x14ac:dyDescent="0.25">
      <c r="D738" s="27"/>
    </row>
    <row r="739" spans="4:4" ht="13.2" x14ac:dyDescent="0.25">
      <c r="D739" s="27"/>
    </row>
    <row r="740" spans="4:4" ht="13.2" x14ac:dyDescent="0.25">
      <c r="D740" s="27"/>
    </row>
    <row r="741" spans="4:4" ht="13.2" x14ac:dyDescent="0.25">
      <c r="D741" s="27"/>
    </row>
    <row r="742" spans="4:4" ht="13.2" x14ac:dyDescent="0.25">
      <c r="D742" s="27"/>
    </row>
    <row r="743" spans="4:4" ht="13.2" x14ac:dyDescent="0.25">
      <c r="D743" s="27"/>
    </row>
    <row r="744" spans="4:4" ht="13.2" x14ac:dyDescent="0.25">
      <c r="D744" s="27"/>
    </row>
    <row r="745" spans="4:4" ht="13.2" x14ac:dyDescent="0.25">
      <c r="D745" s="27"/>
    </row>
    <row r="746" spans="4:4" ht="13.2" x14ac:dyDescent="0.25">
      <c r="D746" s="27"/>
    </row>
    <row r="747" spans="4:4" ht="13.2" x14ac:dyDescent="0.25">
      <c r="D747" s="27"/>
    </row>
    <row r="748" spans="4:4" ht="13.2" x14ac:dyDescent="0.25">
      <c r="D748" s="27"/>
    </row>
    <row r="749" spans="4:4" ht="13.2" x14ac:dyDescent="0.25">
      <c r="D749" s="27"/>
    </row>
    <row r="750" spans="4:4" ht="13.2" x14ac:dyDescent="0.25">
      <c r="D750" s="27"/>
    </row>
    <row r="751" spans="4:4" ht="13.2" x14ac:dyDescent="0.25">
      <c r="D751" s="27"/>
    </row>
    <row r="752" spans="4:4" ht="13.2" x14ac:dyDescent="0.25">
      <c r="D752" s="27"/>
    </row>
    <row r="753" spans="4:4" ht="13.2" x14ac:dyDescent="0.25">
      <c r="D753" s="27"/>
    </row>
    <row r="754" spans="4:4" ht="13.2" x14ac:dyDescent="0.25">
      <c r="D754" s="27"/>
    </row>
    <row r="755" spans="4:4" ht="13.2" x14ac:dyDescent="0.25">
      <c r="D755" s="27"/>
    </row>
    <row r="756" spans="4:4" ht="13.2" x14ac:dyDescent="0.25">
      <c r="D756" s="27"/>
    </row>
    <row r="757" spans="4:4" ht="13.2" x14ac:dyDescent="0.25">
      <c r="D757" s="27"/>
    </row>
    <row r="758" spans="4:4" ht="13.2" x14ac:dyDescent="0.25">
      <c r="D758" s="27"/>
    </row>
    <row r="759" spans="4:4" ht="13.2" x14ac:dyDescent="0.25">
      <c r="D759" s="27"/>
    </row>
    <row r="760" spans="4:4" ht="13.2" x14ac:dyDescent="0.25">
      <c r="D760" s="27"/>
    </row>
    <row r="761" spans="4:4" ht="13.2" x14ac:dyDescent="0.25">
      <c r="D761" s="27"/>
    </row>
    <row r="762" spans="4:4" ht="13.2" x14ac:dyDescent="0.25">
      <c r="D762" s="27"/>
    </row>
    <row r="763" spans="4:4" ht="13.2" x14ac:dyDescent="0.25">
      <c r="D763" s="27"/>
    </row>
    <row r="764" spans="4:4" ht="13.2" x14ac:dyDescent="0.25">
      <c r="D764" s="27"/>
    </row>
    <row r="765" spans="4:4" ht="13.2" x14ac:dyDescent="0.25">
      <c r="D765" s="27"/>
    </row>
    <row r="766" spans="4:4" ht="13.2" x14ac:dyDescent="0.25">
      <c r="D766" s="27"/>
    </row>
    <row r="767" spans="4:4" ht="13.2" x14ac:dyDescent="0.25">
      <c r="D767" s="27"/>
    </row>
    <row r="768" spans="4:4" ht="13.2" x14ac:dyDescent="0.25">
      <c r="D768" s="27"/>
    </row>
    <row r="769" spans="4:4" ht="13.2" x14ac:dyDescent="0.25">
      <c r="D769" s="27"/>
    </row>
    <row r="770" spans="4:4" ht="13.2" x14ac:dyDescent="0.25">
      <c r="D770" s="27"/>
    </row>
    <row r="771" spans="4:4" ht="13.2" x14ac:dyDescent="0.25">
      <c r="D771" s="27"/>
    </row>
    <row r="772" spans="4:4" ht="13.2" x14ac:dyDescent="0.25">
      <c r="D772" s="27"/>
    </row>
    <row r="773" spans="4:4" ht="13.2" x14ac:dyDescent="0.25">
      <c r="D773" s="27"/>
    </row>
    <row r="774" spans="4:4" ht="13.2" x14ac:dyDescent="0.25">
      <c r="D774" s="27"/>
    </row>
    <row r="775" spans="4:4" ht="13.2" x14ac:dyDescent="0.25">
      <c r="D775" s="27"/>
    </row>
    <row r="776" spans="4:4" ht="13.2" x14ac:dyDescent="0.25">
      <c r="D776" s="27"/>
    </row>
    <row r="777" spans="4:4" ht="13.2" x14ac:dyDescent="0.25">
      <c r="D777" s="27"/>
    </row>
    <row r="778" spans="4:4" ht="13.2" x14ac:dyDescent="0.25">
      <c r="D778" s="27"/>
    </row>
    <row r="779" spans="4:4" ht="13.2" x14ac:dyDescent="0.25">
      <c r="D779" s="27"/>
    </row>
    <row r="780" spans="4:4" ht="13.2" x14ac:dyDescent="0.25">
      <c r="D780" s="27"/>
    </row>
    <row r="781" spans="4:4" ht="13.2" x14ac:dyDescent="0.25">
      <c r="D781" s="27"/>
    </row>
    <row r="782" spans="4:4" ht="13.2" x14ac:dyDescent="0.25">
      <c r="D782" s="27"/>
    </row>
    <row r="783" spans="4:4" ht="13.2" x14ac:dyDescent="0.25">
      <c r="D783" s="27"/>
    </row>
    <row r="784" spans="4:4" ht="13.2" x14ac:dyDescent="0.25">
      <c r="D784" s="27"/>
    </row>
    <row r="785" spans="4:4" ht="13.2" x14ac:dyDescent="0.25">
      <c r="D785" s="27"/>
    </row>
    <row r="786" spans="4:4" ht="13.2" x14ac:dyDescent="0.25">
      <c r="D786" s="27"/>
    </row>
    <row r="787" spans="4:4" ht="13.2" x14ac:dyDescent="0.25">
      <c r="D787" s="27"/>
    </row>
    <row r="788" spans="4:4" ht="13.2" x14ac:dyDescent="0.25">
      <c r="D788" s="27"/>
    </row>
    <row r="789" spans="4:4" ht="13.2" x14ac:dyDescent="0.25">
      <c r="D789" s="27"/>
    </row>
    <row r="790" spans="4:4" ht="13.2" x14ac:dyDescent="0.25">
      <c r="D790" s="27"/>
    </row>
    <row r="791" spans="4:4" ht="13.2" x14ac:dyDescent="0.25">
      <c r="D791" s="27"/>
    </row>
    <row r="792" spans="4:4" ht="13.2" x14ac:dyDescent="0.25">
      <c r="D792" s="27"/>
    </row>
    <row r="793" spans="4:4" ht="13.2" x14ac:dyDescent="0.25">
      <c r="D793" s="27"/>
    </row>
    <row r="794" spans="4:4" ht="13.2" x14ac:dyDescent="0.25">
      <c r="D794" s="27"/>
    </row>
    <row r="795" spans="4:4" ht="13.2" x14ac:dyDescent="0.25">
      <c r="D795" s="27"/>
    </row>
    <row r="796" spans="4:4" ht="13.2" x14ac:dyDescent="0.25">
      <c r="D796" s="27"/>
    </row>
    <row r="797" spans="4:4" ht="13.2" x14ac:dyDescent="0.25">
      <c r="D797" s="27"/>
    </row>
    <row r="798" spans="4:4" ht="13.2" x14ac:dyDescent="0.25">
      <c r="D798" s="27"/>
    </row>
    <row r="799" spans="4:4" ht="13.2" x14ac:dyDescent="0.25">
      <c r="D799" s="27"/>
    </row>
    <row r="800" spans="4:4" ht="13.2" x14ac:dyDescent="0.25">
      <c r="D800" s="27"/>
    </row>
    <row r="801" spans="4:4" ht="13.2" x14ac:dyDescent="0.25">
      <c r="D801" s="27"/>
    </row>
    <row r="802" spans="4:4" ht="13.2" x14ac:dyDescent="0.25">
      <c r="D802" s="27"/>
    </row>
    <row r="803" spans="4:4" ht="13.2" x14ac:dyDescent="0.25">
      <c r="D803" s="27"/>
    </row>
    <row r="804" spans="4:4" ht="13.2" x14ac:dyDescent="0.25">
      <c r="D804" s="27"/>
    </row>
    <row r="805" spans="4:4" ht="13.2" x14ac:dyDescent="0.25">
      <c r="D805" s="27"/>
    </row>
    <row r="806" spans="4:4" ht="13.2" x14ac:dyDescent="0.25">
      <c r="D806" s="27"/>
    </row>
    <row r="807" spans="4:4" ht="13.2" x14ac:dyDescent="0.25">
      <c r="D807" s="27"/>
    </row>
    <row r="808" spans="4:4" ht="13.2" x14ac:dyDescent="0.25">
      <c r="D808" s="27"/>
    </row>
    <row r="809" spans="4:4" ht="13.2" x14ac:dyDescent="0.25">
      <c r="D809" s="27"/>
    </row>
    <row r="810" spans="4:4" ht="13.2" x14ac:dyDescent="0.25">
      <c r="D810" s="27"/>
    </row>
    <row r="811" spans="4:4" ht="13.2" x14ac:dyDescent="0.25">
      <c r="D811" s="27"/>
    </row>
    <row r="812" spans="4:4" ht="13.2" x14ac:dyDescent="0.25">
      <c r="D812" s="27"/>
    </row>
    <row r="813" spans="4:4" ht="13.2" x14ac:dyDescent="0.25">
      <c r="D813" s="27"/>
    </row>
    <row r="814" spans="4:4" ht="13.2" x14ac:dyDescent="0.25">
      <c r="D814" s="27"/>
    </row>
    <row r="815" spans="4:4" ht="13.2" x14ac:dyDescent="0.25">
      <c r="D815" s="27"/>
    </row>
    <row r="816" spans="4:4" ht="13.2" x14ac:dyDescent="0.25">
      <c r="D816" s="27"/>
    </row>
    <row r="817" spans="4:4" ht="13.2" x14ac:dyDescent="0.25">
      <c r="D817" s="27"/>
    </row>
    <row r="818" spans="4:4" ht="13.2" x14ac:dyDescent="0.25">
      <c r="D818" s="27"/>
    </row>
    <row r="819" spans="4:4" ht="13.2" x14ac:dyDescent="0.25">
      <c r="D819" s="27"/>
    </row>
    <row r="820" spans="4:4" ht="13.2" x14ac:dyDescent="0.25">
      <c r="D820" s="27"/>
    </row>
    <row r="821" spans="4:4" ht="13.2" x14ac:dyDescent="0.25">
      <c r="D821" s="27"/>
    </row>
    <row r="822" spans="4:4" ht="13.2" x14ac:dyDescent="0.25">
      <c r="D822" s="27"/>
    </row>
    <row r="823" spans="4:4" ht="13.2" x14ac:dyDescent="0.25">
      <c r="D823" s="27"/>
    </row>
    <row r="824" spans="4:4" ht="13.2" x14ac:dyDescent="0.25">
      <c r="D824" s="27"/>
    </row>
    <row r="825" spans="4:4" ht="13.2" x14ac:dyDescent="0.25">
      <c r="D825" s="27"/>
    </row>
    <row r="826" spans="4:4" ht="13.2" x14ac:dyDescent="0.25">
      <c r="D826" s="27"/>
    </row>
    <row r="827" spans="4:4" ht="13.2" x14ac:dyDescent="0.25">
      <c r="D827" s="27"/>
    </row>
    <row r="828" spans="4:4" ht="13.2" x14ac:dyDescent="0.25">
      <c r="D828" s="27"/>
    </row>
    <row r="829" spans="4:4" ht="13.2" x14ac:dyDescent="0.25">
      <c r="D829" s="27"/>
    </row>
    <row r="830" spans="4:4" ht="13.2" x14ac:dyDescent="0.25">
      <c r="D830" s="27"/>
    </row>
    <row r="831" spans="4:4" ht="13.2" x14ac:dyDescent="0.25">
      <c r="D831" s="27"/>
    </row>
    <row r="832" spans="4:4" ht="13.2" x14ac:dyDescent="0.25">
      <c r="D832" s="27"/>
    </row>
    <row r="833" spans="4:4" ht="13.2" x14ac:dyDescent="0.25">
      <c r="D833" s="27"/>
    </row>
    <row r="834" spans="4:4" ht="13.2" x14ac:dyDescent="0.25">
      <c r="D834" s="27"/>
    </row>
    <row r="835" spans="4:4" ht="13.2" x14ac:dyDescent="0.25">
      <c r="D835" s="27"/>
    </row>
    <row r="836" spans="4:4" ht="13.2" x14ac:dyDescent="0.25">
      <c r="D836" s="27"/>
    </row>
    <row r="837" spans="4:4" ht="13.2" x14ac:dyDescent="0.25">
      <c r="D837" s="27"/>
    </row>
    <row r="838" spans="4:4" ht="13.2" x14ac:dyDescent="0.25">
      <c r="D838" s="27"/>
    </row>
    <row r="839" spans="4:4" ht="13.2" x14ac:dyDescent="0.25">
      <c r="D839" s="27"/>
    </row>
    <row r="840" spans="4:4" ht="13.2" x14ac:dyDescent="0.25">
      <c r="D840" s="27"/>
    </row>
    <row r="841" spans="4:4" ht="13.2" x14ac:dyDescent="0.25">
      <c r="D841" s="27"/>
    </row>
    <row r="842" spans="4:4" ht="13.2" x14ac:dyDescent="0.25">
      <c r="D842" s="27"/>
    </row>
    <row r="843" spans="4:4" ht="13.2" x14ac:dyDescent="0.25">
      <c r="D843" s="27"/>
    </row>
    <row r="844" spans="4:4" ht="13.2" x14ac:dyDescent="0.25">
      <c r="D844" s="27"/>
    </row>
    <row r="845" spans="4:4" ht="13.2" x14ac:dyDescent="0.25">
      <c r="D845" s="27"/>
    </row>
    <row r="846" spans="4:4" ht="13.2" x14ac:dyDescent="0.25">
      <c r="D846" s="27"/>
    </row>
    <row r="847" spans="4:4" ht="13.2" x14ac:dyDescent="0.25">
      <c r="D847" s="27"/>
    </row>
    <row r="848" spans="4:4" ht="13.2" x14ac:dyDescent="0.25">
      <c r="D848" s="27"/>
    </row>
    <row r="849" spans="4:4" ht="13.2" x14ac:dyDescent="0.25">
      <c r="D849" s="27"/>
    </row>
    <row r="850" spans="4:4" ht="13.2" x14ac:dyDescent="0.25">
      <c r="D850" s="27"/>
    </row>
    <row r="851" spans="4:4" ht="13.2" x14ac:dyDescent="0.25">
      <c r="D851" s="27"/>
    </row>
    <row r="852" spans="4:4" ht="13.2" x14ac:dyDescent="0.25">
      <c r="D852" s="27"/>
    </row>
    <row r="853" spans="4:4" ht="13.2" x14ac:dyDescent="0.25">
      <c r="D853" s="27"/>
    </row>
    <row r="854" spans="4:4" ht="13.2" x14ac:dyDescent="0.25">
      <c r="D854" s="27"/>
    </row>
    <row r="855" spans="4:4" ht="13.2" x14ac:dyDescent="0.25">
      <c r="D855" s="27"/>
    </row>
    <row r="856" spans="4:4" ht="13.2" x14ac:dyDescent="0.25">
      <c r="D856" s="27"/>
    </row>
    <row r="857" spans="4:4" ht="13.2" x14ac:dyDescent="0.25">
      <c r="D857" s="27"/>
    </row>
    <row r="858" spans="4:4" ht="13.2" x14ac:dyDescent="0.25">
      <c r="D858" s="27"/>
    </row>
    <row r="859" spans="4:4" ht="13.2" x14ac:dyDescent="0.25">
      <c r="D859" s="27"/>
    </row>
    <row r="860" spans="4:4" ht="13.2" x14ac:dyDescent="0.25">
      <c r="D860" s="27"/>
    </row>
    <row r="861" spans="4:4" ht="13.2" x14ac:dyDescent="0.25">
      <c r="D861" s="27"/>
    </row>
    <row r="862" spans="4:4" ht="13.2" x14ac:dyDescent="0.25">
      <c r="D862" s="27"/>
    </row>
    <row r="863" spans="4:4" ht="13.2" x14ac:dyDescent="0.25">
      <c r="D863" s="27"/>
    </row>
    <row r="864" spans="4:4" ht="13.2" x14ac:dyDescent="0.25">
      <c r="D864" s="27"/>
    </row>
    <row r="865" spans="4:4" ht="13.2" x14ac:dyDescent="0.25">
      <c r="D865" s="27"/>
    </row>
    <row r="866" spans="4:4" ht="13.2" x14ac:dyDescent="0.25">
      <c r="D866" s="27"/>
    </row>
    <row r="867" spans="4:4" ht="13.2" x14ac:dyDescent="0.25">
      <c r="D867" s="27"/>
    </row>
    <row r="868" spans="4:4" ht="13.2" x14ac:dyDescent="0.25">
      <c r="D868" s="27"/>
    </row>
    <row r="869" spans="4:4" ht="13.2" x14ac:dyDescent="0.25">
      <c r="D869" s="27"/>
    </row>
    <row r="870" spans="4:4" ht="13.2" x14ac:dyDescent="0.25">
      <c r="D870" s="27"/>
    </row>
    <row r="871" spans="4:4" ht="13.2" x14ac:dyDescent="0.25">
      <c r="D871" s="27"/>
    </row>
    <row r="872" spans="4:4" ht="13.2" x14ac:dyDescent="0.25">
      <c r="D872" s="27"/>
    </row>
    <row r="873" spans="4:4" ht="13.2" x14ac:dyDescent="0.25">
      <c r="D873" s="27"/>
    </row>
    <row r="874" spans="4:4" ht="13.2" x14ac:dyDescent="0.25">
      <c r="D874" s="27"/>
    </row>
    <row r="875" spans="4:4" ht="13.2" x14ac:dyDescent="0.25">
      <c r="D875" s="27"/>
    </row>
    <row r="876" spans="4:4" ht="13.2" x14ac:dyDescent="0.25">
      <c r="D876" s="27"/>
    </row>
    <row r="877" spans="4:4" ht="13.2" x14ac:dyDescent="0.25">
      <c r="D877" s="27"/>
    </row>
    <row r="878" spans="4:4" ht="13.2" x14ac:dyDescent="0.25">
      <c r="D878" s="27"/>
    </row>
    <row r="879" spans="4:4" ht="13.2" x14ac:dyDescent="0.25">
      <c r="D879" s="27"/>
    </row>
    <row r="880" spans="4:4" ht="13.2" x14ac:dyDescent="0.25">
      <c r="D880" s="27"/>
    </row>
    <row r="881" spans="4:4" ht="13.2" x14ac:dyDescent="0.25">
      <c r="D881" s="27"/>
    </row>
    <row r="882" spans="4:4" ht="13.2" x14ac:dyDescent="0.25">
      <c r="D882" s="27"/>
    </row>
    <row r="883" spans="4:4" ht="13.2" x14ac:dyDescent="0.25">
      <c r="D883" s="27"/>
    </row>
    <row r="884" spans="4:4" ht="13.2" x14ac:dyDescent="0.25">
      <c r="D884" s="27"/>
    </row>
    <row r="885" spans="4:4" ht="13.2" x14ac:dyDescent="0.25">
      <c r="D885" s="27"/>
    </row>
    <row r="886" spans="4:4" ht="13.2" x14ac:dyDescent="0.25">
      <c r="D886" s="27"/>
    </row>
    <row r="887" spans="4:4" ht="13.2" x14ac:dyDescent="0.25">
      <c r="D887" s="27"/>
    </row>
    <row r="888" spans="4:4" ht="13.2" x14ac:dyDescent="0.25">
      <c r="D888" s="27"/>
    </row>
    <row r="889" spans="4:4" ht="13.2" x14ac:dyDescent="0.25">
      <c r="D889" s="27"/>
    </row>
    <row r="890" spans="4:4" ht="13.2" x14ac:dyDescent="0.25">
      <c r="D890" s="27"/>
    </row>
    <row r="891" spans="4:4" ht="13.2" x14ac:dyDescent="0.25">
      <c r="D891" s="27"/>
    </row>
    <row r="892" spans="4:4" ht="13.2" x14ac:dyDescent="0.25">
      <c r="D892" s="27"/>
    </row>
    <row r="893" spans="4:4" ht="13.2" x14ac:dyDescent="0.25">
      <c r="D893" s="27"/>
    </row>
    <row r="894" spans="4:4" ht="13.2" x14ac:dyDescent="0.25">
      <c r="D894" s="27"/>
    </row>
    <row r="895" spans="4:4" ht="13.2" x14ac:dyDescent="0.25">
      <c r="D895" s="27"/>
    </row>
    <row r="896" spans="4:4" ht="13.2" x14ac:dyDescent="0.25">
      <c r="D896" s="27"/>
    </row>
    <row r="897" spans="4:4" ht="13.2" x14ac:dyDescent="0.25">
      <c r="D897" s="27"/>
    </row>
    <row r="898" spans="4:4" ht="13.2" x14ac:dyDescent="0.25">
      <c r="D898" s="27"/>
    </row>
    <row r="899" spans="4:4" ht="13.2" x14ac:dyDescent="0.25">
      <c r="D899" s="27"/>
    </row>
    <row r="900" spans="4:4" ht="13.2" x14ac:dyDescent="0.25">
      <c r="D900" s="27"/>
    </row>
    <row r="901" spans="4:4" ht="13.2" x14ac:dyDescent="0.25">
      <c r="D901" s="27"/>
    </row>
    <row r="902" spans="4:4" ht="13.2" x14ac:dyDescent="0.25">
      <c r="D902" s="27"/>
    </row>
    <row r="903" spans="4:4" ht="13.2" x14ac:dyDescent="0.25">
      <c r="D903" s="27"/>
    </row>
    <row r="904" spans="4:4" ht="13.2" x14ac:dyDescent="0.25">
      <c r="D904" s="27"/>
    </row>
    <row r="905" spans="4:4" ht="13.2" x14ac:dyDescent="0.25">
      <c r="D905" s="27"/>
    </row>
    <row r="906" spans="4:4" ht="13.2" x14ac:dyDescent="0.25">
      <c r="D906" s="27"/>
    </row>
    <row r="907" spans="4:4" ht="13.2" x14ac:dyDescent="0.25">
      <c r="D907" s="27"/>
    </row>
    <row r="908" spans="4:4" ht="13.2" x14ac:dyDescent="0.25">
      <c r="D908" s="27"/>
    </row>
    <row r="909" spans="4:4" ht="13.2" x14ac:dyDescent="0.25">
      <c r="D909" s="27"/>
    </row>
    <row r="910" spans="4:4" ht="13.2" x14ac:dyDescent="0.25">
      <c r="D910" s="27"/>
    </row>
    <row r="911" spans="4:4" ht="13.2" x14ac:dyDescent="0.25">
      <c r="D911" s="27"/>
    </row>
    <row r="912" spans="4:4" ht="13.2" x14ac:dyDescent="0.25">
      <c r="D912" s="27"/>
    </row>
    <row r="913" spans="4:4" ht="13.2" x14ac:dyDescent="0.25">
      <c r="D913" s="27"/>
    </row>
    <row r="914" spans="4:4" ht="13.2" x14ac:dyDescent="0.25">
      <c r="D914" s="27"/>
    </row>
    <row r="915" spans="4:4" ht="13.2" x14ac:dyDescent="0.25">
      <c r="D915" s="27"/>
    </row>
    <row r="916" spans="4:4" ht="13.2" x14ac:dyDescent="0.25">
      <c r="D916" s="27"/>
    </row>
    <row r="917" spans="4:4" ht="13.2" x14ac:dyDescent="0.25">
      <c r="D917" s="27"/>
    </row>
    <row r="918" spans="4:4" ht="13.2" x14ac:dyDescent="0.25">
      <c r="D918" s="27"/>
    </row>
    <row r="919" spans="4:4" ht="13.2" x14ac:dyDescent="0.25">
      <c r="D919" s="27"/>
    </row>
    <row r="920" spans="4:4" ht="13.2" x14ac:dyDescent="0.25">
      <c r="D920" s="27"/>
    </row>
    <row r="921" spans="4:4" ht="13.2" x14ac:dyDescent="0.25">
      <c r="D921" s="27"/>
    </row>
    <row r="922" spans="4:4" ht="13.2" x14ac:dyDescent="0.25">
      <c r="D922" s="27"/>
    </row>
    <row r="923" spans="4:4" ht="13.2" x14ac:dyDescent="0.25">
      <c r="D923" s="27"/>
    </row>
    <row r="924" spans="4:4" ht="13.2" x14ac:dyDescent="0.25">
      <c r="D924" s="27"/>
    </row>
    <row r="925" spans="4:4" ht="13.2" x14ac:dyDescent="0.25">
      <c r="D925" s="27"/>
    </row>
    <row r="926" spans="4:4" ht="13.2" x14ac:dyDescent="0.25">
      <c r="D926" s="27"/>
    </row>
    <row r="927" spans="4:4" ht="13.2" x14ac:dyDescent="0.25">
      <c r="D927" s="27"/>
    </row>
    <row r="928" spans="4:4" ht="13.2" x14ac:dyDescent="0.25">
      <c r="D928" s="27"/>
    </row>
    <row r="929" spans="4:4" ht="13.2" x14ac:dyDescent="0.25">
      <c r="D929" s="27"/>
    </row>
    <row r="930" spans="4:4" ht="13.2" x14ac:dyDescent="0.25">
      <c r="D930" s="27"/>
    </row>
    <row r="931" spans="4:4" ht="13.2" x14ac:dyDescent="0.25">
      <c r="D931" s="27"/>
    </row>
    <row r="932" spans="4:4" ht="13.2" x14ac:dyDescent="0.25">
      <c r="D932" s="27"/>
    </row>
    <row r="933" spans="4:4" ht="13.2" x14ac:dyDescent="0.25">
      <c r="D933" s="27"/>
    </row>
    <row r="934" spans="4:4" ht="13.2" x14ac:dyDescent="0.25">
      <c r="D934" s="27"/>
    </row>
    <row r="935" spans="4:4" ht="13.2" x14ac:dyDescent="0.25">
      <c r="D935" s="27"/>
    </row>
    <row r="936" spans="4:4" ht="13.2" x14ac:dyDescent="0.25">
      <c r="D936" s="27"/>
    </row>
    <row r="937" spans="4:4" ht="13.2" x14ac:dyDescent="0.25">
      <c r="D937" s="27"/>
    </row>
    <row r="938" spans="4:4" ht="13.2" x14ac:dyDescent="0.25">
      <c r="D938" s="27"/>
    </row>
    <row r="939" spans="4:4" ht="13.2" x14ac:dyDescent="0.25">
      <c r="D939" s="27"/>
    </row>
    <row r="940" spans="4:4" ht="13.2" x14ac:dyDescent="0.25">
      <c r="D940" s="27"/>
    </row>
    <row r="941" spans="4:4" ht="13.2" x14ac:dyDescent="0.25">
      <c r="D941" s="27"/>
    </row>
    <row r="942" spans="4:4" ht="13.2" x14ac:dyDescent="0.25">
      <c r="D942" s="27"/>
    </row>
    <row r="943" spans="4:4" ht="13.2" x14ac:dyDescent="0.25">
      <c r="D943" s="27"/>
    </row>
    <row r="944" spans="4:4" ht="13.2" x14ac:dyDescent="0.25">
      <c r="D944" s="27"/>
    </row>
    <row r="945" spans="4:4" ht="13.2" x14ac:dyDescent="0.25">
      <c r="D945" s="27"/>
    </row>
    <row r="946" spans="4:4" ht="13.2" x14ac:dyDescent="0.25">
      <c r="D946" s="27"/>
    </row>
    <row r="947" spans="4:4" ht="13.2" x14ac:dyDescent="0.25">
      <c r="D947" s="27"/>
    </row>
    <row r="948" spans="4:4" ht="13.2" x14ac:dyDescent="0.25">
      <c r="D948" s="27"/>
    </row>
    <row r="949" spans="4:4" ht="13.2" x14ac:dyDescent="0.25">
      <c r="D949" s="27"/>
    </row>
    <row r="950" spans="4:4" ht="13.2" x14ac:dyDescent="0.25">
      <c r="D950" s="27"/>
    </row>
    <row r="951" spans="4:4" ht="13.2" x14ac:dyDescent="0.25">
      <c r="D951" s="27"/>
    </row>
    <row r="952" spans="4:4" ht="13.2" x14ac:dyDescent="0.25">
      <c r="D952" s="27"/>
    </row>
    <row r="953" spans="4:4" ht="13.2" x14ac:dyDescent="0.25">
      <c r="D953" s="27"/>
    </row>
    <row r="954" spans="4:4" ht="13.2" x14ac:dyDescent="0.25">
      <c r="D954" s="27"/>
    </row>
    <row r="955" spans="4:4" ht="13.2" x14ac:dyDescent="0.25">
      <c r="D955" s="27"/>
    </row>
    <row r="956" spans="4:4" ht="13.2" x14ac:dyDescent="0.25">
      <c r="D956" s="27"/>
    </row>
    <row r="957" spans="4:4" ht="13.2" x14ac:dyDescent="0.25">
      <c r="D957" s="27"/>
    </row>
    <row r="958" spans="4:4" ht="13.2" x14ac:dyDescent="0.25">
      <c r="D958" s="27"/>
    </row>
    <row r="959" spans="4:4" ht="13.2" x14ac:dyDescent="0.25">
      <c r="D959" s="27"/>
    </row>
    <row r="960" spans="4:4" ht="13.2" x14ac:dyDescent="0.25">
      <c r="D960" s="27"/>
    </row>
    <row r="961" spans="4:4" ht="13.2" x14ac:dyDescent="0.25">
      <c r="D961" s="27"/>
    </row>
    <row r="962" spans="4:4" ht="13.2" x14ac:dyDescent="0.25">
      <c r="D962" s="27"/>
    </row>
    <row r="963" spans="4:4" ht="13.2" x14ac:dyDescent="0.25">
      <c r="D963" s="27"/>
    </row>
    <row r="964" spans="4:4" ht="13.2" x14ac:dyDescent="0.25">
      <c r="D964" s="27"/>
    </row>
    <row r="965" spans="4:4" ht="13.2" x14ac:dyDescent="0.25">
      <c r="D965" s="27"/>
    </row>
    <row r="966" spans="4:4" ht="13.2" x14ac:dyDescent="0.25">
      <c r="D966" s="27"/>
    </row>
    <row r="967" spans="4:4" ht="13.2" x14ac:dyDescent="0.25">
      <c r="D967" s="27"/>
    </row>
    <row r="968" spans="4:4" ht="13.2" x14ac:dyDescent="0.25">
      <c r="D968" s="27"/>
    </row>
    <row r="969" spans="4:4" ht="13.2" x14ac:dyDescent="0.25">
      <c r="D969" s="27"/>
    </row>
    <row r="970" spans="4:4" ht="13.2" x14ac:dyDescent="0.25">
      <c r="D970" s="27"/>
    </row>
    <row r="971" spans="4:4" ht="13.2" x14ac:dyDescent="0.25">
      <c r="D971" s="27"/>
    </row>
    <row r="972" spans="4:4" ht="13.2" x14ac:dyDescent="0.25">
      <c r="D972" s="27"/>
    </row>
    <row r="973" spans="4:4" ht="13.2" x14ac:dyDescent="0.25">
      <c r="D973" s="27"/>
    </row>
    <row r="974" spans="4:4" ht="13.2" x14ac:dyDescent="0.25">
      <c r="D974" s="27"/>
    </row>
    <row r="975" spans="4:4" ht="13.2" x14ac:dyDescent="0.25">
      <c r="D975" s="27"/>
    </row>
    <row r="976" spans="4:4" ht="13.2" x14ac:dyDescent="0.25">
      <c r="D976" s="27"/>
    </row>
    <row r="977" spans="4:4" ht="13.2" x14ac:dyDescent="0.25">
      <c r="D977" s="27"/>
    </row>
    <row r="978" spans="4:4" ht="13.2" x14ac:dyDescent="0.25">
      <c r="D978" s="27"/>
    </row>
    <row r="979" spans="4:4" ht="13.2" x14ac:dyDescent="0.25">
      <c r="D979" s="27"/>
    </row>
    <row r="980" spans="4:4" ht="13.2" x14ac:dyDescent="0.25">
      <c r="D980" s="27"/>
    </row>
    <row r="981" spans="4:4" ht="13.2" x14ac:dyDescent="0.25">
      <c r="D981" s="27"/>
    </row>
    <row r="982" spans="4:4" ht="13.2" x14ac:dyDescent="0.25">
      <c r="D982" s="27"/>
    </row>
    <row r="983" spans="4:4" ht="13.2" x14ac:dyDescent="0.25">
      <c r="D983" s="27"/>
    </row>
    <row r="984" spans="4:4" ht="13.2" x14ac:dyDescent="0.25">
      <c r="D984" s="27"/>
    </row>
    <row r="985" spans="4:4" ht="13.2" x14ac:dyDescent="0.25">
      <c r="D985" s="27"/>
    </row>
    <row r="986" spans="4:4" ht="13.2" x14ac:dyDescent="0.25">
      <c r="D986" s="27"/>
    </row>
    <row r="987" spans="4:4" ht="13.2" x14ac:dyDescent="0.25">
      <c r="D987" s="27"/>
    </row>
    <row r="988" spans="4:4" ht="13.2" x14ac:dyDescent="0.25">
      <c r="D988" s="27"/>
    </row>
    <row r="989" spans="4:4" ht="13.2" x14ac:dyDescent="0.25">
      <c r="D989" s="27"/>
    </row>
    <row r="990" spans="4:4" ht="13.2" x14ac:dyDescent="0.25">
      <c r="D990" s="27"/>
    </row>
    <row r="991" spans="4:4" ht="13.2" x14ac:dyDescent="0.25">
      <c r="D991" s="27"/>
    </row>
    <row r="992" spans="4:4" ht="13.2" x14ac:dyDescent="0.25">
      <c r="D992" s="27"/>
    </row>
    <row r="993" spans="4:4" ht="13.2" x14ac:dyDescent="0.25">
      <c r="D993" s="27"/>
    </row>
    <row r="994" spans="4:4" ht="13.2" x14ac:dyDescent="0.25">
      <c r="D994" s="27"/>
    </row>
    <row r="995" spans="4:4" ht="13.2" x14ac:dyDescent="0.25">
      <c r="D995" s="27"/>
    </row>
    <row r="996" spans="4:4" ht="13.2" x14ac:dyDescent="0.25">
      <c r="D996" s="27"/>
    </row>
    <row r="997" spans="4:4" ht="13.2" x14ac:dyDescent="0.25">
      <c r="D997" s="27"/>
    </row>
  </sheetData>
  <mergeCells count="14">
    <mergeCell ref="F49:I49"/>
    <mergeCell ref="F57:G57"/>
    <mergeCell ref="F1:I1"/>
    <mergeCell ref="K1:N1"/>
    <mergeCell ref="A3:C3"/>
    <mergeCell ref="K3:N3"/>
    <mergeCell ref="B4:C4"/>
    <mergeCell ref="A7:C7"/>
    <mergeCell ref="B8:C8"/>
    <mergeCell ref="F3:I3"/>
    <mergeCell ref="F17:I17"/>
    <mergeCell ref="K18:N18"/>
    <mergeCell ref="F32:I32"/>
    <mergeCell ref="K34:N3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53"/>
  <sheetViews>
    <sheetView workbookViewId="0">
      <selection activeCell="C26" sqref="C26"/>
    </sheetView>
  </sheetViews>
  <sheetFormatPr defaultColWidth="12.6640625" defaultRowHeight="15.75" customHeight="1" x14ac:dyDescent="0.25"/>
  <cols>
    <col min="1" max="1" width="27" customWidth="1"/>
    <col min="2" max="2" width="12.33203125" customWidth="1"/>
    <col min="3" max="3" width="11" customWidth="1"/>
    <col min="4" max="4" width="8.33203125" bestFit="1" customWidth="1"/>
    <col min="6" max="6" width="20.77734375" customWidth="1"/>
    <col min="7" max="7" width="10" customWidth="1"/>
    <col min="8" max="8" width="7.6640625" customWidth="1"/>
    <col min="9" max="9" width="8.6640625" customWidth="1"/>
    <col min="11" max="11" width="21.109375" customWidth="1"/>
    <col min="12" max="12" width="10" customWidth="1"/>
  </cols>
  <sheetData>
    <row r="1" spans="1:14" ht="15.75" customHeight="1" x14ac:dyDescent="0.3">
      <c r="A1" s="69" t="s">
        <v>158</v>
      </c>
      <c r="B1" s="70">
        <f>A26+A27+A28+A29+A30</f>
        <v>2</v>
      </c>
      <c r="C1" s="64"/>
      <c r="D1" s="71"/>
      <c r="F1" s="121" t="s">
        <v>188</v>
      </c>
      <c r="G1" s="114"/>
      <c r="H1" s="114"/>
      <c r="I1" s="108"/>
      <c r="K1" s="121" t="s">
        <v>160</v>
      </c>
      <c r="L1" s="114"/>
      <c r="M1" s="114"/>
      <c r="N1" s="108"/>
    </row>
    <row r="2" spans="1:14" ht="15.75" customHeight="1" x14ac:dyDescent="0.3">
      <c r="A2" s="64"/>
      <c r="B2" s="64"/>
      <c r="C2" s="64"/>
      <c r="D2" s="71"/>
      <c r="F2" s="64"/>
      <c r="G2" s="64"/>
      <c r="H2" s="64"/>
      <c r="I2" s="64"/>
      <c r="K2" s="125"/>
      <c r="L2" s="114"/>
      <c r="M2" s="114"/>
      <c r="N2" s="108"/>
    </row>
    <row r="3" spans="1:14" ht="15.75" customHeight="1" x14ac:dyDescent="0.3">
      <c r="A3" s="122" t="s">
        <v>161</v>
      </c>
      <c r="B3" s="114"/>
      <c r="C3" s="108"/>
      <c r="D3" s="71"/>
      <c r="F3" s="119" t="s">
        <v>162</v>
      </c>
      <c r="G3" s="114"/>
      <c r="H3" s="114"/>
      <c r="I3" s="108"/>
      <c r="K3" s="119" t="s">
        <v>189</v>
      </c>
      <c r="L3" s="114"/>
      <c r="M3" s="114"/>
      <c r="N3" s="108"/>
    </row>
    <row r="4" spans="1:14" ht="15.75" customHeight="1" x14ac:dyDescent="0.3">
      <c r="A4" s="28"/>
      <c r="B4" s="123" t="s">
        <v>164</v>
      </c>
      <c r="C4" s="124"/>
      <c r="D4" s="72" t="s">
        <v>2</v>
      </c>
      <c r="F4" s="35"/>
      <c r="G4" s="73" t="s">
        <v>165</v>
      </c>
      <c r="H4" s="35"/>
      <c r="I4" s="74" t="s">
        <v>2</v>
      </c>
      <c r="K4" s="35"/>
      <c r="L4" s="73" t="s">
        <v>165</v>
      </c>
      <c r="M4" s="35"/>
      <c r="N4" s="73" t="s">
        <v>2</v>
      </c>
    </row>
    <row r="5" spans="1:14" ht="15.75" customHeight="1" x14ac:dyDescent="0.3">
      <c r="A5" s="75" t="s">
        <v>166</v>
      </c>
      <c r="B5" s="76">
        <f>B1*2</f>
        <v>4</v>
      </c>
      <c r="C5" s="77" t="s">
        <v>54</v>
      </c>
      <c r="D5" s="78">
        <f>('Preparo de soluções'!Q7*B5)</f>
        <v>8.2458153840000001</v>
      </c>
      <c r="F5" s="75" t="s">
        <v>32</v>
      </c>
      <c r="G5" s="76">
        <f>B1*2</f>
        <v>4</v>
      </c>
      <c r="H5" s="79" t="s">
        <v>12</v>
      </c>
      <c r="I5" s="80">
        <f>'Preparo de soluções'!H18*G5</f>
        <v>0.84062159999999997</v>
      </c>
      <c r="K5" s="75" t="s">
        <v>32</v>
      </c>
      <c r="L5" s="91">
        <f>10*L14</f>
        <v>0</v>
      </c>
      <c r="M5" s="79" t="s">
        <v>12</v>
      </c>
      <c r="N5" s="80">
        <f>'Preparo de soluções'!H18*L5</f>
        <v>0</v>
      </c>
    </row>
    <row r="6" spans="1:14" ht="15.75" customHeight="1" x14ac:dyDescent="0.3">
      <c r="A6" s="35"/>
      <c r="B6" s="35"/>
      <c r="C6" s="35"/>
      <c r="D6" s="71"/>
      <c r="F6" s="81" t="s">
        <v>35</v>
      </c>
      <c r="G6" s="76">
        <f>B1*1</f>
        <v>2</v>
      </c>
      <c r="H6" s="77" t="s">
        <v>41</v>
      </c>
      <c r="I6" s="80">
        <f>('Lista de insumos'!D18/'Lista de insumos'!B18)*G6</f>
        <v>1.1399999999999999</v>
      </c>
      <c r="K6" s="81" t="s">
        <v>35</v>
      </c>
      <c r="L6" s="91">
        <f>1*L14</f>
        <v>0</v>
      </c>
      <c r="M6" s="77" t="s">
        <v>41</v>
      </c>
      <c r="N6" s="80">
        <f>('Lista de insumos'!D18/'Lista de insumos'!B18)*G20</f>
        <v>1.71</v>
      </c>
    </row>
    <row r="7" spans="1:14" ht="15.75" customHeight="1" x14ac:dyDescent="0.3">
      <c r="A7" s="122" t="s">
        <v>167</v>
      </c>
      <c r="B7" s="114"/>
      <c r="C7" s="108"/>
      <c r="D7" s="71"/>
      <c r="F7" s="81" t="s">
        <v>60</v>
      </c>
      <c r="G7" s="76">
        <f>B1*6</f>
        <v>12</v>
      </c>
      <c r="H7" s="77" t="s">
        <v>12</v>
      </c>
      <c r="I7" s="80">
        <f>'Preparo de soluções'!H10*G7</f>
        <v>108.59232</v>
      </c>
      <c r="K7" s="81" t="s">
        <v>60</v>
      </c>
      <c r="L7" s="91">
        <f>17*L14</f>
        <v>0</v>
      </c>
      <c r="M7" s="77" t="s">
        <v>12</v>
      </c>
      <c r="N7" s="80">
        <f>'Preparo de soluções'!H10*G21</f>
        <v>461.51736</v>
      </c>
    </row>
    <row r="8" spans="1:14" ht="15.75" customHeight="1" x14ac:dyDescent="0.3">
      <c r="A8" s="28"/>
      <c r="B8" s="123" t="s">
        <v>164</v>
      </c>
      <c r="C8" s="110"/>
      <c r="D8" s="72" t="s">
        <v>2</v>
      </c>
      <c r="F8" s="81" t="s">
        <v>168</v>
      </c>
      <c r="G8" s="76">
        <f>B1*1</f>
        <v>2</v>
      </c>
      <c r="H8" s="77" t="s">
        <v>41</v>
      </c>
      <c r="I8" s="80">
        <f>('Lista de insumos'!D37/'Lista de insumos'!B37)*G8</f>
        <v>0.41599999999999998</v>
      </c>
      <c r="K8" s="81" t="s">
        <v>168</v>
      </c>
      <c r="L8" s="91">
        <f>1*L14</f>
        <v>0</v>
      </c>
      <c r="M8" s="77" t="s">
        <v>41</v>
      </c>
      <c r="N8" s="80">
        <f>('Lista de insumos'!D37/'Lista de insumos'!B37)*G22</f>
        <v>0.624</v>
      </c>
    </row>
    <row r="9" spans="1:14" ht="15.75" customHeight="1" x14ac:dyDescent="0.3">
      <c r="A9" s="75" t="s">
        <v>169</v>
      </c>
      <c r="B9" s="76">
        <f>B1*1</f>
        <v>2</v>
      </c>
      <c r="C9" s="77" t="s">
        <v>12</v>
      </c>
      <c r="D9" s="82">
        <f>'Preparo de soluções'!Q26*B9</f>
        <v>55.432000000000002</v>
      </c>
      <c r="F9" s="81" t="s">
        <v>131</v>
      </c>
      <c r="G9" s="76">
        <f>B1*1</f>
        <v>2</v>
      </c>
      <c r="H9" s="77" t="s">
        <v>12</v>
      </c>
      <c r="I9" s="80">
        <f>'Preparo de soluções'!H39*G9</f>
        <v>6.7016</v>
      </c>
      <c r="K9" s="81" t="s">
        <v>131</v>
      </c>
      <c r="L9" s="91">
        <f>1*L14</f>
        <v>0</v>
      </c>
      <c r="M9" s="77" t="s">
        <v>12</v>
      </c>
      <c r="N9" s="80">
        <f>'Preparo de soluções'!H39*G23</f>
        <v>10.0524</v>
      </c>
    </row>
    <row r="10" spans="1:14" ht="15.75" customHeight="1" x14ac:dyDescent="0.3">
      <c r="A10" s="81" t="s">
        <v>35</v>
      </c>
      <c r="B10" s="76">
        <f>B1*3</f>
        <v>6</v>
      </c>
      <c r="C10" s="77" t="s">
        <v>54</v>
      </c>
      <c r="D10" s="82">
        <f>('Lista de insumos'!D18/'Lista de insumos'!B18)*B10</f>
        <v>3.42</v>
      </c>
      <c r="F10" s="81" t="s">
        <v>74</v>
      </c>
      <c r="G10" s="76">
        <f>B1*18</f>
        <v>36</v>
      </c>
      <c r="H10" s="77" t="s">
        <v>54</v>
      </c>
      <c r="I10" s="80">
        <f>('Lista de insumos'!D47/'Lista de insumos'!B47)*G10</f>
        <v>16.30875</v>
      </c>
      <c r="K10" s="81" t="s">
        <v>74</v>
      </c>
      <c r="L10" s="91">
        <f>18*L14</f>
        <v>0</v>
      </c>
      <c r="M10" s="77" t="s">
        <v>54</v>
      </c>
      <c r="N10" s="80">
        <f>('Lista de insumos'!D47/'Lista de insumos'!B47)*G24</f>
        <v>24.463125000000002</v>
      </c>
    </row>
    <row r="11" spans="1:14" ht="15.75" customHeight="1" x14ac:dyDescent="0.3">
      <c r="A11" s="81" t="s">
        <v>38</v>
      </c>
      <c r="B11" s="76">
        <f>B1*1</f>
        <v>2</v>
      </c>
      <c r="C11" s="77" t="s">
        <v>41</v>
      </c>
      <c r="D11" s="82">
        <f>('Lista de insumos'!D20/'Lista de insumos'!B20)*B11</f>
        <v>20.02</v>
      </c>
      <c r="F11" s="81" t="s">
        <v>170</v>
      </c>
      <c r="G11" s="76">
        <f>B1*2</f>
        <v>4</v>
      </c>
      <c r="H11" s="77" t="s">
        <v>54</v>
      </c>
      <c r="I11" s="80">
        <f>('Lista de insumos'!D48/'Lista de insumos'!B48)*G11</f>
        <v>1.6666666666666667</v>
      </c>
      <c r="K11" s="81" t="s">
        <v>170</v>
      </c>
      <c r="L11" s="91">
        <f>2*L14</f>
        <v>0</v>
      </c>
      <c r="M11" s="77" t="s">
        <v>54</v>
      </c>
      <c r="N11" s="80">
        <f>('Lista de insumos'!D48/'Lista de insumos'!B48)*G25</f>
        <v>2.5</v>
      </c>
    </row>
    <row r="12" spans="1:14" ht="15.75" customHeight="1" x14ac:dyDescent="0.3">
      <c r="A12" s="81" t="s">
        <v>56</v>
      </c>
      <c r="B12" s="76">
        <f>B1*1</f>
        <v>2</v>
      </c>
      <c r="C12" s="77" t="s">
        <v>41</v>
      </c>
      <c r="D12" s="82">
        <f>('Lista de insumos'!D34/'Lista de insumos'!B34)*B12</f>
        <v>0.79799999999999993</v>
      </c>
      <c r="F12" s="81" t="s">
        <v>86</v>
      </c>
      <c r="G12" s="76">
        <f>B1*0.01</f>
        <v>0.02</v>
      </c>
      <c r="H12" s="77" t="s">
        <v>12</v>
      </c>
      <c r="I12" s="80">
        <f>('Lista de insumos'!D56/'Lista de insumos'!B56)*G12</f>
        <v>4.8000000000000001E-2</v>
      </c>
      <c r="K12" s="81" t="s">
        <v>86</v>
      </c>
      <c r="L12" s="93">
        <f>0.01*L14</f>
        <v>0</v>
      </c>
      <c r="M12" s="77" t="s">
        <v>12</v>
      </c>
      <c r="N12" s="80">
        <f>('Lista de insumos'!D56/'Lista de insumos'!B56)*G26</f>
        <v>7.1999999999999995E-2</v>
      </c>
    </row>
    <row r="13" spans="1:14" ht="15.75" customHeight="1" x14ac:dyDescent="0.3">
      <c r="A13" s="81" t="s">
        <v>131</v>
      </c>
      <c r="B13" s="76">
        <f>B1*2</f>
        <v>4</v>
      </c>
      <c r="C13" s="77" t="s">
        <v>12</v>
      </c>
      <c r="D13" s="82">
        <f>'Preparo de soluções'!H39*B13</f>
        <v>13.4032</v>
      </c>
      <c r="F13" s="81" t="s">
        <v>87</v>
      </c>
      <c r="G13" s="76">
        <f>B1*1</f>
        <v>2</v>
      </c>
      <c r="H13" s="77" t="s">
        <v>12</v>
      </c>
      <c r="I13" s="80">
        <f>('Lista de insumos'!D57/'Lista de insumos'!B57)*G13</f>
        <v>2.1594000000000002</v>
      </c>
      <c r="K13" s="81" t="s">
        <v>87</v>
      </c>
      <c r="L13" s="91">
        <f>5*L14</f>
        <v>0</v>
      </c>
      <c r="M13" s="77" t="s">
        <v>12</v>
      </c>
      <c r="N13" s="80">
        <f>('Lista de insumos'!D57/'Lista de insumos'!B57)*G27</f>
        <v>16.195500000000003</v>
      </c>
    </row>
    <row r="14" spans="1:14" ht="15.75" customHeight="1" x14ac:dyDescent="0.3">
      <c r="A14" s="81" t="s">
        <v>67</v>
      </c>
      <c r="B14" s="76">
        <f>B1*4</f>
        <v>8</v>
      </c>
      <c r="C14" s="77" t="s">
        <v>54</v>
      </c>
      <c r="D14" s="82">
        <f>('Lista de insumos'!D41/'Lista de insumos'!B41)*B14</f>
        <v>3.2</v>
      </c>
      <c r="K14" s="81" t="s">
        <v>176</v>
      </c>
      <c r="L14" s="91">
        <f>(3*A30)</f>
        <v>0</v>
      </c>
      <c r="M14" s="77" t="s">
        <v>54</v>
      </c>
      <c r="N14" s="80">
        <f>('Lista de insumos'!D24/'Lista de insumos'!B24)*G28</f>
        <v>19.589999999999996</v>
      </c>
    </row>
    <row r="15" spans="1:14" ht="15.75" customHeight="1" x14ac:dyDescent="0.3">
      <c r="A15" s="81" t="s">
        <v>71</v>
      </c>
      <c r="B15" s="76">
        <f>B1*1</f>
        <v>2</v>
      </c>
      <c r="C15" s="77" t="s">
        <v>41</v>
      </c>
      <c r="D15" s="82">
        <f>('Lista de insumos'!D45/'Lista de insumos'!B45)*B15</f>
        <v>19.399999999999999</v>
      </c>
      <c r="H15" s="85" t="s">
        <v>117</v>
      </c>
      <c r="I15" s="86">
        <f>SUM(I5:I13)</f>
        <v>137.87335826666666</v>
      </c>
    </row>
    <row r="16" spans="1:14" ht="15.75" customHeight="1" x14ac:dyDescent="0.3">
      <c r="A16" s="81" t="s">
        <v>72</v>
      </c>
      <c r="B16" s="76">
        <f>B1*1</f>
        <v>2</v>
      </c>
      <c r="C16" s="77" t="s">
        <v>41</v>
      </c>
      <c r="D16" s="82">
        <f>('Lista de insumos'!D46/'Lista de insumos'!B46)*B16</f>
        <v>1.5</v>
      </c>
      <c r="M16" s="85" t="s">
        <v>117</v>
      </c>
      <c r="N16" s="86">
        <f>SUM(N5:N14)</f>
        <v>536.72438499999998</v>
      </c>
    </row>
    <row r="17" spans="1:14" ht="15.75" customHeight="1" x14ac:dyDescent="0.3">
      <c r="A17" s="81" t="s">
        <v>74</v>
      </c>
      <c r="B17" s="76">
        <f>B1*3</f>
        <v>6</v>
      </c>
      <c r="C17" s="77" t="s">
        <v>54</v>
      </c>
      <c r="D17" s="82">
        <f>('Lista de insumos'!D47/'Lista de insumos'!B47)*B17</f>
        <v>2.7181250000000001</v>
      </c>
      <c r="F17" s="119" t="s">
        <v>172</v>
      </c>
      <c r="G17" s="114"/>
      <c r="H17" s="114"/>
      <c r="I17" s="108"/>
    </row>
    <row r="18" spans="1:14" ht="15.75" customHeight="1" x14ac:dyDescent="0.3">
      <c r="A18" s="81" t="s">
        <v>170</v>
      </c>
      <c r="B18" s="76">
        <f>B1*2</f>
        <v>4</v>
      </c>
      <c r="C18" s="77" t="s">
        <v>54</v>
      </c>
      <c r="D18" s="82">
        <f>('Lista de insumos'!D48/'Lista de insumos'!B48)*B18</f>
        <v>1.6666666666666667</v>
      </c>
      <c r="F18" s="35"/>
      <c r="G18" s="73" t="s">
        <v>165</v>
      </c>
      <c r="H18" s="35"/>
      <c r="I18" s="73" t="s">
        <v>2</v>
      </c>
      <c r="K18" s="119" t="s">
        <v>190</v>
      </c>
      <c r="L18" s="114"/>
      <c r="M18" s="114"/>
      <c r="N18" s="108"/>
    </row>
    <row r="19" spans="1:14" ht="15.75" customHeight="1" x14ac:dyDescent="0.3">
      <c r="A19" s="81" t="s">
        <v>174</v>
      </c>
      <c r="B19" s="76">
        <f>B1*1</f>
        <v>2</v>
      </c>
      <c r="C19" s="77" t="s">
        <v>12</v>
      </c>
      <c r="D19" s="82">
        <f>'Preparo de soluções'!Q18*B19</f>
        <v>6.6703463999999997</v>
      </c>
      <c r="F19" s="75" t="s">
        <v>32</v>
      </c>
      <c r="G19" s="91">
        <f>10*G28</f>
        <v>30</v>
      </c>
      <c r="H19" s="79" t="s">
        <v>12</v>
      </c>
      <c r="I19" s="80">
        <f>'Preparo de soluções'!H18*G19</f>
        <v>6.3046619999999995</v>
      </c>
      <c r="K19" s="35"/>
      <c r="L19" s="73" t="s">
        <v>165</v>
      </c>
      <c r="M19" s="35"/>
      <c r="N19" s="73" t="s">
        <v>2</v>
      </c>
    </row>
    <row r="20" spans="1:14" ht="15.75" customHeight="1" x14ac:dyDescent="0.3">
      <c r="A20" s="81" t="s">
        <v>175</v>
      </c>
      <c r="B20" s="76">
        <f>B1*1</f>
        <v>2</v>
      </c>
      <c r="C20" s="77" t="s">
        <v>12</v>
      </c>
      <c r="D20" s="82">
        <f>'Preparo de soluções'!H25*B20</f>
        <v>6.7283999999999997</v>
      </c>
      <c r="F20" s="81" t="s">
        <v>35</v>
      </c>
      <c r="G20" s="91">
        <f>1*G28</f>
        <v>3</v>
      </c>
      <c r="H20" s="77" t="s">
        <v>41</v>
      </c>
      <c r="I20" s="80">
        <f>('Lista de insumos'!D18/'Lista de insumos'!B18)*G20</f>
        <v>1.71</v>
      </c>
      <c r="K20" s="75" t="s">
        <v>32</v>
      </c>
      <c r="L20" s="91">
        <f>10*L29</f>
        <v>100</v>
      </c>
      <c r="M20" s="79" t="s">
        <v>12</v>
      </c>
      <c r="N20" s="80">
        <f>'Preparo de soluções'!H18*L20</f>
        <v>21.015539999999998</v>
      </c>
    </row>
    <row r="21" spans="1:14" ht="15.75" customHeight="1" x14ac:dyDescent="0.3">
      <c r="A21" s="81" t="s">
        <v>86</v>
      </c>
      <c r="B21" s="76">
        <f>B1*0.01</f>
        <v>0.02</v>
      </c>
      <c r="C21" s="77" t="s">
        <v>12</v>
      </c>
      <c r="D21" s="82">
        <f>('Lista de insumos'!D56/'Lista de insumos'!B56)*B21</f>
        <v>4.8000000000000001E-2</v>
      </c>
      <c r="F21" s="81" t="s">
        <v>60</v>
      </c>
      <c r="G21" s="91">
        <f>17*G28</f>
        <v>51</v>
      </c>
      <c r="H21" s="77" t="s">
        <v>12</v>
      </c>
      <c r="I21" s="80">
        <f>'Preparo de soluções'!H10*G21</f>
        <v>461.51736</v>
      </c>
      <c r="K21" s="81" t="s">
        <v>35</v>
      </c>
      <c r="L21" s="91">
        <f>1*L29</f>
        <v>10</v>
      </c>
      <c r="M21" s="77" t="s">
        <v>41</v>
      </c>
      <c r="N21" s="80">
        <f>('Lista de insumos'!D18/'Lista de insumos'!B18)*L21</f>
        <v>5.6999999999999993</v>
      </c>
    </row>
    <row r="22" spans="1:14" ht="15.75" customHeight="1" x14ac:dyDescent="0.3">
      <c r="D22" s="27"/>
      <c r="F22" s="81" t="s">
        <v>168</v>
      </c>
      <c r="G22" s="91">
        <f>1*G28</f>
        <v>3</v>
      </c>
      <c r="H22" s="77" t="s">
        <v>41</v>
      </c>
      <c r="I22" s="80">
        <f>('Lista de insumos'!D37/'Lista de insumos'!B37)*G22</f>
        <v>0.624</v>
      </c>
      <c r="K22" s="81" t="s">
        <v>60</v>
      </c>
      <c r="L22" s="91">
        <f>17*L29</f>
        <v>170</v>
      </c>
      <c r="M22" s="77" t="s">
        <v>12</v>
      </c>
      <c r="N22" s="80">
        <f>'Preparo de soluções'!H10*L22</f>
        <v>1538.3912</v>
      </c>
    </row>
    <row r="23" spans="1:14" ht="15.75" customHeight="1" x14ac:dyDescent="0.3">
      <c r="C23" s="72" t="s">
        <v>117</v>
      </c>
      <c r="D23" s="86">
        <f>SUM(D9:D21)</f>
        <v>135.00473806666668</v>
      </c>
      <c r="F23" s="81" t="s">
        <v>131</v>
      </c>
      <c r="G23" s="91">
        <f>1*G28</f>
        <v>3</v>
      </c>
      <c r="H23" s="77" t="s">
        <v>12</v>
      </c>
      <c r="I23" s="80">
        <f>'Preparo de soluções'!H39*G23</f>
        <v>10.0524</v>
      </c>
      <c r="K23" s="81" t="s">
        <v>168</v>
      </c>
      <c r="L23" s="91">
        <f>1*L29</f>
        <v>10</v>
      </c>
      <c r="M23" s="77" t="s">
        <v>41</v>
      </c>
      <c r="N23" s="80">
        <f>('Lista de insumos'!D37/'Lista de insumos'!B37)*L23</f>
        <v>2.08</v>
      </c>
    </row>
    <row r="24" spans="1:14" ht="15.75" customHeight="1" x14ac:dyDescent="0.3">
      <c r="D24" s="27"/>
      <c r="F24" s="81" t="s">
        <v>74</v>
      </c>
      <c r="G24" s="91">
        <f>18*G28</f>
        <v>54</v>
      </c>
      <c r="H24" s="77" t="s">
        <v>54</v>
      </c>
      <c r="I24" s="80">
        <f>('Lista de insumos'!D47/'Lista de insumos'!B47)*G24</f>
        <v>24.463125000000002</v>
      </c>
      <c r="K24" s="81" t="s">
        <v>131</v>
      </c>
      <c r="L24" s="91">
        <f>1*L29</f>
        <v>10</v>
      </c>
      <c r="M24" s="77" t="s">
        <v>12</v>
      </c>
      <c r="N24" s="80">
        <f>'Preparo de soluções'!H39*L24</f>
        <v>33.508000000000003</v>
      </c>
    </row>
    <row r="25" spans="1:14" ht="15.75" customHeight="1" x14ac:dyDescent="0.3">
      <c r="A25" s="126" t="s">
        <v>191</v>
      </c>
      <c r="B25" s="114"/>
      <c r="C25" s="114"/>
      <c r="D25" s="108"/>
      <c r="F25" s="81" t="s">
        <v>170</v>
      </c>
      <c r="G25" s="91">
        <f>2*G28</f>
        <v>6</v>
      </c>
      <c r="H25" s="77" t="s">
        <v>54</v>
      </c>
      <c r="I25" s="80">
        <f>('Lista de insumos'!D48/'Lista de insumos'!B48)*G25</f>
        <v>2.5</v>
      </c>
      <c r="K25" s="81" t="s">
        <v>74</v>
      </c>
      <c r="L25" s="91">
        <f>18*L29</f>
        <v>180</v>
      </c>
      <c r="M25" s="77" t="s">
        <v>54</v>
      </c>
      <c r="N25" s="80">
        <f>('Lista de insumos'!D47/'Lista de insumos'!B47)*L25</f>
        <v>81.543750000000003</v>
      </c>
    </row>
    <row r="26" spans="1:14" ht="15.75" customHeight="1" x14ac:dyDescent="0.3">
      <c r="A26" s="66">
        <v>1</v>
      </c>
      <c r="B26" s="66" t="s">
        <v>192</v>
      </c>
      <c r="C26" s="99">
        <f>SUM(D5,D23,I15,I30,I46,I51)*A26</f>
        <v>1878.0268733840003</v>
      </c>
      <c r="D26" s="27"/>
      <c r="F26" s="81" t="s">
        <v>86</v>
      </c>
      <c r="G26" s="93">
        <f>0.01*G28</f>
        <v>0.03</v>
      </c>
      <c r="H26" s="77" t="s">
        <v>12</v>
      </c>
      <c r="I26" s="80">
        <f>('Lista de insumos'!D56/'Lista de insumos'!B56)*G26</f>
        <v>7.1999999999999995E-2</v>
      </c>
      <c r="K26" s="81" t="s">
        <v>170</v>
      </c>
      <c r="L26" s="91">
        <f>2*L29</f>
        <v>20</v>
      </c>
      <c r="M26" s="77" t="s">
        <v>54</v>
      </c>
      <c r="N26" s="80">
        <f>('Lista de insumos'!D48/'Lista de insumos'!B48)*L26</f>
        <v>8.3333333333333339</v>
      </c>
    </row>
    <row r="27" spans="1:14" ht="15.75" customHeight="1" x14ac:dyDescent="0.3">
      <c r="A27" s="66">
        <v>0</v>
      </c>
      <c r="B27" s="66" t="s">
        <v>193</v>
      </c>
      <c r="C27" s="99">
        <f>SUM(D5,D23,I15,I30,N33,N38)*A27</f>
        <v>0</v>
      </c>
      <c r="D27" s="27"/>
      <c r="F27" s="81" t="s">
        <v>87</v>
      </c>
      <c r="G27" s="91">
        <f>5*G28</f>
        <v>15</v>
      </c>
      <c r="H27" s="77" t="s">
        <v>12</v>
      </c>
      <c r="I27" s="80">
        <f>('Lista de insumos'!D57/'Lista de insumos'!B57)*G27</f>
        <v>16.195500000000003</v>
      </c>
      <c r="K27" s="81" t="s">
        <v>86</v>
      </c>
      <c r="L27" s="93">
        <f>0.01*L29</f>
        <v>0.1</v>
      </c>
      <c r="M27" s="77" t="s">
        <v>12</v>
      </c>
      <c r="N27" s="80">
        <f>('Lista de insumos'!D56/'Lista de insumos'!B56)*L27</f>
        <v>0.24</v>
      </c>
    </row>
    <row r="28" spans="1:14" ht="14.4" x14ac:dyDescent="0.3">
      <c r="A28" s="66">
        <v>1</v>
      </c>
      <c r="B28" s="66" t="s">
        <v>194</v>
      </c>
      <c r="C28" s="99">
        <f>SUM(D5,D23,I15,I30,N33,N38)*A28</f>
        <v>3827.4116620506661</v>
      </c>
      <c r="D28" s="27"/>
      <c r="F28" s="81" t="s">
        <v>176</v>
      </c>
      <c r="G28" s="91">
        <f>(1*A26)+((A27+A28+A29+A30)*2)</f>
        <v>3</v>
      </c>
      <c r="H28" s="77" t="s">
        <v>54</v>
      </c>
      <c r="I28" s="80">
        <f>('Lista de insumos'!D24/'Lista de insumos'!B24)*G28</f>
        <v>19.589999999999996</v>
      </c>
      <c r="K28" s="81" t="s">
        <v>87</v>
      </c>
      <c r="L28" s="91">
        <f>5*L29</f>
        <v>50</v>
      </c>
      <c r="M28" s="77" t="s">
        <v>12</v>
      </c>
      <c r="N28" s="80">
        <f>('Lista de insumos'!D57/'Lista de insumos'!B57)*L28</f>
        <v>53.985000000000007</v>
      </c>
    </row>
    <row r="29" spans="1:14" ht="14.4" x14ac:dyDescent="0.3">
      <c r="A29" s="66">
        <v>0</v>
      </c>
      <c r="B29" s="66" t="s">
        <v>195</v>
      </c>
      <c r="C29" s="99">
        <f>SUM(D5,D23,I15,I30,N33,N38)*A29</f>
        <v>0</v>
      </c>
      <c r="D29" s="27"/>
      <c r="K29" s="81" t="s">
        <v>176</v>
      </c>
      <c r="L29" s="91">
        <f>(8*A27)+(10*A28)+(A29*22)+(A30*46)</f>
        <v>10</v>
      </c>
      <c r="M29" s="77" t="s">
        <v>54</v>
      </c>
      <c r="N29" s="80">
        <f>('Lista de insumos'!D24/'Lista de insumos'!B24)*L29</f>
        <v>65.3</v>
      </c>
    </row>
    <row r="30" spans="1:14" ht="14.4" x14ac:dyDescent="0.3">
      <c r="A30" s="66">
        <v>0</v>
      </c>
      <c r="B30" s="66" t="s">
        <v>196</v>
      </c>
      <c r="C30" s="99">
        <f>SUM(D5,D23,I15,I30,N16,N33,N38)*A30</f>
        <v>0</v>
      </c>
      <c r="D30" s="27" t="s">
        <v>197</v>
      </c>
      <c r="H30" s="85" t="s">
        <v>117</v>
      </c>
      <c r="I30" s="86">
        <f>SUM(I19:I28)</f>
        <v>543.02904699999999</v>
      </c>
      <c r="K30" s="81" t="s">
        <v>177</v>
      </c>
      <c r="L30" s="94">
        <f>9*(A27+A28+A29+A30)</f>
        <v>9</v>
      </c>
      <c r="M30" s="77" t="s">
        <v>54</v>
      </c>
      <c r="N30" s="80">
        <f>'Preparo de soluções'!H34*L30</f>
        <v>211.01579999999998</v>
      </c>
    </row>
    <row r="31" spans="1:14" ht="14.4" x14ac:dyDescent="0.3">
      <c r="K31" s="81" t="s">
        <v>198</v>
      </c>
      <c r="L31" s="90">
        <f>(1*A27)+(2*A28)+(8*A29)+(20*A30)</f>
        <v>2</v>
      </c>
      <c r="M31" s="77" t="s">
        <v>54</v>
      </c>
      <c r="N31" s="80">
        <f>'Preparo de soluções'!Q45*L31</f>
        <v>283.11199999999997</v>
      </c>
    </row>
    <row r="32" spans="1:14" ht="14.4" x14ac:dyDescent="0.3">
      <c r="A32" s="126" t="s">
        <v>199</v>
      </c>
      <c r="B32" s="114"/>
      <c r="C32" s="114"/>
      <c r="D32" s="108"/>
      <c r="F32" s="119" t="s">
        <v>178</v>
      </c>
      <c r="G32" s="114"/>
      <c r="H32" s="114"/>
      <c r="I32" s="108"/>
    </row>
    <row r="33" spans="1:14" ht="14.4" x14ac:dyDescent="0.3">
      <c r="A33" s="66" t="s">
        <v>193</v>
      </c>
      <c r="B33" s="99">
        <f t="shared" ref="B33:B36" si="0">(C27-$C$26)*(A27*$A$26)</f>
        <v>0</v>
      </c>
      <c r="F33" s="35"/>
      <c r="G33" s="73" t="s">
        <v>165</v>
      </c>
      <c r="H33" s="35"/>
      <c r="I33" s="73" t="s">
        <v>2</v>
      </c>
      <c r="M33" s="85" t="s">
        <v>117</v>
      </c>
      <c r="N33" s="86">
        <f>SUM(N20:N30)</f>
        <v>2021.112623333333</v>
      </c>
    </row>
    <row r="34" spans="1:14" ht="14.4" x14ac:dyDescent="0.3">
      <c r="A34" s="66" t="s">
        <v>194</v>
      </c>
      <c r="B34" s="99">
        <f t="shared" si="0"/>
        <v>1949.3847886666658</v>
      </c>
      <c r="F34" s="75" t="s">
        <v>32</v>
      </c>
      <c r="G34" s="91">
        <f>10*G43</f>
        <v>20</v>
      </c>
      <c r="H34" s="79" t="s">
        <v>12</v>
      </c>
      <c r="I34" s="80">
        <f>'Preparo de soluções'!H18*G34</f>
        <v>4.2031080000000003</v>
      </c>
    </row>
    <row r="35" spans="1:14" ht="14.4" x14ac:dyDescent="0.3">
      <c r="A35" s="66" t="s">
        <v>195</v>
      </c>
      <c r="B35" s="99">
        <f t="shared" si="0"/>
        <v>0</v>
      </c>
      <c r="F35" s="81" t="s">
        <v>35</v>
      </c>
      <c r="G35" s="91">
        <f>1*G43</f>
        <v>2</v>
      </c>
      <c r="H35" s="77" t="s">
        <v>41</v>
      </c>
      <c r="I35" s="80">
        <f>('Lista de insumos'!D18/'Lista de insumos'!B18)*G35</f>
        <v>1.1399999999999999</v>
      </c>
      <c r="K35" s="119" t="s">
        <v>200</v>
      </c>
      <c r="L35" s="114"/>
      <c r="M35" s="114"/>
      <c r="N35" s="108"/>
    </row>
    <row r="36" spans="1:14" ht="15.6" x14ac:dyDescent="0.3">
      <c r="A36" s="66" t="s">
        <v>196</v>
      </c>
      <c r="B36" s="99">
        <f t="shared" si="0"/>
        <v>0</v>
      </c>
      <c r="F36" s="81" t="s">
        <v>60</v>
      </c>
      <c r="G36" s="91">
        <f>17*G43</f>
        <v>34</v>
      </c>
      <c r="H36" s="77" t="s">
        <v>12</v>
      </c>
      <c r="I36" s="80">
        <f>'Preparo de soluções'!H10*G36</f>
        <v>307.67824000000002</v>
      </c>
      <c r="N36" s="87" t="s">
        <v>117</v>
      </c>
    </row>
    <row r="37" spans="1:14" ht="14.4" x14ac:dyDescent="0.3">
      <c r="F37" s="81" t="s">
        <v>168</v>
      </c>
      <c r="G37" s="91">
        <f>1*G43</f>
        <v>2</v>
      </c>
      <c r="H37" s="77" t="s">
        <v>41</v>
      </c>
      <c r="I37" s="80">
        <f>('Lista de insumos'!D37/'Lista de insumos'!B37)*G37</f>
        <v>0.41599999999999998</v>
      </c>
      <c r="K37" s="67" t="s">
        <v>134</v>
      </c>
      <c r="L37" s="92">
        <v>44.25</v>
      </c>
    </row>
    <row r="38" spans="1:14" ht="15.6" x14ac:dyDescent="0.3">
      <c r="F38" s="81" t="s">
        <v>131</v>
      </c>
      <c r="G38" s="91">
        <f>1*G43</f>
        <v>2</v>
      </c>
      <c r="H38" s="77" t="s">
        <v>12</v>
      </c>
      <c r="I38" s="80">
        <f>'Preparo de soluções'!H39*G38</f>
        <v>6.7016</v>
      </c>
      <c r="K38" s="67" t="s">
        <v>137</v>
      </c>
      <c r="L38" s="92">
        <f>'Preparo de soluções'!H70</f>
        <v>115.95999999999998</v>
      </c>
      <c r="N38" s="88">
        <f>SUM(L37:L49)</f>
        <v>982.14607999999998</v>
      </c>
    </row>
    <row r="39" spans="1:14" ht="14.4" x14ac:dyDescent="0.3">
      <c r="F39" s="81" t="s">
        <v>74</v>
      </c>
      <c r="G39" s="91">
        <f>18*G43</f>
        <v>36</v>
      </c>
      <c r="H39" s="77" t="s">
        <v>54</v>
      </c>
      <c r="I39" s="80">
        <f>('Lista de insumos'!D47/'Lista de insumos'!B47)*G39</f>
        <v>16.30875</v>
      </c>
      <c r="K39" s="67" t="s">
        <v>180</v>
      </c>
      <c r="L39" s="92">
        <v>156</v>
      </c>
    </row>
    <row r="40" spans="1:14" ht="14.4" x14ac:dyDescent="0.3">
      <c r="F40" s="81" t="s">
        <v>170</v>
      </c>
      <c r="G40" s="91">
        <f>2*G43</f>
        <v>4</v>
      </c>
      <c r="H40" s="77" t="s">
        <v>54</v>
      </c>
      <c r="I40" s="80">
        <f>('Lista de insumos'!D48/'Lista de insumos'!B48)*G40</f>
        <v>1.6666666666666667</v>
      </c>
      <c r="K40" s="67" t="s">
        <v>181</v>
      </c>
      <c r="L40" s="92">
        <v>259</v>
      </c>
    </row>
    <row r="41" spans="1:14" ht="14.4" x14ac:dyDescent="0.3">
      <c r="F41" s="81" t="s">
        <v>86</v>
      </c>
      <c r="G41" s="93">
        <f>0.01*G43</f>
        <v>0.02</v>
      </c>
      <c r="H41" s="77" t="s">
        <v>12</v>
      </c>
      <c r="I41" s="80">
        <f>('Lista de insumos'!D56/'Lista de insumos'!B56)*G41</f>
        <v>4.8000000000000001E-2</v>
      </c>
      <c r="K41" s="67" t="s">
        <v>152</v>
      </c>
      <c r="L41" s="92">
        <f>'Preparo de soluções'!H74</f>
        <v>406.93607999999995</v>
      </c>
    </row>
    <row r="42" spans="1:14" ht="14.4" x14ac:dyDescent="0.3">
      <c r="F42" s="81" t="s">
        <v>87</v>
      </c>
      <c r="G42" s="91">
        <f>5*G43</f>
        <v>10</v>
      </c>
      <c r="H42" s="77" t="s">
        <v>12</v>
      </c>
      <c r="I42" s="80">
        <f>('Lista de insumos'!D57/'Lista de insumos'!B57)*G42</f>
        <v>10.797000000000001</v>
      </c>
    </row>
    <row r="43" spans="1:14" ht="14.4" x14ac:dyDescent="0.3">
      <c r="F43" s="81" t="s">
        <v>176</v>
      </c>
      <c r="G43" s="91">
        <f>2*A26</f>
        <v>2</v>
      </c>
      <c r="H43" s="77" t="s">
        <v>54</v>
      </c>
      <c r="I43" s="80">
        <f>('Lista de insumos'!D24/'Lista de insumos'!B24)*G43</f>
        <v>13.059999999999999</v>
      </c>
    </row>
    <row r="44" spans="1:14" ht="14.4" x14ac:dyDescent="0.3">
      <c r="F44" s="81" t="s">
        <v>177</v>
      </c>
      <c r="G44" s="94">
        <f>A26*4</f>
        <v>4</v>
      </c>
      <c r="H44" s="77" t="s">
        <v>54</v>
      </c>
      <c r="I44" s="80">
        <f>'Preparo de soluções'!H34*G44</f>
        <v>93.78479999999999</v>
      </c>
    </row>
    <row r="46" spans="1:14" ht="14.4" x14ac:dyDescent="0.3">
      <c r="H46" s="85" t="s">
        <v>117</v>
      </c>
      <c r="I46" s="86">
        <f>SUM(I34:I44)</f>
        <v>455.80416466666668</v>
      </c>
    </row>
    <row r="48" spans="1:14" ht="14.4" x14ac:dyDescent="0.3">
      <c r="F48" s="119" t="s">
        <v>201</v>
      </c>
      <c r="G48" s="114"/>
      <c r="H48" s="114"/>
      <c r="I48" s="108"/>
    </row>
    <row r="49" spans="6:12" ht="14.4" x14ac:dyDescent="0.3">
      <c r="I49" s="85" t="s">
        <v>117</v>
      </c>
      <c r="K49" s="66"/>
      <c r="L49" s="100"/>
    </row>
    <row r="50" spans="6:12" ht="14.4" x14ac:dyDescent="0.3">
      <c r="F50" s="67" t="s">
        <v>134</v>
      </c>
      <c r="G50" s="96">
        <v>44.247999999999998</v>
      </c>
    </row>
    <row r="51" spans="6:12" ht="14.4" x14ac:dyDescent="0.3">
      <c r="F51" s="67" t="s">
        <v>137</v>
      </c>
      <c r="G51" s="96">
        <v>138.82175000000001</v>
      </c>
      <c r="I51" s="86">
        <f>SUM(G50:G53)</f>
        <v>598.06975</v>
      </c>
    </row>
    <row r="52" spans="6:12" ht="14.4" x14ac:dyDescent="0.3">
      <c r="F52" s="67" t="s">
        <v>180</v>
      </c>
      <c r="G52" s="96">
        <v>156</v>
      </c>
    </row>
    <row r="53" spans="6:12" ht="14.4" x14ac:dyDescent="0.3">
      <c r="F53" s="67" t="s">
        <v>181</v>
      </c>
      <c r="G53" s="96">
        <v>259</v>
      </c>
    </row>
  </sheetData>
  <mergeCells count="16">
    <mergeCell ref="F48:I48"/>
    <mergeCell ref="K3:N3"/>
    <mergeCell ref="K18:N18"/>
    <mergeCell ref="K35:N35"/>
    <mergeCell ref="A25:D25"/>
    <mergeCell ref="K1:N1"/>
    <mergeCell ref="K2:N2"/>
    <mergeCell ref="F32:I32"/>
    <mergeCell ref="A32:D32"/>
    <mergeCell ref="F3:I3"/>
    <mergeCell ref="F17:I17"/>
    <mergeCell ref="F1:I1"/>
    <mergeCell ref="A3:C3"/>
    <mergeCell ref="B4:C4"/>
    <mergeCell ref="A7:C7"/>
    <mergeCell ref="B8:C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insumos</vt:lpstr>
      <vt:lpstr>Preparo de soluções</vt:lpstr>
      <vt:lpstr>Autologo R-Crio</vt:lpstr>
      <vt:lpstr>Simulador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Macedo Pereira</cp:lastModifiedBy>
  <dcterms:modified xsi:type="dcterms:W3CDTF">2024-05-05T20:56:47Z</dcterms:modified>
</cp:coreProperties>
</file>